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reds2\LDT\data\"/>
    </mc:Choice>
  </mc:AlternateContent>
  <bookViews>
    <workbookView minimized="1" xWindow="0" yWindow="0" windowWidth="20160" windowHeight="8340"/>
  </bookViews>
  <sheets>
    <sheet name="study_area_summary" sheetId="1" r:id="rId1"/>
  </sheets>
  <calcPr calcId="162913"/>
</workbook>
</file>

<file path=xl/calcChain.xml><?xml version="1.0" encoding="utf-8"?>
<calcChain xmlns="http://schemas.openxmlformats.org/spreadsheetml/2006/main">
  <c r="N76" i="1" l="1"/>
  <c r="P76" i="1"/>
  <c r="R76" i="1"/>
  <c r="N77" i="1"/>
  <c r="P77" i="1"/>
  <c r="R77" i="1"/>
  <c r="N78" i="1"/>
  <c r="P78" i="1"/>
  <c r="R78" i="1"/>
  <c r="N79" i="1"/>
  <c r="P79" i="1"/>
  <c r="R79" i="1"/>
  <c r="N80" i="1"/>
  <c r="P80" i="1"/>
  <c r="R80" i="1"/>
  <c r="M81" i="1"/>
  <c r="N81" i="1"/>
  <c r="O81" i="1"/>
  <c r="P81" i="1"/>
  <c r="Q81" i="1"/>
  <c r="R81" i="1"/>
  <c r="M21" i="1"/>
  <c r="N21" i="1" s="1"/>
  <c r="O21" i="1"/>
  <c r="P21" i="1"/>
  <c r="Q21" i="1"/>
  <c r="R21" i="1"/>
  <c r="S21" i="1"/>
  <c r="T21" i="1" s="1"/>
  <c r="U21" i="1"/>
  <c r="V21" i="1" s="1"/>
  <c r="W21" i="1"/>
  <c r="X21" i="1"/>
  <c r="M22" i="1"/>
  <c r="N22" i="1" s="1"/>
  <c r="O22" i="1"/>
  <c r="P22" i="1" s="1"/>
  <c r="Q22" i="1"/>
  <c r="R22" i="1" s="1"/>
  <c r="S22" i="1"/>
  <c r="T22" i="1" s="1"/>
  <c r="U22" i="1"/>
  <c r="V22" i="1"/>
  <c r="W22" i="1"/>
  <c r="X22" i="1"/>
  <c r="M23" i="1"/>
  <c r="N23" i="1"/>
  <c r="O23" i="1"/>
  <c r="P23" i="1" s="1"/>
  <c r="Q23" i="1"/>
  <c r="R23" i="1"/>
  <c r="S23" i="1"/>
  <c r="T23" i="1" s="1"/>
  <c r="U23" i="1"/>
  <c r="V23" i="1" s="1"/>
  <c r="W23" i="1"/>
  <c r="X23" i="1"/>
  <c r="M24" i="1"/>
  <c r="N24" i="1"/>
  <c r="O24" i="1"/>
  <c r="P24" i="1"/>
  <c r="Q24" i="1"/>
  <c r="R24" i="1"/>
  <c r="S24" i="1"/>
  <c r="T24" i="1"/>
  <c r="U24" i="1"/>
  <c r="V24" i="1"/>
  <c r="W24" i="1"/>
  <c r="X24" i="1"/>
  <c r="M25" i="1"/>
  <c r="N25" i="1"/>
  <c r="O25" i="1"/>
  <c r="P25" i="1"/>
  <c r="Q25" i="1"/>
  <c r="R25" i="1" s="1"/>
  <c r="S25" i="1"/>
  <c r="T25" i="1"/>
  <c r="U25" i="1"/>
  <c r="V25" i="1" s="1"/>
  <c r="W25" i="1"/>
  <c r="X25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4" i="1"/>
  <c r="R60" i="1" l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59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59" i="1"/>
  <c r="W4" i="1"/>
  <c r="U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S26" i="1" l="1"/>
  <c r="O26" i="1"/>
  <c r="W26" i="1"/>
  <c r="M26" i="1"/>
  <c r="N15" i="1" s="1"/>
  <c r="Q26" i="1"/>
  <c r="T9" i="1" s="1"/>
  <c r="U26" i="1"/>
  <c r="X4" i="1" s="1"/>
  <c r="R4" i="1" l="1"/>
  <c r="R11" i="1"/>
  <c r="P6" i="1"/>
  <c r="N12" i="1"/>
  <c r="N13" i="1"/>
  <c r="R14" i="1"/>
  <c r="T4" i="1"/>
  <c r="P13" i="1"/>
  <c r="P12" i="1"/>
  <c r="R15" i="1"/>
  <c r="N20" i="1"/>
  <c r="P5" i="1"/>
  <c r="N17" i="1"/>
  <c r="P10" i="1"/>
  <c r="P11" i="1"/>
  <c r="N14" i="1"/>
  <c r="N10" i="1"/>
  <c r="N16" i="1"/>
  <c r="P4" i="1"/>
  <c r="R6" i="1"/>
  <c r="P16" i="1"/>
  <c r="P17" i="1"/>
  <c r="R7" i="1"/>
  <c r="N5" i="1"/>
  <c r="N9" i="1"/>
  <c r="R8" i="1"/>
  <c r="R13" i="1"/>
  <c r="N4" i="1"/>
  <c r="N26" i="1" s="1"/>
  <c r="X10" i="1"/>
  <c r="X9" i="1"/>
  <c r="T6" i="1"/>
  <c r="X5" i="1"/>
  <c r="X26" i="1" s="1"/>
  <c r="X6" i="1"/>
  <c r="X7" i="1"/>
  <c r="X8" i="1"/>
  <c r="X12" i="1"/>
  <c r="X17" i="1"/>
  <c r="X20" i="1"/>
  <c r="X14" i="1"/>
  <c r="X16" i="1"/>
  <c r="X18" i="1"/>
  <c r="T11" i="1"/>
  <c r="X11" i="1"/>
  <c r="P7" i="1"/>
  <c r="P20" i="1"/>
  <c r="X19" i="1"/>
  <c r="P8" i="1"/>
  <c r="R20" i="1"/>
  <c r="R10" i="1"/>
  <c r="P18" i="1"/>
  <c r="T5" i="1"/>
  <c r="N11" i="1"/>
  <c r="X13" i="1"/>
  <c r="N8" i="1"/>
  <c r="P15" i="1"/>
  <c r="T7" i="1"/>
  <c r="T8" i="1"/>
  <c r="T12" i="1"/>
  <c r="T13" i="1"/>
  <c r="T14" i="1"/>
  <c r="T18" i="1"/>
  <c r="T16" i="1"/>
  <c r="T19" i="1"/>
  <c r="R19" i="1"/>
  <c r="R16" i="1"/>
  <c r="R12" i="1"/>
  <c r="R17" i="1"/>
  <c r="R18" i="1"/>
  <c r="T17" i="1"/>
  <c r="T10" i="1"/>
  <c r="N6" i="1"/>
  <c r="R9" i="1"/>
  <c r="P9" i="1"/>
  <c r="X15" i="1"/>
  <c r="N18" i="1"/>
  <c r="T15" i="1"/>
  <c r="R5" i="1"/>
  <c r="N19" i="1"/>
  <c r="N7" i="1"/>
  <c r="T20" i="1"/>
  <c r="P14" i="1"/>
  <c r="P19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5" i="1"/>
  <c r="V6" i="1"/>
  <c r="V7" i="1"/>
  <c r="V4" i="1"/>
  <c r="R26" i="1" l="1"/>
  <c r="P26" i="1"/>
  <c r="T26" i="1"/>
  <c r="V26" i="1"/>
</calcChain>
</file>

<file path=xl/sharedStrings.xml><?xml version="1.0" encoding="utf-8"?>
<sst xmlns="http://schemas.openxmlformats.org/spreadsheetml/2006/main" count="109" uniqueCount="38">
  <si>
    <t>region</t>
  </si>
  <si>
    <t>pass_2019_FALSE</t>
  </si>
  <si>
    <t>pass_2019_TRUE</t>
  </si>
  <si>
    <t>pass_km_2019_FALSE</t>
  </si>
  <si>
    <t>pass_km_2019_TRUE</t>
  </si>
  <si>
    <t>emissions_2019_FALSE</t>
  </si>
  <si>
    <t>emissions_2019_TRUE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</si>
  <si>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</si>
  <si>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</si>
  <si>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</si>
  <si>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</si>
  <si>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</si>
  <si>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</si>
  <si>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</si>
  <si>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</si>
  <si>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Spain</t>
  </si>
  <si>
    <t>Sweden</t>
  </si>
  <si>
    <t>Switzerland</t>
  </si>
  <si>
    <t>United Kingdom</t>
  </si>
  <si>
    <t>Africa</t>
  </si>
  <si>
    <t>Americas</t>
  </si>
  <si>
    <t>Asia</t>
  </si>
  <si>
    <t>Europe</t>
  </si>
  <si>
    <t>Oceania</t>
  </si>
  <si>
    <t>In</t>
  </si>
  <si>
    <t>Out</t>
  </si>
  <si>
    <t>Passengers (thousands)</t>
  </si>
  <si>
    <t>Passenger km (millions)</t>
  </si>
  <si>
    <t>Emissions (MTCO2e)</t>
  </si>
  <si>
    <t>UK &amp; Channel Islands</t>
  </si>
  <si>
    <t>%</t>
  </si>
  <si>
    <t>Total</t>
  </si>
  <si>
    <t>Czech Republic</t>
  </si>
  <si>
    <t>Hungary</t>
  </si>
  <si>
    <t>Poland</t>
  </si>
  <si>
    <t>Slovak Republic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</si>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</sst>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1" applyNumberFormat="1" applyFont="1"/>
    <xf numFmtId="0" fontId="0" fillId="0" borderId="0" xfId="0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6"/>
  <sheetViews>
    <sheetView tabSelected="1" topLeftCell="B1" workbookViewId="0">
      <selection activeCell="D3" sqref="D3"/>
    </sheetView>
  </sheetViews>
  <sheetFormatPr defaultRowHeight="12.75" x14ac:dyDescent="0.2"/>
  <cols>
    <col min="12" max="12" width="16.28515625" customWidth="1"/>
    <col min="13" max="13" width="13.5703125" customWidth="1"/>
    <col min="14" max="14" width="14.42578125" customWidth="1"/>
    <col min="15" max="15" width="13.7109375" customWidth="1"/>
    <col min="17" max="17" width="12" bestFit="1" customWidth="1"/>
    <col min="18" max="18" width="12" customWidth="1"/>
    <col min="19" max="19" width="11" bestFit="1" customWidth="1"/>
    <col min="20" max="20" width="11" customWidth="1"/>
    <col min="21" max="21" width="12" bestFit="1" customWidth="1"/>
    <col min="22" max="22" width="12" customWidth="1"/>
    <col min="23" max="23" width="12" bestFit="1" customWidth="1"/>
  </cols>
  <sheetData>
    <row r="2" spans="1:24" x14ac:dyDescent="0.2">
      <c r="M2" s="6" t="s">
        <v>26</v>
      </c>
      <c r="N2" s="6"/>
      <c r="O2" s="6"/>
      <c r="P2" s="1"/>
      <c r="Q2" s="6" t="s">
        <v>27</v>
      </c>
      <c r="R2" s="6"/>
      <c r="S2" s="6"/>
      <c r="T2" s="1"/>
      <c r="U2" s="6" t="s">
        <v>28</v>
      </c>
      <c r="V2" s="6"/>
      <c r="W2" s="6"/>
    </row>
    <row r="3" spans="1:24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L3" t="s">
        <v>0</v>
      </c>
      <c r="M3" t="s">
        <v>24</v>
      </c>
      <c r="N3" t="s">
        <v>30</v>
      </c>
      <c r="O3" t="s">
        <v>25</v>
      </c>
      <c r="P3" t="s">
        <v>30</v>
      </c>
      <c r="Q3" t="s">
        <v>24</v>
      </c>
      <c r="S3" t="s">
        <v>25</v>
      </c>
      <c r="U3" t="s">
        <v>24</v>
      </c>
      <c r="W3" t="s">
        <v>25</v>
      </c>
    </row>
    <row r="4" spans="1:24" x14ac:dyDescent="0.2">
      <c r="A4">
        <v>1</v>
      </c>
      <c r="B4" t="s">
        <v>7</v>
      </c>
      <c r="C4">
        <v>13628</v>
      </c>
      <c r="D4">
        <v>2393700</v>
      </c>
      <c r="E4">
        <v>22364190.100000001</v>
      </c>
      <c r="F4">
        <v>3166566113.5999999</v>
      </c>
      <c r="G4">
        <v>3928493.6329660001</v>
      </c>
      <c r="H4">
        <v>556239003.51497602</v>
      </c>
      <c r="L4" s="4" t="str">
        <f>B4</f>
        <v>Austria</v>
      </c>
      <c r="M4" s="3">
        <f>D4/1000</f>
        <v>2393.6999999999998</v>
      </c>
      <c r="N4" s="5">
        <f>M4/($M$26+$O$26)</f>
        <v>1.5706561200884418E-2</v>
      </c>
      <c r="O4" s="3">
        <f>C4/1000</f>
        <v>13.628</v>
      </c>
      <c r="P4" s="5">
        <f>O4/($M$26+$O$26)</f>
        <v>8.9421822302566259E-5</v>
      </c>
      <c r="Q4" s="3">
        <f>F4/1000000</f>
        <v>3166.5661135999999</v>
      </c>
      <c r="R4" s="5">
        <f>Q4/($Q$26+$S$26)</f>
        <v>1.6593364162227231E-2</v>
      </c>
      <c r="S4" s="3">
        <f>E4/1000000</f>
        <v>22.364190100000002</v>
      </c>
      <c r="T4" s="5">
        <f>S4/($Q$26+$S$26)</f>
        <v>1.1719229512649739E-4</v>
      </c>
      <c r="U4" s="2">
        <f t="shared" ref="U4:U20" si="0">H4/1000000000</f>
        <v>0.55623900351497602</v>
      </c>
      <c r="V4" s="5">
        <f>U4/($U$26+$W$26)</f>
        <v>1.6041805046865847E-2</v>
      </c>
      <c r="W4" s="2">
        <f t="shared" ref="W4:W20" si="1">G4/1000000000</f>
        <v>3.9284936329659998E-3</v>
      </c>
      <c r="X4" s="5">
        <f>W4/($U$26+$W$26)</f>
        <v>1.132968536719982E-4</v>
      </c>
    </row>
    <row r="5" spans="1:24" x14ac:dyDescent="0.2">
      <c r="A5">
        <v>2</v>
      </c>
      <c r="B5" t="s">
        <v>8</v>
      </c>
      <c r="C5">
        <v>39</v>
      </c>
      <c r="D5">
        <v>1558682</v>
      </c>
      <c r="E5">
        <v>36160.800000000003</v>
      </c>
      <c r="F5">
        <v>870909316.70000005</v>
      </c>
      <c r="G5">
        <v>6352.006128</v>
      </c>
      <c r="H5">
        <v>152983930.571522</v>
      </c>
      <c r="L5" s="4" t="str">
        <f t="shared" ref="L5:L25" si="2">B5</f>
        <v>Belgium</v>
      </c>
      <c r="M5" s="3">
        <f t="shared" ref="M5:M20" si="3">D5/1000</f>
        <v>1558.682</v>
      </c>
      <c r="N5" s="5">
        <f>M5/($M$26+$O$26)</f>
        <v>1.0227486412548326E-2</v>
      </c>
      <c r="O5" s="3">
        <f t="shared" ref="O5:O20" si="4">C5/1000</f>
        <v>3.9E-2</v>
      </c>
      <c r="P5" s="5">
        <f>O5/($M$26+$O$26)</f>
        <v>2.5590336584972734E-7</v>
      </c>
      <c r="Q5" s="3">
        <f t="shared" ref="Q5:Q20" si="5">F5/1000000</f>
        <v>870.90931670000009</v>
      </c>
      <c r="R5" s="5">
        <f>Q5/($Q$26+$S$26)</f>
        <v>4.5637182126761914E-3</v>
      </c>
      <c r="S5" s="3">
        <f t="shared" ref="S5:S20" si="6">E5/1000000</f>
        <v>3.61608E-2</v>
      </c>
      <c r="T5" s="5">
        <f>S5/($Q$26+$S$26)</f>
        <v>1.8948896099797713E-7</v>
      </c>
      <c r="U5" s="2">
        <f t="shared" si="0"/>
        <v>0.15298393057152199</v>
      </c>
      <c r="V5" s="5">
        <f>U5/($U$26+$W$26)</f>
        <v>4.4120214045104116E-3</v>
      </c>
      <c r="W5" s="2">
        <f t="shared" si="1"/>
        <v>6.3520061279999997E-6</v>
      </c>
      <c r="X5" s="5">
        <f>W5/($U$26+$W$26)</f>
        <v>1.8319039714576529E-7</v>
      </c>
    </row>
    <row r="6" spans="1:24" x14ac:dyDescent="0.2">
      <c r="A6">
        <v>3</v>
      </c>
      <c r="B6" t="s">
        <v>32</v>
      </c>
      <c r="C6">
        <v>12511</v>
      </c>
      <c r="D6">
        <v>2344500</v>
      </c>
      <c r="E6">
        <v>19807117.399999999</v>
      </c>
      <c r="F6">
        <v>2787828992.5999999</v>
      </c>
      <c r="G6">
        <v>3479318.242484</v>
      </c>
      <c r="H6">
        <v>489710040.84011602</v>
      </c>
      <c r="L6" s="4" t="str">
        <f t="shared" si="2"/>
        <v>Czech Republic</v>
      </c>
      <c r="M6" s="3">
        <f t="shared" si="3"/>
        <v>2344.5</v>
      </c>
      <c r="N6" s="5">
        <f>M6/($M$26+$O$26)</f>
        <v>1.538372926242784E-2</v>
      </c>
      <c r="O6" s="3">
        <f t="shared" si="4"/>
        <v>12.510999999999999</v>
      </c>
      <c r="P6" s="5">
        <f>O6/($M$26+$O$26)</f>
        <v>8.2092487439639446E-5</v>
      </c>
      <c r="Q6" s="3">
        <f t="shared" si="5"/>
        <v>2787.8289925999998</v>
      </c>
      <c r="R6" s="5">
        <f>Q6/($Q$26+$S$26)</f>
        <v>1.4608714941257142E-2</v>
      </c>
      <c r="S6" s="3">
        <f t="shared" si="6"/>
        <v>19.807117399999999</v>
      </c>
      <c r="T6" s="5">
        <f>S6/($Q$26+$S$26)</f>
        <v>1.0379278380154626E-4</v>
      </c>
      <c r="U6" s="2">
        <f t="shared" si="0"/>
        <v>0.48971004084011605</v>
      </c>
      <c r="V6" s="5">
        <f>U6/($U$26+$W$26)</f>
        <v>1.4123125050576116E-2</v>
      </c>
      <c r="W6" s="2">
        <f t="shared" si="1"/>
        <v>3.4793182424840002E-3</v>
      </c>
      <c r="X6" s="5">
        <f>W6/($U$26+$W$26)</f>
        <v>1.0034273862355918E-4</v>
      </c>
    </row>
    <row r="7" spans="1:24" x14ac:dyDescent="0.2">
      <c r="A7">
        <v>4</v>
      </c>
      <c r="B7" t="s">
        <v>9</v>
      </c>
      <c r="C7">
        <v>119775</v>
      </c>
      <c r="D7">
        <v>3446688</v>
      </c>
      <c r="E7">
        <v>116940482.09999999</v>
      </c>
      <c r="F7">
        <v>3711894810.3000002</v>
      </c>
      <c r="G7">
        <v>20541765.085685998</v>
      </c>
      <c r="H7">
        <v>652031442.377298</v>
      </c>
      <c r="L7" s="4" t="str">
        <f t="shared" si="2"/>
        <v>Denmark</v>
      </c>
      <c r="M7" s="3">
        <f t="shared" si="3"/>
        <v>3446.6880000000001</v>
      </c>
      <c r="N7" s="5">
        <f>M7/($M$26+$O$26)</f>
        <v>2.2615873339329871E-2</v>
      </c>
      <c r="O7" s="3">
        <f t="shared" si="4"/>
        <v>119.77500000000001</v>
      </c>
      <c r="P7" s="5">
        <f>O7/($M$26+$O$26)</f>
        <v>7.8591860627310499E-4</v>
      </c>
      <c r="Q7" s="3">
        <f t="shared" si="5"/>
        <v>3711.8948103000002</v>
      </c>
      <c r="R7" s="5">
        <f>Q7/($Q$26+$S$26)</f>
        <v>1.9450982581622377E-2</v>
      </c>
      <c r="S7" s="3">
        <f t="shared" si="6"/>
        <v>116.9404821</v>
      </c>
      <c r="T7" s="5">
        <f>S7/($Q$26+$S$26)</f>
        <v>6.1278872291905997E-4</v>
      </c>
      <c r="U7" s="2">
        <f t="shared" si="0"/>
        <v>0.65203144237729804</v>
      </c>
      <c r="V7" s="5">
        <f>U7/($U$26+$W$26)</f>
        <v>1.8804436972140057E-2</v>
      </c>
      <c r="W7" s="2">
        <f t="shared" si="1"/>
        <v>2.0541765085685997E-2</v>
      </c>
      <c r="X7" s="5">
        <f>W7/($U$26+$W$26)</f>
        <v>5.9241978491394705E-4</v>
      </c>
    </row>
    <row r="8" spans="1:24" x14ac:dyDescent="0.2">
      <c r="A8">
        <v>5</v>
      </c>
      <c r="B8" t="s">
        <v>10</v>
      </c>
      <c r="C8">
        <v>257998</v>
      </c>
      <c r="D8">
        <v>13333030</v>
      </c>
      <c r="E8">
        <v>303606822.80000001</v>
      </c>
      <c r="F8">
        <v>11225023372.6</v>
      </c>
      <c r="G8">
        <v>53331574.493047997</v>
      </c>
      <c r="H8">
        <v>1971787605.6309199</v>
      </c>
      <c r="L8" s="4" t="str">
        <f t="shared" si="2"/>
        <v>France</v>
      </c>
      <c r="M8" s="3">
        <f t="shared" si="3"/>
        <v>13333.03</v>
      </c>
      <c r="N8" s="5">
        <f>M8/($M$26+$O$26)</f>
        <v>8.7486339845522829E-2</v>
      </c>
      <c r="O8" s="3">
        <f t="shared" si="4"/>
        <v>257.99799999999999</v>
      </c>
      <c r="P8" s="5">
        <f>O8/($M$26+$O$26)</f>
        <v>1.6928860662178962E-3</v>
      </c>
      <c r="Q8" s="3">
        <f t="shared" si="5"/>
        <v>11225.023372600001</v>
      </c>
      <c r="R8" s="5">
        <f>Q8/($Q$26+$S$26)</f>
        <v>5.8821099534633728E-2</v>
      </c>
      <c r="S8" s="3">
        <f t="shared" si="6"/>
        <v>303.60682280000003</v>
      </c>
      <c r="T8" s="5">
        <f>S8/($Q$26+$S$26)</f>
        <v>1.5909532257104091E-3</v>
      </c>
      <c r="U8" s="2">
        <f t="shared" si="0"/>
        <v>1.97178760563092</v>
      </c>
      <c r="V8" s="5">
        <f>U8/($U$26+$W$26)</f>
        <v>5.686590146227672E-2</v>
      </c>
      <c r="W8" s="2">
        <f t="shared" si="1"/>
        <v>5.3331574493047998E-2</v>
      </c>
      <c r="X8" s="5">
        <f>W8/($U$26+$W$26)</f>
        <v>1.5380703536673965E-3</v>
      </c>
    </row>
    <row r="9" spans="1:24" x14ac:dyDescent="0.2">
      <c r="A9">
        <v>6</v>
      </c>
      <c r="B9" t="s">
        <v>11</v>
      </c>
      <c r="C9">
        <v>53881</v>
      </c>
      <c r="D9">
        <v>14479916</v>
      </c>
      <c r="E9">
        <v>65758892.200000003</v>
      </c>
      <c r="F9">
        <v>13160584389.5</v>
      </c>
      <c r="G9">
        <v>11551207.003852</v>
      </c>
      <c r="H9">
        <v>2311788253.85957</v>
      </c>
      <c r="L9" s="4" t="str">
        <f t="shared" si="2"/>
        <v>Germany</v>
      </c>
      <c r="M9" s="3">
        <f t="shared" si="3"/>
        <v>14479.915999999999</v>
      </c>
      <c r="N9" s="5">
        <f>M9/($M$26+$O$26)</f>
        <v>9.5011775426187703E-2</v>
      </c>
      <c r="O9" s="3">
        <f t="shared" si="4"/>
        <v>53.881</v>
      </c>
      <c r="P9" s="5">
        <f>O9/($M$26+$O$26)</f>
        <v>3.5354690398331176E-4</v>
      </c>
      <c r="Q9" s="3">
        <f t="shared" si="5"/>
        <v>13160.5843895</v>
      </c>
      <c r="R9" s="5">
        <f>Q9/($Q$26+$S$26)</f>
        <v>6.8963780173352141E-2</v>
      </c>
      <c r="S9" s="3">
        <f t="shared" si="6"/>
        <v>65.758892200000005</v>
      </c>
      <c r="T9" s="5">
        <f>S9/($Q$26+$S$26)</f>
        <v>3.4458817723490584E-4</v>
      </c>
      <c r="U9" s="2">
        <f t="shared" si="0"/>
        <v>2.3117882538595702</v>
      </c>
      <c r="V9" s="5">
        <f>U9/($U$26+$W$26)</f>
        <v>6.6671442030675876E-2</v>
      </c>
      <c r="W9" s="2">
        <f t="shared" si="1"/>
        <v>1.1551207003852001E-2</v>
      </c>
      <c r="X9" s="5">
        <f>W9/($U$26+$W$26)</f>
        <v>3.3313415571512717E-4</v>
      </c>
    </row>
    <row r="10" spans="1:24" x14ac:dyDescent="0.2">
      <c r="A10">
        <v>7</v>
      </c>
      <c r="B10" t="s">
        <v>33</v>
      </c>
      <c r="C10">
        <v>189120</v>
      </c>
      <c r="D10">
        <v>2403931</v>
      </c>
      <c r="E10">
        <v>338225339.30000001</v>
      </c>
      <c r="F10">
        <v>3949839440.9000001</v>
      </c>
      <c r="G10">
        <v>59412663.101438001</v>
      </c>
      <c r="H10">
        <v>693828796.18849397</v>
      </c>
      <c r="L10" s="4" t="str">
        <f t="shared" si="2"/>
        <v>Hungary</v>
      </c>
      <c r="M10" s="3">
        <f t="shared" si="3"/>
        <v>2403.931</v>
      </c>
      <c r="N10" s="5">
        <f>M10/($M$26+$O$26)</f>
        <v>1.5773693183858996E-2</v>
      </c>
      <c r="O10" s="3">
        <f t="shared" si="4"/>
        <v>189.12</v>
      </c>
      <c r="P10" s="5">
        <f>O10/($M$26+$O$26)</f>
        <v>1.2409344756282162E-3</v>
      </c>
      <c r="Q10" s="3">
        <f t="shared" si="5"/>
        <v>3949.8394409000002</v>
      </c>
      <c r="R10" s="5">
        <f>Q10/($Q$26+$S$26)</f>
        <v>2.0697854355129643E-2</v>
      </c>
      <c r="S10" s="3">
        <f t="shared" si="6"/>
        <v>338.22533930000003</v>
      </c>
      <c r="T10" s="5">
        <f>S10/($Q$26+$S$26)</f>
        <v>1.7723603495261523E-3</v>
      </c>
      <c r="U10" s="2">
        <f t="shared" si="0"/>
        <v>0.69382879618849391</v>
      </c>
      <c r="V10" s="5">
        <f>U10/($U$26+$W$26)</f>
        <v>2.0009863051715628E-2</v>
      </c>
      <c r="W10" s="2">
        <f t="shared" si="1"/>
        <v>5.9412663101438001E-2</v>
      </c>
      <c r="X10" s="5">
        <f>W10/($U$26+$W$26)</f>
        <v>1.7134475517999663E-3</v>
      </c>
    </row>
    <row r="11" spans="1:24" x14ac:dyDescent="0.2">
      <c r="A11">
        <v>8</v>
      </c>
      <c r="B11" t="s">
        <v>12</v>
      </c>
      <c r="C11">
        <v>3136035</v>
      </c>
      <c r="D11">
        <v>12916623</v>
      </c>
      <c r="E11">
        <v>5867056284.1999998</v>
      </c>
      <c r="F11">
        <v>17036806748.200001</v>
      </c>
      <c r="G11">
        <v>1030607106.88257</v>
      </c>
      <c r="H11">
        <v>2992685473.3888102</v>
      </c>
      <c r="L11" s="4" t="str">
        <f t="shared" si="2"/>
        <v>Italy</v>
      </c>
      <c r="M11" s="3">
        <f t="shared" si="3"/>
        <v>12916.623</v>
      </c>
      <c r="N11" s="5">
        <f>M11/($M$26+$O$26)</f>
        <v>8.4754033361846226E-2</v>
      </c>
      <c r="O11" s="3">
        <f t="shared" si="4"/>
        <v>3136.0349999999999</v>
      </c>
      <c r="P11" s="5">
        <f>O11/($M$26+$O$26)</f>
        <v>2.0577484921091016E-2</v>
      </c>
      <c r="Q11" s="3">
        <f t="shared" si="5"/>
        <v>17036.806748200001</v>
      </c>
      <c r="R11" s="5">
        <f>Q11/($Q$26+$S$26)</f>
        <v>8.9275868051584689E-2</v>
      </c>
      <c r="S11" s="3">
        <f t="shared" si="6"/>
        <v>5867.0562841999999</v>
      </c>
      <c r="T11" s="5">
        <f>S11/($Q$26+$S$26)</f>
        <v>3.0744408293226656E-2</v>
      </c>
      <c r="U11" s="2">
        <f t="shared" si="0"/>
        <v>2.9926854733888102</v>
      </c>
      <c r="V11" s="5">
        <f>U11/($U$26+$W$26)</f>
        <v>8.6308361383000659E-2</v>
      </c>
      <c r="W11" s="2">
        <f t="shared" si="1"/>
        <v>1.03060710688257</v>
      </c>
      <c r="X11" s="5">
        <f>W11/($U$26+$W$26)</f>
        <v>2.972247214605744E-2</v>
      </c>
    </row>
    <row r="12" spans="1:24" x14ac:dyDescent="0.2">
      <c r="A12">
        <v>9</v>
      </c>
      <c r="B12" t="s">
        <v>13</v>
      </c>
      <c r="C12">
        <v>548</v>
      </c>
      <c r="D12">
        <v>591384</v>
      </c>
      <c r="E12">
        <v>434006.2</v>
      </c>
      <c r="F12">
        <v>360773770</v>
      </c>
      <c r="G12">
        <v>76237.529091999997</v>
      </c>
      <c r="H12">
        <v>63373520.438199997</v>
      </c>
      <c r="L12" s="4" t="str">
        <f t="shared" si="2"/>
        <v>Luxembourg</v>
      </c>
      <c r="M12" s="3">
        <f t="shared" si="3"/>
        <v>591.38400000000001</v>
      </c>
      <c r="N12" s="5">
        <f>M12/($M$26+$O$26)</f>
        <v>3.8804399002480808E-3</v>
      </c>
      <c r="O12" s="3">
        <f t="shared" si="4"/>
        <v>0.54800000000000004</v>
      </c>
      <c r="P12" s="5">
        <f>O12/($M$26+$O$26)</f>
        <v>3.5957703714269382E-6</v>
      </c>
      <c r="Q12" s="3">
        <f t="shared" si="5"/>
        <v>360.77377000000001</v>
      </c>
      <c r="R12" s="5">
        <f>Q12/($Q$26+$S$26)</f>
        <v>1.8905180978469275E-3</v>
      </c>
      <c r="S12" s="3">
        <f t="shared" si="6"/>
        <v>0.43400620000000001</v>
      </c>
      <c r="T12" s="5">
        <f>S12/($Q$26+$S$26)</f>
        <v>2.2742689294672757E-6</v>
      </c>
      <c r="U12" s="2">
        <f t="shared" si="0"/>
        <v>6.3373520438199993E-2</v>
      </c>
      <c r="V12" s="5">
        <f>U12/($U$26+$W$26)</f>
        <v>1.8276777672527982E-3</v>
      </c>
      <c r="W12" s="2">
        <f t="shared" si="1"/>
        <v>7.6237529091999998E-5</v>
      </c>
      <c r="X12" s="5">
        <f>W12/($U$26+$W$26)</f>
        <v>2.1986728208923597E-6</v>
      </c>
    </row>
    <row r="13" spans="1:24" x14ac:dyDescent="0.2">
      <c r="A13">
        <v>10</v>
      </c>
      <c r="B13" t="s">
        <v>14</v>
      </c>
      <c r="C13">
        <v>185872</v>
      </c>
      <c r="D13">
        <v>11127796</v>
      </c>
      <c r="E13">
        <v>162491366.90000001</v>
      </c>
      <c r="F13">
        <v>5710623835</v>
      </c>
      <c r="G13">
        <v>28543233.509654</v>
      </c>
      <c r="H13">
        <v>1003128182.8561</v>
      </c>
      <c r="L13" s="4" t="str">
        <f t="shared" si="2"/>
        <v>Netherlands</v>
      </c>
      <c r="M13" s="3">
        <f t="shared" si="3"/>
        <v>11127.796</v>
      </c>
      <c r="N13" s="5">
        <f>M13/($M$26+$O$26)</f>
        <v>7.3016421817670069E-2</v>
      </c>
      <c r="O13" s="3">
        <f t="shared" si="4"/>
        <v>185.87200000000001</v>
      </c>
      <c r="P13" s="5">
        <f>O13/($M$26+$O$26)</f>
        <v>1.2196223183902697E-3</v>
      </c>
      <c r="Q13" s="3">
        <f t="shared" si="5"/>
        <v>5710.6238350000003</v>
      </c>
      <c r="R13" s="5">
        <f>Q13/($Q$26+$S$26)</f>
        <v>2.9924674706987502E-2</v>
      </c>
      <c r="S13" s="3">
        <f t="shared" si="6"/>
        <v>162.4913669</v>
      </c>
      <c r="T13" s="5">
        <f>S13/($Q$26+$S$26)</f>
        <v>8.5148338214370513E-4</v>
      </c>
      <c r="U13" s="2">
        <f t="shared" si="0"/>
        <v>1.0031281828561001</v>
      </c>
      <c r="V13" s="5">
        <f>U13/($U$26+$W$26)</f>
        <v>2.8929986291335461E-2</v>
      </c>
      <c r="W13" s="2">
        <f t="shared" si="1"/>
        <v>2.8543233509654001E-2</v>
      </c>
      <c r="X13" s="5">
        <f>W13/($U$26+$W$26)</f>
        <v>8.2318029565632577E-4</v>
      </c>
    </row>
    <row r="14" spans="1:24" x14ac:dyDescent="0.2">
      <c r="A14">
        <v>11</v>
      </c>
      <c r="B14" t="s">
        <v>34</v>
      </c>
      <c r="C14">
        <v>3318336</v>
      </c>
      <c r="D14">
        <v>4985015</v>
      </c>
      <c r="E14">
        <v>5374543057.8999996</v>
      </c>
      <c r="F14">
        <v>7240960867.8000002</v>
      </c>
      <c r="G14">
        <v>944092233.55071402</v>
      </c>
      <c r="H14">
        <v>1271947186.03775</v>
      </c>
      <c r="L14" s="4" t="str">
        <f t="shared" si="2"/>
        <v>Poland</v>
      </c>
      <c r="M14" s="3">
        <f t="shared" si="3"/>
        <v>4985.0150000000003</v>
      </c>
      <c r="N14" s="5">
        <f>M14/($M$26+$O$26)</f>
        <v>3.2709797879778936E-2</v>
      </c>
      <c r="O14" s="3">
        <f t="shared" si="4"/>
        <v>3318.3359999999998</v>
      </c>
      <c r="P14" s="5">
        <f>O14/($M$26+$O$26)</f>
        <v>2.1773675677444121E-2</v>
      </c>
      <c r="Q14" s="3">
        <f t="shared" si="5"/>
        <v>7240.9608678000004</v>
      </c>
      <c r="R14" s="5">
        <f>Q14/($Q$26+$S$26)</f>
        <v>3.7943910296963368E-2</v>
      </c>
      <c r="S14" s="3">
        <f t="shared" si="6"/>
        <v>5374.5430578999994</v>
      </c>
      <c r="T14" s="5">
        <f>S14/($Q$26+$S$26)</f>
        <v>2.8163552241110865E-2</v>
      </c>
      <c r="U14" s="2">
        <f t="shared" si="0"/>
        <v>1.27194718603775</v>
      </c>
      <c r="V14" s="5">
        <f>U14/($U$26+$W$26)</f>
        <v>3.6682664572941677E-2</v>
      </c>
      <c r="W14" s="2">
        <f t="shared" si="1"/>
        <v>0.94409223355071403</v>
      </c>
      <c r="X14" s="5">
        <f>W14/($U$26+$W$26)</f>
        <v>2.7227403078851048E-2</v>
      </c>
    </row>
    <row r="15" spans="1:24" x14ac:dyDescent="0.2">
      <c r="A15">
        <v>12</v>
      </c>
      <c r="B15" t="s">
        <v>35</v>
      </c>
      <c r="C15">
        <v>233440</v>
      </c>
      <c r="D15">
        <v>499943</v>
      </c>
      <c r="E15">
        <v>387263831.60000002</v>
      </c>
      <c r="F15">
        <v>735287679.79999995</v>
      </c>
      <c r="G15">
        <v>68026764.658856004</v>
      </c>
      <c r="H15">
        <v>129160633.83366799</v>
      </c>
      <c r="L15" s="4" t="str">
        <f t="shared" si="2"/>
        <v>Slovak Republic</v>
      </c>
      <c r="M15" s="3">
        <f t="shared" si="3"/>
        <v>499.94299999999998</v>
      </c>
      <c r="N15" s="5">
        <f>M15/($M$26+$O$26)</f>
        <v>3.2804383700771856E-3</v>
      </c>
      <c r="O15" s="3">
        <f t="shared" si="4"/>
        <v>233.44</v>
      </c>
      <c r="P15" s="5">
        <f>O15/($M$26+$O$26)</f>
        <v>1.5317456852297527E-3</v>
      </c>
      <c r="Q15" s="3">
        <f t="shared" si="5"/>
        <v>735.28767979999998</v>
      </c>
      <c r="R15" s="5">
        <f>Q15/($Q$26+$S$26)</f>
        <v>3.8530369482952615E-3</v>
      </c>
      <c r="S15" s="3">
        <f t="shared" si="6"/>
        <v>387.2638316</v>
      </c>
      <c r="T15" s="5">
        <f>S15/($Q$26+$S$26)</f>
        <v>2.0293306863227467E-3</v>
      </c>
      <c r="U15" s="2">
        <f t="shared" si="0"/>
        <v>0.12916063383366799</v>
      </c>
      <c r="V15" s="5">
        <f>U15/($U$26+$W$26)</f>
        <v>3.7249630007895372E-3</v>
      </c>
      <c r="W15" s="2">
        <f t="shared" si="1"/>
        <v>6.8026764658856001E-2</v>
      </c>
      <c r="X15" s="5">
        <f>W15/($U$26+$W$26)</f>
        <v>1.9618762613381005E-3</v>
      </c>
    </row>
    <row r="16" spans="1:24" x14ac:dyDescent="0.2">
      <c r="A16">
        <v>13</v>
      </c>
      <c r="B16" t="s">
        <v>36</v>
      </c>
      <c r="C16">
        <v>234227</v>
      </c>
      <c r="D16">
        <v>0</v>
      </c>
      <c r="E16">
        <v>306771483.30000001</v>
      </c>
      <c r="F16">
        <v>0</v>
      </c>
      <c r="G16">
        <v>53887478.756477997</v>
      </c>
      <c r="H16">
        <v>0</v>
      </c>
      <c r="L16" s="4" t="str">
        <f t="shared" si="2"/>
        <v>Slovenia</v>
      </c>
      <c r="M16" s="3">
        <f t="shared" si="3"/>
        <v>0</v>
      </c>
      <c r="N16" s="5">
        <f>M16/($M$26+$O$26)</f>
        <v>0</v>
      </c>
      <c r="O16" s="3">
        <f t="shared" si="4"/>
        <v>234.227</v>
      </c>
      <c r="P16" s="5">
        <f>O16/($M$26+$O$26)</f>
        <v>1.5369096839201047E-3</v>
      </c>
      <c r="Q16" s="3">
        <f t="shared" si="5"/>
        <v>0</v>
      </c>
      <c r="R16" s="5">
        <f>Q16/($Q$26+$S$26)</f>
        <v>0</v>
      </c>
      <c r="S16" s="3">
        <f t="shared" si="6"/>
        <v>306.7714833</v>
      </c>
      <c r="T16" s="5">
        <f>S16/($Q$26+$S$26)</f>
        <v>1.6075366041217367E-3</v>
      </c>
      <c r="U16" s="2">
        <f t="shared" si="0"/>
        <v>0</v>
      </c>
      <c r="V16" s="5">
        <f>U16/($U$26+$W$26)</f>
        <v>0</v>
      </c>
      <c r="W16" s="2">
        <f t="shared" si="1"/>
        <v>5.3887478756477994E-2</v>
      </c>
      <c r="X16" s="5">
        <f>W16/($U$26+$W$26)</f>
        <v>1.5541025048871292E-3</v>
      </c>
    </row>
    <row r="17" spans="1:24" x14ac:dyDescent="0.2">
      <c r="A17">
        <v>14</v>
      </c>
      <c r="B17" t="s">
        <v>15</v>
      </c>
      <c r="C17">
        <v>19736749</v>
      </c>
      <c r="D17">
        <v>24897360</v>
      </c>
      <c r="E17">
        <v>48177639873.900002</v>
      </c>
      <c r="F17">
        <v>39593090034.300003</v>
      </c>
      <c r="G17">
        <v>8462884220.2492704</v>
      </c>
      <c r="H17">
        <v>6954922195.4251404</v>
      </c>
      <c r="L17" s="4" t="str">
        <f t="shared" si="2"/>
        <v>Spain</v>
      </c>
      <c r="M17" s="3">
        <f t="shared" si="3"/>
        <v>24897.360000000001</v>
      </c>
      <c r="N17" s="5">
        <f>M17/($M$26+$O$26)</f>
        <v>0.16336713396852223</v>
      </c>
      <c r="O17" s="3">
        <f t="shared" si="4"/>
        <v>19736.749</v>
      </c>
      <c r="P17" s="5">
        <f>O17/($M$26+$O$26)</f>
        <v>0.12950514102644206</v>
      </c>
      <c r="Q17" s="3">
        <f t="shared" si="5"/>
        <v>39593.090034300003</v>
      </c>
      <c r="R17" s="5">
        <f>Q17/($Q$26+$S$26)</f>
        <v>0.20747476530659914</v>
      </c>
      <c r="S17" s="3">
        <f t="shared" si="6"/>
        <v>48177.6398739</v>
      </c>
      <c r="T17" s="5">
        <f>S17/($Q$26+$S$26)</f>
        <v>0.25245931846198161</v>
      </c>
      <c r="U17" s="2">
        <f t="shared" si="0"/>
        <v>6.9549221954251408</v>
      </c>
      <c r="V17" s="5">
        <f>U17/($U$26+$W$26)</f>
        <v>0.20057835799018447</v>
      </c>
      <c r="W17" s="2">
        <f t="shared" si="1"/>
        <v>8.4628842202492702</v>
      </c>
      <c r="X17" s="5">
        <f>W17/($U$26+$W$26)</f>
        <v>0.24406763628142616</v>
      </c>
    </row>
    <row r="18" spans="1:24" x14ac:dyDescent="0.2">
      <c r="A18">
        <v>15</v>
      </c>
      <c r="B18" t="s">
        <v>16</v>
      </c>
      <c r="C18">
        <v>2048587</v>
      </c>
      <c r="D18">
        <v>643443</v>
      </c>
      <c r="E18">
        <v>3156889626</v>
      </c>
      <c r="F18">
        <v>728493357.29999995</v>
      </c>
      <c r="G18">
        <v>554539231.70316005</v>
      </c>
      <c r="H18">
        <v>127967143.143318</v>
      </c>
      <c r="L18" s="4" t="str">
        <f t="shared" si="2"/>
        <v>Sweden</v>
      </c>
      <c r="M18" s="3">
        <f t="shared" si="3"/>
        <v>643.44299999999998</v>
      </c>
      <c r="N18" s="5">
        <f>M18/($M$26+$O$26)</f>
        <v>4.2220315239088748E-3</v>
      </c>
      <c r="O18" s="3">
        <f t="shared" si="4"/>
        <v>2048.587</v>
      </c>
      <c r="P18" s="5">
        <f>O18/($M$26+$O$26)</f>
        <v>1.3442059193230651E-2</v>
      </c>
      <c r="Q18" s="3">
        <f t="shared" si="5"/>
        <v>728.49335729999996</v>
      </c>
      <c r="R18" s="5">
        <f>Q18/($Q$26+$S$26)</f>
        <v>3.8174335017119396E-3</v>
      </c>
      <c r="S18" s="3">
        <f t="shared" si="6"/>
        <v>3156.8896260000001</v>
      </c>
      <c r="T18" s="5">
        <f>S18/($Q$26+$S$26)</f>
        <v>1.6542657662884468E-2</v>
      </c>
      <c r="U18" s="2">
        <f t="shared" si="0"/>
        <v>0.127967143143318</v>
      </c>
      <c r="V18" s="5">
        <f>U18/($U$26+$W$26)</f>
        <v>3.6905430035242279E-3</v>
      </c>
      <c r="W18" s="2">
        <f t="shared" si="1"/>
        <v>0.55453923170316</v>
      </c>
      <c r="X18" s="5">
        <f>W18/($U$26+$W$26)</f>
        <v>1.5992784018392471E-2</v>
      </c>
    </row>
    <row r="19" spans="1:24" x14ac:dyDescent="0.2">
      <c r="A19">
        <v>16</v>
      </c>
      <c r="B19" t="s">
        <v>17</v>
      </c>
      <c r="C19">
        <v>25797</v>
      </c>
      <c r="D19">
        <v>5882565</v>
      </c>
      <c r="E19">
        <v>33116212.199999999</v>
      </c>
      <c r="F19">
        <v>5468097466.8999996</v>
      </c>
      <c r="G19">
        <v>5817193.8350520004</v>
      </c>
      <c r="H19">
        <v>960526001.03565395</v>
      </c>
      <c r="L19" s="4" t="str">
        <f t="shared" si="2"/>
        <v>Switzerland</v>
      </c>
      <c r="M19" s="3">
        <f t="shared" si="3"/>
        <v>5882.5649999999996</v>
      </c>
      <c r="N19" s="5">
        <f>M19/($M$26+$O$26)</f>
        <v>3.8599184187943621E-2</v>
      </c>
      <c r="O19" s="3">
        <f t="shared" si="4"/>
        <v>25.797000000000001</v>
      </c>
      <c r="P19" s="5">
        <f>O19/($M$26+$O$26)</f>
        <v>1.6927023407244658E-4</v>
      </c>
      <c r="Q19" s="3">
        <f t="shared" si="5"/>
        <v>5468.0974668999997</v>
      </c>
      <c r="R19" s="5">
        <f>Q19/($Q$26+$S$26)</f>
        <v>2.8653793821999281E-2</v>
      </c>
      <c r="S19" s="3">
        <f t="shared" si="6"/>
        <v>33.1162122</v>
      </c>
      <c r="T19" s="5">
        <f>S19/($Q$26+$S$26)</f>
        <v>1.735347846830417E-4</v>
      </c>
      <c r="U19" s="2">
        <f t="shared" si="0"/>
        <v>0.960526001035654</v>
      </c>
      <c r="V19" s="5">
        <f>U19/($U$26+$W$26)</f>
        <v>2.7701349156909257E-2</v>
      </c>
      <c r="W19" s="2">
        <f t="shared" si="1"/>
        <v>5.8171938350520007E-3</v>
      </c>
      <c r="X19" s="5">
        <f>W19/($U$26+$W$26)</f>
        <v>1.6776653350814803E-4</v>
      </c>
    </row>
    <row r="20" spans="1:24" x14ac:dyDescent="0.2">
      <c r="A20">
        <v>17</v>
      </c>
      <c r="B20" t="s">
        <v>18</v>
      </c>
      <c r="C20">
        <v>9522957</v>
      </c>
      <c r="D20">
        <v>11807202</v>
      </c>
      <c r="E20">
        <v>3868901524.8000002</v>
      </c>
      <c r="F20">
        <v>6884653791.1999998</v>
      </c>
      <c r="G20">
        <v>1094280107.27443</v>
      </c>
      <c r="H20">
        <v>1947255478.30301</v>
      </c>
      <c r="L20" s="4" t="str">
        <f t="shared" si="2"/>
        <v>United Kingdom</v>
      </c>
      <c r="M20" s="3">
        <f t="shared" si="3"/>
        <v>11807.201999999999</v>
      </c>
      <c r="N20" s="5">
        <f>M20/($M$26+$O$26)</f>
        <v>7.7474429053016214E-2</v>
      </c>
      <c r="O20" s="3">
        <f t="shared" si="4"/>
        <v>9522.9570000000003</v>
      </c>
      <c r="P20" s="5">
        <f>O20/($M$26+$O$26)</f>
        <v>6.2486070490826204E-2</v>
      </c>
      <c r="Q20" s="3">
        <f t="shared" si="5"/>
        <v>6884.6537911999994</v>
      </c>
      <c r="R20" s="5">
        <f>Q20/($Q$26+$S$26)</f>
        <v>3.6076798459250679E-2</v>
      </c>
      <c r="S20" s="3">
        <f t="shared" si="6"/>
        <v>3868.9015248000001</v>
      </c>
      <c r="T20" s="5">
        <f>S20/($Q$26+$S$26)</f>
        <v>2.027372541917882E-2</v>
      </c>
      <c r="U20" s="2">
        <f t="shared" si="0"/>
        <v>1.94725547830301</v>
      </c>
      <c r="V20" s="5">
        <f>U20/($U$26+$W$26)</f>
        <v>5.6158400547216158E-2</v>
      </c>
      <c r="W20" s="2">
        <f t="shared" si="1"/>
        <v>1.0942801072744301</v>
      </c>
      <c r="X20" s="5">
        <f>W20/($U$26+$W$26)</f>
        <v>3.1558786846358267E-2</v>
      </c>
    </row>
    <row r="21" spans="1:24" x14ac:dyDescent="0.2">
      <c r="A21">
        <v>18</v>
      </c>
      <c r="B21" t="s">
        <v>19</v>
      </c>
      <c r="C21">
        <v>6586309</v>
      </c>
      <c r="D21">
        <v>0</v>
      </c>
      <c r="E21">
        <v>35819777528.099998</v>
      </c>
      <c r="F21">
        <v>0</v>
      </c>
      <c r="G21">
        <v>7774324514.6988201</v>
      </c>
      <c r="H21">
        <v>0</v>
      </c>
      <c r="L21" s="4" t="str">
        <f t="shared" si="2"/>
        <v>Africa</v>
      </c>
      <c r="M21" s="3">
        <f t="shared" ref="M21:M25" si="7">D21/1000</f>
        <v>0</v>
      </c>
      <c r="N21" s="5">
        <f t="shared" ref="N21:N25" si="8">M21/($M$26+$O$26)</f>
        <v>0</v>
      </c>
      <c r="O21" s="3">
        <f t="shared" ref="O21:O25" si="9">C21/1000</f>
        <v>6586.3090000000002</v>
      </c>
      <c r="P21" s="5">
        <f t="shared" ref="P21:P25" si="10">O21/($M$26+$O$26)</f>
        <v>4.3216888246829538E-2</v>
      </c>
      <c r="Q21" s="3">
        <f t="shared" ref="Q21:Q25" si="11">F21/1000000</f>
        <v>0</v>
      </c>
      <c r="R21" s="5">
        <f t="shared" ref="R21:R25" si="12">Q21/($Q$26+$S$26)</f>
        <v>0</v>
      </c>
      <c r="S21" s="3">
        <f t="shared" ref="S21:S25" si="13">E21/1000000</f>
        <v>35819.777528099999</v>
      </c>
      <c r="T21" s="5">
        <f t="shared" ref="T21:T25" si="14">S21/($Q$26+$S$26)</f>
        <v>0.18770194318096831</v>
      </c>
      <c r="U21" s="2">
        <f t="shared" ref="U21:U25" si="15">H21/1000000000</f>
        <v>0</v>
      </c>
      <c r="V21" s="5">
        <f t="shared" ref="V21:V25" si="16">U21/($U$26+$W$26)</f>
        <v>0</v>
      </c>
      <c r="W21" s="2">
        <f t="shared" ref="W21:W25" si="17">G21/1000000000</f>
        <v>7.7743245146988205</v>
      </c>
      <c r="X21" s="5">
        <f t="shared" ref="X21:X25" si="18">W21/($U$26+$W$26)</f>
        <v>0.22420973259296201</v>
      </c>
    </row>
    <row r="22" spans="1:24" x14ac:dyDescent="0.2">
      <c r="A22">
        <v>19</v>
      </c>
      <c r="B22" t="s">
        <v>20</v>
      </c>
      <c r="C22">
        <v>30790769</v>
      </c>
      <c r="D22">
        <v>0</v>
      </c>
      <c r="E22">
        <v>222836567624.79999</v>
      </c>
      <c r="F22">
        <v>0</v>
      </c>
      <c r="G22">
        <v>48364448637.286598</v>
      </c>
      <c r="H22">
        <v>0</v>
      </c>
      <c r="L22" s="4" t="str">
        <f t="shared" si="2"/>
        <v>Americas</v>
      </c>
      <c r="M22" s="3">
        <f t="shared" si="7"/>
        <v>0</v>
      </c>
      <c r="N22" s="5">
        <f t="shared" si="8"/>
        <v>0</v>
      </c>
      <c r="O22" s="3">
        <f t="shared" si="9"/>
        <v>30790.769</v>
      </c>
      <c r="P22" s="5">
        <f t="shared" si="10"/>
        <v>0.20203747241542161</v>
      </c>
      <c r="Q22" s="3">
        <f t="shared" si="11"/>
        <v>0</v>
      </c>
      <c r="R22" s="5">
        <f t="shared" si="12"/>
        <v>0</v>
      </c>
      <c r="S22" s="3">
        <f t="shared" si="13"/>
        <v>222836.56762479999</v>
      </c>
      <c r="T22" s="5">
        <f t="shared" si="14"/>
        <v>1.1677028625356414</v>
      </c>
      <c r="U22" s="2">
        <f t="shared" si="15"/>
        <v>0</v>
      </c>
      <c r="V22" s="5">
        <f t="shared" si="16"/>
        <v>0</v>
      </c>
      <c r="W22" s="2">
        <f t="shared" si="17"/>
        <v>48.3644486372866</v>
      </c>
      <c r="X22" s="5">
        <f t="shared" si="18"/>
        <v>1.3948195853504535</v>
      </c>
    </row>
    <row r="23" spans="1:24" x14ac:dyDescent="0.2">
      <c r="A23">
        <v>20</v>
      </c>
      <c r="B23" t="s">
        <v>21</v>
      </c>
      <c r="C23">
        <v>36114292</v>
      </c>
      <c r="D23">
        <v>0</v>
      </c>
      <c r="E23">
        <v>223785790727.20001</v>
      </c>
      <c r="F23">
        <v>0</v>
      </c>
      <c r="G23">
        <v>48570468019.431503</v>
      </c>
      <c r="H23">
        <v>0</v>
      </c>
      <c r="L23" s="4" t="str">
        <f t="shared" si="2"/>
        <v>Asia</v>
      </c>
      <c r="M23" s="3">
        <f t="shared" si="7"/>
        <v>0</v>
      </c>
      <c r="N23" s="5">
        <f t="shared" si="8"/>
        <v>0</v>
      </c>
      <c r="O23" s="3">
        <f t="shared" si="9"/>
        <v>36114.292000000001</v>
      </c>
      <c r="P23" s="5">
        <f t="shared" si="10"/>
        <v>0.23696843277127902</v>
      </c>
      <c r="Q23" s="3">
        <f t="shared" si="11"/>
        <v>0</v>
      </c>
      <c r="R23" s="5">
        <f t="shared" si="12"/>
        <v>0</v>
      </c>
      <c r="S23" s="3">
        <f t="shared" si="13"/>
        <v>223785.79072720002</v>
      </c>
      <c r="T23" s="5">
        <f t="shared" si="14"/>
        <v>1.1726769587787846</v>
      </c>
      <c r="U23" s="2">
        <f t="shared" si="15"/>
        <v>0</v>
      </c>
      <c r="V23" s="5">
        <f t="shared" si="16"/>
        <v>0</v>
      </c>
      <c r="W23" s="2">
        <f t="shared" si="17"/>
        <v>48.570468019431502</v>
      </c>
      <c r="X23" s="5">
        <f t="shared" si="18"/>
        <v>1.4007611369916722</v>
      </c>
    </row>
    <row r="24" spans="1:24" x14ac:dyDescent="0.2">
      <c r="A24">
        <v>21</v>
      </c>
      <c r="B24" t="s">
        <v>22</v>
      </c>
      <c r="C24">
        <v>51524106</v>
      </c>
      <c r="D24">
        <v>0</v>
      </c>
      <c r="E24">
        <v>84307337823.600006</v>
      </c>
      <c r="F24">
        <v>0</v>
      </c>
      <c r="G24">
        <v>14877419151.2616</v>
      </c>
      <c r="H24">
        <v>0</v>
      </c>
      <c r="L24" s="4" t="str">
        <f t="shared" si="2"/>
        <v>Europe</v>
      </c>
      <c r="M24" s="3">
        <f t="shared" si="7"/>
        <v>0</v>
      </c>
      <c r="N24" s="5">
        <f t="shared" si="8"/>
        <v>0</v>
      </c>
      <c r="O24" s="3">
        <f t="shared" si="9"/>
        <v>51524.106</v>
      </c>
      <c r="P24" s="5">
        <f t="shared" si="10"/>
        <v>0.33808184994354185</v>
      </c>
      <c r="Q24" s="3">
        <f t="shared" si="11"/>
        <v>0</v>
      </c>
      <c r="R24" s="5">
        <f t="shared" si="12"/>
        <v>0</v>
      </c>
      <c r="S24" s="3">
        <f t="shared" si="13"/>
        <v>84307.337823599999</v>
      </c>
      <c r="T24" s="5">
        <f t="shared" si="14"/>
        <v>0.44178529923838583</v>
      </c>
      <c r="U24" s="2">
        <f t="shared" si="15"/>
        <v>0</v>
      </c>
      <c r="V24" s="5">
        <f t="shared" si="16"/>
        <v>0</v>
      </c>
      <c r="W24" s="2">
        <f t="shared" si="17"/>
        <v>14.8774191512616</v>
      </c>
      <c r="X24" s="5">
        <f t="shared" si="18"/>
        <v>0.42906134973798427</v>
      </c>
    </row>
    <row r="25" spans="1:24" x14ac:dyDescent="0.2">
      <c r="A25">
        <v>22</v>
      </c>
      <c r="B25" t="s">
        <v>23</v>
      </c>
      <c r="C25">
        <v>355891</v>
      </c>
      <c r="D25">
        <v>0</v>
      </c>
      <c r="E25">
        <v>5995534189</v>
      </c>
      <c r="F25">
        <v>0</v>
      </c>
      <c r="G25">
        <v>1301270740.3805599</v>
      </c>
      <c r="H25">
        <v>0</v>
      </c>
      <c r="L25" s="4" t="str">
        <f t="shared" si="2"/>
        <v>Oceania</v>
      </c>
      <c r="M25" s="3">
        <f t="shared" si="7"/>
        <v>0</v>
      </c>
      <c r="N25" s="5">
        <f t="shared" si="8"/>
        <v>0</v>
      </c>
      <c r="O25" s="3">
        <f t="shared" si="9"/>
        <v>355.89100000000002</v>
      </c>
      <c r="P25" s="5">
        <f t="shared" si="10"/>
        <v>2.3352231993750082E-3</v>
      </c>
      <c r="Q25" s="3">
        <f t="shared" si="11"/>
        <v>0</v>
      </c>
      <c r="R25" s="5">
        <f t="shared" si="12"/>
        <v>0</v>
      </c>
      <c r="S25" s="3">
        <f t="shared" si="13"/>
        <v>5995.534189</v>
      </c>
      <c r="T25" s="5">
        <f t="shared" si="14"/>
        <v>3.1417655143178784E-2</v>
      </c>
      <c r="U25" s="2">
        <f t="shared" si="15"/>
        <v>0</v>
      </c>
      <c r="V25" s="5">
        <f t="shared" si="16"/>
        <v>0</v>
      </c>
      <c r="W25" s="2">
        <f t="shared" si="17"/>
        <v>1.3012707403805599</v>
      </c>
      <c r="X25" s="5">
        <f t="shared" si="18"/>
        <v>3.7528349142121421E-2</v>
      </c>
    </row>
    <row r="26" spans="1:24" x14ac:dyDescent="0.2">
      <c r="L26" s="4" t="s">
        <v>31</v>
      </c>
      <c r="M26" s="3">
        <f>SUM(M4:M20)</f>
        <v>113311.77800000001</v>
      </c>
      <c r="N26" s="3">
        <f>SUM(N4:N20)</f>
        <v>0.74350936873377149</v>
      </c>
      <c r="O26" s="3">
        <f>SUM(O4:O20)</f>
        <v>39089.5</v>
      </c>
      <c r="P26" s="3">
        <f>SUM(P4:P20)</f>
        <v>0.25649063126622867</v>
      </c>
      <c r="Q26" s="3">
        <f>SUM(Q4:Q20)</f>
        <v>122631.43398670002</v>
      </c>
      <c r="R26" s="3">
        <f>SUM(R4:R20)</f>
        <v>0.64261031315213724</v>
      </c>
      <c r="S26" s="3">
        <f>SUM(S4:S20)</f>
        <v>68201.846271700007</v>
      </c>
      <c r="T26" s="3">
        <f>SUM(T4:T20)</f>
        <v>0.35738968684786265</v>
      </c>
      <c r="U26" s="3">
        <f>SUM(U4:U20)</f>
        <v>22.279334887444548</v>
      </c>
      <c r="V26" s="3">
        <f>SUM(V4:V20)</f>
        <v>0.64253089873191493</v>
      </c>
      <c r="W26" s="3">
        <f>SUM(W4:W20)</f>
        <v>12.395005181514879</v>
      </c>
      <c r="X26" s="3">
        <f>SUM(X4:X20)</f>
        <v>0.35746910126808512</v>
      </c>
    </row>
    <row r="28" spans="1:24" x14ac:dyDescent="0.2">
      <c r="M28" s="6" t="s">
        <v>26</v>
      </c>
      <c r="N28" s="6"/>
      <c r="O28" s="6"/>
      <c r="P28" s="1"/>
      <c r="Q28" s="6" t="s">
        <v>27</v>
      </c>
      <c r="R28" s="6"/>
      <c r="S28" s="6"/>
      <c r="T28" s="1"/>
      <c r="U28" s="6" t="s">
        <v>28</v>
      </c>
      <c r="V28" s="6"/>
      <c r="W28" s="6"/>
    </row>
    <row r="29" spans="1:24" x14ac:dyDescent="0.2">
      <c r="L29" t="s">
        <v>0</v>
      </c>
      <c r="M29" t="s">
        <v>24</v>
      </c>
      <c r="N29" t="s">
        <v>30</v>
      </c>
      <c r="O29" t="s">
        <v>25</v>
      </c>
      <c r="P29" t="s">
        <v>30</v>
      </c>
      <c r="Q29" t="s">
        <v>24</v>
      </c>
      <c r="S29" t="s">
        <v>25</v>
      </c>
      <c r="U29" t="s">
        <v>24</v>
      </c>
      <c r="W29" t="s">
        <v>25</v>
      </c>
    </row>
    <row r="30" spans="1:24" x14ac:dyDescent="0.2">
      <c r="L30" s="4" t="s">
        <v>15</v>
      </c>
      <c r="M30" s="3">
        <v>24897.360000000001</v>
      </c>
      <c r="N30" s="5">
        <v>0.16336713396852223</v>
      </c>
      <c r="O30" s="3">
        <v>19736.749</v>
      </c>
      <c r="P30" s="5">
        <v>0.12950514102644206</v>
      </c>
      <c r="Q30" s="3">
        <v>39593.090034300003</v>
      </c>
      <c r="R30" s="5">
        <v>0.20747476530659914</v>
      </c>
      <c r="S30" s="3">
        <v>48177.6398739</v>
      </c>
      <c r="T30" s="5">
        <v>0.25245931846198161</v>
      </c>
      <c r="U30" s="2">
        <v>6.9549221954251408</v>
      </c>
      <c r="V30" s="5">
        <v>0.20057835799018447</v>
      </c>
      <c r="W30" s="2">
        <v>8.4628842202492702</v>
      </c>
      <c r="X30" s="5">
        <v>0.24406763628142616</v>
      </c>
    </row>
    <row r="31" spans="1:24" x14ac:dyDescent="0.2">
      <c r="L31" s="4" t="s">
        <v>11</v>
      </c>
      <c r="M31" s="3">
        <v>14479.915999999999</v>
      </c>
      <c r="N31" s="5">
        <v>9.5011775426187703E-2</v>
      </c>
      <c r="O31" s="3">
        <v>53.881</v>
      </c>
      <c r="P31" s="5">
        <v>3.5354690398331176E-4</v>
      </c>
      <c r="Q31" s="3">
        <v>13160.5843895</v>
      </c>
      <c r="R31" s="5">
        <v>6.8963780173352141E-2</v>
      </c>
      <c r="S31" s="3">
        <v>65.758892200000005</v>
      </c>
      <c r="T31" s="5">
        <v>3.4458817723490584E-4</v>
      </c>
      <c r="U31" s="2">
        <v>2.3117882538595702</v>
      </c>
      <c r="V31" s="5">
        <v>6.6671442030675876E-2</v>
      </c>
      <c r="W31" s="2">
        <v>1.1551207003852001E-2</v>
      </c>
      <c r="X31" s="5">
        <v>3.3313415571512717E-4</v>
      </c>
    </row>
    <row r="32" spans="1:24" x14ac:dyDescent="0.2">
      <c r="L32" s="4" t="s">
        <v>10</v>
      </c>
      <c r="M32" s="3">
        <v>13333.03</v>
      </c>
      <c r="N32" s="5">
        <v>8.7486339845522829E-2</v>
      </c>
      <c r="O32" s="3">
        <v>257.99799999999999</v>
      </c>
      <c r="P32" s="5">
        <v>1.6928860662178962E-3</v>
      </c>
      <c r="Q32" s="3">
        <v>11225.023372600001</v>
      </c>
      <c r="R32" s="5">
        <v>5.8821099534633728E-2</v>
      </c>
      <c r="S32" s="3">
        <v>303.60682280000003</v>
      </c>
      <c r="T32" s="5">
        <v>1.5909532257104091E-3</v>
      </c>
      <c r="U32" s="2">
        <v>1.97178760563092</v>
      </c>
      <c r="V32" s="5">
        <v>5.686590146227672E-2</v>
      </c>
      <c r="W32" s="2">
        <v>5.3331574493047998E-2</v>
      </c>
      <c r="X32" s="5">
        <v>1.5380703536673965E-3</v>
      </c>
    </row>
    <row r="33" spans="12:24" x14ac:dyDescent="0.2">
      <c r="L33" s="4" t="s">
        <v>12</v>
      </c>
      <c r="M33" s="3">
        <v>12916.623</v>
      </c>
      <c r="N33" s="5">
        <v>8.4754033361846226E-2</v>
      </c>
      <c r="O33" s="3">
        <v>3136.0349999999999</v>
      </c>
      <c r="P33" s="5">
        <v>2.0577484921091016E-2</v>
      </c>
      <c r="Q33" s="3">
        <v>17036.806748200001</v>
      </c>
      <c r="R33" s="5">
        <v>8.9275868051584689E-2</v>
      </c>
      <c r="S33" s="3">
        <v>5867.0562841999999</v>
      </c>
      <c r="T33" s="5">
        <v>3.0744408293226656E-2</v>
      </c>
      <c r="U33" s="2">
        <v>2.9926854733888102</v>
      </c>
      <c r="V33" s="5">
        <v>8.6308361383000659E-2</v>
      </c>
      <c r="W33" s="2">
        <v>1.03060710688257</v>
      </c>
      <c r="X33" s="5">
        <v>2.972247214605744E-2</v>
      </c>
    </row>
    <row r="34" spans="12:24" x14ac:dyDescent="0.2">
      <c r="L34" s="4" t="s">
        <v>18</v>
      </c>
      <c r="M34" s="3">
        <v>11807.201999999999</v>
      </c>
      <c r="N34" s="5">
        <v>7.7474429053016214E-2</v>
      </c>
      <c r="O34" s="3">
        <v>9522.9570000000003</v>
      </c>
      <c r="P34" s="5">
        <v>6.2486070490826204E-2</v>
      </c>
      <c r="Q34" s="3">
        <v>6884.6537911999994</v>
      </c>
      <c r="R34" s="5">
        <v>3.6076798459250679E-2</v>
      </c>
      <c r="S34" s="3">
        <v>3868.9015248000001</v>
      </c>
      <c r="T34" s="5">
        <v>2.027372541917882E-2</v>
      </c>
      <c r="U34" s="2">
        <v>1.94725547830301</v>
      </c>
      <c r="V34" s="5">
        <v>5.6158400547216158E-2</v>
      </c>
      <c r="W34" s="2">
        <v>1.0942801072744301</v>
      </c>
      <c r="X34" s="5">
        <v>3.1558786846358267E-2</v>
      </c>
    </row>
    <row r="35" spans="12:24" x14ac:dyDescent="0.2">
      <c r="L35" s="4" t="s">
        <v>14</v>
      </c>
      <c r="M35" s="3">
        <v>11127.796</v>
      </c>
      <c r="N35" s="5">
        <v>7.3016421817670069E-2</v>
      </c>
      <c r="O35" s="3">
        <v>185.87200000000001</v>
      </c>
      <c r="P35" s="5">
        <v>1.2196223183902697E-3</v>
      </c>
      <c r="Q35" s="3">
        <v>5710.6238350000003</v>
      </c>
      <c r="R35" s="5">
        <v>2.9924674706987502E-2</v>
      </c>
      <c r="S35" s="3">
        <v>162.4913669</v>
      </c>
      <c r="T35" s="5">
        <v>8.5148338214370513E-4</v>
      </c>
      <c r="U35" s="2">
        <v>1.0031281828561001</v>
      </c>
      <c r="V35" s="5">
        <v>2.8929986291335461E-2</v>
      </c>
      <c r="W35" s="2">
        <v>2.8543233509654001E-2</v>
      </c>
      <c r="X35" s="5">
        <v>8.2318029565632577E-4</v>
      </c>
    </row>
    <row r="36" spans="12:24" x14ac:dyDescent="0.2">
      <c r="L36" s="4" t="s">
        <v>17</v>
      </c>
      <c r="M36" s="3">
        <v>5882.5649999999996</v>
      </c>
      <c r="N36" s="5">
        <v>3.8599184187943621E-2</v>
      </c>
      <c r="O36" s="3">
        <v>25.797000000000001</v>
      </c>
      <c r="P36" s="5">
        <v>1.6927023407244658E-4</v>
      </c>
      <c r="Q36" s="3">
        <v>5468.0974668999997</v>
      </c>
      <c r="R36" s="5">
        <v>2.8653793821999281E-2</v>
      </c>
      <c r="S36" s="3">
        <v>33.1162122</v>
      </c>
      <c r="T36" s="5">
        <v>1.735347846830417E-4</v>
      </c>
      <c r="U36" s="2">
        <v>0.960526001035654</v>
      </c>
      <c r="V36" s="5">
        <v>2.7701349156909257E-2</v>
      </c>
      <c r="W36" s="2">
        <v>5.8171938350520007E-3</v>
      </c>
      <c r="X36" s="5">
        <v>1.6776653350814803E-4</v>
      </c>
    </row>
    <row r="37" spans="12:24" x14ac:dyDescent="0.2">
      <c r="L37" s="4" t="s">
        <v>34</v>
      </c>
      <c r="M37" s="3">
        <v>4985.0150000000003</v>
      </c>
      <c r="N37" s="5">
        <v>3.2709797879778936E-2</v>
      </c>
      <c r="O37" s="3">
        <v>3318.3359999999998</v>
      </c>
      <c r="P37" s="5">
        <v>2.1773675677444121E-2</v>
      </c>
      <c r="Q37" s="3">
        <v>7240.9608678000004</v>
      </c>
      <c r="R37" s="5">
        <v>3.7943910296963368E-2</v>
      </c>
      <c r="S37" s="3">
        <v>5374.5430578999994</v>
      </c>
      <c r="T37" s="5">
        <v>2.8163552241110865E-2</v>
      </c>
      <c r="U37" s="2">
        <v>1.27194718603775</v>
      </c>
      <c r="V37" s="5">
        <v>3.6682664572941677E-2</v>
      </c>
      <c r="W37" s="2">
        <v>0.94409223355071403</v>
      </c>
      <c r="X37" s="5">
        <v>2.7227403078851048E-2</v>
      </c>
    </row>
    <row r="38" spans="12:24" x14ac:dyDescent="0.2">
      <c r="L38" s="4" t="s">
        <v>9</v>
      </c>
      <c r="M38" s="3">
        <v>3446.6880000000001</v>
      </c>
      <c r="N38" s="5">
        <v>2.2615873339329871E-2</v>
      </c>
      <c r="O38" s="3">
        <v>119.77500000000001</v>
      </c>
      <c r="P38" s="5">
        <v>7.8591860627310499E-4</v>
      </c>
      <c r="Q38" s="3">
        <v>3711.8948103000002</v>
      </c>
      <c r="R38" s="5">
        <v>1.9450982581622377E-2</v>
      </c>
      <c r="S38" s="3">
        <v>116.9404821</v>
      </c>
      <c r="T38" s="5">
        <v>6.1278872291905997E-4</v>
      </c>
      <c r="U38" s="2">
        <v>0.65203144237729804</v>
      </c>
      <c r="V38" s="5">
        <v>1.8804436972140057E-2</v>
      </c>
      <c r="W38" s="2">
        <v>2.0541765085685997E-2</v>
      </c>
      <c r="X38" s="5">
        <v>5.9241978491394705E-4</v>
      </c>
    </row>
    <row r="39" spans="12:24" x14ac:dyDescent="0.2">
      <c r="L39" s="4" t="s">
        <v>33</v>
      </c>
      <c r="M39" s="3">
        <v>2403.931</v>
      </c>
      <c r="N39" s="5">
        <v>1.5773693183858996E-2</v>
      </c>
      <c r="O39" s="3">
        <v>189.12</v>
      </c>
      <c r="P39" s="5">
        <v>1.2409344756282162E-3</v>
      </c>
      <c r="Q39" s="3">
        <v>3949.8394409000002</v>
      </c>
      <c r="R39" s="5">
        <v>2.0697854355129643E-2</v>
      </c>
      <c r="S39" s="3">
        <v>338.22533930000003</v>
      </c>
      <c r="T39" s="5">
        <v>1.7723603495261523E-3</v>
      </c>
      <c r="U39" s="2">
        <v>0.69382879618849391</v>
      </c>
      <c r="V39" s="5">
        <v>2.0009863051715628E-2</v>
      </c>
      <c r="W39" s="2">
        <v>5.9412663101438001E-2</v>
      </c>
      <c r="X39" s="5">
        <v>1.7134475517999663E-3</v>
      </c>
    </row>
    <row r="40" spans="12:24" x14ac:dyDescent="0.2">
      <c r="L40" s="4" t="s">
        <v>7</v>
      </c>
      <c r="M40" s="3">
        <v>2393.6999999999998</v>
      </c>
      <c r="N40" s="5">
        <v>1.5706561200884418E-2</v>
      </c>
      <c r="O40" s="3">
        <v>13.628</v>
      </c>
      <c r="P40" s="5">
        <v>8.9421822302566259E-5</v>
      </c>
      <c r="Q40" s="3">
        <v>3166.5661135999999</v>
      </c>
      <c r="R40" s="5">
        <v>1.6593364162227231E-2</v>
      </c>
      <c r="S40" s="3">
        <v>22.364190100000002</v>
      </c>
      <c r="T40" s="5">
        <v>1.1719229512649739E-4</v>
      </c>
      <c r="U40" s="2">
        <v>0.55623900351497602</v>
      </c>
      <c r="V40" s="5">
        <v>1.6041805046865847E-2</v>
      </c>
      <c r="W40" s="2">
        <v>3.9284936329659998E-3</v>
      </c>
      <c r="X40" s="5">
        <v>1.132968536719982E-4</v>
      </c>
    </row>
    <row r="41" spans="12:24" x14ac:dyDescent="0.2">
      <c r="L41" s="4" t="s">
        <v>32</v>
      </c>
      <c r="M41" s="3">
        <v>2344.5</v>
      </c>
      <c r="N41" s="5">
        <v>1.538372926242784E-2</v>
      </c>
      <c r="O41" s="3">
        <v>12.510999999999999</v>
      </c>
      <c r="P41" s="5">
        <v>8.2092487439639446E-5</v>
      </c>
      <c r="Q41" s="3">
        <v>2787.8289925999998</v>
      </c>
      <c r="R41" s="5">
        <v>1.4608714941257142E-2</v>
      </c>
      <c r="S41" s="3">
        <v>19.807117399999999</v>
      </c>
      <c r="T41" s="5">
        <v>1.0379278380154626E-4</v>
      </c>
      <c r="U41" s="2">
        <v>0.48971004084011605</v>
      </c>
      <c r="V41" s="5">
        <v>1.4123125050576116E-2</v>
      </c>
      <c r="W41" s="2">
        <v>3.4793182424840002E-3</v>
      </c>
      <c r="X41" s="5">
        <v>1.0034273862355918E-4</v>
      </c>
    </row>
    <row r="42" spans="12:24" x14ac:dyDescent="0.2">
      <c r="L42" s="4" t="s">
        <v>8</v>
      </c>
      <c r="M42" s="3">
        <v>1558.682</v>
      </c>
      <c r="N42" s="5">
        <v>1.0227486412548326E-2</v>
      </c>
      <c r="O42" s="3">
        <v>3.9E-2</v>
      </c>
      <c r="P42" s="5">
        <v>2.5590336584972734E-7</v>
      </c>
      <c r="Q42" s="3">
        <v>870.90931670000009</v>
      </c>
      <c r="R42" s="5">
        <v>4.5637182126761914E-3</v>
      </c>
      <c r="S42" s="3">
        <v>3.61608E-2</v>
      </c>
      <c r="T42" s="5">
        <v>1.8948896099797713E-7</v>
      </c>
      <c r="U42" s="2">
        <v>0.15298393057152199</v>
      </c>
      <c r="V42" s="5">
        <v>4.4120214045104116E-3</v>
      </c>
      <c r="W42" s="2">
        <v>6.3520061279999997E-6</v>
      </c>
      <c r="X42" s="5">
        <v>1.8319039714576529E-7</v>
      </c>
    </row>
    <row r="43" spans="12:24" x14ac:dyDescent="0.2">
      <c r="L43" s="4" t="s">
        <v>16</v>
      </c>
      <c r="M43" s="3">
        <v>643.44299999999998</v>
      </c>
      <c r="N43" s="5">
        <v>4.2220315239088748E-3</v>
      </c>
      <c r="O43" s="3">
        <v>2048.587</v>
      </c>
      <c r="P43" s="5">
        <v>1.3442059193230651E-2</v>
      </c>
      <c r="Q43" s="3">
        <v>728.49335729999996</v>
      </c>
      <c r="R43" s="5">
        <v>3.8174335017119396E-3</v>
      </c>
      <c r="S43" s="3">
        <v>3156.8896260000001</v>
      </c>
      <c r="T43" s="5">
        <v>1.6542657662884468E-2</v>
      </c>
      <c r="U43" s="2">
        <v>0.127967143143318</v>
      </c>
      <c r="V43" s="5">
        <v>3.6905430035242279E-3</v>
      </c>
      <c r="W43" s="2">
        <v>0.55453923170316</v>
      </c>
      <c r="X43" s="5">
        <v>1.5992784018392471E-2</v>
      </c>
    </row>
    <row r="44" spans="12:24" x14ac:dyDescent="0.2">
      <c r="L44" s="4" t="s">
        <v>13</v>
      </c>
      <c r="M44" s="3">
        <v>591.38400000000001</v>
      </c>
      <c r="N44" s="5">
        <v>3.8804399002480808E-3</v>
      </c>
      <c r="O44" s="3">
        <v>0.54800000000000004</v>
      </c>
      <c r="P44" s="5">
        <v>3.5957703714269382E-6</v>
      </c>
      <c r="Q44" s="3">
        <v>360.77377000000001</v>
      </c>
      <c r="R44" s="5">
        <v>1.8905180978469275E-3</v>
      </c>
      <c r="S44" s="3">
        <v>0.43400620000000001</v>
      </c>
      <c r="T44" s="5">
        <v>2.2742689294672757E-6</v>
      </c>
      <c r="U44" s="2">
        <v>6.3373520438199993E-2</v>
      </c>
      <c r="V44" s="5">
        <v>1.8276777672527982E-3</v>
      </c>
      <c r="W44" s="2">
        <v>7.6237529091999998E-5</v>
      </c>
      <c r="X44" s="5">
        <v>2.1986728208923597E-6</v>
      </c>
    </row>
    <row r="45" spans="12:24" x14ac:dyDescent="0.2">
      <c r="L45" s="4" t="s">
        <v>35</v>
      </c>
      <c r="M45" s="3">
        <v>499.94299999999998</v>
      </c>
      <c r="N45" s="5">
        <v>3.2804383700771856E-3</v>
      </c>
      <c r="O45" s="3">
        <v>233.44</v>
      </c>
      <c r="P45" s="5">
        <v>1.5317456852297527E-3</v>
      </c>
      <c r="Q45" s="3">
        <v>735.28767979999998</v>
      </c>
      <c r="R45" s="5">
        <v>3.8530369482952615E-3</v>
      </c>
      <c r="S45" s="3">
        <v>387.2638316</v>
      </c>
      <c r="T45" s="5">
        <v>2.0293306863227467E-3</v>
      </c>
      <c r="U45" s="2">
        <v>0.12916063383366799</v>
      </c>
      <c r="V45" s="5">
        <v>3.7249630007895372E-3</v>
      </c>
      <c r="W45" s="2">
        <v>6.8026764658856001E-2</v>
      </c>
      <c r="X45" s="5">
        <v>1.9618762613381005E-3</v>
      </c>
    </row>
    <row r="46" spans="12:24" x14ac:dyDescent="0.2">
      <c r="L46" s="4" t="s">
        <v>36</v>
      </c>
      <c r="M46" s="3">
        <v>0</v>
      </c>
      <c r="N46" s="5">
        <v>0</v>
      </c>
      <c r="O46" s="3">
        <v>234.227</v>
      </c>
      <c r="P46" s="5">
        <v>1.5369096839201047E-3</v>
      </c>
      <c r="Q46" s="3">
        <v>0</v>
      </c>
      <c r="R46" s="5">
        <v>0</v>
      </c>
      <c r="S46" s="3">
        <v>306.7714833</v>
      </c>
      <c r="T46" s="5">
        <v>1.6075366041217367E-3</v>
      </c>
      <c r="U46" s="2">
        <v>0</v>
      </c>
      <c r="V46" s="5">
        <v>0</v>
      </c>
      <c r="W46" s="2">
        <v>5.3887478756477994E-2</v>
      </c>
      <c r="X46" s="5">
        <v>1.5541025048871292E-3</v>
      </c>
    </row>
    <row r="47" spans="12:24" x14ac:dyDescent="0.2">
      <c r="L47" s="4" t="s">
        <v>19</v>
      </c>
      <c r="M47" s="3">
        <v>0</v>
      </c>
      <c r="N47" s="3">
        <v>0</v>
      </c>
      <c r="O47" s="3">
        <v>6586.3090000000002</v>
      </c>
      <c r="P47" s="3">
        <v>4.3216888246829538E-2</v>
      </c>
      <c r="Q47" s="3">
        <v>0</v>
      </c>
      <c r="R47" s="3">
        <v>0</v>
      </c>
      <c r="S47" s="3">
        <v>35819.777528099999</v>
      </c>
      <c r="T47" s="3">
        <v>0.18770194318096831</v>
      </c>
      <c r="U47" s="3">
        <v>0</v>
      </c>
      <c r="V47" s="3">
        <v>0</v>
      </c>
      <c r="W47" s="3">
        <v>7.7743245146988205</v>
      </c>
      <c r="X47" s="3">
        <v>0.22420973259296201</v>
      </c>
    </row>
    <row r="48" spans="12:24" x14ac:dyDescent="0.2">
      <c r="L48" s="4" t="s">
        <v>20</v>
      </c>
      <c r="M48" s="3">
        <v>0</v>
      </c>
      <c r="N48" s="3">
        <v>0</v>
      </c>
      <c r="O48" s="3">
        <v>30790.769</v>
      </c>
      <c r="P48" s="3">
        <v>0.20203747241542161</v>
      </c>
      <c r="Q48" s="3">
        <v>0</v>
      </c>
      <c r="R48" s="3">
        <v>0</v>
      </c>
      <c r="S48" s="3">
        <v>222836.56762479999</v>
      </c>
      <c r="T48" s="3">
        <v>1.1677028625356414</v>
      </c>
      <c r="U48" s="3">
        <v>0</v>
      </c>
      <c r="V48" s="3">
        <v>0</v>
      </c>
      <c r="W48" s="3">
        <v>48.3644486372866</v>
      </c>
      <c r="X48" s="3">
        <v>1.3948195853504535</v>
      </c>
    </row>
    <row r="49" spans="12:24" x14ac:dyDescent="0.2">
      <c r="L49" s="4" t="s">
        <v>21</v>
      </c>
      <c r="M49" s="3">
        <v>0</v>
      </c>
      <c r="N49" s="3">
        <v>0</v>
      </c>
      <c r="O49" s="3">
        <v>36114.292000000001</v>
      </c>
      <c r="P49" s="3">
        <v>0.23696843277127902</v>
      </c>
      <c r="Q49" s="3">
        <v>0</v>
      </c>
      <c r="R49" s="3">
        <v>0</v>
      </c>
      <c r="S49" s="3">
        <v>223785.79072720002</v>
      </c>
      <c r="T49" s="3">
        <v>1.1726769587787846</v>
      </c>
      <c r="U49" s="3">
        <v>0</v>
      </c>
      <c r="V49" s="3">
        <v>0</v>
      </c>
      <c r="W49" s="3">
        <v>48.570468019431502</v>
      </c>
      <c r="X49" s="3">
        <v>1.4007611369916722</v>
      </c>
    </row>
    <row r="50" spans="12:24" x14ac:dyDescent="0.2">
      <c r="L50" s="4" t="s">
        <v>22</v>
      </c>
      <c r="M50" s="3">
        <v>0</v>
      </c>
      <c r="N50" s="3">
        <v>0</v>
      </c>
      <c r="O50" s="3">
        <v>51524.106</v>
      </c>
      <c r="P50" s="3">
        <v>0.33808184994354185</v>
      </c>
      <c r="Q50" s="3">
        <v>0</v>
      </c>
      <c r="R50" s="3">
        <v>0</v>
      </c>
      <c r="S50" s="3">
        <v>84307.337823599999</v>
      </c>
      <c r="T50" s="3">
        <v>0.44178529923838583</v>
      </c>
      <c r="U50" s="3">
        <v>0</v>
      </c>
      <c r="V50" s="3">
        <v>0</v>
      </c>
      <c r="W50" s="3">
        <v>14.8774191512616</v>
      </c>
      <c r="X50" s="3">
        <v>0.42906134973798427</v>
      </c>
    </row>
    <row r="51" spans="12:24" x14ac:dyDescent="0.2">
      <c r="L51" s="4" t="s">
        <v>23</v>
      </c>
      <c r="M51" s="3">
        <v>0</v>
      </c>
      <c r="N51" s="3">
        <v>0</v>
      </c>
      <c r="O51" s="3">
        <v>355.89100000000002</v>
      </c>
      <c r="P51" s="3">
        <v>2.3352231993750082E-3</v>
      </c>
      <c r="Q51" s="3">
        <v>0</v>
      </c>
      <c r="R51" s="3">
        <v>0</v>
      </c>
      <c r="S51" s="3">
        <v>5995.534189</v>
      </c>
      <c r="T51" s="3">
        <v>3.1417655143178784E-2</v>
      </c>
      <c r="U51" s="3">
        <v>0</v>
      </c>
      <c r="V51" s="3">
        <v>0</v>
      </c>
      <c r="W51" s="3">
        <v>1.3012707403805599</v>
      </c>
      <c r="X51" s="3">
        <v>3.7528349142121421E-2</v>
      </c>
    </row>
    <row r="52" spans="12:24" x14ac:dyDescent="0.2">
      <c r="L52" s="4" t="s">
        <v>31</v>
      </c>
      <c r="M52" s="3">
        <v>113311.77800000001</v>
      </c>
      <c r="N52" s="3">
        <v>0.74350936873377149</v>
      </c>
      <c r="O52" s="3">
        <v>39089.5</v>
      </c>
      <c r="P52" s="3">
        <v>0.25649063126622867</v>
      </c>
      <c r="Q52" s="3">
        <v>122631.43398670002</v>
      </c>
      <c r="R52" s="3">
        <v>0.64261031315213724</v>
      </c>
      <c r="S52" s="3">
        <v>68201.846271700007</v>
      </c>
      <c r="T52" s="3">
        <v>0.35738968684786265</v>
      </c>
      <c r="U52" s="3">
        <v>22.279334887444548</v>
      </c>
      <c r="V52" s="3">
        <v>0.64253089873191493</v>
      </c>
      <c r="W52" s="3">
        <v>12.395005181514879</v>
      </c>
      <c r="X52" s="3">
        <v>0.35746910126808512</v>
      </c>
    </row>
    <row r="53" spans="12:24" x14ac:dyDescent="0.2"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2:24" x14ac:dyDescent="0.2"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2:24" x14ac:dyDescent="0.2"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7" spans="12:24" x14ac:dyDescent="0.2">
      <c r="M57" s="6" t="s">
        <v>26</v>
      </c>
      <c r="N57" s="6"/>
      <c r="O57" s="6" t="s">
        <v>27</v>
      </c>
      <c r="P57" s="1"/>
      <c r="Q57" s="6" t="s">
        <v>28</v>
      </c>
      <c r="R57" s="6"/>
      <c r="S57" s="6"/>
      <c r="T57" s="1"/>
      <c r="V57" s="6"/>
      <c r="W57" s="6"/>
    </row>
    <row r="58" spans="12:24" x14ac:dyDescent="0.2"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25</v>
      </c>
    </row>
    <row r="59" spans="12:24" x14ac:dyDescent="0.2">
      <c r="L59" s="4" t="s">
        <v>15</v>
      </c>
      <c r="M59" s="4" t="str">
        <f>ROUND(M30,0)&amp;" ("&amp;ROUND(N30*100,1)&amp;"%)"</f>
        <v>24897 (16.3%)</v>
      </c>
      <c r="N59" s="4" t="str">
        <f>ROUND(O30,0)&amp;" ("&amp;ROUND(P30*100,1)&amp;"%)"</f>
        <v>19737 (13%)</v>
      </c>
      <c r="O59" s="4" t="str">
        <f>ROUND(Q30,0)&amp;" ("&amp;ROUND(R30*100,1)&amp;"%)"</f>
        <v>39593 (20.7%)</v>
      </c>
      <c r="P59" s="4" t="str">
        <f>ROUND(S30,0)&amp;" ("&amp;ROUND(T30*100,1)&amp;"%)"</f>
        <v>48178 (25.2%)</v>
      </c>
      <c r="Q59" s="4" t="str">
        <f>ROUND(U30,2)&amp;" ("&amp;ROUND(V30*100,1)&amp;"%)"</f>
        <v>6.95 (20.1%)</v>
      </c>
      <c r="R59" s="4" t="str">
        <f>ROUND(W30,2)&amp;" ("&amp;ROUND(X30*100,1)&amp;"%)"</f>
        <v>8.46 (24.4%)</v>
      </c>
    </row>
    <row r="60" spans="12:24" x14ac:dyDescent="0.2">
      <c r="L60" s="4" t="s">
        <v>11</v>
      </c>
      <c r="M60" s="4" t="str">
        <f t="shared" ref="M60:M76" si="19">ROUND(M31,0)&amp;" ("&amp;ROUND(N31*100,1)&amp;"%)"</f>
        <v>14480 (9.5%)</v>
      </c>
      <c r="N60" s="4" t="str">
        <f t="shared" ref="N60:N76" si="20">ROUND(O31,0)&amp;" ("&amp;ROUND(P31*100,1)&amp;"%)"</f>
        <v>54 (0%)</v>
      </c>
      <c r="O60" s="4" t="str">
        <f t="shared" ref="O60:O76" si="21">ROUND(Q31,0)&amp;" ("&amp;ROUND(R31*100,1)&amp;"%)"</f>
        <v>13161 (6.9%)</v>
      </c>
      <c r="P60" s="4" t="str">
        <f t="shared" ref="P60:P76" si="22">ROUND(S31,0)&amp;" ("&amp;ROUND(T31*100,1)&amp;"%)"</f>
        <v>66 (0%)</v>
      </c>
      <c r="Q60" s="4" t="str">
        <f t="shared" ref="Q60:Q76" si="23">ROUND(U31,2)&amp;" ("&amp;ROUND(V31*100,1)&amp;"%)"</f>
        <v>2.31 (6.7%)</v>
      </c>
      <c r="R60" s="4" t="str">
        <f t="shared" ref="R60:R76" si="24">ROUND(W31,2)&amp;" ("&amp;ROUND(X31*100,1)&amp;"%)"</f>
        <v>0.01 (0%)</v>
      </c>
    </row>
    <row r="61" spans="12:24" x14ac:dyDescent="0.2">
      <c r="L61" s="4" t="s">
        <v>10</v>
      </c>
      <c r="M61" s="4" t="str">
        <f t="shared" si="19"/>
        <v>13333 (8.7%)</v>
      </c>
      <c r="N61" s="4" t="str">
        <f t="shared" si="20"/>
        <v>258 (0.2%)</v>
      </c>
      <c r="O61" s="4" t="str">
        <f t="shared" si="21"/>
        <v>11225 (5.9%)</v>
      </c>
      <c r="P61" s="4" t="str">
        <f t="shared" si="22"/>
        <v>304 (0.2%)</v>
      </c>
      <c r="Q61" s="4" t="str">
        <f t="shared" si="23"/>
        <v>1.97 (5.7%)</v>
      </c>
      <c r="R61" s="4" t="str">
        <f t="shared" si="24"/>
        <v>0.05 (0.2%)</v>
      </c>
    </row>
    <row r="62" spans="12:24" x14ac:dyDescent="0.2">
      <c r="L62" s="4" t="s">
        <v>12</v>
      </c>
      <c r="M62" s="4" t="str">
        <f t="shared" si="19"/>
        <v>12917 (8.5%)</v>
      </c>
      <c r="N62" s="4" t="str">
        <f t="shared" si="20"/>
        <v>3136 (2.1%)</v>
      </c>
      <c r="O62" s="4" t="str">
        <f t="shared" si="21"/>
        <v>17037 (8.9%)</v>
      </c>
      <c r="P62" s="4" t="str">
        <f t="shared" si="22"/>
        <v>5867 (3.1%)</v>
      </c>
      <c r="Q62" s="4" t="str">
        <f t="shared" si="23"/>
        <v>2.99 (8.6%)</v>
      </c>
      <c r="R62" s="4" t="str">
        <f t="shared" si="24"/>
        <v>1.03 (3%)</v>
      </c>
    </row>
    <row r="63" spans="12:24" x14ac:dyDescent="0.2">
      <c r="L63" s="4" t="s">
        <v>29</v>
      </c>
      <c r="M63" s="4" t="str">
        <f t="shared" si="19"/>
        <v>11807 (7.7%)</v>
      </c>
      <c r="N63" s="4" t="str">
        <f t="shared" si="20"/>
        <v>9523 (6.2%)</v>
      </c>
      <c r="O63" s="4" t="str">
        <f t="shared" si="21"/>
        <v>6885 (3.6%)</v>
      </c>
      <c r="P63" s="4" t="str">
        <f t="shared" si="22"/>
        <v>3869 (2%)</v>
      </c>
      <c r="Q63" s="4" t="str">
        <f t="shared" si="23"/>
        <v>1.95 (5.6%)</v>
      </c>
      <c r="R63" s="4" t="str">
        <f t="shared" si="24"/>
        <v>1.09 (3.2%)</v>
      </c>
    </row>
    <row r="64" spans="12:24" x14ac:dyDescent="0.2">
      <c r="L64" s="4" t="s">
        <v>14</v>
      </c>
      <c r="M64" s="4" t="str">
        <f t="shared" si="19"/>
        <v>11128 (7.3%)</v>
      </c>
      <c r="N64" s="4" t="str">
        <f t="shared" si="20"/>
        <v>186 (0.1%)</v>
      </c>
      <c r="O64" s="4" t="str">
        <f t="shared" si="21"/>
        <v>5711 (3%)</v>
      </c>
      <c r="P64" s="4" t="str">
        <f t="shared" si="22"/>
        <v>162 (0.1%)</v>
      </c>
      <c r="Q64" s="4" t="str">
        <f t="shared" si="23"/>
        <v>1 (2.9%)</v>
      </c>
      <c r="R64" s="4" t="str">
        <f t="shared" si="24"/>
        <v>0.03 (0.1%)</v>
      </c>
    </row>
    <row r="65" spans="12:18" x14ac:dyDescent="0.2">
      <c r="L65" s="4" t="s">
        <v>17</v>
      </c>
      <c r="M65" s="4" t="str">
        <f t="shared" si="19"/>
        <v>5883 (3.9%)</v>
      </c>
      <c r="N65" s="4" t="str">
        <f t="shared" si="20"/>
        <v>26 (0%)</v>
      </c>
      <c r="O65" s="4" t="str">
        <f t="shared" si="21"/>
        <v>5468 (2.9%)</v>
      </c>
      <c r="P65" s="4" t="str">
        <f t="shared" si="22"/>
        <v>33 (0%)</v>
      </c>
      <c r="Q65" s="4" t="str">
        <f t="shared" si="23"/>
        <v>0.96 (2.8%)</v>
      </c>
      <c r="R65" s="4" t="str">
        <f t="shared" si="24"/>
        <v>0.01 (0%)</v>
      </c>
    </row>
    <row r="66" spans="12:18" x14ac:dyDescent="0.2">
      <c r="L66" s="4" t="s">
        <v>34</v>
      </c>
      <c r="M66" s="4" t="str">
        <f t="shared" si="19"/>
        <v>4985 (3.3%)</v>
      </c>
      <c r="N66" s="4" t="str">
        <f t="shared" si="20"/>
        <v>3318 (2.2%)</v>
      </c>
      <c r="O66" s="4" t="str">
        <f t="shared" si="21"/>
        <v>7241 (3.8%)</v>
      </c>
      <c r="P66" s="4" t="str">
        <f t="shared" si="22"/>
        <v>5375 (2.8%)</v>
      </c>
      <c r="Q66" s="4" t="str">
        <f t="shared" si="23"/>
        <v>1.27 (3.7%)</v>
      </c>
      <c r="R66" s="4" t="str">
        <f t="shared" si="24"/>
        <v>0.94 (2.7%)</v>
      </c>
    </row>
    <row r="67" spans="12:18" x14ac:dyDescent="0.2">
      <c r="L67" s="4" t="s">
        <v>9</v>
      </c>
      <c r="M67" s="4" t="str">
        <f t="shared" si="19"/>
        <v>3447 (2.3%)</v>
      </c>
      <c r="N67" s="4" t="str">
        <f t="shared" si="20"/>
        <v>120 (0.1%)</v>
      </c>
      <c r="O67" s="4" t="str">
        <f t="shared" si="21"/>
        <v>3712 (1.9%)</v>
      </c>
      <c r="P67" s="4" t="str">
        <f t="shared" si="22"/>
        <v>117 (0.1%)</v>
      </c>
      <c r="Q67" s="4" t="str">
        <f t="shared" si="23"/>
        <v>0.65 (1.9%)</v>
      </c>
      <c r="R67" s="4" t="str">
        <f t="shared" si="24"/>
        <v>0.02 (0.1%)</v>
      </c>
    </row>
    <row r="68" spans="12:18" x14ac:dyDescent="0.2">
      <c r="L68" s="4" t="s">
        <v>33</v>
      </c>
      <c r="M68" s="4" t="str">
        <f t="shared" si="19"/>
        <v>2404 (1.6%)</v>
      </c>
      <c r="N68" s="4" t="str">
        <f t="shared" si="20"/>
        <v>189 (0.1%)</v>
      </c>
      <c r="O68" s="4" t="str">
        <f t="shared" si="21"/>
        <v>3950 (2.1%)</v>
      </c>
      <c r="P68" s="4" t="str">
        <f t="shared" si="22"/>
        <v>338 (0.2%)</v>
      </c>
      <c r="Q68" s="4" t="str">
        <f t="shared" si="23"/>
        <v>0.69 (2%)</v>
      </c>
      <c r="R68" s="4" t="str">
        <f t="shared" si="24"/>
        <v>0.06 (0.2%)</v>
      </c>
    </row>
    <row r="69" spans="12:18" x14ac:dyDescent="0.2">
      <c r="L69" s="4" t="s">
        <v>7</v>
      </c>
      <c r="M69" s="4" t="str">
        <f t="shared" si="19"/>
        <v>2394 (1.6%)</v>
      </c>
      <c r="N69" s="4" t="str">
        <f t="shared" si="20"/>
        <v>14 (0%)</v>
      </c>
      <c r="O69" s="4" t="str">
        <f t="shared" si="21"/>
        <v>3167 (1.7%)</v>
      </c>
      <c r="P69" s="4" t="str">
        <f t="shared" si="22"/>
        <v>22 (0%)</v>
      </c>
      <c r="Q69" s="4" t="str">
        <f t="shared" si="23"/>
        <v>0.56 (1.6%)</v>
      </c>
      <c r="R69" s="4" t="str">
        <f t="shared" si="24"/>
        <v>0 (0%)</v>
      </c>
    </row>
    <row r="70" spans="12:18" x14ac:dyDescent="0.2">
      <c r="L70" s="4" t="s">
        <v>32</v>
      </c>
      <c r="M70" s="4" t="str">
        <f t="shared" si="19"/>
        <v>2345 (1.5%)</v>
      </c>
      <c r="N70" s="4" t="str">
        <f t="shared" si="20"/>
        <v>13 (0%)</v>
      </c>
      <c r="O70" s="4" t="str">
        <f t="shared" si="21"/>
        <v>2788 (1.5%)</v>
      </c>
      <c r="P70" s="4" t="str">
        <f t="shared" si="22"/>
        <v>20 (0%)</v>
      </c>
      <c r="Q70" s="4" t="str">
        <f t="shared" si="23"/>
        <v>0.49 (1.4%)</v>
      </c>
      <c r="R70" s="4" t="str">
        <f t="shared" si="24"/>
        <v>0 (0%)</v>
      </c>
    </row>
    <row r="71" spans="12:18" x14ac:dyDescent="0.2">
      <c r="L71" s="4" t="s">
        <v>8</v>
      </c>
      <c r="M71" s="4" t="str">
        <f t="shared" si="19"/>
        <v>1559 (1%)</v>
      </c>
      <c r="N71" s="4" t="str">
        <f t="shared" si="20"/>
        <v>0 (0%)</v>
      </c>
      <c r="O71" s="4" t="str">
        <f t="shared" si="21"/>
        <v>871 (0.5%)</v>
      </c>
      <c r="P71" s="4" t="str">
        <f t="shared" si="22"/>
        <v>0 (0%)</v>
      </c>
      <c r="Q71" s="4" t="str">
        <f t="shared" si="23"/>
        <v>0.15 (0.4%)</v>
      </c>
      <c r="R71" s="4" t="str">
        <f t="shared" si="24"/>
        <v>0 (0%)</v>
      </c>
    </row>
    <row r="72" spans="12:18" x14ac:dyDescent="0.2">
      <c r="L72" s="4" t="s">
        <v>16</v>
      </c>
      <c r="M72" s="4" t="str">
        <f t="shared" si="19"/>
        <v>643 (0.4%)</v>
      </c>
      <c r="N72" s="4" t="str">
        <f t="shared" si="20"/>
        <v>2049 (1.3%)</v>
      </c>
      <c r="O72" s="4" t="str">
        <f t="shared" si="21"/>
        <v>728 (0.4%)</v>
      </c>
      <c r="P72" s="4" t="str">
        <f t="shared" si="22"/>
        <v>3157 (1.7%)</v>
      </c>
      <c r="Q72" s="4" t="str">
        <f t="shared" si="23"/>
        <v>0.13 (0.4%)</v>
      </c>
      <c r="R72" s="4" t="str">
        <f t="shared" si="24"/>
        <v>0.55 (1.6%)</v>
      </c>
    </row>
    <row r="73" spans="12:18" x14ac:dyDescent="0.2">
      <c r="L73" s="4" t="s">
        <v>13</v>
      </c>
      <c r="M73" s="4" t="str">
        <f t="shared" si="19"/>
        <v>591 (0.4%)</v>
      </c>
      <c r="N73" s="4" t="str">
        <f t="shared" si="20"/>
        <v>1 (0%)</v>
      </c>
      <c r="O73" s="4" t="str">
        <f t="shared" si="21"/>
        <v>361 (0.2%)</v>
      </c>
      <c r="P73" s="4" t="str">
        <f t="shared" si="22"/>
        <v>0 (0%)</v>
      </c>
      <c r="Q73" s="4" t="str">
        <f t="shared" si="23"/>
        <v>0.06 (0.2%)</v>
      </c>
      <c r="R73" s="4" t="str">
        <f t="shared" si="24"/>
        <v>0 (0%)</v>
      </c>
    </row>
    <row r="74" spans="12:18" x14ac:dyDescent="0.2">
      <c r="L74" s="4" t="s">
        <v>37</v>
      </c>
      <c r="M74" s="4" t="str">
        <f t="shared" si="19"/>
        <v>500 (0.3%)</v>
      </c>
      <c r="N74" s="4" t="str">
        <f t="shared" si="20"/>
        <v>233 (0.2%)</v>
      </c>
      <c r="O74" s="4" t="str">
        <f t="shared" si="21"/>
        <v>735 (0.4%)</v>
      </c>
      <c r="P74" s="4" t="str">
        <f t="shared" si="22"/>
        <v>387 (0.2%)</v>
      </c>
      <c r="Q74" s="4" t="str">
        <f t="shared" si="23"/>
        <v>0.13 (0.4%)</v>
      </c>
      <c r="R74" s="4" t="str">
        <f t="shared" si="24"/>
        <v>0.07 (0.2%)</v>
      </c>
    </row>
    <row r="75" spans="12:18" x14ac:dyDescent="0.2">
      <c r="L75" s="4" t="s">
        <v>36</v>
      </c>
      <c r="M75" s="4"/>
      <c r="N75" s="4" t="str">
        <f t="shared" si="20"/>
        <v>234 (0.2%)</v>
      </c>
      <c r="O75" s="4"/>
      <c r="P75" s="4" t="str">
        <f t="shared" si="22"/>
        <v>307 (0.2%)</v>
      </c>
      <c r="Q75" s="4"/>
      <c r="R75" s="4" t="str">
        <f t="shared" si="24"/>
        <v>0.05 (0.2%)</v>
      </c>
    </row>
    <row r="76" spans="12:18" x14ac:dyDescent="0.2">
      <c r="L76" s="4" t="s">
        <v>19</v>
      </c>
      <c r="M76" s="4"/>
      <c r="N76" s="4" t="str">
        <f t="shared" ref="N76:N84" si="25">ROUND(O47,0)&amp;" ("&amp;ROUND(P47*100,1)&amp;"%)"</f>
        <v>6586 (4.3%)</v>
      </c>
      <c r="O76" s="4"/>
      <c r="P76" s="4" t="str">
        <f t="shared" ref="P76:P84" si="26">ROUND(S47,0)&amp;" ("&amp;ROUND(T47*100,1)&amp;"%)"</f>
        <v>35820 (18.8%)</v>
      </c>
      <c r="Q76" s="4"/>
      <c r="R76" s="4" t="str">
        <f t="shared" ref="R76:R84" si="27">ROUND(W47,2)&amp;" ("&amp;ROUND(X47*100,1)&amp;"%)"</f>
        <v>7.77 (22.4%)</v>
      </c>
    </row>
    <row r="77" spans="12:18" x14ac:dyDescent="0.2">
      <c r="L77" s="4" t="s">
        <v>20</v>
      </c>
      <c r="M77" s="4"/>
      <c r="N77" s="4" t="str">
        <f t="shared" si="25"/>
        <v>30791 (20.2%)</v>
      </c>
      <c r="O77" s="4"/>
      <c r="P77" s="4" t="str">
        <f t="shared" si="26"/>
        <v>222837 (116.8%)</v>
      </c>
      <c r="Q77" s="4"/>
      <c r="R77" s="4" t="str">
        <f t="shared" si="27"/>
        <v>48.36 (139.5%)</v>
      </c>
    </row>
    <row r="78" spans="12:18" x14ac:dyDescent="0.2">
      <c r="L78" s="4" t="s">
        <v>21</v>
      </c>
      <c r="M78" s="4"/>
      <c r="N78" s="4" t="str">
        <f t="shared" si="25"/>
        <v>36114 (23.7%)</v>
      </c>
      <c r="O78" s="4"/>
      <c r="P78" s="4" t="str">
        <f t="shared" si="26"/>
        <v>223786 (117.3%)</v>
      </c>
      <c r="Q78" s="4"/>
      <c r="R78" s="4" t="str">
        <f t="shared" si="27"/>
        <v>48.57 (140.1%)</v>
      </c>
    </row>
    <row r="79" spans="12:18" x14ac:dyDescent="0.2">
      <c r="L79" s="4" t="s">
        <v>22</v>
      </c>
      <c r="M79" s="4"/>
      <c r="N79" s="4" t="str">
        <f t="shared" si="25"/>
        <v>51524 (33.8%)</v>
      </c>
      <c r="O79" s="4"/>
      <c r="P79" s="4" t="str">
        <f t="shared" si="26"/>
        <v>84307 (44.2%)</v>
      </c>
      <c r="Q79" s="4"/>
      <c r="R79" s="4" t="str">
        <f t="shared" si="27"/>
        <v>14.88 (42.9%)</v>
      </c>
    </row>
    <row r="80" spans="12:18" x14ac:dyDescent="0.2">
      <c r="L80" s="4" t="s">
        <v>23</v>
      </c>
      <c r="M80" s="4"/>
      <c r="N80" s="4" t="str">
        <f t="shared" si="25"/>
        <v>356 (0.2%)</v>
      </c>
      <c r="O80" s="4"/>
      <c r="P80" s="4" t="str">
        <f t="shared" si="26"/>
        <v>5996 (3.1%)</v>
      </c>
      <c r="Q80" s="4"/>
      <c r="R80" s="4" t="str">
        <f t="shared" si="27"/>
        <v>1.3 (3.8%)</v>
      </c>
    </row>
    <row r="81" spans="12:18" x14ac:dyDescent="0.2">
      <c r="L81" s="4" t="s">
        <v>31</v>
      </c>
      <c r="M81" s="4" t="str">
        <f t="shared" ref="M76:M84" si="28">ROUND(M52,0)&amp;" ("&amp;ROUND(N52*100,1)&amp;"%)"</f>
        <v>113312 (74.4%)</v>
      </c>
      <c r="N81" s="4" t="str">
        <f t="shared" si="25"/>
        <v>39090 (25.6%)</v>
      </c>
      <c r="O81" s="4" t="str">
        <f t="shared" ref="O76:O84" si="29">ROUND(Q52,0)&amp;" ("&amp;ROUND(R52*100,1)&amp;"%)"</f>
        <v>122631 (64.3%)</v>
      </c>
      <c r="P81" s="4" t="str">
        <f t="shared" si="26"/>
        <v>68202 (35.7%)</v>
      </c>
      <c r="Q81" s="4" t="str">
        <f t="shared" ref="Q76:Q84" si="30">ROUND(U52,2)&amp;" ("&amp;ROUND(V52*100,1)&amp;"%)"</f>
        <v>22.28 (64.3%)</v>
      </c>
      <c r="R81" s="4" t="str">
        <f t="shared" si="27"/>
        <v>12.4 (35.7%)</v>
      </c>
    </row>
    <row r="82" spans="12:18" x14ac:dyDescent="0.2">
      <c r="M82" s="4"/>
      <c r="N82" s="4"/>
      <c r="O82" s="4"/>
      <c r="P82" s="4"/>
      <c r="Q82" s="4"/>
      <c r="R82" s="4"/>
    </row>
    <row r="83" spans="12:18" x14ac:dyDescent="0.2">
      <c r="M83" s="4"/>
      <c r="N83" s="4"/>
      <c r="O83" s="4"/>
      <c r="P83" s="4"/>
      <c r="Q83" s="4"/>
      <c r="R83" s="4"/>
    </row>
    <row r="84" spans="12:18" x14ac:dyDescent="0.2">
      <c r="M84" s="4"/>
      <c r="N84" s="4"/>
      <c r="O84" s="4"/>
      <c r="P84" s="4"/>
      <c r="Q84" s="4"/>
      <c r="R84" s="4"/>
    </row>
    <row r="86" spans="12:18" x14ac:dyDescent="0.2">
      <c r="M86" s="4"/>
      <c r="N86" s="4"/>
      <c r="O86" s="4"/>
      <c r="P86" s="4"/>
      <c r="Q86" s="4"/>
      <c r="R86" s="4"/>
    </row>
  </sheetData>
  <sortState ref="L30:X51">
    <sortCondition descending="1" ref="M30:M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2022-11-28T18:27:22Z</dcterms:created>
  <dcterms:modified xsi:type="dcterms:W3CDTF">2022-12-09T14:20:46Z</dcterms:modified>
</cp:coreProperties>
</file>