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eed\Developer\PortableGit\repos\Stock_Performance\"/>
    </mc:Choice>
  </mc:AlternateContent>
  <xr:revisionPtr revIDLastSave="0" documentId="10_ncr:100000_{F44F19A0-0EA8-43F4-BC0F-C3A41886FCE3}" xr6:coauthVersionLast="31" xr6:coauthVersionMax="31" xr10:uidLastSave="{00000000-0000-0000-0000-000000000000}"/>
  <bookViews>
    <workbookView xWindow="0" yWindow="0" windowWidth="16310" windowHeight="6960" activeTab="3" xr2:uid="{00000000-000D-0000-FFFF-FFFF00000000}"/>
  </bookViews>
  <sheets>
    <sheet name="Transactions" sheetId="10" r:id="rId1"/>
    <sheet name="Sheet27" sheetId="34" state="hidden" r:id="rId2"/>
    <sheet name="Pivot Timeline" sheetId="4" r:id="rId3"/>
    <sheet name="Pivot" sheetId="45" r:id="rId4"/>
    <sheet name="Transactions Backup" sheetId="1" state="hidden" r:id="rId5"/>
    <sheet name="IRR Calculation" sheetId="3" r:id="rId6"/>
    <sheet name="Questions" sheetId="2" r:id="rId7"/>
    <sheet name="From Robinhood" sheetId="5" r:id="rId8"/>
    <sheet name="From Motif" sheetId="7" r:id="rId9"/>
    <sheet name="From Motif Backup" sheetId="39" state="hidden" r:id="rId10"/>
    <sheet name="Reference Tables" sheetId="6" r:id="rId11"/>
    <sheet name="Notes" sheetId="60" r:id="rId12"/>
  </sheets>
  <definedNames>
    <definedName name="_xlnm._FilterDatabase" localSheetId="8" hidden="1">'From Motif'!$A$1:$S$1766</definedName>
    <definedName name="_xlnm._FilterDatabase" localSheetId="9" hidden="1">'From Motif Backup'!$A$1:$S$1766</definedName>
    <definedName name="_xlnm._FilterDatabase" localSheetId="7" hidden="1">'From Robinhood'!$A$1:$R$835</definedName>
    <definedName name="_xlnm._FilterDatabase" localSheetId="0" hidden="1">Transactions!$A$1:$J$2519</definedName>
    <definedName name="_xlnm._FilterDatabase" localSheetId="4" hidden="1">'Transactions Backup'!$A$1:$AQ$2317</definedName>
  </definedNames>
  <calcPr calcId="179017"/>
  <pivotCaches>
    <pivotCache cacheId="175" r:id="rId13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2" i="60" l="1"/>
  <c r="F2" i="60"/>
  <c r="E2" i="60"/>
  <c r="D1" i="60"/>
  <c r="G2517" i="10"/>
  <c r="H1012" i="10"/>
  <c r="J5" i="3" l="1"/>
  <c r="E1801" i="39" l="1"/>
  <c r="E1800" i="39"/>
  <c r="E1799" i="39"/>
  <c r="E1798" i="39"/>
  <c r="E1797" i="39"/>
  <c r="E1796" i="39"/>
  <c r="E1795" i="39"/>
  <c r="E1794" i="39"/>
  <c r="E1793" i="39"/>
  <c r="E1792" i="39"/>
  <c r="E1791" i="39"/>
  <c r="E1790" i="39"/>
  <c r="E1789" i="39"/>
  <c r="E1788" i="39"/>
  <c r="E1787" i="39"/>
  <c r="E1786" i="39"/>
  <c r="E1785" i="39"/>
  <c r="E1784" i="39"/>
  <c r="E1783" i="39"/>
  <c r="E1782" i="39"/>
  <c r="E1781" i="39"/>
  <c r="E1780" i="39"/>
  <c r="E1779" i="39"/>
  <c r="E1778" i="39"/>
  <c r="E1777" i="39"/>
  <c r="E1776" i="39"/>
  <c r="E1775" i="39"/>
  <c r="E1774" i="39"/>
  <c r="E1773" i="39"/>
  <c r="E1772" i="39"/>
  <c r="E1771" i="39"/>
  <c r="E1770" i="39"/>
  <c r="E1769" i="39"/>
  <c r="N2" i="6"/>
  <c r="N3" i="6"/>
  <c r="N4" i="6"/>
  <c r="G2213" i="10" l="1"/>
  <c r="G2488" i="10"/>
  <c r="G2486" i="10"/>
  <c r="G2484" i="10"/>
  <c r="G2482" i="10"/>
  <c r="G2478" i="10"/>
  <c r="G2450" i="10"/>
  <c r="G2448" i="10"/>
  <c r="G2446" i="10"/>
  <c r="G2334" i="10"/>
  <c r="G2332" i="10"/>
  <c r="G2330" i="10"/>
  <c r="G2328" i="10"/>
  <c r="G2326" i="10"/>
  <c r="G2324" i="10"/>
  <c r="G2318" i="10"/>
  <c r="G2316" i="10"/>
  <c r="G2314" i="10"/>
  <c r="G2312" i="10"/>
  <c r="G2310" i="10"/>
  <c r="G2292" i="10"/>
  <c r="G2288" i="10"/>
  <c r="G2286" i="10"/>
  <c r="G2284" i="10"/>
  <c r="G2282" i="10"/>
  <c r="G2260" i="10"/>
  <c r="G2258" i="10"/>
  <c r="G2256" i="10"/>
  <c r="G2254" i="10"/>
  <c r="G2252" i="10"/>
  <c r="G2031" i="10"/>
  <c r="G2029" i="10"/>
  <c r="G2027" i="10"/>
  <c r="G2025" i="10"/>
  <c r="G2023" i="10"/>
  <c r="G2021" i="10"/>
  <c r="G2019" i="10"/>
  <c r="G2017" i="10"/>
  <c r="G2015" i="10"/>
  <c r="G2013" i="10"/>
  <c r="G2011" i="10"/>
  <c r="G2009" i="10"/>
  <c r="G2007" i="10"/>
  <c r="G2005" i="10"/>
  <c r="G2003" i="10"/>
  <c r="G2001" i="10"/>
  <c r="G1999" i="10"/>
  <c r="G1997" i="10"/>
  <c r="G1995" i="10"/>
  <c r="G1993" i="10"/>
  <c r="G1991" i="10"/>
  <c r="G1989" i="10"/>
  <c r="G1987" i="10"/>
  <c r="G1985" i="10"/>
  <c r="G1983" i="10"/>
  <c r="G1981" i="10"/>
  <c r="G1979" i="10"/>
  <c r="G1977" i="10"/>
  <c r="E1777" i="7"/>
  <c r="E1778" i="7"/>
  <c r="E1779" i="7"/>
  <c r="E1780" i="7"/>
  <c r="E1781" i="7"/>
  <c r="E1782" i="7"/>
  <c r="E1783" i="7"/>
  <c r="E1784" i="7"/>
  <c r="E1785" i="7"/>
  <c r="E1786" i="7"/>
  <c r="E1787" i="7"/>
  <c r="E1788" i="7"/>
  <c r="E1789" i="7"/>
  <c r="E1790" i="7"/>
  <c r="E1791" i="7"/>
  <c r="E1792" i="7"/>
  <c r="E1793" i="7"/>
  <c r="E1794" i="7"/>
  <c r="E1795" i="7"/>
  <c r="E1796" i="7"/>
  <c r="E1797" i="7"/>
  <c r="E1798" i="7"/>
  <c r="E1799" i="7"/>
  <c r="E1800" i="7"/>
  <c r="E1801" i="7"/>
  <c r="E1776" i="7"/>
  <c r="E1775" i="7"/>
  <c r="E1774" i="7"/>
  <c r="E1773" i="7"/>
  <c r="E1772" i="7"/>
  <c r="E1771" i="7"/>
  <c r="E1770" i="7"/>
  <c r="E1769" i="7"/>
  <c r="N490" i="5"/>
  <c r="F2" i="6" l="1"/>
  <c r="F3" i="6" s="1"/>
  <c r="N500" i="5" l="1"/>
  <c r="N498" i="5"/>
  <c r="N496" i="5"/>
  <c r="N494" i="5"/>
  <c r="N462" i="5"/>
  <c r="N460" i="5"/>
  <c r="N458" i="5"/>
  <c r="N346" i="5"/>
  <c r="N344" i="5"/>
  <c r="N342" i="5"/>
  <c r="N340" i="5"/>
  <c r="N338" i="5"/>
  <c r="N336" i="5"/>
  <c r="N330" i="5"/>
  <c r="N328" i="5"/>
  <c r="N326" i="5"/>
  <c r="N324" i="5"/>
  <c r="N322" i="5"/>
  <c r="N304" i="5"/>
  <c r="N300" i="5"/>
  <c r="N298" i="5"/>
  <c r="N296" i="5"/>
  <c r="N294" i="5"/>
  <c r="N272" i="5"/>
  <c r="N270" i="5"/>
  <c r="N268" i="5"/>
  <c r="N266" i="5"/>
  <c r="N264" i="5"/>
  <c r="N58" i="5"/>
  <c r="N56" i="5"/>
  <c r="N54" i="5"/>
  <c r="N52" i="5"/>
  <c r="N50" i="5"/>
  <c r="N48" i="5"/>
  <c r="N46" i="5"/>
  <c r="N44" i="5"/>
  <c r="N42" i="5"/>
  <c r="N40" i="5"/>
  <c r="N38" i="5"/>
  <c r="N36" i="5"/>
  <c r="N34" i="5"/>
  <c r="N32" i="5"/>
  <c r="N30" i="5"/>
  <c r="N28" i="5"/>
  <c r="N26" i="5"/>
  <c r="N24" i="5"/>
  <c r="N22" i="5"/>
  <c r="N20" i="5"/>
  <c r="N18" i="5"/>
  <c r="N16" i="5"/>
  <c r="N14" i="5"/>
  <c r="N12" i="5"/>
  <c r="N10" i="5"/>
  <c r="N8" i="5"/>
  <c r="N6" i="5"/>
  <c r="N4" i="5"/>
  <c r="B2231" i="1"/>
  <c r="B2230" i="1"/>
  <c r="B2235" i="1"/>
  <c r="B2234" i="1"/>
  <c r="B2233" i="1"/>
  <c r="B2232" i="1"/>
  <c r="B2237" i="1"/>
  <c r="B2236" i="1"/>
  <c r="B2239" i="1"/>
  <c r="B2238" i="1"/>
  <c r="B2241" i="1"/>
  <c r="B2240" i="1"/>
  <c r="B2243" i="1"/>
  <c r="B2242" i="1"/>
  <c r="B2245" i="1"/>
  <c r="B2244" i="1"/>
  <c r="B2247" i="1"/>
  <c r="B2246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63" i="1"/>
  <c r="B2262" i="1"/>
  <c r="B2265" i="1"/>
  <c r="B2264" i="1"/>
  <c r="B2267" i="1"/>
  <c r="B2266" i="1"/>
  <c r="B2269" i="1"/>
  <c r="B2268" i="1"/>
  <c r="B2273" i="1"/>
  <c r="B2272" i="1"/>
  <c r="B2271" i="1"/>
  <c r="B2270" i="1"/>
  <c r="B2277" i="1"/>
  <c r="B2276" i="1"/>
  <c r="B2275" i="1"/>
  <c r="B2274" i="1"/>
  <c r="B2279" i="1"/>
  <c r="B2278" i="1"/>
  <c r="B2281" i="1"/>
  <c r="B2280" i="1"/>
  <c r="B2285" i="1"/>
  <c r="B2284" i="1"/>
  <c r="B2283" i="1"/>
  <c r="B2282" i="1"/>
  <c r="B2287" i="1"/>
  <c r="B2286" i="1"/>
  <c r="B2289" i="1"/>
  <c r="B2288" i="1"/>
  <c r="B2291" i="1"/>
  <c r="B2290" i="1"/>
  <c r="B2295" i="1"/>
  <c r="B2294" i="1"/>
  <c r="B2293" i="1"/>
  <c r="B2292" i="1"/>
  <c r="B2297" i="1"/>
  <c r="B2296" i="1"/>
  <c r="B2299" i="1"/>
  <c r="B2298" i="1"/>
  <c r="B2301" i="1"/>
  <c r="B2300" i="1"/>
  <c r="B2303" i="1"/>
  <c r="B2302" i="1"/>
  <c r="B2305" i="1"/>
  <c r="B2304" i="1"/>
  <c r="B2307" i="1"/>
  <c r="B2306" i="1"/>
  <c r="B2309" i="1"/>
  <c r="B2308" i="1"/>
  <c r="B2311" i="1"/>
  <c r="B2310" i="1"/>
  <c r="B2315" i="1"/>
  <c r="B2314" i="1"/>
  <c r="B2313" i="1"/>
  <c r="B2312" i="1"/>
  <c r="B2317" i="1"/>
  <c r="B2316" i="1"/>
  <c r="K1" i="3" l="1"/>
  <c r="AG1960" i="1"/>
  <c r="AC1960" i="1"/>
  <c r="M1963" i="1"/>
  <c r="N1966" i="1"/>
  <c r="AI1967" i="1"/>
  <c r="AF1967" i="1" s="1"/>
  <c r="AI1957" i="1"/>
  <c r="AD1957" i="1"/>
  <c r="AI1956" i="1"/>
  <c r="AF1956" i="1" s="1"/>
  <c r="AG1956" i="1"/>
  <c r="AC1956" i="1"/>
  <c r="AI1954" i="1"/>
  <c r="AF1954" i="1" s="1"/>
  <c r="AG1954" i="1"/>
  <c r="AC1954" i="1"/>
  <c r="AI1953" i="1"/>
  <c r="AI1952" i="1"/>
  <c r="AF1952" i="1" s="1"/>
  <c r="AG1952" i="1"/>
  <c r="AC1952" i="1"/>
  <c r="N1950" i="1"/>
  <c r="O1950" i="1" s="1"/>
  <c r="AI1951" i="1"/>
  <c r="AF1951" i="1" s="1"/>
  <c r="AC1951" i="1"/>
  <c r="N1948" i="1"/>
  <c r="O1948" i="1" s="1"/>
  <c r="AI1949" i="1"/>
  <c r="AF1949" i="1" s="1"/>
  <c r="AC1949" i="1"/>
  <c r="N1938" i="1"/>
  <c r="O1938" i="1" s="1"/>
  <c r="AI1939" i="1"/>
  <c r="AF1939" i="1" s="1"/>
  <c r="AC1939" i="1"/>
  <c r="N1932" i="1"/>
  <c r="O1932" i="1" s="1"/>
  <c r="AI1933" i="1"/>
  <c r="AF1933" i="1" s="1"/>
  <c r="AC1933" i="1"/>
  <c r="N1926" i="1"/>
  <c r="O1926" i="1" s="1"/>
  <c r="AI1927" i="1"/>
  <c r="AF1927" i="1" s="1"/>
  <c r="AC1927" i="1"/>
  <c r="N1920" i="1"/>
  <c r="O1920" i="1" s="1"/>
  <c r="AI1921" i="1"/>
  <c r="AF1921" i="1" s="1"/>
  <c r="AC1921" i="1"/>
  <c r="AI1914" i="1"/>
  <c r="AF1914" i="1" s="1"/>
  <c r="AG1914" i="1"/>
  <c r="AC1914" i="1"/>
  <c r="AI1912" i="1"/>
  <c r="AF1912" i="1" s="1"/>
  <c r="AG1912" i="1"/>
  <c r="AC1912" i="1"/>
  <c r="N1910" i="1"/>
  <c r="O1910" i="1" s="1"/>
  <c r="AI1911" i="1"/>
  <c r="AF1911" i="1" s="1"/>
  <c r="AC1911" i="1"/>
  <c r="AI1904" i="1"/>
  <c r="AF1904" i="1" s="1"/>
  <c r="AG1904" i="1"/>
  <c r="AC1904" i="1"/>
  <c r="AI1903" i="1"/>
  <c r="AD1903" i="1"/>
  <c r="AI1902" i="1"/>
  <c r="AF1902" i="1" s="1"/>
  <c r="AG1902" i="1"/>
  <c r="AC1902" i="1"/>
  <c r="AI1900" i="1"/>
  <c r="AF1900" i="1" s="1"/>
  <c r="AG1900" i="1"/>
  <c r="AC1900" i="1"/>
  <c r="AI1898" i="1"/>
  <c r="AF1898" i="1" s="1"/>
  <c r="AG1898" i="1"/>
  <c r="AC1898" i="1"/>
  <c r="N1896" i="1"/>
  <c r="O1896" i="1" s="1"/>
  <c r="AI1897" i="1"/>
  <c r="AF1897" i="1" s="1"/>
  <c r="AC1897" i="1"/>
  <c r="AI1890" i="1"/>
  <c r="AF1890" i="1" s="1"/>
  <c r="AG1890" i="1"/>
  <c r="AC1890" i="1"/>
  <c r="N1888" i="1"/>
  <c r="O1888" i="1" s="1"/>
  <c r="AI1889" i="1"/>
  <c r="AF1889" i="1" s="1"/>
  <c r="AC1889" i="1"/>
  <c r="N1882" i="1"/>
  <c r="AI1883" i="1"/>
  <c r="AF1883" i="1" s="1"/>
  <c r="AI1876" i="1"/>
  <c r="AF1876" i="1" s="1"/>
  <c r="AG1876" i="1"/>
  <c r="AC1876" i="1"/>
  <c r="AG1874" i="1"/>
  <c r="AG1871" i="1" s="1"/>
  <c r="AD1875" i="1"/>
  <c r="AI1865" i="1"/>
  <c r="AF1865" i="1" s="1"/>
  <c r="AG1865" i="1"/>
  <c r="AC1865" i="1"/>
  <c r="N1861" i="1"/>
  <c r="O1861" i="1" s="1"/>
  <c r="AI1862" i="1"/>
  <c r="AF1862" i="1" s="1"/>
  <c r="AC1862" i="1"/>
  <c r="N1863" i="1"/>
  <c r="O1863" i="1" s="1"/>
  <c r="AI1864" i="1"/>
  <c r="AF1864" i="1" s="1"/>
  <c r="AC1864" i="1"/>
  <c r="AI1851" i="1"/>
  <c r="AF1851" i="1" s="1"/>
  <c r="AG1851" i="1"/>
  <c r="AC1851" i="1"/>
  <c r="N1849" i="1"/>
  <c r="O1849" i="1" s="1"/>
  <c r="AI1850" i="1"/>
  <c r="AF1850" i="1" s="1"/>
  <c r="AC1850" i="1"/>
  <c r="AI1843" i="1"/>
  <c r="AF1843" i="1" s="1"/>
  <c r="AG1843" i="1"/>
  <c r="AC1843" i="1"/>
  <c r="AI1837" i="1"/>
  <c r="AD1837" i="1"/>
  <c r="AI1841" i="1"/>
  <c r="AF1841" i="1" s="1"/>
  <c r="AG1841" i="1"/>
  <c r="AC1841" i="1"/>
  <c r="AI1839" i="1"/>
  <c r="AF1839" i="1" s="1"/>
  <c r="AG1839" i="1"/>
  <c r="AC1839" i="1"/>
  <c r="N1835" i="1"/>
  <c r="O1835" i="1" s="1"/>
  <c r="AI1836" i="1"/>
  <c r="AF1836" i="1" s="1"/>
  <c r="AC1836" i="1"/>
  <c r="N1833" i="1"/>
  <c r="O1833" i="1" s="1"/>
  <c r="AI1834" i="1"/>
  <c r="AF1834" i="1" s="1"/>
  <c r="AC1834" i="1"/>
  <c r="N1823" i="1"/>
  <c r="O1823" i="1" s="1"/>
  <c r="AI1824" i="1"/>
  <c r="AF1824" i="1" s="1"/>
  <c r="AC1824" i="1"/>
  <c r="AG1812" i="1"/>
  <c r="AC1812" i="1"/>
  <c r="M1814" i="1"/>
  <c r="N1817" i="1"/>
  <c r="O1817" i="1" s="1"/>
  <c r="AI1818" i="1"/>
  <c r="AF1818" i="1" s="1"/>
  <c r="AC1818" i="1"/>
  <c r="AG1810" i="1"/>
  <c r="AC1810" i="1"/>
  <c r="AG1808" i="1"/>
  <c r="AC1808" i="1"/>
  <c r="AI1805" i="1"/>
  <c r="AF1805" i="1" s="1"/>
  <c r="AG1805" i="1"/>
  <c r="AC1805" i="1"/>
  <c r="N1803" i="1"/>
  <c r="O1803" i="1" s="1"/>
  <c r="AI1804" i="1"/>
  <c r="AF1804" i="1" s="1"/>
  <c r="AC1804" i="1"/>
  <c r="N1797" i="1"/>
  <c r="O1797" i="1" s="1"/>
  <c r="AI1798" i="1"/>
  <c r="AF1798" i="1" s="1"/>
  <c r="AC1798" i="1"/>
  <c r="AI1791" i="1"/>
  <c r="AF1791" i="1" s="1"/>
  <c r="AG1791" i="1"/>
  <c r="AC1791" i="1"/>
  <c r="AI1789" i="1"/>
  <c r="AF1789" i="1" s="1"/>
  <c r="AG1789" i="1"/>
  <c r="AC1789" i="1"/>
  <c r="AI1788" i="1"/>
  <c r="AD1788" i="1"/>
  <c r="AI1787" i="1"/>
  <c r="AF1787" i="1" s="1"/>
  <c r="AG1787" i="1"/>
  <c r="AC1787" i="1"/>
  <c r="AI1785" i="1"/>
  <c r="AF1785" i="1" s="1"/>
  <c r="AG1785" i="1"/>
  <c r="AC1785" i="1"/>
  <c r="N1783" i="1"/>
  <c r="O1783" i="1" s="1"/>
  <c r="AI1784" i="1"/>
  <c r="AF1784" i="1" s="1"/>
  <c r="AC1784" i="1"/>
  <c r="N1777" i="1"/>
  <c r="O1777" i="1" s="1"/>
  <c r="AI1778" i="1"/>
  <c r="AF1778" i="1" s="1"/>
  <c r="AC1778" i="1"/>
  <c r="N1771" i="1"/>
  <c r="O1771" i="1" s="1"/>
  <c r="AI1772" i="1"/>
  <c r="AF1772" i="1" s="1"/>
  <c r="AC1772" i="1"/>
  <c r="AI1765" i="1"/>
  <c r="AF1765" i="1" s="1"/>
  <c r="AG1765" i="1"/>
  <c r="AC1765" i="1"/>
  <c r="AI1763" i="1"/>
  <c r="AF1763" i="1" s="1"/>
  <c r="AG1763" i="1"/>
  <c r="AC1763" i="1"/>
  <c r="N1761" i="1"/>
  <c r="O1761" i="1" s="1"/>
  <c r="AF1762" i="1"/>
  <c r="AC1762" i="1"/>
  <c r="AC1761" i="1" s="1"/>
  <c r="N1757" i="1"/>
  <c r="O1757" i="1" s="1"/>
  <c r="AI1758" i="1"/>
  <c r="AF1758" i="1" s="1"/>
  <c r="AC1758" i="1"/>
  <c r="N1755" i="1"/>
  <c r="O1755" i="1" s="1"/>
  <c r="AI1756" i="1"/>
  <c r="AF1756" i="1" s="1"/>
  <c r="AC1756" i="1"/>
  <c r="AI1745" i="1"/>
  <c r="AF1745" i="1" s="1"/>
  <c r="AG1745" i="1"/>
  <c r="AC1745" i="1"/>
  <c r="AI1744" i="1"/>
  <c r="AI1743" i="1"/>
  <c r="AF1743" i="1" s="1"/>
  <c r="AG1743" i="1"/>
  <c r="AC1743" i="1"/>
  <c r="M1738" i="1"/>
  <c r="N1741" i="1"/>
  <c r="O1741" i="1" s="1"/>
  <c r="AI1742" i="1"/>
  <c r="AF1742" i="1" s="1"/>
  <c r="AC1742" i="1"/>
  <c r="AG1736" i="1"/>
  <c r="AC1736" i="1"/>
  <c r="AD1730" i="1"/>
  <c r="AC1730" i="1"/>
  <c r="AF1729" i="1"/>
  <c r="AI1727" i="1"/>
  <c r="AD1727" i="1"/>
  <c r="AI1734" i="1"/>
  <c r="AD1734" i="1"/>
  <c r="AI1733" i="1"/>
  <c r="AF1733" i="1" s="1"/>
  <c r="AG1726" i="1"/>
  <c r="AC1726" i="1"/>
  <c r="AI1732" i="1"/>
  <c r="AD1732" i="1"/>
  <c r="AI1731" i="1"/>
  <c r="AF1731" i="1" s="1"/>
  <c r="AG1731" i="1"/>
  <c r="AC1731" i="1"/>
  <c r="AI1724" i="1"/>
  <c r="AI1723" i="1"/>
  <c r="AF1723" i="1" s="1"/>
  <c r="AG1723" i="1"/>
  <c r="AC1723" i="1"/>
  <c r="N1719" i="1"/>
  <c r="O1719" i="1" s="1"/>
  <c r="AI1720" i="1"/>
  <c r="AF1720" i="1" s="1"/>
  <c r="AC1720" i="1"/>
  <c r="N1721" i="1"/>
  <c r="O1721" i="1" s="1"/>
  <c r="AI1722" i="1"/>
  <c r="AF1722" i="1" s="1"/>
  <c r="AC1722" i="1"/>
  <c r="AG1704" i="1"/>
  <c r="AC1704" i="1"/>
  <c r="N1709" i="1"/>
  <c r="O1709" i="1" s="1"/>
  <c r="AI1710" i="1"/>
  <c r="AF1710" i="1" s="1"/>
  <c r="AC1710" i="1"/>
  <c r="N1701" i="1"/>
  <c r="O1701" i="1" s="1"/>
  <c r="AI1702" i="1"/>
  <c r="AF1702" i="1" s="1"/>
  <c r="AC1702" i="1"/>
  <c r="AI1695" i="1"/>
  <c r="AF1695" i="1" s="1"/>
  <c r="AG1695" i="1"/>
  <c r="AC1695" i="1"/>
  <c r="M1690" i="1"/>
  <c r="N1693" i="1"/>
  <c r="O1693" i="1" s="1"/>
  <c r="AI1694" i="1"/>
  <c r="AF1694" i="1" s="1"/>
  <c r="AC1694" i="1"/>
  <c r="AI1688" i="1"/>
  <c r="AD1688" i="1"/>
  <c r="AI1687" i="1"/>
  <c r="AF1687" i="1" s="1"/>
  <c r="AG1687" i="1"/>
  <c r="AC1687" i="1"/>
  <c r="AI1685" i="1"/>
  <c r="AG1686" i="1"/>
  <c r="AC1686" i="1"/>
  <c r="M1680" i="1"/>
  <c r="AI1680" i="1" s="1"/>
  <c r="AF1680" i="1" s="1"/>
  <c r="N1683" i="1"/>
  <c r="O1683" i="1" s="1"/>
  <c r="AI1684" i="1"/>
  <c r="AF1684" i="1" s="1"/>
  <c r="AC1684" i="1"/>
  <c r="AG1678" i="1"/>
  <c r="AC1678" i="1"/>
  <c r="AI1675" i="1"/>
  <c r="AF1675" i="1" s="1"/>
  <c r="AG1675" i="1"/>
  <c r="AC1675" i="1"/>
  <c r="AI1673" i="1"/>
  <c r="AF1673" i="1" s="1"/>
  <c r="AG1673" i="1"/>
  <c r="AC1673" i="1"/>
  <c r="AG1672" i="1"/>
  <c r="AC1672" i="1"/>
  <c r="AI1669" i="1"/>
  <c r="AF1669" i="1" s="1"/>
  <c r="AG1669" i="1"/>
  <c r="AC1669" i="1"/>
  <c r="AG1668" i="1"/>
  <c r="AC1668" i="1"/>
  <c r="AG1660" i="1"/>
  <c r="AC1660" i="1"/>
  <c r="N1665" i="1"/>
  <c r="O1665" i="1" s="1"/>
  <c r="AI1666" i="1"/>
  <c r="AF1666" i="1" s="1"/>
  <c r="AC1666" i="1"/>
  <c r="AI1657" i="1"/>
  <c r="AF1657" i="1" s="1"/>
  <c r="AG1657" i="1"/>
  <c r="AC1657" i="1"/>
  <c r="AG1650" i="1"/>
  <c r="AC1650" i="1"/>
  <c r="N1655" i="1"/>
  <c r="O1655" i="1" s="1"/>
  <c r="AI1656" i="1"/>
  <c r="AF1656" i="1" s="1"/>
  <c r="AC1656" i="1"/>
  <c r="N1647" i="1"/>
  <c r="O1647" i="1" s="1"/>
  <c r="AI1648" i="1"/>
  <c r="AF1648" i="1" s="1"/>
  <c r="AC1648" i="1"/>
  <c r="AI1641" i="1"/>
  <c r="AF1641" i="1" s="1"/>
  <c r="AG1641" i="1"/>
  <c r="AC1641" i="1"/>
  <c r="AG1640" i="1"/>
  <c r="AC1640" i="1"/>
  <c r="AG1632" i="1"/>
  <c r="AC1632" i="1"/>
  <c r="AG1630" i="1"/>
  <c r="AC1630" i="1"/>
  <c r="AI1627" i="1"/>
  <c r="AF1627" i="1" s="1"/>
  <c r="AG1627" i="1"/>
  <c r="AC1627" i="1"/>
  <c r="N1625" i="1"/>
  <c r="O1625" i="1" s="1"/>
  <c r="AI1626" i="1"/>
  <c r="AF1626" i="1" s="1"/>
  <c r="AC1626" i="1"/>
  <c r="M1616" i="1"/>
  <c r="N1623" i="1"/>
  <c r="O1623" i="1" s="1"/>
  <c r="AI1624" i="1"/>
  <c r="AF1624" i="1" s="1"/>
  <c r="AC1624" i="1"/>
  <c r="AG1614" i="1"/>
  <c r="AC1614" i="1"/>
  <c r="AI1611" i="1"/>
  <c r="AF1611" i="1" s="1"/>
  <c r="AG1611" i="1"/>
  <c r="AC1611" i="1"/>
  <c r="M1606" i="1"/>
  <c r="N1609" i="1"/>
  <c r="O1609" i="1" s="1"/>
  <c r="AI1610" i="1"/>
  <c r="AF1610" i="1" s="1"/>
  <c r="AC1610" i="1"/>
  <c r="AG1604" i="1"/>
  <c r="AC1604" i="1"/>
  <c r="AI1602" i="1"/>
  <c r="AD1602" i="1"/>
  <c r="AI1601" i="1"/>
  <c r="AF1601" i="1" s="1"/>
  <c r="AG1601" i="1"/>
  <c r="AC1601" i="1"/>
  <c r="AI1595" i="1"/>
  <c r="AD1595" i="1"/>
  <c r="AI1599" i="1"/>
  <c r="AF1599" i="1" s="1"/>
  <c r="AG1599" i="1"/>
  <c r="AC1599" i="1"/>
  <c r="AI1597" i="1"/>
  <c r="AF1597" i="1" s="1"/>
  <c r="AG1597" i="1"/>
  <c r="AC1597" i="1"/>
  <c r="N1591" i="1"/>
  <c r="O1591" i="1" s="1"/>
  <c r="AI1592" i="1"/>
  <c r="AF1592" i="1" s="1"/>
  <c r="AC1592" i="1"/>
  <c r="N1593" i="1"/>
  <c r="O1593" i="1" s="1"/>
  <c r="AI1594" i="1"/>
  <c r="AF1594" i="1" s="1"/>
  <c r="AC1594" i="1"/>
  <c r="N1581" i="1"/>
  <c r="O1581" i="1" s="1"/>
  <c r="AI1582" i="1"/>
  <c r="AF1582" i="1" s="1"/>
  <c r="AC1582" i="1"/>
  <c r="N1575" i="1"/>
  <c r="O1575" i="1" s="1"/>
  <c r="AI1576" i="1"/>
  <c r="AF1576" i="1" s="1"/>
  <c r="AC1576" i="1"/>
  <c r="AI1569" i="1"/>
  <c r="AF1569" i="1" s="1"/>
  <c r="AG1569" i="1"/>
  <c r="AC1569" i="1"/>
  <c r="AG1568" i="1"/>
  <c r="AC1568" i="1"/>
  <c r="N1565" i="1"/>
  <c r="O1565" i="1" s="1"/>
  <c r="AI1566" i="1"/>
  <c r="AF1566" i="1" s="1"/>
  <c r="AC1566" i="1"/>
  <c r="AI1559" i="1"/>
  <c r="AF1559" i="1" s="1"/>
  <c r="AG1559" i="1"/>
  <c r="AC1559" i="1"/>
  <c r="AG1558" i="1"/>
  <c r="AC1558" i="1"/>
  <c r="N1555" i="1"/>
  <c r="O1555" i="1" s="1"/>
  <c r="AI1556" i="1"/>
  <c r="AF1556" i="1" s="1"/>
  <c r="AC1556" i="1"/>
  <c r="AI1550" i="1"/>
  <c r="AD1550" i="1"/>
  <c r="AI1549" i="1"/>
  <c r="AF1549" i="1" s="1"/>
  <c r="AG1549" i="1"/>
  <c r="AC1549" i="1"/>
  <c r="AG1548" i="1"/>
  <c r="AC1548" i="1"/>
  <c r="AI1545" i="1"/>
  <c r="AF1545" i="1" s="1"/>
  <c r="AG1545" i="1"/>
  <c r="AC1545" i="1"/>
  <c r="AG1544" i="1"/>
  <c r="AC1544" i="1"/>
  <c r="N1541" i="1"/>
  <c r="O1541" i="1" s="1"/>
  <c r="AI1542" i="1"/>
  <c r="AF1542" i="1" s="1"/>
  <c r="AC1542" i="1"/>
  <c r="AG1535" i="1"/>
  <c r="AC1535" i="1"/>
  <c r="AI1533" i="1"/>
  <c r="AF1533" i="1" s="1"/>
  <c r="AG1533" i="1"/>
  <c r="AC1533" i="1"/>
  <c r="AG1525" i="1"/>
  <c r="AG1529" i="1"/>
  <c r="N1531" i="1"/>
  <c r="O1531" i="1" s="1"/>
  <c r="AI1532" i="1"/>
  <c r="AF1532" i="1" s="1"/>
  <c r="AC1532" i="1"/>
  <c r="AI1523" i="1"/>
  <c r="AF1523" i="1" s="1"/>
  <c r="AG1523" i="1"/>
  <c r="AC1523" i="1"/>
  <c r="M1518" i="1"/>
  <c r="N1521" i="1"/>
  <c r="O1521" i="1" s="1"/>
  <c r="AI1522" i="1"/>
  <c r="AF1522" i="1" s="1"/>
  <c r="AC1522" i="1"/>
  <c r="AG1516" i="1"/>
  <c r="AC1516" i="1"/>
  <c r="AI1513" i="1"/>
  <c r="AF1513" i="1" s="1"/>
  <c r="AG1513" i="1"/>
  <c r="AC1513" i="1"/>
  <c r="AG1512" i="1"/>
  <c r="AC1512" i="1"/>
  <c r="AG1504" i="1"/>
  <c r="AC1504" i="1"/>
  <c r="N1509" i="1"/>
  <c r="O1509" i="1" s="1"/>
  <c r="AI1510" i="1"/>
  <c r="AF1510" i="1" s="1"/>
  <c r="AC1510" i="1"/>
  <c r="AI1501" i="1"/>
  <c r="AF1501" i="1" s="1"/>
  <c r="AG1501" i="1"/>
  <c r="AC1501" i="1"/>
  <c r="N1499" i="1"/>
  <c r="O1499" i="1" s="1"/>
  <c r="AI1500" i="1"/>
  <c r="AF1500" i="1" s="1"/>
  <c r="AC1500" i="1"/>
  <c r="N1497" i="1"/>
  <c r="O1497" i="1" s="1"/>
  <c r="AI1498" i="1"/>
  <c r="AF1498" i="1" s="1"/>
  <c r="AC1498" i="1"/>
  <c r="AG1488" i="1"/>
  <c r="AC1488" i="1"/>
  <c r="AI1485" i="1"/>
  <c r="AF1485" i="1" s="1"/>
  <c r="AG1485" i="1"/>
  <c r="AC1485" i="1"/>
  <c r="N1483" i="1"/>
  <c r="O1483" i="1" s="1"/>
  <c r="AI1484" i="1"/>
  <c r="AF1484" i="1" s="1"/>
  <c r="AC1484" i="1"/>
  <c r="AI1477" i="1"/>
  <c r="AF1477" i="1" s="1"/>
  <c r="AG1477" i="1"/>
  <c r="AC1477" i="1"/>
  <c r="AI1475" i="1"/>
  <c r="AD1475" i="1"/>
  <c r="AI1473" i="1"/>
  <c r="AF1473" i="1" s="1"/>
  <c r="AG1473" i="1"/>
  <c r="AC1473" i="1"/>
  <c r="AI1471" i="1"/>
  <c r="AF1471" i="1" s="1"/>
  <c r="AG1471" i="1"/>
  <c r="AC1471" i="1"/>
  <c r="N1469" i="1"/>
  <c r="O1469" i="1" s="1"/>
  <c r="AI1470" i="1"/>
  <c r="AF1470" i="1" s="1"/>
  <c r="AC1470" i="1"/>
  <c r="N1467" i="1"/>
  <c r="O1467" i="1" s="1"/>
  <c r="AI1468" i="1"/>
  <c r="AF1468" i="1" s="1"/>
  <c r="AC1468" i="1"/>
  <c r="N1457" i="1"/>
  <c r="O1457" i="1" s="1"/>
  <c r="AI1458" i="1"/>
  <c r="AF1458" i="1" s="1"/>
  <c r="AC1458" i="1"/>
  <c r="N1451" i="1"/>
  <c r="O1451" i="1" s="1"/>
  <c r="AI1452" i="1"/>
  <c r="AF1452" i="1" s="1"/>
  <c r="AC1452" i="1"/>
  <c r="AI1446" i="1"/>
  <c r="AD1446" i="1"/>
  <c r="AI1445" i="1"/>
  <c r="AF1445" i="1" s="1"/>
  <c r="AG1445" i="1"/>
  <c r="AC1445" i="1"/>
  <c r="N1443" i="1"/>
  <c r="O1443" i="1" s="1"/>
  <c r="AI1444" i="1"/>
  <c r="AF1444" i="1" s="1"/>
  <c r="AC1444" i="1"/>
  <c r="AI1438" i="1"/>
  <c r="AD1438" i="1"/>
  <c r="AI1437" i="1"/>
  <c r="AF1437" i="1" s="1"/>
  <c r="AG1437" i="1"/>
  <c r="AC1437" i="1"/>
  <c r="AG1436" i="1"/>
  <c r="AC1436" i="1"/>
  <c r="AI1433" i="1"/>
  <c r="AF1433" i="1" s="1"/>
  <c r="AG1433" i="1"/>
  <c r="AC1433" i="1"/>
  <c r="AI1431" i="1"/>
  <c r="AF1431" i="1" s="1"/>
  <c r="AG1431" i="1"/>
  <c r="AC1431" i="1"/>
  <c r="AG1430" i="1"/>
  <c r="AC1430" i="1"/>
  <c r="N1427" i="1"/>
  <c r="O1427" i="1" s="1"/>
  <c r="AI1428" i="1"/>
  <c r="AF1428" i="1" s="1"/>
  <c r="AC1428" i="1"/>
  <c r="AI1421" i="1"/>
  <c r="AF1421" i="1" s="1"/>
  <c r="AG1421" i="1"/>
  <c r="AC1421" i="1"/>
  <c r="N1419" i="1"/>
  <c r="O1419" i="1" s="1"/>
  <c r="AI1420" i="1"/>
  <c r="AF1420" i="1" s="1"/>
  <c r="AC1420" i="1"/>
  <c r="AI1413" i="1"/>
  <c r="AF1413" i="1" s="1"/>
  <c r="AG1413" i="1"/>
  <c r="AC1413" i="1"/>
  <c r="AG1405" i="1"/>
  <c r="AG1409" i="1"/>
  <c r="N1411" i="1"/>
  <c r="O1411" i="1" s="1"/>
  <c r="AI1412" i="1"/>
  <c r="AF1412" i="1" s="1"/>
  <c r="AC1412" i="1"/>
  <c r="N1403" i="1"/>
  <c r="O1403" i="1" s="1"/>
  <c r="AI1404" i="1"/>
  <c r="AF1404" i="1" s="1"/>
  <c r="AC1404" i="1"/>
  <c r="AI1397" i="1"/>
  <c r="AF1397" i="1" s="1"/>
  <c r="AG1397" i="1"/>
  <c r="AC1397" i="1"/>
  <c r="AI1389" i="1"/>
  <c r="AF1389" i="1" s="1"/>
  <c r="AG1389" i="1"/>
  <c r="AC1389" i="1"/>
  <c r="N1387" i="1"/>
  <c r="O1387" i="1" s="1"/>
  <c r="AI1388" i="1"/>
  <c r="AF1388" i="1" s="1"/>
  <c r="AC1388" i="1"/>
  <c r="N1385" i="1"/>
  <c r="O1385" i="1" s="1"/>
  <c r="AI1386" i="1"/>
  <c r="AF1386" i="1" s="1"/>
  <c r="AC1386" i="1"/>
  <c r="AI1375" i="1"/>
  <c r="AF1375" i="1" s="1"/>
  <c r="AG1375" i="1"/>
  <c r="AC1375" i="1"/>
  <c r="M1370" i="1"/>
  <c r="N1373" i="1"/>
  <c r="O1373" i="1" s="1"/>
  <c r="AI1374" i="1"/>
  <c r="AF1374" i="1" s="1"/>
  <c r="AC1374" i="1"/>
  <c r="AG1368" i="1"/>
  <c r="AC1368" i="1"/>
  <c r="AI1365" i="1"/>
  <c r="AF1365" i="1" s="1"/>
  <c r="AG1365" i="1"/>
  <c r="AC1365" i="1"/>
  <c r="L1364" i="1"/>
  <c r="L1476" i="1" s="1"/>
  <c r="L1596" i="1" s="1"/>
  <c r="L1728" i="1" s="1"/>
  <c r="L1838" i="1" s="1"/>
  <c r="AI1363" i="1"/>
  <c r="AD1363" i="1"/>
  <c r="AG1362" i="1"/>
  <c r="AC1362" i="1"/>
  <c r="AI1359" i="1"/>
  <c r="AF1359" i="1" s="1"/>
  <c r="AG1359" i="1"/>
  <c r="AC1359" i="1"/>
  <c r="AI1358" i="1"/>
  <c r="AD1358" i="1"/>
  <c r="AI1357" i="1"/>
  <c r="AF1357" i="1" s="1"/>
  <c r="AG1357" i="1"/>
  <c r="AC1357" i="1"/>
  <c r="N1355" i="1"/>
  <c r="O1355" i="1" s="1"/>
  <c r="AI1356" i="1"/>
  <c r="AF1356" i="1" s="1"/>
  <c r="AC1356" i="1"/>
  <c r="N1353" i="1"/>
  <c r="O1353" i="1" s="1"/>
  <c r="AI1354" i="1"/>
  <c r="AF1354" i="1" s="1"/>
  <c r="AC1354" i="1"/>
  <c r="M1340" i="1"/>
  <c r="N1343" i="1"/>
  <c r="O1343" i="1" s="1"/>
  <c r="AI1344" i="1"/>
  <c r="AF1344" i="1" s="1"/>
  <c r="AC1344" i="1"/>
  <c r="AG1338" i="1"/>
  <c r="AC1338" i="1"/>
  <c r="AI1336" i="1"/>
  <c r="AD1336" i="1"/>
  <c r="AI1335" i="1"/>
  <c r="AF1335" i="1" s="1"/>
  <c r="AG1335" i="1"/>
  <c r="AC1335" i="1"/>
  <c r="N1333" i="1"/>
  <c r="O1333" i="1" s="1"/>
  <c r="AI1334" i="1"/>
  <c r="AF1334" i="1" s="1"/>
  <c r="AC1334" i="1"/>
  <c r="AG1328" i="1"/>
  <c r="AC1328" i="1"/>
  <c r="AI1325" i="1"/>
  <c r="AF1325" i="1" s="1"/>
  <c r="AG1325" i="1"/>
  <c r="AC1325" i="1"/>
  <c r="AI1323" i="1"/>
  <c r="AF1323" i="1" s="1"/>
  <c r="AG1323" i="1"/>
  <c r="AC1323" i="1"/>
  <c r="AG1322" i="1"/>
  <c r="AC1322" i="1"/>
  <c r="N1319" i="1"/>
  <c r="O1319" i="1" s="1"/>
  <c r="AI1320" i="1"/>
  <c r="AF1320" i="1" s="1"/>
  <c r="AC1320" i="1"/>
  <c r="N1313" i="1"/>
  <c r="O1313" i="1" s="1"/>
  <c r="AI1314" i="1"/>
  <c r="AF1314" i="1" s="1"/>
  <c r="AC1314" i="1"/>
  <c r="AI1307" i="1"/>
  <c r="AF1307" i="1" s="1"/>
  <c r="AG1307" i="1"/>
  <c r="AC1307" i="1"/>
  <c r="N1305" i="1"/>
  <c r="O1305" i="1" s="1"/>
  <c r="AI1306" i="1"/>
  <c r="AF1306" i="1" s="1"/>
  <c r="AC1306" i="1"/>
  <c r="AI1299" i="1"/>
  <c r="AF1299" i="1" s="1"/>
  <c r="AG1299" i="1"/>
  <c r="AC1299" i="1"/>
  <c r="AG1291" i="1"/>
  <c r="AF1291" i="1"/>
  <c r="AG1295" i="1"/>
  <c r="M1294" i="1"/>
  <c r="N1297" i="1"/>
  <c r="O1297" i="1" s="1"/>
  <c r="AI1298" i="1"/>
  <c r="AF1298" i="1" s="1"/>
  <c r="AC1298" i="1"/>
  <c r="AI1284" i="1"/>
  <c r="AD1284" i="1"/>
  <c r="AI1283" i="1"/>
  <c r="AF1283" i="1" s="1"/>
  <c r="AG1283" i="1"/>
  <c r="AC1283" i="1"/>
  <c r="N1289" i="1"/>
  <c r="O1289" i="1" s="1"/>
  <c r="AI1290" i="1"/>
  <c r="AF1290" i="1" s="1"/>
  <c r="AC1290" i="1"/>
  <c r="M1282" i="1"/>
  <c r="M1293" i="1" s="1"/>
  <c r="AD1293" i="1" s="1"/>
  <c r="AI1281" i="1"/>
  <c r="AF1281" i="1" s="1"/>
  <c r="AG1281" i="1"/>
  <c r="AC1281" i="1"/>
  <c r="AI1280" i="1"/>
  <c r="AI1279" i="1"/>
  <c r="AF1279" i="1" s="1"/>
  <c r="AG1279" i="1"/>
  <c r="AG1276" i="1"/>
  <c r="AC1276" i="1"/>
  <c r="AI1274" i="1"/>
  <c r="AI1273" i="1"/>
  <c r="AF1273" i="1" s="1"/>
  <c r="AG1273" i="1"/>
  <c r="N1271" i="1"/>
  <c r="O1271" i="1" s="1"/>
  <c r="AI1272" i="1"/>
  <c r="AF1272" i="1" s="1"/>
  <c r="AC1272" i="1"/>
  <c r="N1269" i="1"/>
  <c r="O1269" i="1" s="1"/>
  <c r="AI1270" i="1"/>
  <c r="AF1270" i="1" s="1"/>
  <c r="AC1270" i="1"/>
  <c r="AI1257" i="1"/>
  <c r="AF1257" i="1" s="1"/>
  <c r="AG1257" i="1"/>
  <c r="AG1254" i="1"/>
  <c r="AC1254" i="1"/>
  <c r="N1251" i="1"/>
  <c r="O1251" i="1" s="1"/>
  <c r="AI1252" i="1"/>
  <c r="AF1252" i="1" s="1"/>
  <c r="AC1252" i="1"/>
  <c r="AG1246" i="1"/>
  <c r="AC1246" i="1"/>
  <c r="AI1191" i="1"/>
  <c r="AG1191" i="1"/>
  <c r="AD1191" i="1"/>
  <c r="AI1189" i="1"/>
  <c r="AG1189" i="1"/>
  <c r="AD1189" i="1"/>
  <c r="AI1197" i="1"/>
  <c r="AG1197" i="1"/>
  <c r="AD1197" i="1"/>
  <c r="AI1193" i="1"/>
  <c r="AG1193" i="1"/>
  <c r="AD1193" i="1"/>
  <c r="AI1199" i="1"/>
  <c r="AG1199" i="1"/>
  <c r="AD1199" i="1"/>
  <c r="AI1203" i="1"/>
  <c r="AG1203" i="1"/>
  <c r="AD1203" i="1"/>
  <c r="AI1195" i="1"/>
  <c r="AD1195" i="1"/>
  <c r="AI1205" i="1"/>
  <c r="AG1205" i="1"/>
  <c r="AD1205" i="1"/>
  <c r="AI1201" i="1"/>
  <c r="AG1201" i="1"/>
  <c r="AD1201" i="1"/>
  <c r="AI1207" i="1"/>
  <c r="AG1207" i="1"/>
  <c r="AD1207" i="1"/>
  <c r="AI1209" i="1"/>
  <c r="AG1209" i="1"/>
  <c r="AD1209" i="1"/>
  <c r="AI1211" i="1"/>
  <c r="AG1211" i="1"/>
  <c r="AD1211" i="1"/>
  <c r="AI1213" i="1"/>
  <c r="AG1213" i="1"/>
  <c r="AD1213" i="1"/>
  <c r="AI1215" i="1"/>
  <c r="AG1215" i="1"/>
  <c r="AD1215" i="1"/>
  <c r="AI1223" i="1"/>
  <c r="AG1223" i="1"/>
  <c r="AD1223" i="1"/>
  <c r="AI1217" i="1"/>
  <c r="AG1217" i="1"/>
  <c r="AD1217" i="1"/>
  <c r="AI1219" i="1"/>
  <c r="AG1219" i="1"/>
  <c r="AD1219" i="1"/>
  <c r="AI1221" i="1"/>
  <c r="AG1221" i="1"/>
  <c r="AD1221" i="1"/>
  <c r="AI1225" i="1"/>
  <c r="AG1225" i="1"/>
  <c r="AD1225" i="1"/>
  <c r="AI1229" i="1"/>
  <c r="AG1229" i="1"/>
  <c r="AD1229" i="1"/>
  <c r="AI1227" i="1"/>
  <c r="AG1227" i="1"/>
  <c r="AD1227" i="1"/>
  <c r="AI1233" i="1"/>
  <c r="AG1233" i="1"/>
  <c r="AD1233" i="1"/>
  <c r="AI1237" i="1"/>
  <c r="AG1237" i="1"/>
  <c r="AD1237" i="1"/>
  <c r="AI1241" i="1"/>
  <c r="AG1241" i="1"/>
  <c r="AD1241" i="1"/>
  <c r="AI1243" i="1"/>
  <c r="AG1243" i="1"/>
  <c r="AD1243" i="1"/>
  <c r="AI1239" i="1"/>
  <c r="AG1239" i="1"/>
  <c r="AD1239" i="1"/>
  <c r="AI1235" i="1"/>
  <c r="AG1235" i="1"/>
  <c r="AD1235" i="1"/>
  <c r="AI1231" i="1"/>
  <c r="AD1231" i="1"/>
  <c r="N1187" i="1"/>
  <c r="O1187" i="1" s="1"/>
  <c r="AI1188" i="1"/>
  <c r="AF1188" i="1" s="1"/>
  <c r="AC1188" i="1"/>
  <c r="N1177" i="1"/>
  <c r="O1177" i="1" s="1"/>
  <c r="AI1178" i="1"/>
  <c r="AF1178" i="1" s="1"/>
  <c r="AC1178" i="1"/>
  <c r="N1179" i="1"/>
  <c r="O1179" i="1" s="1"/>
  <c r="AI1180" i="1"/>
  <c r="AF1180" i="1" s="1"/>
  <c r="AC1180" i="1"/>
  <c r="N1167" i="1"/>
  <c r="O1167" i="1" s="1"/>
  <c r="AI1168" i="1"/>
  <c r="AF1168" i="1" s="1"/>
  <c r="AC1168" i="1"/>
  <c r="M1151" i="1"/>
  <c r="N1156" i="1"/>
  <c r="AI1155" i="1"/>
  <c r="AF1155" i="1" s="1"/>
  <c r="AC1155" i="1"/>
  <c r="N1161" i="1"/>
  <c r="O1161" i="1" s="1"/>
  <c r="AI1162" i="1"/>
  <c r="AF1162" i="1" s="1"/>
  <c r="AC1162" i="1"/>
  <c r="AG1150" i="1"/>
  <c r="AC1150" i="1"/>
  <c r="N1147" i="1"/>
  <c r="O1147" i="1" s="1"/>
  <c r="AI1148" i="1"/>
  <c r="AF1148" i="1" s="1"/>
  <c r="AC1148" i="1"/>
  <c r="N1141" i="1"/>
  <c r="O1141" i="1" s="1"/>
  <c r="AI1142" i="1"/>
  <c r="AF1142" i="1" s="1"/>
  <c r="AC1142" i="1"/>
  <c r="M1134" i="1"/>
  <c r="M1135" i="1" s="1"/>
  <c r="AD1135" i="1" s="1"/>
  <c r="M1133" i="1"/>
  <c r="M1448" i="1" s="1"/>
  <c r="M1132" i="1"/>
  <c r="AI1132" i="1" s="1"/>
  <c r="AI1136" i="1"/>
  <c r="AD1136" i="1"/>
  <c r="M1128" i="1"/>
  <c r="M1129" i="1" s="1"/>
  <c r="M1127" i="1"/>
  <c r="M1126" i="1"/>
  <c r="AI1126" i="1" s="1"/>
  <c r="AI1130" i="1"/>
  <c r="AD1130" i="1"/>
  <c r="M1122" i="1"/>
  <c r="M1123" i="1" s="1"/>
  <c r="AI1123" i="1" s="1"/>
  <c r="M1121" i="1"/>
  <c r="M1120" i="1"/>
  <c r="AI1120" i="1" s="1"/>
  <c r="AI1124" i="1"/>
  <c r="AD1124" i="1"/>
  <c r="M1116" i="1"/>
  <c r="M1117" i="1" s="1"/>
  <c r="M1115" i="1"/>
  <c r="AD1115" i="1" s="1"/>
  <c r="M1114" i="1"/>
  <c r="AI1114" i="1" s="1"/>
  <c r="AI1118" i="1"/>
  <c r="AD1118" i="1"/>
  <c r="M1110" i="1"/>
  <c r="M1111" i="1" s="1"/>
  <c r="AI1111" i="1" s="1"/>
  <c r="M1109" i="1"/>
  <c r="M1108" i="1"/>
  <c r="AI1108" i="1" s="1"/>
  <c r="AI1112" i="1"/>
  <c r="AD1112" i="1"/>
  <c r="M1104" i="1"/>
  <c r="M1105" i="1" s="1"/>
  <c r="M1103" i="1"/>
  <c r="AI1103" i="1" s="1"/>
  <c r="M1102" i="1"/>
  <c r="AI1102" i="1" s="1"/>
  <c r="AI1106" i="1"/>
  <c r="AD1106" i="1"/>
  <c r="M1098" i="1"/>
  <c r="M1099" i="1" s="1"/>
  <c r="M1097" i="1"/>
  <c r="M1096" i="1"/>
  <c r="AI1096" i="1" s="1"/>
  <c r="AI1100" i="1"/>
  <c r="AD1100" i="1"/>
  <c r="M1092" i="1"/>
  <c r="M1093" i="1" s="1"/>
  <c r="M1091" i="1"/>
  <c r="M1090" i="1"/>
  <c r="AI1090" i="1" s="1"/>
  <c r="AI1094" i="1"/>
  <c r="AD1094" i="1"/>
  <c r="AI1082" i="1"/>
  <c r="AD1082" i="1"/>
  <c r="M1086" i="1"/>
  <c r="AI1086" i="1" s="1"/>
  <c r="M1085" i="1"/>
  <c r="AI1088" i="1"/>
  <c r="AD1088" i="1"/>
  <c r="M1074" i="1"/>
  <c r="AD1074" i="1" s="1"/>
  <c r="M1073" i="1"/>
  <c r="AI1076" i="1"/>
  <c r="AD1076" i="1"/>
  <c r="M1068" i="1"/>
  <c r="AI1068" i="1" s="1"/>
  <c r="M1067" i="1"/>
  <c r="M1066" i="1"/>
  <c r="AI1066" i="1" s="1"/>
  <c r="AI1070" i="1"/>
  <c r="AD1070" i="1"/>
  <c r="M1050" i="1"/>
  <c r="M1051" i="1" s="1"/>
  <c r="AI1051" i="1" s="1"/>
  <c r="M1049" i="1"/>
  <c r="M1048" i="1"/>
  <c r="AI1048" i="1" s="1"/>
  <c r="AI1052" i="1"/>
  <c r="AD1052" i="1"/>
  <c r="M1056" i="1"/>
  <c r="AI1056" i="1" s="1"/>
  <c r="M1055" i="1"/>
  <c r="AI1058" i="1"/>
  <c r="AD1058" i="1"/>
  <c r="M1062" i="1"/>
  <c r="AD1062" i="1" s="1"/>
  <c r="M1061" i="1"/>
  <c r="M1060" i="1"/>
  <c r="AI1060" i="1" s="1"/>
  <c r="AI1064" i="1"/>
  <c r="AD1064" i="1"/>
  <c r="M1044" i="1"/>
  <c r="AD1044" i="1" s="1"/>
  <c r="M1043" i="1"/>
  <c r="M1042" i="1"/>
  <c r="AI1042" i="1" s="1"/>
  <c r="AI1046" i="1"/>
  <c r="AD1046" i="1"/>
  <c r="M1032" i="1"/>
  <c r="M1033" i="1" s="1"/>
  <c r="AD1033" i="1" s="1"/>
  <c r="M1031" i="1"/>
  <c r="M1030" i="1"/>
  <c r="AI1030" i="1" s="1"/>
  <c r="AI1034" i="1"/>
  <c r="AD1034" i="1"/>
  <c r="M1038" i="1"/>
  <c r="M1039" i="1" s="1"/>
  <c r="AI1039" i="1" s="1"/>
  <c r="M1037" i="1"/>
  <c r="M1552" i="1" s="1"/>
  <c r="M1036" i="1"/>
  <c r="AI1036" i="1" s="1"/>
  <c r="AI1040" i="1"/>
  <c r="AD1040" i="1"/>
  <c r="M1026" i="1"/>
  <c r="AD1026" i="1" s="1"/>
  <c r="M1025" i="1"/>
  <c r="M1024" i="1"/>
  <c r="AI1024" i="1" s="1"/>
  <c r="AI1028" i="1"/>
  <c r="AD1028" i="1"/>
  <c r="M1020" i="1"/>
  <c r="AI1020" i="1" s="1"/>
  <c r="M1019" i="1"/>
  <c r="M1018" i="1"/>
  <c r="AI1018" i="1" s="1"/>
  <c r="AI1022" i="1"/>
  <c r="AD1022" i="1"/>
  <c r="M1014" i="1"/>
  <c r="M1015" i="1" s="1"/>
  <c r="AI1015" i="1" s="1"/>
  <c r="M1013" i="1"/>
  <c r="M1012" i="1"/>
  <c r="AI1012" i="1" s="1"/>
  <c r="AI1016" i="1"/>
  <c r="AD1016" i="1"/>
  <c r="M1008" i="1"/>
  <c r="AI1008" i="1" s="1"/>
  <c r="M1007" i="1"/>
  <c r="M1006" i="1"/>
  <c r="AI1006" i="1" s="1"/>
  <c r="AI1010" i="1"/>
  <c r="AD1010" i="1"/>
  <c r="M1002" i="1"/>
  <c r="AI1002" i="1" s="1"/>
  <c r="M1001" i="1"/>
  <c r="AI1004" i="1"/>
  <c r="AD1004" i="1"/>
  <c r="M996" i="1"/>
  <c r="AD996" i="1" s="1"/>
  <c r="M995" i="1"/>
  <c r="AI998" i="1"/>
  <c r="AD998" i="1"/>
  <c r="AI986" i="1"/>
  <c r="AD986" i="1"/>
  <c r="M990" i="1"/>
  <c r="M991" i="1" s="1"/>
  <c r="M993" i="1" s="1"/>
  <c r="AI993" i="1" s="1"/>
  <c r="M989" i="1"/>
  <c r="M988" i="1"/>
  <c r="AI988" i="1" s="1"/>
  <c r="AI992" i="1"/>
  <c r="AD992" i="1"/>
  <c r="N979" i="1"/>
  <c r="O979" i="1" s="1"/>
  <c r="AI980" i="1"/>
  <c r="AF980" i="1" s="1"/>
  <c r="AC980" i="1"/>
  <c r="N977" i="1"/>
  <c r="O977" i="1" s="1"/>
  <c r="AI978" i="1"/>
  <c r="AF978" i="1" s="1"/>
  <c r="AC978" i="1"/>
  <c r="AM966" i="1"/>
  <c r="AL966" i="1"/>
  <c r="N959" i="1"/>
  <c r="O959" i="1" s="1"/>
  <c r="AI960" i="1"/>
  <c r="AF960" i="1" s="1"/>
  <c r="AC960" i="1"/>
  <c r="AG954" i="1"/>
  <c r="AC954" i="1"/>
  <c r="AG939" i="1"/>
  <c r="AG945" i="1"/>
  <c r="N949" i="1"/>
  <c r="O949" i="1" s="1"/>
  <c r="AI950" i="1"/>
  <c r="AF950" i="1" s="1"/>
  <c r="AC950" i="1"/>
  <c r="N951" i="1"/>
  <c r="O951" i="1" s="1"/>
  <c r="AI952" i="1"/>
  <c r="AF952" i="1" s="1"/>
  <c r="AC952" i="1"/>
  <c r="AI938" i="1"/>
  <c r="AD938" i="1"/>
  <c r="N931" i="1"/>
  <c r="O931" i="1" s="1"/>
  <c r="AI932" i="1"/>
  <c r="AF932" i="1" s="1"/>
  <c r="AC932" i="1"/>
  <c r="N925" i="1"/>
  <c r="O925" i="1" s="1"/>
  <c r="AI926" i="1"/>
  <c r="AF926" i="1" s="1"/>
  <c r="AC926" i="1"/>
  <c r="N919" i="1"/>
  <c r="O919" i="1" s="1"/>
  <c r="AI920" i="1"/>
  <c r="AF920" i="1" s="1"/>
  <c r="AC920" i="1"/>
  <c r="N913" i="1"/>
  <c r="O913" i="1" s="1"/>
  <c r="AI914" i="1"/>
  <c r="AF914" i="1" s="1"/>
  <c r="AC914" i="1"/>
  <c r="N907" i="1"/>
  <c r="O907" i="1" s="1"/>
  <c r="AI908" i="1"/>
  <c r="AF908" i="1" s="1"/>
  <c r="AC908" i="1"/>
  <c r="N901" i="1"/>
  <c r="O901" i="1" s="1"/>
  <c r="AI902" i="1"/>
  <c r="AF902" i="1" s="1"/>
  <c r="AC902" i="1"/>
  <c r="N895" i="1"/>
  <c r="O895" i="1" s="1"/>
  <c r="AI896" i="1"/>
  <c r="AF896" i="1" s="1"/>
  <c r="AC896" i="1"/>
  <c r="N893" i="1"/>
  <c r="O893" i="1" s="1"/>
  <c r="AI894" i="1"/>
  <c r="AF894" i="1" s="1"/>
  <c r="AC894" i="1"/>
  <c r="AI876" i="1"/>
  <c r="AD876" i="1"/>
  <c r="N883" i="1"/>
  <c r="O883" i="1" s="1"/>
  <c r="AP884" i="1"/>
  <c r="AI884" i="1"/>
  <c r="AF884" i="1" s="1"/>
  <c r="AC884" i="1"/>
  <c r="N873" i="1"/>
  <c r="O873" i="1" s="1"/>
  <c r="AI874" i="1"/>
  <c r="AF874" i="1" s="1"/>
  <c r="AC874" i="1"/>
  <c r="AG868" i="1"/>
  <c r="AC868" i="1"/>
  <c r="N862" i="1"/>
  <c r="O862" i="1" s="1"/>
  <c r="AI861" i="1"/>
  <c r="AF861" i="1" s="1"/>
  <c r="AC861" i="1"/>
  <c r="N865" i="1"/>
  <c r="O865" i="1" s="1"/>
  <c r="AI866" i="1"/>
  <c r="AF866" i="1" s="1"/>
  <c r="AC866" i="1"/>
  <c r="N864" i="1"/>
  <c r="O864" i="1" s="1"/>
  <c r="AI863" i="1"/>
  <c r="AF863" i="1" s="1"/>
  <c r="AC863" i="1"/>
  <c r="N847" i="1"/>
  <c r="O847" i="1" s="1"/>
  <c r="AI848" i="1"/>
  <c r="AF848" i="1" s="1"/>
  <c r="AC848" i="1"/>
  <c r="N842" i="1"/>
  <c r="O842" i="1" s="1"/>
  <c r="AI840" i="1"/>
  <c r="AF840" i="1" s="1"/>
  <c r="AC840" i="1"/>
  <c r="N841" i="1"/>
  <c r="O841" i="1" s="1"/>
  <c r="AI839" i="1"/>
  <c r="AF839" i="1" s="1"/>
  <c r="AC839" i="1"/>
  <c r="N830" i="1"/>
  <c r="O830" i="1" s="1"/>
  <c r="AI829" i="1"/>
  <c r="AF829" i="1" s="1"/>
  <c r="AC829" i="1"/>
  <c r="N824" i="1"/>
  <c r="O824" i="1" s="1"/>
  <c r="AI823" i="1"/>
  <c r="AF823" i="1" s="1"/>
  <c r="AC823" i="1"/>
  <c r="AG631" i="1"/>
  <c r="AG635" i="1"/>
  <c r="N637" i="1"/>
  <c r="O637" i="1" s="1"/>
  <c r="AI638" i="1"/>
  <c r="AF638" i="1" s="1"/>
  <c r="AC638" i="1"/>
  <c r="N630" i="1"/>
  <c r="O630" i="1" s="1"/>
  <c r="AI629" i="1"/>
  <c r="AF629" i="1" s="1"/>
  <c r="AC629" i="1"/>
  <c r="AG624" i="1"/>
  <c r="N622" i="1"/>
  <c r="O622" i="1" s="1"/>
  <c r="AI621" i="1"/>
  <c r="AF621" i="1" s="1"/>
  <c r="AC621" i="1"/>
  <c r="AG616" i="1"/>
  <c r="N614" i="1"/>
  <c r="O614" i="1" s="1"/>
  <c r="AI613" i="1"/>
  <c r="AF613" i="1" s="1"/>
  <c r="AC613" i="1"/>
  <c r="N608" i="1"/>
  <c r="O608" i="1" s="1"/>
  <c r="AI607" i="1"/>
  <c r="AF607" i="1" s="1"/>
  <c r="AC607" i="1"/>
  <c r="N602" i="1"/>
  <c r="O602" i="1" s="1"/>
  <c r="AI601" i="1"/>
  <c r="AF601" i="1" s="1"/>
  <c r="AC601" i="1"/>
  <c r="AI584" i="1"/>
  <c r="AF584" i="1" s="1"/>
  <c r="AI581" i="1"/>
  <c r="AD581" i="1"/>
  <c r="AI579" i="1"/>
  <c r="AD579" i="1"/>
  <c r="AI580" i="1"/>
  <c r="AI582" i="1"/>
  <c r="AI583" i="1"/>
  <c r="AI591" i="1"/>
  <c r="AI590" i="1"/>
  <c r="AD590" i="1"/>
  <c r="AI592" i="1"/>
  <c r="AD592" i="1"/>
  <c r="AI589" i="1"/>
  <c r="AF589" i="1" s="1"/>
  <c r="AG589" i="1"/>
  <c r="AI586" i="1"/>
  <c r="AI587" i="1"/>
  <c r="AD587" i="1"/>
  <c r="AI588" i="1"/>
  <c r="AD588" i="1"/>
  <c r="AI585" i="1"/>
  <c r="AF585" i="1" s="1"/>
  <c r="AG585" i="1"/>
  <c r="AI594" i="1"/>
  <c r="AI595" i="1"/>
  <c r="AD595" i="1"/>
  <c r="AI596" i="1"/>
  <c r="AD596" i="1"/>
  <c r="AI593" i="1"/>
  <c r="AF593" i="1" s="1"/>
  <c r="AG593" i="1"/>
  <c r="N577" i="1"/>
  <c r="O577" i="1" s="1"/>
  <c r="AI578" i="1"/>
  <c r="AF578" i="1" s="1"/>
  <c r="AC578" i="1"/>
  <c r="AG572" i="1"/>
  <c r="AC572" i="1"/>
  <c r="N569" i="1"/>
  <c r="O569" i="1" s="1"/>
  <c r="AI570" i="1"/>
  <c r="AF570" i="1" s="1"/>
  <c r="AC570" i="1"/>
  <c r="N561" i="1"/>
  <c r="O561" i="1" s="1"/>
  <c r="AI562" i="1"/>
  <c r="AF562" i="1" s="1"/>
  <c r="AC562" i="1"/>
  <c r="N564" i="1"/>
  <c r="O564" i="1" s="1"/>
  <c r="AI563" i="1"/>
  <c r="AF563" i="1" s="1"/>
  <c r="AC563" i="1"/>
  <c r="N551" i="1"/>
  <c r="O551" i="1" s="1"/>
  <c r="AI552" i="1"/>
  <c r="AF552" i="1" s="1"/>
  <c r="AC552" i="1"/>
  <c r="N546" i="1"/>
  <c r="O546" i="1" s="1"/>
  <c r="AI545" i="1"/>
  <c r="AF545" i="1" s="1"/>
  <c r="AC545" i="1"/>
  <c r="N540" i="1"/>
  <c r="O540" i="1" s="1"/>
  <c r="AI539" i="1"/>
  <c r="AF539" i="1" s="1"/>
  <c r="AC539" i="1"/>
  <c r="N533" i="1"/>
  <c r="O533" i="1" s="1"/>
  <c r="AI534" i="1"/>
  <c r="AF534" i="1" s="1"/>
  <c r="AC534" i="1"/>
  <c r="N528" i="1"/>
  <c r="O528" i="1" s="1"/>
  <c r="AI527" i="1"/>
  <c r="AF527" i="1" s="1"/>
  <c r="AC527" i="1"/>
  <c r="N522" i="1"/>
  <c r="O522" i="1" s="1"/>
  <c r="AI521" i="1"/>
  <c r="AF521" i="1" s="1"/>
  <c r="AC521" i="1"/>
  <c r="N516" i="1"/>
  <c r="O516" i="1" s="1"/>
  <c r="AI515" i="1"/>
  <c r="AF515" i="1" s="1"/>
  <c r="AC515" i="1"/>
  <c r="N510" i="1"/>
  <c r="O510" i="1" s="1"/>
  <c r="AI509" i="1"/>
  <c r="AF509" i="1" s="1"/>
  <c r="AC509" i="1"/>
  <c r="N508" i="1"/>
  <c r="O508" i="1" s="1"/>
  <c r="AI507" i="1"/>
  <c r="AF507" i="1" s="1"/>
  <c r="AC507" i="1"/>
  <c r="AG491" i="1"/>
  <c r="AG495" i="1"/>
  <c r="N497" i="1"/>
  <c r="O497" i="1" s="1"/>
  <c r="AI498" i="1"/>
  <c r="AF498" i="1" s="1"/>
  <c r="AC498" i="1"/>
  <c r="N489" i="1"/>
  <c r="O489" i="1" s="1"/>
  <c r="AI490" i="1"/>
  <c r="AF490" i="1" s="1"/>
  <c r="AC490" i="1"/>
  <c r="N483" i="1"/>
  <c r="O483" i="1" s="1"/>
  <c r="AI484" i="1"/>
  <c r="AF484" i="1" s="1"/>
  <c r="AC484" i="1"/>
  <c r="N474" i="1"/>
  <c r="O474" i="1" s="1"/>
  <c r="AI473" i="1"/>
  <c r="AF473" i="1" s="1"/>
  <c r="AC473" i="1"/>
  <c r="N468" i="1"/>
  <c r="O468" i="1" s="1"/>
  <c r="AI467" i="1"/>
  <c r="AF467" i="1" s="1"/>
  <c r="AC467" i="1"/>
  <c r="AG461" i="1"/>
  <c r="AC461" i="1"/>
  <c r="N460" i="1"/>
  <c r="O460" i="1" s="1"/>
  <c r="AI459" i="1"/>
  <c r="AF459" i="1" s="1"/>
  <c r="AC459" i="1"/>
  <c r="N458" i="1"/>
  <c r="O458" i="1" s="1"/>
  <c r="AI457" i="1"/>
  <c r="AF457" i="1" s="1"/>
  <c r="AC457" i="1"/>
  <c r="N447" i="1"/>
  <c r="AI448" i="1"/>
  <c r="AF448" i="1" s="1"/>
  <c r="AC448" i="1"/>
  <c r="N441" i="1"/>
  <c r="AI442" i="1"/>
  <c r="AF442" i="1" s="1"/>
  <c r="AC442" i="1"/>
  <c r="N436" i="1"/>
  <c r="AI435" i="1"/>
  <c r="AF435" i="1" s="1"/>
  <c r="AC435" i="1"/>
  <c r="N433" i="1"/>
  <c r="AI434" i="1"/>
  <c r="AF434" i="1" s="1"/>
  <c r="AC434" i="1"/>
  <c r="N422" i="1"/>
  <c r="AI421" i="1"/>
  <c r="AF421" i="1" s="1"/>
  <c r="AC421" i="1"/>
  <c r="N423" i="1"/>
  <c r="AI424" i="1"/>
  <c r="AF424" i="1" s="1"/>
  <c r="AC424" i="1"/>
  <c r="N412" i="1"/>
  <c r="AI411" i="1"/>
  <c r="AF411" i="1" s="1"/>
  <c r="AC411" i="1"/>
  <c r="N406" i="1"/>
  <c r="AI405" i="1"/>
  <c r="AF405" i="1" s="1"/>
  <c r="AC405" i="1"/>
  <c r="N399" i="1"/>
  <c r="AI400" i="1"/>
  <c r="AF400" i="1" s="1"/>
  <c r="AC400" i="1"/>
  <c r="N394" i="1"/>
  <c r="AI393" i="1"/>
  <c r="AF393" i="1" s="1"/>
  <c r="AC393" i="1"/>
  <c r="N388" i="1"/>
  <c r="AI387" i="1"/>
  <c r="AF387" i="1" s="1"/>
  <c r="AC387" i="1"/>
  <c r="N382" i="1"/>
  <c r="AI381" i="1"/>
  <c r="AF381" i="1" s="1"/>
  <c r="AC381" i="1"/>
  <c r="N376" i="1"/>
  <c r="AI375" i="1"/>
  <c r="AF375" i="1" s="1"/>
  <c r="AC375" i="1"/>
  <c r="AG369" i="1"/>
  <c r="M369" i="1"/>
  <c r="AD369" i="1" s="1"/>
  <c r="AI368" i="1"/>
  <c r="AG368" i="1"/>
  <c r="AD368" i="1"/>
  <c r="AG366" i="1"/>
  <c r="M366" i="1"/>
  <c r="AI366" i="1" s="1"/>
  <c r="AI365" i="1"/>
  <c r="AG365" i="1"/>
  <c r="AD365" i="1"/>
  <c r="AG363" i="1"/>
  <c r="M363" i="1"/>
  <c r="AD363" i="1" s="1"/>
  <c r="AI362" i="1"/>
  <c r="AG362" i="1"/>
  <c r="AD362" i="1"/>
  <c r="AG360" i="1"/>
  <c r="M360" i="1"/>
  <c r="AI359" i="1"/>
  <c r="AG359" i="1"/>
  <c r="AD359" i="1"/>
  <c r="AG357" i="1"/>
  <c r="M357" i="1"/>
  <c r="AI357" i="1" s="1"/>
  <c r="AI356" i="1"/>
  <c r="AG356" i="1"/>
  <c r="AD356" i="1"/>
  <c r="AG354" i="1"/>
  <c r="M354" i="1"/>
  <c r="AI354" i="1" s="1"/>
  <c r="AI353" i="1"/>
  <c r="AG353" i="1"/>
  <c r="AD353" i="1"/>
  <c r="AG351" i="1"/>
  <c r="M351" i="1"/>
  <c r="AD351" i="1" s="1"/>
  <c r="AI350" i="1"/>
  <c r="AG350" i="1"/>
  <c r="AD350" i="1"/>
  <c r="AG348" i="1"/>
  <c r="M348" i="1"/>
  <c r="AI347" i="1"/>
  <c r="AG347" i="1"/>
  <c r="AD347" i="1"/>
  <c r="AG345" i="1"/>
  <c r="M345" i="1"/>
  <c r="AI345" i="1" s="1"/>
  <c r="AI344" i="1"/>
  <c r="AG344" i="1"/>
  <c r="AD344" i="1"/>
  <c r="AG342" i="1"/>
  <c r="M342" i="1"/>
  <c r="AI342" i="1" s="1"/>
  <c r="AI341" i="1"/>
  <c r="AG341" i="1"/>
  <c r="AD341" i="1"/>
  <c r="AG339" i="1"/>
  <c r="M339" i="1"/>
  <c r="AI339" i="1" s="1"/>
  <c r="AI338" i="1"/>
  <c r="AG338" i="1"/>
  <c r="AD338" i="1"/>
  <c r="AG336" i="1"/>
  <c r="M336" i="1"/>
  <c r="AI335" i="1"/>
  <c r="AG335" i="1"/>
  <c r="AD335" i="1"/>
  <c r="AG333" i="1"/>
  <c r="M333" i="1"/>
  <c r="AI332" i="1"/>
  <c r="AG332" i="1"/>
  <c r="AD332" i="1"/>
  <c r="AG330" i="1"/>
  <c r="M330" i="1"/>
  <c r="AI330" i="1" s="1"/>
  <c r="AI329" i="1"/>
  <c r="AG329" i="1"/>
  <c r="AD329" i="1"/>
  <c r="AG327" i="1"/>
  <c r="M327" i="1"/>
  <c r="AI326" i="1"/>
  <c r="AG326" i="1"/>
  <c r="AD326" i="1"/>
  <c r="AG324" i="1"/>
  <c r="M324" i="1"/>
  <c r="AI323" i="1"/>
  <c r="AG323" i="1"/>
  <c r="AD323" i="1"/>
  <c r="AG321" i="1"/>
  <c r="M321" i="1"/>
  <c r="AD321" i="1" s="1"/>
  <c r="AI320" i="1"/>
  <c r="AG320" i="1"/>
  <c r="AD320" i="1"/>
  <c r="AG318" i="1"/>
  <c r="M318" i="1"/>
  <c r="AI318" i="1" s="1"/>
  <c r="AI317" i="1"/>
  <c r="AG317" i="1"/>
  <c r="AD317" i="1"/>
  <c r="AG315" i="1"/>
  <c r="M315" i="1"/>
  <c r="AD315" i="1" s="1"/>
  <c r="AI314" i="1"/>
  <c r="AG314" i="1"/>
  <c r="AD314" i="1"/>
  <c r="AG312" i="1"/>
  <c r="M312" i="1"/>
  <c r="AI311" i="1"/>
  <c r="AG311" i="1"/>
  <c r="AD311" i="1"/>
  <c r="AG309" i="1"/>
  <c r="M309" i="1"/>
  <c r="AD309" i="1" s="1"/>
  <c r="AI308" i="1"/>
  <c r="AG308" i="1"/>
  <c r="AD308" i="1"/>
  <c r="AG306" i="1"/>
  <c r="M306" i="1"/>
  <c r="AI306" i="1" s="1"/>
  <c r="AI305" i="1"/>
  <c r="AG305" i="1"/>
  <c r="AD305" i="1"/>
  <c r="AG303" i="1"/>
  <c r="M303" i="1"/>
  <c r="AI303" i="1" s="1"/>
  <c r="AI302" i="1"/>
  <c r="AG302" i="1"/>
  <c r="AD302" i="1"/>
  <c r="AG300" i="1"/>
  <c r="M300" i="1"/>
  <c r="AI299" i="1"/>
  <c r="AG299" i="1"/>
  <c r="AD299" i="1"/>
  <c r="AG297" i="1"/>
  <c r="M297" i="1"/>
  <c r="AI297" i="1" s="1"/>
  <c r="AI296" i="1"/>
  <c r="AG296" i="1"/>
  <c r="AD296" i="1"/>
  <c r="AG294" i="1"/>
  <c r="M294" i="1"/>
  <c r="AI294" i="1" s="1"/>
  <c r="AI293" i="1"/>
  <c r="AG293" i="1"/>
  <c r="AD293" i="1"/>
  <c r="AG291" i="1"/>
  <c r="M291" i="1"/>
  <c r="AI291" i="1" s="1"/>
  <c r="AI290" i="1"/>
  <c r="AG290" i="1"/>
  <c r="AD290" i="1"/>
  <c r="AG288" i="1"/>
  <c r="M288" i="1"/>
  <c r="AI287" i="1"/>
  <c r="AG287" i="1"/>
  <c r="AD287" i="1"/>
  <c r="AG285" i="1"/>
  <c r="M285" i="1"/>
  <c r="AI284" i="1"/>
  <c r="AG284" i="1"/>
  <c r="AD284" i="1"/>
  <c r="AG282" i="1"/>
  <c r="AC282" i="1"/>
  <c r="N281" i="1"/>
  <c r="AI280" i="1"/>
  <c r="AF280" i="1" s="1"/>
  <c r="AC280" i="1"/>
  <c r="N277" i="1"/>
  <c r="AI276" i="1"/>
  <c r="AF276" i="1" s="1"/>
  <c r="AC276" i="1"/>
  <c r="N273" i="1"/>
  <c r="AI272" i="1"/>
  <c r="AF272" i="1" s="1"/>
  <c r="AC272" i="1"/>
  <c r="AG269" i="1"/>
  <c r="AC269" i="1"/>
  <c r="AI266" i="1"/>
  <c r="AF266" i="1" s="1"/>
  <c r="AC266" i="1"/>
  <c r="AG262" i="1"/>
  <c r="AC262" i="1"/>
  <c r="AG263" i="1"/>
  <c r="AC263" i="1"/>
  <c r="AI259" i="1"/>
  <c r="AF259" i="1" s="1"/>
  <c r="AC259" i="1"/>
  <c r="AI254" i="1"/>
  <c r="AF254" i="1" s="1"/>
  <c r="AC254" i="1"/>
  <c r="AI248" i="1"/>
  <c r="AF248" i="1" s="1"/>
  <c r="AI250" i="1"/>
  <c r="AF250" i="1" s="1"/>
  <c r="AI242" i="1"/>
  <c r="AF242" i="1" s="1"/>
  <c r="AI226" i="1"/>
  <c r="AI234" i="1"/>
  <c r="AF234" i="1" s="1"/>
  <c r="AC223" i="1"/>
  <c r="L223" i="1"/>
  <c r="L221" i="1" s="1"/>
  <c r="L220" i="1" s="1"/>
  <c r="L227" i="1" s="1"/>
  <c r="L225" i="1" s="1"/>
  <c r="AI222" i="1"/>
  <c r="AI236" i="1"/>
  <c r="AF236" i="1" s="1"/>
  <c r="AI239" i="1"/>
  <c r="AF239" i="1" s="1"/>
  <c r="AI218" i="1"/>
  <c r="AF218" i="1" s="1"/>
  <c r="AI210" i="1"/>
  <c r="AF210" i="1" s="1"/>
  <c r="AI214" i="1"/>
  <c r="AF214" i="1" s="1"/>
  <c r="AI212" i="1"/>
  <c r="AF212" i="1" s="1"/>
  <c r="R212" i="1"/>
  <c r="AG212" i="1" s="1"/>
  <c r="AI208" i="1"/>
  <c r="AF208" i="1" s="1"/>
  <c r="R208" i="1"/>
  <c r="AG208" i="1" s="1"/>
  <c r="AI206" i="1"/>
  <c r="AF206" i="1" s="1"/>
  <c r="AG206" i="1"/>
  <c r="AG200" i="1"/>
  <c r="M200" i="1"/>
  <c r="AD200" i="1" s="1"/>
  <c r="AI199" i="1"/>
  <c r="AG199" i="1"/>
  <c r="AD199" i="1"/>
  <c r="AG197" i="1"/>
  <c r="M197" i="1"/>
  <c r="AI196" i="1"/>
  <c r="AG196" i="1"/>
  <c r="AD196" i="1"/>
  <c r="AG194" i="1"/>
  <c r="M194" i="1"/>
  <c r="AD194" i="1" s="1"/>
  <c r="AI193" i="1"/>
  <c r="AG193" i="1"/>
  <c r="AD193" i="1"/>
  <c r="AG191" i="1"/>
  <c r="M191" i="1"/>
  <c r="AI190" i="1"/>
  <c r="AG190" i="1"/>
  <c r="AD190" i="1"/>
  <c r="AG188" i="1"/>
  <c r="M188" i="1"/>
  <c r="AD188" i="1" s="1"/>
  <c r="AI187" i="1"/>
  <c r="AG187" i="1"/>
  <c r="AD187" i="1"/>
  <c r="AG185" i="1"/>
  <c r="M185" i="1"/>
  <c r="AI184" i="1"/>
  <c r="AG184" i="1"/>
  <c r="AD184" i="1"/>
  <c r="AG182" i="1"/>
  <c r="M182" i="1"/>
  <c r="AI182" i="1" s="1"/>
  <c r="AI181" i="1"/>
  <c r="AG181" i="1"/>
  <c r="AD181" i="1"/>
  <c r="AG179" i="1"/>
  <c r="M179" i="1"/>
  <c r="M223" i="1" s="1"/>
  <c r="AI178" i="1"/>
  <c r="AG178" i="1"/>
  <c r="AD178" i="1"/>
  <c r="AG176" i="1"/>
  <c r="M176" i="1"/>
  <c r="AI176" i="1" s="1"/>
  <c r="AI175" i="1"/>
  <c r="AG175" i="1"/>
  <c r="AD175" i="1"/>
  <c r="AM174" i="1"/>
  <c r="AL174" i="1"/>
  <c r="AG173" i="1"/>
  <c r="M173" i="1"/>
  <c r="AI172" i="1"/>
  <c r="AG172" i="1"/>
  <c r="AD172" i="1"/>
  <c r="AG170" i="1"/>
  <c r="M170" i="1"/>
  <c r="AD170" i="1" s="1"/>
  <c r="AI169" i="1"/>
  <c r="AG169" i="1"/>
  <c r="AD169" i="1"/>
  <c r="AG167" i="1"/>
  <c r="M167" i="1"/>
  <c r="AI166" i="1"/>
  <c r="AG166" i="1"/>
  <c r="AD166" i="1"/>
  <c r="AG164" i="1"/>
  <c r="M164" i="1"/>
  <c r="AI164" i="1" s="1"/>
  <c r="AI163" i="1"/>
  <c r="AG163" i="1"/>
  <c r="AD163" i="1"/>
  <c r="AG161" i="1"/>
  <c r="M161" i="1"/>
  <c r="AI160" i="1"/>
  <c r="AG160" i="1"/>
  <c r="AD160" i="1"/>
  <c r="AG158" i="1"/>
  <c r="M158" i="1"/>
  <c r="AD158" i="1" s="1"/>
  <c r="AI157" i="1"/>
  <c r="AG157" i="1"/>
  <c r="AD157" i="1"/>
  <c r="AG155" i="1"/>
  <c r="M155" i="1"/>
  <c r="AI154" i="1"/>
  <c r="AG154" i="1"/>
  <c r="AD154" i="1"/>
  <c r="AG152" i="1"/>
  <c r="M152" i="1"/>
  <c r="AI152" i="1" s="1"/>
  <c r="AI151" i="1"/>
  <c r="AG151" i="1"/>
  <c r="AD151" i="1"/>
  <c r="AG149" i="1"/>
  <c r="M149" i="1"/>
  <c r="AI148" i="1"/>
  <c r="AG148" i="1"/>
  <c r="AD148" i="1"/>
  <c r="AG143" i="1"/>
  <c r="M143" i="1"/>
  <c r="AI143" i="1" s="1"/>
  <c r="AI142" i="1"/>
  <c r="AG142" i="1"/>
  <c r="AD142" i="1"/>
  <c r="AG146" i="1"/>
  <c r="M146" i="1"/>
  <c r="AI145" i="1"/>
  <c r="AG145" i="1"/>
  <c r="AD145" i="1"/>
  <c r="AG140" i="1"/>
  <c r="M140" i="1"/>
  <c r="AI140" i="1" s="1"/>
  <c r="AI139" i="1"/>
  <c r="AG139" i="1"/>
  <c r="AD139" i="1"/>
  <c r="AG137" i="1"/>
  <c r="M137" i="1"/>
  <c r="AI136" i="1"/>
  <c r="AG136" i="1"/>
  <c r="AD136" i="1"/>
  <c r="AG134" i="1"/>
  <c r="M134" i="1"/>
  <c r="AI134" i="1" s="1"/>
  <c r="AI133" i="1"/>
  <c r="AG133" i="1"/>
  <c r="AD133" i="1"/>
  <c r="AG131" i="1"/>
  <c r="M131" i="1"/>
  <c r="AI130" i="1"/>
  <c r="AG130" i="1"/>
  <c r="AD130" i="1"/>
  <c r="AG128" i="1"/>
  <c r="M128" i="1"/>
  <c r="AI128" i="1" s="1"/>
  <c r="AI127" i="1"/>
  <c r="AG127" i="1"/>
  <c r="AD127" i="1"/>
  <c r="AG125" i="1"/>
  <c r="M125" i="1"/>
  <c r="AI124" i="1"/>
  <c r="AG124" i="1"/>
  <c r="AD124" i="1"/>
  <c r="AG122" i="1"/>
  <c r="M122" i="1"/>
  <c r="AI122" i="1" s="1"/>
  <c r="AI121" i="1"/>
  <c r="AG121" i="1"/>
  <c r="AD121" i="1"/>
  <c r="M120" i="1"/>
  <c r="AI120" i="1" s="1"/>
  <c r="AF120" i="1" s="1"/>
  <c r="AG119" i="1"/>
  <c r="M119" i="1"/>
  <c r="AI118" i="1"/>
  <c r="AG118" i="1"/>
  <c r="AD118" i="1"/>
  <c r="M1063" i="1" l="1"/>
  <c r="M1027" i="1"/>
  <c r="M1003" i="1"/>
  <c r="AD1003" i="1" s="1"/>
  <c r="M1075" i="1"/>
  <c r="AI1075" i="1" s="1"/>
  <c r="M997" i="1"/>
  <c r="M999" i="1" s="1"/>
  <c r="AI999" i="1" s="1"/>
  <c r="M1009" i="1"/>
  <c r="AD1009" i="1" s="1"/>
  <c r="M1021" i="1"/>
  <c r="AI1021" i="1" s="1"/>
  <c r="M1045" i="1"/>
  <c r="AI1045" i="1" s="1"/>
  <c r="M1057" i="1"/>
  <c r="AD1057" i="1" s="1"/>
  <c r="M1069" i="1"/>
  <c r="M1071" i="1" s="1"/>
  <c r="AI1071" i="1" s="1"/>
  <c r="M1087" i="1"/>
  <c r="AD1087" i="1" s="1"/>
  <c r="L224" i="1"/>
  <c r="AC260" i="1"/>
  <c r="AC261" i="1" s="1"/>
  <c r="AC867" i="1"/>
  <c r="M1053" i="1"/>
  <c r="AI1053" i="1" s="1"/>
  <c r="M1078" i="1"/>
  <c r="M1079" i="1" s="1"/>
  <c r="M1081" i="1" s="1"/>
  <c r="M1286" i="1"/>
  <c r="AI1286" i="1" s="1"/>
  <c r="AF1286" i="1" s="1"/>
  <c r="M1490" i="1"/>
  <c r="AI1490" i="1" s="1"/>
  <c r="AF1490" i="1" s="1"/>
  <c r="AC1616" i="1"/>
  <c r="AC1618" i="1" s="1"/>
  <c r="M1301" i="1"/>
  <c r="M1304" i="1" s="1"/>
  <c r="M1305" i="1" s="1"/>
  <c r="M1820" i="1"/>
  <c r="AI1820" i="1" s="1"/>
  <c r="AF1820" i="1" s="1"/>
  <c r="M1774" i="1"/>
  <c r="AI1774" i="1" s="1"/>
  <c r="AF1774" i="1" s="1"/>
  <c r="M1618" i="1"/>
  <c r="AI1618" i="1" s="1"/>
  <c r="AF1618" i="1" s="1"/>
  <c r="AC1680" i="1"/>
  <c r="AG104" i="1"/>
  <c r="AC283" i="1"/>
  <c r="AC462" i="1" s="1"/>
  <c r="M1330" i="1"/>
  <c r="AI1330" i="1" s="1"/>
  <c r="AF1330" i="1" s="1"/>
  <c r="M1440" i="1"/>
  <c r="AI1440" i="1" s="1"/>
  <c r="AF1440" i="1" s="1"/>
  <c r="M123" i="1"/>
  <c r="AI223" i="1"/>
  <c r="AI1091" i="1"/>
  <c r="AC1814" i="1"/>
  <c r="AI351" i="1"/>
  <c r="AI1135" i="1"/>
  <c r="AD1123" i="1"/>
  <c r="AI309" i="1"/>
  <c r="AI1115" i="1"/>
  <c r="AD128" i="1"/>
  <c r="AD1020" i="1"/>
  <c r="AI1026" i="1"/>
  <c r="AI1062" i="1"/>
  <c r="AD182" i="1"/>
  <c r="AD291" i="1"/>
  <c r="AD1068" i="1"/>
  <c r="AI158" i="1"/>
  <c r="AI170" i="1"/>
  <c r="AD1015" i="1"/>
  <c r="AD1051" i="1"/>
  <c r="AD1091" i="1"/>
  <c r="AD1103" i="1"/>
  <c r="AI1606" i="1"/>
  <c r="AF1606" i="1" s="1"/>
  <c r="AD134" i="1"/>
  <c r="AD152" i="1"/>
  <c r="AD1002" i="1"/>
  <c r="AD1039" i="1"/>
  <c r="AI1033" i="1"/>
  <c r="AD164" i="1"/>
  <c r="AD176" i="1"/>
  <c r="AI315" i="1"/>
  <c r="AD345" i="1"/>
  <c r="AD1008" i="1"/>
  <c r="AD1056" i="1"/>
  <c r="AD143" i="1"/>
  <c r="AI188" i="1"/>
  <c r="AI200" i="1"/>
  <c r="AD303" i="1"/>
  <c r="AI321" i="1"/>
  <c r="AD339" i="1"/>
  <c r="AD357" i="1"/>
  <c r="AI363" i="1"/>
  <c r="AI996" i="1"/>
  <c r="AI1038" i="1"/>
  <c r="AD1038" i="1"/>
  <c r="AI369" i="1"/>
  <c r="AI1099" i="1"/>
  <c r="AD1099" i="1"/>
  <c r="AI1518" i="1"/>
  <c r="AF1518" i="1" s="1"/>
  <c r="AD122" i="1"/>
  <c r="AD140" i="1"/>
  <c r="AI194" i="1"/>
  <c r="AD297" i="1"/>
  <c r="AI990" i="1"/>
  <c r="AD990" i="1"/>
  <c r="AI1009" i="1"/>
  <c r="AI1044" i="1"/>
  <c r="AI1074" i="1"/>
  <c r="AD1127" i="1"/>
  <c r="AI1127" i="1"/>
  <c r="AI1963" i="1"/>
  <c r="AF1963" i="1" s="1"/>
  <c r="AD1086" i="1"/>
  <c r="AD1111" i="1"/>
  <c r="AI1293" i="1"/>
  <c r="AI1738" i="1"/>
  <c r="AF1738" i="1" s="1"/>
  <c r="AD1128" i="1"/>
  <c r="AI1128" i="1"/>
  <c r="AI285" i="1"/>
  <c r="AD285" i="1"/>
  <c r="AI1093" i="1"/>
  <c r="AD1093" i="1"/>
  <c r="AI1069" i="1"/>
  <c r="AD1116" i="1"/>
  <c r="AI1116" i="1"/>
  <c r="AI327" i="1"/>
  <c r="AD327" i="1"/>
  <c r="AI333" i="1"/>
  <c r="AD333" i="1"/>
  <c r="AI1097" i="1"/>
  <c r="AD1097" i="1"/>
  <c r="AI1105" i="1"/>
  <c r="AD1105" i="1"/>
  <c r="AI1109" i="1"/>
  <c r="AD1109" i="1"/>
  <c r="AI1282" i="1"/>
  <c r="AD1282" i="1"/>
  <c r="AC1518" i="1"/>
  <c r="AD1092" i="1"/>
  <c r="AI1092" i="1"/>
  <c r="AI1117" i="1"/>
  <c r="AD1117" i="1"/>
  <c r="AI1121" i="1"/>
  <c r="AD1121" i="1"/>
  <c r="AI1151" i="1"/>
  <c r="AD1151" i="1"/>
  <c r="AI1340" i="1"/>
  <c r="AF1340" i="1" s="1"/>
  <c r="AC886" i="1"/>
  <c r="AI1014" i="1"/>
  <c r="AD1014" i="1"/>
  <c r="AI1027" i="1"/>
  <c r="AD1027" i="1"/>
  <c r="AI1032" i="1"/>
  <c r="AD1032" i="1"/>
  <c r="AI1063" i="1"/>
  <c r="AD1063" i="1"/>
  <c r="AI1050" i="1"/>
  <c r="AD1050" i="1"/>
  <c r="AD1104" i="1"/>
  <c r="AI1104" i="1"/>
  <c r="AI1129" i="1"/>
  <c r="AD1129" i="1"/>
  <c r="AI1133" i="1"/>
  <c r="AD1133" i="1"/>
  <c r="AC1330" i="1"/>
  <c r="AC1340" i="1"/>
  <c r="AC1370" i="1"/>
  <c r="AI1814" i="1"/>
  <c r="AF1814" i="1" s="1"/>
  <c r="AI155" i="1"/>
  <c r="AD155" i="1"/>
  <c r="AD137" i="1"/>
  <c r="AI137" i="1"/>
  <c r="AD161" i="1"/>
  <c r="AI161" i="1"/>
  <c r="AI197" i="1"/>
  <c r="AD197" i="1"/>
  <c r="AI119" i="1"/>
  <c r="AD119" i="1"/>
  <c r="AI146" i="1"/>
  <c r="AD146" i="1"/>
  <c r="AI167" i="1"/>
  <c r="AD167" i="1"/>
  <c r="AD179" i="1"/>
  <c r="AI179" i="1"/>
  <c r="AF223" i="1" s="1"/>
  <c r="AD125" i="1"/>
  <c r="AI125" i="1"/>
  <c r="AD149" i="1"/>
  <c r="AI149" i="1"/>
  <c r="AD173" i="1"/>
  <c r="AI173" i="1"/>
  <c r="AI185" i="1"/>
  <c r="AD185" i="1"/>
  <c r="AC256" i="1"/>
  <c r="AC265" i="1" s="1"/>
  <c r="AD288" i="1"/>
  <c r="AI288" i="1"/>
  <c r="AD300" i="1"/>
  <c r="AI300" i="1"/>
  <c r="AD312" i="1"/>
  <c r="AI312" i="1"/>
  <c r="AD324" i="1"/>
  <c r="AI324" i="1"/>
  <c r="AD336" i="1"/>
  <c r="AI336" i="1"/>
  <c r="AD348" i="1"/>
  <c r="AI348" i="1"/>
  <c r="AD360" i="1"/>
  <c r="AI360" i="1"/>
  <c r="AI131" i="1"/>
  <c r="AD131" i="1"/>
  <c r="AD191" i="1"/>
  <c r="AI191" i="1"/>
  <c r="AD294" i="1"/>
  <c r="AD306" i="1"/>
  <c r="AD318" i="1"/>
  <c r="AD330" i="1"/>
  <c r="AD342" i="1"/>
  <c r="AD354" i="1"/>
  <c r="AD366" i="1"/>
  <c r="AC565" i="1"/>
  <c r="AC517" i="1"/>
  <c r="AI995" i="1"/>
  <c r="AD995" i="1"/>
  <c r="AI1019" i="1"/>
  <c r="AD1019" i="1"/>
  <c r="AI1043" i="1"/>
  <c r="AD1043" i="1"/>
  <c r="AI1067" i="1"/>
  <c r="AD1067" i="1"/>
  <c r="AI1001" i="1"/>
  <c r="AD1001" i="1"/>
  <c r="AI1025" i="1"/>
  <c r="AD1025" i="1"/>
  <c r="AI1061" i="1"/>
  <c r="AD1061" i="1"/>
  <c r="AI1073" i="1"/>
  <c r="AD1073" i="1"/>
  <c r="AD1098" i="1"/>
  <c r="AI1098" i="1"/>
  <c r="AD1122" i="1"/>
  <c r="AI1122" i="1"/>
  <c r="AD991" i="1"/>
  <c r="AI991" i="1"/>
  <c r="AI989" i="1"/>
  <c r="AD989" i="1"/>
  <c r="AI1007" i="1"/>
  <c r="AD1007" i="1"/>
  <c r="AI1037" i="1"/>
  <c r="AD1037" i="1"/>
  <c r="AI1055" i="1"/>
  <c r="AD1055" i="1"/>
  <c r="AI1085" i="1"/>
  <c r="AD1085" i="1"/>
  <c r="AI1013" i="1"/>
  <c r="AD1013" i="1"/>
  <c r="AI1031" i="1"/>
  <c r="AD1031" i="1"/>
  <c r="AI1049" i="1"/>
  <c r="AD1049" i="1"/>
  <c r="AD1110" i="1"/>
  <c r="AI1110" i="1"/>
  <c r="AD1134" i="1"/>
  <c r="AI1134" i="1"/>
  <c r="AI1294" i="1"/>
  <c r="AF1294" i="1" s="1"/>
  <c r="M1295" i="1"/>
  <c r="M1296" i="1" s="1"/>
  <c r="AI1370" i="1"/>
  <c r="AF1370" i="1" s="1"/>
  <c r="AI1448" i="1"/>
  <c r="AF1448" i="1" s="1"/>
  <c r="AI1552" i="1"/>
  <c r="AF1552" i="1" s="1"/>
  <c r="AC1606" i="1"/>
  <c r="AC1256" i="1" s="1"/>
  <c r="AI1690" i="1"/>
  <c r="AF1690" i="1" s="1"/>
  <c r="AI1616" i="1"/>
  <c r="AF1616" i="1" s="1"/>
  <c r="AC1738" i="1"/>
  <c r="AC1780" i="1"/>
  <c r="AI1003" i="1" l="1"/>
  <c r="AD1075" i="1"/>
  <c r="AI1301" i="1"/>
  <c r="AI1078" i="1"/>
  <c r="AD1021" i="1"/>
  <c r="AI1079" i="1"/>
  <c r="AD1301" i="1"/>
  <c r="AD1078" i="1"/>
  <c r="AD1045" i="1"/>
  <c r="AD1079" i="1"/>
  <c r="AI1087" i="1"/>
  <c r="AI1057" i="1"/>
  <c r="AD997" i="1"/>
  <c r="AI997" i="1"/>
  <c r="AD1069" i="1"/>
  <c r="AD1305" i="1"/>
  <c r="AI1305" i="1"/>
  <c r="M1300" i="1"/>
  <c r="M1297" i="1"/>
  <c r="AD1296" i="1"/>
  <c r="AI1296" i="1"/>
  <c r="AI1081" i="1"/>
  <c r="M1083" i="1"/>
  <c r="AI1083" i="1" s="1"/>
  <c r="M1706" i="1"/>
  <c r="M1248" i="1"/>
  <c r="AI1248" i="1" s="1"/>
  <c r="AF1248" i="1" s="1"/>
  <c r="M1262" i="1"/>
  <c r="AI1262" i="1" s="1"/>
  <c r="AF1262" i="1" s="1"/>
  <c r="M1923" i="1"/>
  <c r="AI1923" i="1" s="1"/>
  <c r="AF1923" i="1" s="1"/>
  <c r="AC1800" i="1"/>
  <c r="M625" i="1"/>
  <c r="M603" i="1"/>
  <c r="M598" i="1"/>
  <c r="AI598" i="1" s="1"/>
  <c r="AF598" i="1" s="1"/>
  <c r="M565" i="1"/>
  <c r="AI565" i="1" s="1"/>
  <c r="AF565" i="1" s="1"/>
  <c r="M574" i="1"/>
  <c r="M517" i="1"/>
  <c r="M1570" i="1"/>
  <c r="M1935" i="1"/>
  <c r="AI1935" i="1" s="1"/>
  <c r="AF1935" i="1" s="1"/>
  <c r="M1578" i="1"/>
  <c r="AI1578" i="1" s="1"/>
  <c r="AF1578" i="1" s="1"/>
  <c r="M1780" i="1"/>
  <c r="M1346" i="1"/>
  <c r="M609" i="1"/>
  <c r="M820" i="1"/>
  <c r="M1941" i="1"/>
  <c r="AI1941" i="1" s="1"/>
  <c r="AF1941" i="1" s="1"/>
  <c r="M1164" i="1"/>
  <c r="AI1164" i="1" s="1"/>
  <c r="AF1164" i="1" s="1"/>
  <c r="M1612" i="1"/>
  <c r="M1615" i="1" s="1"/>
  <c r="M511" i="1"/>
  <c r="AI511" i="1" s="1"/>
  <c r="AF511" i="1" s="1"/>
  <c r="M395" i="1"/>
  <c r="AI395" i="1" s="1"/>
  <c r="AF395" i="1" s="1"/>
  <c r="M469" i="1"/>
  <c r="AI469" i="1" s="1"/>
  <c r="AF469" i="1" s="1"/>
  <c r="M1885" i="1"/>
  <c r="AD1304" i="1"/>
  <c r="M1308" i="1"/>
  <c r="M1310" i="1" s="1"/>
  <c r="AI1310" i="1" s="1"/>
  <c r="AF1310" i="1" s="1"/>
  <c r="M1560" i="1"/>
  <c r="M1366" i="1"/>
  <c r="M1377" i="1"/>
  <c r="M1309" i="1"/>
  <c r="M1311" i="1" s="1"/>
  <c r="M1316" i="1" s="1"/>
  <c r="AI1316" i="1" s="1"/>
  <c r="AF1316" i="1" s="1"/>
  <c r="M227" i="1"/>
  <c r="AI123" i="1"/>
  <c r="AF123" i="1" s="1"/>
  <c r="M126" i="1"/>
  <c r="M129" i="1" s="1"/>
  <c r="AC227" i="1"/>
  <c r="AI1304" i="1"/>
  <c r="AI1295" i="1"/>
  <c r="AF1295" i="1" s="1"/>
  <c r="AC519" i="1"/>
  <c r="M1571" i="1" l="1"/>
  <c r="M1573" i="1" s="1"/>
  <c r="AI1573" i="1" s="1"/>
  <c r="AF1573" i="1" s="1"/>
  <c r="M1572" i="1"/>
  <c r="AI1572" i="1" s="1"/>
  <c r="AF1572" i="1" s="1"/>
  <c r="AI1311" i="1"/>
  <c r="AF1311" i="1" s="1"/>
  <c r="AD1297" i="1"/>
  <c r="AI1297" i="1"/>
  <c r="AI603" i="1"/>
  <c r="AF603" i="1" s="1"/>
  <c r="M605" i="1"/>
  <c r="AI605" i="1" s="1"/>
  <c r="AF605" i="1" s="1"/>
  <c r="M1302" i="1"/>
  <c r="AD1300" i="1"/>
  <c r="AI1300" i="1"/>
  <c r="AI517" i="1"/>
  <c r="AF517" i="1" s="1"/>
  <c r="M519" i="1"/>
  <c r="AI519" i="1" s="1"/>
  <c r="AF519" i="1" s="1"/>
  <c r="M475" i="1"/>
  <c r="AI475" i="1" s="1"/>
  <c r="AF475" i="1" s="1"/>
  <c r="AC574" i="1"/>
  <c r="AC598" i="1"/>
  <c r="AC1935" i="1"/>
  <c r="AC603" i="1"/>
  <c r="AC605" i="1" s="1"/>
  <c r="AC609" i="1" s="1"/>
  <c r="AC611" i="1" s="1"/>
  <c r="AC617" i="1" s="1"/>
  <c r="AC625" i="1"/>
  <c r="M611" i="1"/>
  <c r="AI609" i="1"/>
  <c r="AF609" i="1" s="1"/>
  <c r="M1574" i="1"/>
  <c r="M1575" i="1" s="1"/>
  <c r="AD1575" i="1" s="1"/>
  <c r="AI1570" i="1"/>
  <c r="AD1570" i="1"/>
  <c r="M1461" i="1"/>
  <c r="M1463" i="1" s="1"/>
  <c r="M228" i="1"/>
  <c r="M230" i="1" s="1"/>
  <c r="AI230" i="1" s="1"/>
  <c r="AF230" i="1" s="1"/>
  <c r="M1312" i="1"/>
  <c r="AI1308" i="1"/>
  <c r="AD1308" i="1"/>
  <c r="AI820" i="1"/>
  <c r="AF820" i="1" s="1"/>
  <c r="AI574" i="1"/>
  <c r="AF574" i="1" s="1"/>
  <c r="AC1376" i="1"/>
  <c r="AI1885" i="1"/>
  <c r="AF1885" i="1" s="1"/>
  <c r="AI1612" i="1"/>
  <c r="AD1612" i="1"/>
  <c r="AI1780" i="1"/>
  <c r="AF1780" i="1" s="1"/>
  <c r="AI625" i="1"/>
  <c r="AF625" i="1" s="1"/>
  <c r="AC1652" i="1"/>
  <c r="AC1712" i="1"/>
  <c r="AC1346" i="1"/>
  <c r="M1585" i="1"/>
  <c r="M1587" i="1" s="1"/>
  <c r="AD1615" i="1"/>
  <c r="M1617" i="1"/>
  <c r="M1619" i="1" s="1"/>
  <c r="AI1615" i="1"/>
  <c r="AI1346" i="1"/>
  <c r="AF1346" i="1" s="1"/>
  <c r="AI1706" i="1"/>
  <c r="AF1706" i="1" s="1"/>
  <c r="M1905" i="1"/>
  <c r="AD1560" i="1"/>
  <c r="AI1560" i="1"/>
  <c r="AI129" i="1"/>
  <c r="AF129" i="1" s="1"/>
  <c r="M132" i="1"/>
  <c r="AC953" i="1"/>
  <c r="AC1149" i="1" s="1"/>
  <c r="AD1571" i="1"/>
  <c r="AI1571" i="1"/>
  <c r="AD1366" i="1"/>
  <c r="AI1366" i="1"/>
  <c r="AI227" i="1"/>
  <c r="AD1309" i="1"/>
  <c r="AI1309" i="1"/>
  <c r="AD1377" i="1"/>
  <c r="AI1377" i="1"/>
  <c r="AI126" i="1"/>
  <c r="AF126" i="1" s="1"/>
  <c r="M426" i="1"/>
  <c r="AI1575" i="1" l="1"/>
  <c r="M1620" i="1"/>
  <c r="AI1620" i="1" s="1"/>
  <c r="M1464" i="1"/>
  <c r="AI1464" i="1" s="1"/>
  <c r="M1303" i="1"/>
  <c r="AI1303" i="1" s="1"/>
  <c r="AF1303" i="1" s="1"/>
  <c r="AI1302" i="1"/>
  <c r="AF1302" i="1" s="1"/>
  <c r="M1907" i="1"/>
  <c r="M1313" i="1"/>
  <c r="M1315" i="1"/>
  <c r="M1318" i="1" s="1"/>
  <c r="M1319" i="1" s="1"/>
  <c r="AC1245" i="1"/>
  <c r="AC1253" i="1" s="1"/>
  <c r="AC1151" i="1"/>
  <c r="AI1619" i="1"/>
  <c r="AF1619" i="1" s="1"/>
  <c r="M1621" i="1"/>
  <c r="AI1621" i="1" s="1"/>
  <c r="AF1621" i="1" s="1"/>
  <c r="M1589" i="1"/>
  <c r="AI1587" i="1"/>
  <c r="AF1587" i="1" s="1"/>
  <c r="M1465" i="1"/>
  <c r="AI1465" i="1" s="1"/>
  <c r="AF1465" i="1" s="1"/>
  <c r="AI1463" i="1"/>
  <c r="AF1463" i="1" s="1"/>
  <c r="M1577" i="1"/>
  <c r="M1348" i="1"/>
  <c r="AD1617" i="1"/>
  <c r="AI1617" i="1"/>
  <c r="AI1585" i="1"/>
  <c r="AD1585" i="1"/>
  <c r="AD1312" i="1"/>
  <c r="AI1312" i="1"/>
  <c r="M1469" i="1"/>
  <c r="M1466" i="1"/>
  <c r="M1467" i="1" s="1"/>
  <c r="AD1467" i="1" s="1"/>
  <c r="AD1464" i="1"/>
  <c r="AC1536" i="1"/>
  <c r="AC1941" i="1"/>
  <c r="M1625" i="1"/>
  <c r="M1622" i="1"/>
  <c r="M1623" i="1" s="1"/>
  <c r="AD1623" i="1" s="1"/>
  <c r="AD1620" i="1"/>
  <c r="M1258" i="1"/>
  <c r="M1285" i="1"/>
  <c r="M1287" i="1" s="1"/>
  <c r="AI1287" i="1" s="1"/>
  <c r="AF1287" i="1" s="1"/>
  <c r="AI228" i="1"/>
  <c r="AF228" i="1" s="1"/>
  <c r="AI1461" i="1"/>
  <c r="AD1461" i="1"/>
  <c r="M617" i="1"/>
  <c r="AI611" i="1"/>
  <c r="AF611" i="1" s="1"/>
  <c r="AC554" i="1"/>
  <c r="AC556" i="1" s="1"/>
  <c r="AD1574" i="1"/>
  <c r="AI1574" i="1"/>
  <c r="M1580" i="1"/>
  <c r="M1583" i="1" s="1"/>
  <c r="AC207" i="1"/>
  <c r="M135" i="1"/>
  <c r="AI132" i="1"/>
  <c r="AF132" i="1" s="1"/>
  <c r="AD1905" i="1"/>
  <c r="AI1905" i="1"/>
  <c r="M1906" i="1"/>
  <c r="M1909" i="1" s="1"/>
  <c r="AI426" i="1"/>
  <c r="AF426" i="1" s="1"/>
  <c r="M1581" i="1" l="1"/>
  <c r="AI1909" i="1"/>
  <c r="AD1909" i="1"/>
  <c r="M1910" i="1"/>
  <c r="M994" i="1" s="1"/>
  <c r="AI994" i="1" s="1"/>
  <c r="AF994" i="1" s="1"/>
  <c r="M1908" i="1"/>
  <c r="AI1908" i="1" s="1"/>
  <c r="AF1908" i="1" s="1"/>
  <c r="AI1907" i="1"/>
  <c r="AF1907" i="1" s="1"/>
  <c r="AI1467" i="1"/>
  <c r="AI1623" i="1"/>
  <c r="M1317" i="1"/>
  <c r="AI1317" i="1" s="1"/>
  <c r="AF1317" i="1" s="1"/>
  <c r="AI1315" i="1"/>
  <c r="AD1315" i="1"/>
  <c r="M1579" i="1"/>
  <c r="AI1579" i="1" s="1"/>
  <c r="AF1579" i="1" s="1"/>
  <c r="AD1577" i="1"/>
  <c r="AI1577" i="1"/>
  <c r="M1584" i="1"/>
  <c r="AI1589" i="1"/>
  <c r="AF1589" i="1" s="1"/>
  <c r="AD1313" i="1"/>
  <c r="AI1313" i="1"/>
  <c r="AI1580" i="1"/>
  <c r="M1593" i="1"/>
  <c r="M1590" i="1"/>
  <c r="AD1580" i="1"/>
  <c r="AC1486" i="1"/>
  <c r="M1472" i="1"/>
  <c r="AI1466" i="1"/>
  <c r="AD1466" i="1"/>
  <c r="AI617" i="1"/>
  <c r="AF617" i="1" s="1"/>
  <c r="AD1285" i="1"/>
  <c r="AI1285" i="1"/>
  <c r="AI1469" i="1"/>
  <c r="AD1469" i="1"/>
  <c r="AD1581" i="1"/>
  <c r="AI1581" i="1"/>
  <c r="AD1258" i="1"/>
  <c r="AI1258" i="1"/>
  <c r="M1288" i="1"/>
  <c r="M1289" i="1" s="1"/>
  <c r="AI1622" i="1"/>
  <c r="AD1622" i="1"/>
  <c r="M1628" i="1"/>
  <c r="M1324" i="1"/>
  <c r="AD1318" i="1"/>
  <c r="AI1318" i="1"/>
  <c r="M1387" i="1"/>
  <c r="M886" i="1"/>
  <c r="AI886" i="1" s="1"/>
  <c r="AF886" i="1" s="1"/>
  <c r="AD1625" i="1"/>
  <c r="AI1625" i="1"/>
  <c r="AI1319" i="1"/>
  <c r="AD1319" i="1"/>
  <c r="AD1583" i="1"/>
  <c r="AI1583" i="1"/>
  <c r="AI1348" i="1"/>
  <c r="AF1348" i="1" s="1"/>
  <c r="M138" i="1"/>
  <c r="AI135" i="1"/>
  <c r="AF135" i="1" s="1"/>
  <c r="AD1906" i="1"/>
  <c r="AI1906" i="1"/>
  <c r="AD1910" i="1" l="1"/>
  <c r="AI1910" i="1"/>
  <c r="AI1584" i="1"/>
  <c r="AF1584" i="1" s="1"/>
  <c r="M1586" i="1"/>
  <c r="AI1586" i="1" s="1"/>
  <c r="AF1586" i="1" s="1"/>
  <c r="AI1590" i="1"/>
  <c r="M1591" i="1"/>
  <c r="AD1590" i="1"/>
  <c r="M1588" i="1"/>
  <c r="M500" i="1"/>
  <c r="AI500" i="1" s="1"/>
  <c r="AF500" i="1" s="1"/>
  <c r="AI1593" i="1"/>
  <c r="AD1593" i="1"/>
  <c r="M1390" i="1"/>
  <c r="AI1324" i="1"/>
  <c r="AD1324" i="1"/>
  <c r="M1326" i="1"/>
  <c r="M1329" i="1" s="1"/>
  <c r="M1331" i="1" s="1"/>
  <c r="AI1331" i="1" s="1"/>
  <c r="AF1331" i="1" s="1"/>
  <c r="AI1289" i="1"/>
  <c r="AD1289" i="1"/>
  <c r="AD1472" i="1"/>
  <c r="M1474" i="1"/>
  <c r="AI1472" i="1"/>
  <c r="AD1387" i="1"/>
  <c r="AI1387" i="1"/>
  <c r="M1642" i="1"/>
  <c r="AI1628" i="1"/>
  <c r="AD1628" i="1"/>
  <c r="M1399" i="1"/>
  <c r="M1401" i="1" s="1"/>
  <c r="AI1401" i="1" s="1"/>
  <c r="AF1401" i="1" s="1"/>
  <c r="M1376" i="1"/>
  <c r="M1379" i="1" s="1"/>
  <c r="AD1288" i="1"/>
  <c r="AI1288" i="1"/>
  <c r="M207" i="1"/>
  <c r="M1737" i="1"/>
  <c r="M1739" i="1" s="1"/>
  <c r="AI1739" i="1" s="1"/>
  <c r="AF1739" i="1" s="1"/>
  <c r="AI138" i="1"/>
  <c r="AF138" i="1" s="1"/>
  <c r="M141" i="1"/>
  <c r="M1913" i="1"/>
  <c r="M1011" i="1" s="1"/>
  <c r="AI1011" i="1" s="1"/>
  <c r="AF1011" i="1" s="1"/>
  <c r="M1915" i="1"/>
  <c r="M1643" i="1" l="1"/>
  <c r="M1645" i="1" s="1"/>
  <c r="M1644" i="1"/>
  <c r="AI1644" i="1" s="1"/>
  <c r="AF1644" i="1" s="1"/>
  <c r="M1652" i="1"/>
  <c r="AI1652" i="1" s="1"/>
  <c r="AF1652" i="1" s="1"/>
  <c r="AI1645" i="1"/>
  <c r="AF1645" i="1" s="1"/>
  <c r="M1381" i="1"/>
  <c r="AD1379" i="1"/>
  <c r="AI1379" i="1"/>
  <c r="M1382" i="1"/>
  <c r="M1017" i="1"/>
  <c r="AI1017" i="1" s="1"/>
  <c r="AF1017" i="1" s="1"/>
  <c r="M1917" i="1"/>
  <c r="AI1917" i="1" s="1"/>
  <c r="AF1917" i="1" s="1"/>
  <c r="M1916" i="1"/>
  <c r="M1918" i="1" s="1"/>
  <c r="AI1918" i="1" s="1"/>
  <c r="AF1918" i="1" s="1"/>
  <c r="AI1376" i="1"/>
  <c r="M1402" i="1"/>
  <c r="M1403" i="1" s="1"/>
  <c r="AD1376" i="1"/>
  <c r="AD1643" i="1"/>
  <c r="AI1643" i="1"/>
  <c r="AI1588" i="1"/>
  <c r="AD1588" i="1"/>
  <c r="M1598" i="1"/>
  <c r="AI1399" i="1"/>
  <c r="AD1399" i="1"/>
  <c r="AI1642" i="1"/>
  <c r="AD1642" i="1"/>
  <c r="M1646" i="1"/>
  <c r="M1651" i="1" s="1"/>
  <c r="M1653" i="1" s="1"/>
  <c r="AI1653" i="1" s="1"/>
  <c r="AF1653" i="1" s="1"/>
  <c r="AD1329" i="1"/>
  <c r="AI1329" i="1"/>
  <c r="AI1390" i="1"/>
  <c r="M1398" i="1"/>
  <c r="M1400" i="1" s="1"/>
  <c r="AI1400" i="1" s="1"/>
  <c r="AF1400" i="1" s="1"/>
  <c r="M1407" i="1"/>
  <c r="M1409" i="1" s="1"/>
  <c r="AI1409" i="1" s="1"/>
  <c r="AF1409" i="1" s="1"/>
  <c r="AD1390" i="1"/>
  <c r="AI1591" i="1"/>
  <c r="AD1591" i="1"/>
  <c r="AD1474" i="1"/>
  <c r="M1478" i="1"/>
  <c r="M1480" i="1" s="1"/>
  <c r="AI1474" i="1"/>
  <c r="AD1326" i="1"/>
  <c r="AI1326" i="1"/>
  <c r="M1332" i="1"/>
  <c r="M1333" i="1" s="1"/>
  <c r="AD1916" i="1"/>
  <c r="AI1916" i="1"/>
  <c r="M147" i="1"/>
  <c r="AI141" i="1"/>
  <c r="AF141" i="1" s="1"/>
  <c r="AI207" i="1"/>
  <c r="AD207" i="1"/>
  <c r="AD1737" i="1"/>
  <c r="AI1737" i="1"/>
  <c r="AI1913" i="1"/>
  <c r="M1023" i="1"/>
  <c r="AD1913" i="1"/>
  <c r="AD1915" i="1"/>
  <c r="AI1915" i="1"/>
  <c r="AI1381" i="1" l="1"/>
  <c r="AF1381" i="1" s="1"/>
  <c r="M1383" i="1"/>
  <c r="AI1383" i="1" s="1"/>
  <c r="AF1383" i="1" s="1"/>
  <c r="M1384" i="1"/>
  <c r="AI1480" i="1"/>
  <c r="AF1480" i="1" s="1"/>
  <c r="M1647" i="1"/>
  <c r="AD1647" i="1" s="1"/>
  <c r="AI1382" i="1"/>
  <c r="AD1382" i="1"/>
  <c r="M1339" i="1"/>
  <c r="AD1332" i="1"/>
  <c r="AI1332" i="1"/>
  <c r="AD1646" i="1"/>
  <c r="AI1646" i="1"/>
  <c r="M1654" i="1"/>
  <c r="M1655" i="1" s="1"/>
  <c r="M256" i="1"/>
  <c r="AI1478" i="1"/>
  <c r="AD1478" i="1"/>
  <c r="AI1407" i="1"/>
  <c r="AD1407" i="1"/>
  <c r="AI1651" i="1"/>
  <c r="AD1651" i="1"/>
  <c r="AI1402" i="1"/>
  <c r="AD1402" i="1"/>
  <c r="M1486" i="1"/>
  <c r="M1489" i="1" s="1"/>
  <c r="AD1333" i="1"/>
  <c r="AI1333" i="1"/>
  <c r="AI1398" i="1"/>
  <c r="M1410" i="1"/>
  <c r="M1411" i="1" s="1"/>
  <c r="AD1398" i="1"/>
  <c r="AD1598" i="1"/>
  <c r="M1600" i="1"/>
  <c r="AI1598" i="1"/>
  <c r="AI1403" i="1"/>
  <c r="AD1403" i="1"/>
  <c r="M209" i="1"/>
  <c r="AI147" i="1"/>
  <c r="AF147" i="1" s="1"/>
  <c r="M144" i="1"/>
  <c r="AI1023" i="1"/>
  <c r="AF1023" i="1" s="1"/>
  <c r="M1919" i="1"/>
  <c r="M1922" i="1" s="1"/>
  <c r="M1924" i="1" s="1"/>
  <c r="AI1647" i="1" l="1"/>
  <c r="M1929" i="1"/>
  <c r="AI1924" i="1"/>
  <c r="AF1924" i="1" s="1"/>
  <c r="M1385" i="1"/>
  <c r="AI1384" i="1"/>
  <c r="AD1384" i="1"/>
  <c r="M1342" i="1"/>
  <c r="M1341" i="1"/>
  <c r="AI1341" i="1" s="1"/>
  <c r="AF1341" i="1" s="1"/>
  <c r="M1029" i="1"/>
  <c r="AI1029" i="1" s="1"/>
  <c r="AF1029" i="1" s="1"/>
  <c r="M1920" i="1"/>
  <c r="M1925" i="1"/>
  <c r="AD1925" i="1" s="1"/>
  <c r="M265" i="1"/>
  <c r="AI256" i="1"/>
  <c r="AF256" i="1" s="1"/>
  <c r="AD1489" i="1"/>
  <c r="AI1489" i="1"/>
  <c r="M1491" i="1"/>
  <c r="M1493" i="1" s="1"/>
  <c r="M213" i="1"/>
  <c r="AD1410" i="1"/>
  <c r="M1415" i="1"/>
  <c r="M1417" i="1" s="1"/>
  <c r="AI1417" i="1" s="1"/>
  <c r="AF1417" i="1" s="1"/>
  <c r="M1414" i="1"/>
  <c r="M1416" i="1" s="1"/>
  <c r="AI1416" i="1" s="1"/>
  <c r="AF1416" i="1" s="1"/>
  <c r="AI1410" i="1"/>
  <c r="M1605" i="1"/>
  <c r="AI1600" i="1"/>
  <c r="AD1600" i="1"/>
  <c r="AI1411" i="1"/>
  <c r="AD1411" i="1"/>
  <c r="AI1486" i="1"/>
  <c r="AD1486" i="1"/>
  <c r="M1658" i="1"/>
  <c r="M1662" i="1" s="1"/>
  <c r="AI1662" i="1" s="1"/>
  <c r="AF1662" i="1" s="1"/>
  <c r="AI1654" i="1"/>
  <c r="AD1654" i="1"/>
  <c r="M1926" i="1"/>
  <c r="AI1926" i="1" s="1"/>
  <c r="AI1655" i="1"/>
  <c r="AD1655" i="1"/>
  <c r="AD1339" i="1"/>
  <c r="M1345" i="1"/>
  <c r="AI1339" i="1"/>
  <c r="M1405" i="1"/>
  <c r="AI144" i="1"/>
  <c r="AF144" i="1" s="1"/>
  <c r="M150" i="1"/>
  <c r="AI1922" i="1"/>
  <c r="AD1922" i="1"/>
  <c r="M1041" i="1"/>
  <c r="AI1925" i="1"/>
  <c r="M1054" i="1"/>
  <c r="AI1054" i="1" s="1"/>
  <c r="AF1054" i="1" s="1"/>
  <c r="AD209" i="1"/>
  <c r="AI209" i="1"/>
  <c r="AD1919" i="1"/>
  <c r="M1059" i="1"/>
  <c r="AI1919" i="1"/>
  <c r="M1661" i="1" l="1"/>
  <c r="M1663" i="1" s="1"/>
  <c r="AI1663" i="1" s="1"/>
  <c r="AF1663" i="1" s="1"/>
  <c r="M1494" i="1"/>
  <c r="AD1494" i="1" s="1"/>
  <c r="AD1926" i="1"/>
  <c r="M1607" i="1"/>
  <c r="AI1607" i="1" s="1"/>
  <c r="AF1607" i="1" s="1"/>
  <c r="M1608" i="1"/>
  <c r="AD1385" i="1"/>
  <c r="AI1385" i="1"/>
  <c r="M1343" i="1"/>
  <c r="AI1342" i="1"/>
  <c r="AD1342" i="1"/>
  <c r="M1492" i="1"/>
  <c r="AI1492" i="1" s="1"/>
  <c r="AF1492" i="1" s="1"/>
  <c r="M1495" i="1"/>
  <c r="AI1495" i="1" s="1"/>
  <c r="AF1495" i="1" s="1"/>
  <c r="AI1493" i="1"/>
  <c r="AF1493" i="1" s="1"/>
  <c r="AI1920" i="1"/>
  <c r="AD1920" i="1"/>
  <c r="AI1929" i="1"/>
  <c r="AF1929" i="1" s="1"/>
  <c r="AD1658" i="1"/>
  <c r="AI1658" i="1"/>
  <c r="M1364" i="1"/>
  <c r="AI1494" i="1"/>
  <c r="AF1364" i="1" s="1"/>
  <c r="M1499" i="1"/>
  <c r="M1496" i="1"/>
  <c r="M1497" i="1" s="1"/>
  <c r="AD1497" i="1" s="1"/>
  <c r="AD1414" i="1"/>
  <c r="AI1414" i="1"/>
  <c r="M1418" i="1"/>
  <c r="M1419" i="1" s="1"/>
  <c r="AI1491" i="1"/>
  <c r="AD1491" i="1"/>
  <c r="AI265" i="1"/>
  <c r="AF265" i="1" s="1"/>
  <c r="M270" i="1"/>
  <c r="AD1661" i="1"/>
  <c r="AI1661" i="1"/>
  <c r="AD1415" i="1"/>
  <c r="AI1415" i="1"/>
  <c r="AD1605" i="1"/>
  <c r="AI1605" i="1"/>
  <c r="AD1345" i="1"/>
  <c r="M1347" i="1"/>
  <c r="AI1345" i="1"/>
  <c r="AD213" i="1"/>
  <c r="AI213" i="1"/>
  <c r="M215" i="1"/>
  <c r="M217" i="1" s="1"/>
  <c r="AI217" i="1" s="1"/>
  <c r="AF217" i="1" s="1"/>
  <c r="AI1041" i="1"/>
  <c r="AF1041" i="1" s="1"/>
  <c r="M1928" i="1"/>
  <c r="M1931" i="1" s="1"/>
  <c r="M1932" i="1" s="1"/>
  <c r="AI1059" i="1"/>
  <c r="AF1059" i="1" s="1"/>
  <c r="M1746" i="1"/>
  <c r="M1748" i="1" s="1"/>
  <c r="AI1748" i="1" s="1"/>
  <c r="AF1748" i="1" s="1"/>
  <c r="AI150" i="1"/>
  <c r="AF150" i="1" s="1"/>
  <c r="M153" i="1"/>
  <c r="AD222" i="1"/>
  <c r="AI1405" i="1"/>
  <c r="AF1405" i="1" s="1"/>
  <c r="AI1497" i="1" l="1"/>
  <c r="M1350" i="1"/>
  <c r="M1349" i="1"/>
  <c r="M1930" i="1"/>
  <c r="AI1930" i="1" s="1"/>
  <c r="AF1930" i="1" s="1"/>
  <c r="AD1343" i="1"/>
  <c r="AI1343" i="1"/>
  <c r="M1609" i="1"/>
  <c r="AD1608" i="1"/>
  <c r="AI1608" i="1"/>
  <c r="AI215" i="1"/>
  <c r="AD215" i="1"/>
  <c r="M211" i="1"/>
  <c r="M216" i="1"/>
  <c r="AD1347" i="1"/>
  <c r="AI1347" i="1"/>
  <c r="AI1419" i="1"/>
  <c r="AD1419" i="1"/>
  <c r="AI270" i="1"/>
  <c r="AF270" i="1" s="1"/>
  <c r="M274" i="1"/>
  <c r="M1422" i="1"/>
  <c r="M1424" i="1" s="1"/>
  <c r="AI1424" i="1" s="1"/>
  <c r="AF1424" i="1" s="1"/>
  <c r="M1423" i="1"/>
  <c r="M1425" i="1" s="1"/>
  <c r="AI1425" i="1" s="1"/>
  <c r="AF1425" i="1" s="1"/>
  <c r="AD1418" i="1"/>
  <c r="AI1418" i="1"/>
  <c r="AD1496" i="1"/>
  <c r="AI1496" i="1"/>
  <c r="M1502" i="1"/>
  <c r="M1506" i="1" s="1"/>
  <c r="AI1506" i="1" s="1"/>
  <c r="AF1506" i="1" s="1"/>
  <c r="AI1364" i="1"/>
  <c r="M1476" i="1"/>
  <c r="M1479" i="1" s="1"/>
  <c r="AI1499" i="1"/>
  <c r="AD1499" i="1"/>
  <c r="M156" i="1"/>
  <c r="AI153" i="1"/>
  <c r="AF153" i="1" s="1"/>
  <c r="M1747" i="1"/>
  <c r="AD1932" i="1"/>
  <c r="AI1932" i="1"/>
  <c r="M1072" i="1"/>
  <c r="AI1072" i="1" s="1"/>
  <c r="AF1072" i="1" s="1"/>
  <c r="AI1931" i="1"/>
  <c r="AD1931" i="1"/>
  <c r="AD1746" i="1"/>
  <c r="AI1746" i="1"/>
  <c r="M1065" i="1"/>
  <c r="AI1928" i="1"/>
  <c r="AD1928" i="1"/>
  <c r="M1505" i="1" l="1"/>
  <c r="M1507" i="1" s="1"/>
  <c r="AI1507" i="1" s="1"/>
  <c r="AF1507" i="1" s="1"/>
  <c r="AD1609" i="1"/>
  <c r="AI1609" i="1"/>
  <c r="M1351" i="1"/>
  <c r="AI1351" i="1" s="1"/>
  <c r="AF1351" i="1" s="1"/>
  <c r="AI1349" i="1"/>
  <c r="AF1349" i="1" s="1"/>
  <c r="M1352" i="1"/>
  <c r="M1481" i="1"/>
  <c r="AI1481" i="1" s="1"/>
  <c r="AF1481" i="1" s="1"/>
  <c r="AD1479" i="1"/>
  <c r="AI1479" i="1"/>
  <c r="AF227" i="1" s="1"/>
  <c r="M1482" i="1"/>
  <c r="M1355" i="1"/>
  <c r="AI1350" i="1"/>
  <c r="AD1350" i="1"/>
  <c r="AF1476" i="1"/>
  <c r="M1596" i="1"/>
  <c r="AI1476" i="1"/>
  <c r="AI203" i="1" s="1"/>
  <c r="AF1596" i="1" s="1"/>
  <c r="AI1423" i="1"/>
  <c r="AD1423" i="1"/>
  <c r="AD216" i="1"/>
  <c r="AI216" i="1"/>
  <c r="AI1422" i="1"/>
  <c r="M1426" i="1"/>
  <c r="M1427" i="1" s="1"/>
  <c r="AD1422" i="1"/>
  <c r="M219" i="1"/>
  <c r="AI211" i="1"/>
  <c r="AD211" i="1"/>
  <c r="AD1505" i="1"/>
  <c r="AI1505" i="1"/>
  <c r="AI274" i="1"/>
  <c r="AF274" i="1" s="1"/>
  <c r="M278" i="1"/>
  <c r="M1508" i="1"/>
  <c r="M1509" i="1" s="1"/>
  <c r="AI1502" i="1"/>
  <c r="AD1502" i="1"/>
  <c r="M1740" i="1"/>
  <c r="M1741" i="1" s="1"/>
  <c r="M159" i="1"/>
  <c r="AI156" i="1"/>
  <c r="AF156" i="1" s="1"/>
  <c r="AI1065" i="1"/>
  <c r="AF1065" i="1" s="1"/>
  <c r="AI1747" i="1"/>
  <c r="AD1747" i="1"/>
  <c r="M1934" i="1"/>
  <c r="M1936" i="1" s="1"/>
  <c r="AI1936" i="1" s="1"/>
  <c r="AF1936" i="1" s="1"/>
  <c r="AD1741" i="1" l="1"/>
  <c r="AI1741" i="1"/>
  <c r="AD1355" i="1"/>
  <c r="AI1355" i="1"/>
  <c r="M1937" i="1"/>
  <c r="M1938" i="1" s="1"/>
  <c r="M1483" i="1"/>
  <c r="AI1482" i="1"/>
  <c r="AD1482" i="1"/>
  <c r="AI1352" i="1"/>
  <c r="AD1352" i="1"/>
  <c r="M1353" i="1"/>
  <c r="AD219" i="1"/>
  <c r="AI219" i="1"/>
  <c r="AI1508" i="1"/>
  <c r="AD1508" i="1"/>
  <c r="M1514" i="1"/>
  <c r="M1517" i="1" s="1"/>
  <c r="AD1509" i="1"/>
  <c r="AI1509" i="1"/>
  <c r="AD1426" i="1"/>
  <c r="M1432" i="1"/>
  <c r="AI1426" i="1"/>
  <c r="AI1596" i="1"/>
  <c r="M1728" i="1"/>
  <c r="AI278" i="1"/>
  <c r="AF278" i="1" s="1"/>
  <c r="AD1427" i="1"/>
  <c r="AI1427" i="1"/>
  <c r="M231" i="1"/>
  <c r="M1077" i="1"/>
  <c r="M1080" i="1" s="1"/>
  <c r="AI1934" i="1"/>
  <c r="AD1934" i="1"/>
  <c r="R210" i="1"/>
  <c r="AG210" i="1" s="1"/>
  <c r="AD1937" i="1"/>
  <c r="AI1937" i="1"/>
  <c r="M1664" i="1"/>
  <c r="AI159" i="1"/>
  <c r="AF159" i="1" s="1"/>
  <c r="M162" i="1"/>
  <c r="AI1740" i="1"/>
  <c r="AD1740" i="1"/>
  <c r="M1084" i="1"/>
  <c r="AI1938" i="1"/>
  <c r="AD1938" i="1"/>
  <c r="M1670" i="1" l="1"/>
  <c r="M1665" i="1"/>
  <c r="AD1353" i="1"/>
  <c r="AI1353" i="1"/>
  <c r="AD1483" i="1"/>
  <c r="AI1483" i="1"/>
  <c r="AI1080" i="1"/>
  <c r="AD1080" i="1"/>
  <c r="M1519" i="1"/>
  <c r="AI1519" i="1" s="1"/>
  <c r="AF1519" i="1" s="1"/>
  <c r="AI1517" i="1"/>
  <c r="AD1517" i="1"/>
  <c r="M1520" i="1"/>
  <c r="R217" i="1"/>
  <c r="AG217" i="1" s="1"/>
  <c r="M237" i="1"/>
  <c r="M238" i="1" s="1"/>
  <c r="M235" i="1"/>
  <c r="AI231" i="1"/>
  <c r="AD231" i="1"/>
  <c r="M1434" i="1"/>
  <c r="AD1432" i="1"/>
  <c r="AI1432" i="1"/>
  <c r="AI1514" i="1"/>
  <c r="AD1514" i="1"/>
  <c r="M1524" i="1"/>
  <c r="M1527" i="1" s="1"/>
  <c r="M1529" i="1" s="1"/>
  <c r="AI1529" i="1" s="1"/>
  <c r="AF1529" i="1" s="1"/>
  <c r="AI1728" i="1"/>
  <c r="AF1838" i="1" s="1"/>
  <c r="M1838" i="1"/>
  <c r="AD1670" i="1"/>
  <c r="AI1670" i="1"/>
  <c r="M1674" i="1"/>
  <c r="AI205" i="1"/>
  <c r="AF1728" i="1"/>
  <c r="AI1084" i="1"/>
  <c r="AF1084" i="1" s="1"/>
  <c r="M1940" i="1"/>
  <c r="AI1664" i="1"/>
  <c r="AD1664" i="1"/>
  <c r="M1757" i="1"/>
  <c r="M1749" i="1"/>
  <c r="AI162" i="1"/>
  <c r="AF162" i="1" s="1"/>
  <c r="M165" i="1"/>
  <c r="AI1077" i="1"/>
  <c r="AF1077" i="1" s="1"/>
  <c r="M240" i="1" l="1"/>
  <c r="AI240" i="1" s="1"/>
  <c r="AF240" i="1" s="1"/>
  <c r="AD238" i="1"/>
  <c r="AI238" i="1"/>
  <c r="M1525" i="1"/>
  <c r="AI1525" i="1" s="1"/>
  <c r="AF1525" i="1" s="1"/>
  <c r="AI1665" i="1"/>
  <c r="AD1665" i="1"/>
  <c r="M1751" i="1"/>
  <c r="M1754" i="1" s="1"/>
  <c r="M1755" i="1" s="1"/>
  <c r="M1752" i="1"/>
  <c r="M1521" i="1"/>
  <c r="AD1520" i="1"/>
  <c r="AI1520" i="1"/>
  <c r="AI1838" i="1"/>
  <c r="AI1434" i="1"/>
  <c r="AD1434" i="1"/>
  <c r="M1439" i="1"/>
  <c r="M377" i="1"/>
  <c r="AI1674" i="1"/>
  <c r="M1676" i="1"/>
  <c r="M1679" i="1" s="1"/>
  <c r="M1681" i="1" s="1"/>
  <c r="AI1681" i="1" s="1"/>
  <c r="AF1681" i="1" s="1"/>
  <c r="AD1674" i="1"/>
  <c r="AD1527" i="1"/>
  <c r="AI1527" i="1"/>
  <c r="M241" i="1"/>
  <c r="AD235" i="1"/>
  <c r="AI235" i="1"/>
  <c r="M229" i="1"/>
  <c r="AD237" i="1"/>
  <c r="AI237" i="1"/>
  <c r="M1530" i="1"/>
  <c r="M1531" i="1" s="1"/>
  <c r="AD1524" i="1"/>
  <c r="AI1524" i="1"/>
  <c r="M1101" i="1"/>
  <c r="M1131" i="1" s="1"/>
  <c r="AI1131" i="1" s="1"/>
  <c r="AF1131" i="1" s="1"/>
  <c r="AD1940" i="1"/>
  <c r="AI1940" i="1"/>
  <c r="M168" i="1"/>
  <c r="AI165" i="1"/>
  <c r="AF165" i="1" s="1"/>
  <c r="AI1749" i="1"/>
  <c r="AD1749" i="1"/>
  <c r="M1095" i="1"/>
  <c r="AD1757" i="1"/>
  <c r="AI1757" i="1"/>
  <c r="M1107" i="1"/>
  <c r="AI1107" i="1" s="1"/>
  <c r="AF1107" i="1" s="1"/>
  <c r="AI1521" i="1" l="1"/>
  <c r="AD1521" i="1"/>
  <c r="AI1755" i="1"/>
  <c r="AD1755" i="1"/>
  <c r="M221" i="1"/>
  <c r="M220" i="1"/>
  <c r="AI220" i="1" s="1"/>
  <c r="AF221" i="1" s="1"/>
  <c r="M1441" i="1"/>
  <c r="AI1441" i="1" s="1"/>
  <c r="AF1441" i="1" s="1"/>
  <c r="M1442" i="1"/>
  <c r="AI1752" i="1"/>
  <c r="AD1752" i="1"/>
  <c r="M1750" i="1"/>
  <c r="AI1750" i="1" s="1"/>
  <c r="AF1750" i="1" s="1"/>
  <c r="M1753" i="1"/>
  <c r="AI1753" i="1" s="1"/>
  <c r="AF1753" i="1" s="1"/>
  <c r="AI1751" i="1"/>
  <c r="AF1751" i="1" s="1"/>
  <c r="AD1676" i="1"/>
  <c r="AI1676" i="1"/>
  <c r="M1682" i="1"/>
  <c r="M1683" i="1" s="1"/>
  <c r="M243" i="1"/>
  <c r="M245" i="1" s="1"/>
  <c r="AI245" i="1" s="1"/>
  <c r="AF245" i="1" s="1"/>
  <c r="AI229" i="1"/>
  <c r="AD229" i="1"/>
  <c r="AD1439" i="1"/>
  <c r="AI1439" i="1"/>
  <c r="M1156" i="1"/>
  <c r="AD226" i="1"/>
  <c r="AD1530" i="1"/>
  <c r="M1534" i="1"/>
  <c r="M1538" i="1" s="1"/>
  <c r="AI1538" i="1" s="1"/>
  <c r="AF1538" i="1" s="1"/>
  <c r="AI1530" i="1"/>
  <c r="AD1679" i="1"/>
  <c r="AI1679" i="1"/>
  <c r="AI377" i="1"/>
  <c r="AF377" i="1" s="1"/>
  <c r="AI1531" i="1"/>
  <c r="AD1531" i="1"/>
  <c r="AI241" i="1"/>
  <c r="AD241" i="1"/>
  <c r="M251" i="1"/>
  <c r="M253" i="1" s="1"/>
  <c r="AI253" i="1" s="1"/>
  <c r="AF253" i="1" s="1"/>
  <c r="AI1095" i="1"/>
  <c r="AF1095" i="1" s="1"/>
  <c r="M1942" i="1"/>
  <c r="M1950" i="1"/>
  <c r="AI1101" i="1"/>
  <c r="AF1101" i="1" s="1"/>
  <c r="M171" i="1"/>
  <c r="AI168" i="1"/>
  <c r="AF168" i="1" s="1"/>
  <c r="AD1754" i="1"/>
  <c r="AI1754" i="1"/>
  <c r="M1537" i="1" l="1"/>
  <c r="M1539" i="1" s="1"/>
  <c r="AI1539" i="1" s="1"/>
  <c r="AF1539" i="1" s="1"/>
  <c r="M1447" i="1"/>
  <c r="AI1442" i="1"/>
  <c r="AD1442" i="1"/>
  <c r="M1443" i="1"/>
  <c r="M1944" i="1"/>
  <c r="M1945" i="1"/>
  <c r="AI221" i="1"/>
  <c r="M225" i="1"/>
  <c r="AD220" i="1"/>
  <c r="M224" i="1"/>
  <c r="M244" i="1"/>
  <c r="M246" i="1" s="1"/>
  <c r="AI246" i="1" s="1"/>
  <c r="AF246" i="1" s="1"/>
  <c r="AD251" i="1"/>
  <c r="AI251" i="1"/>
  <c r="R240" i="1"/>
  <c r="AI1534" i="1"/>
  <c r="AD1534" i="1"/>
  <c r="M1540" i="1"/>
  <c r="M1541" i="1" s="1"/>
  <c r="AI243" i="1"/>
  <c r="AD243" i="1"/>
  <c r="AI1682" i="1"/>
  <c r="AD1682" i="1"/>
  <c r="M1689" i="1"/>
  <c r="AD1537" i="1"/>
  <c r="AI1537" i="1"/>
  <c r="AD1156" i="1"/>
  <c r="AI1156" i="1"/>
  <c r="AD224" i="1"/>
  <c r="AD1683" i="1"/>
  <c r="AI1683" i="1"/>
  <c r="AD1942" i="1"/>
  <c r="AI1942" i="1"/>
  <c r="M1125" i="1"/>
  <c r="AI1125" i="1" s="1"/>
  <c r="AF1125" i="1" s="1"/>
  <c r="M174" i="1"/>
  <c r="AI171" i="1"/>
  <c r="AF171" i="1" s="1"/>
  <c r="M1696" i="1"/>
  <c r="M1698" i="1" s="1"/>
  <c r="AI1698" i="1" s="1"/>
  <c r="AF1698" i="1" s="1"/>
  <c r="M1113" i="1"/>
  <c r="AI1113" i="1" s="1"/>
  <c r="AF1113" i="1" s="1"/>
  <c r="AI1950" i="1"/>
  <c r="AD1950" i="1"/>
  <c r="M247" i="1" l="1"/>
  <c r="AI225" i="1"/>
  <c r="AI1443" i="1"/>
  <c r="AD1443" i="1"/>
  <c r="M1691" i="1"/>
  <c r="AI1691" i="1" s="1"/>
  <c r="AF1691" i="1" s="1"/>
  <c r="M1692" i="1"/>
  <c r="M232" i="1"/>
  <c r="AI232" i="1" s="1"/>
  <c r="AF232" i="1" s="1"/>
  <c r="M233" i="1"/>
  <c r="AI224" i="1"/>
  <c r="AF225" i="1" s="1"/>
  <c r="AI1945" i="1"/>
  <c r="AD1945" i="1"/>
  <c r="M1943" i="1"/>
  <c r="AI1943" i="1" s="1"/>
  <c r="AF1943" i="1" s="1"/>
  <c r="M1946" i="1"/>
  <c r="AI1946" i="1" s="1"/>
  <c r="AF1946" i="1" s="1"/>
  <c r="AI1944" i="1"/>
  <c r="AF1944" i="1" s="1"/>
  <c r="M1947" i="1"/>
  <c r="AD1447" i="1"/>
  <c r="M1450" i="1"/>
  <c r="AI1447" i="1"/>
  <c r="M1449" i="1"/>
  <c r="AI1689" i="1"/>
  <c r="AD1689" i="1"/>
  <c r="AD1540" i="1"/>
  <c r="M1546" i="1"/>
  <c r="AI1540" i="1"/>
  <c r="AG240" i="1"/>
  <c r="R246" i="1"/>
  <c r="AD244" i="1"/>
  <c r="M255" i="1"/>
  <c r="AI244" i="1"/>
  <c r="M249" i="1"/>
  <c r="AD247" i="1"/>
  <c r="AI247" i="1"/>
  <c r="AI1541" i="1"/>
  <c r="AD1541" i="1"/>
  <c r="AI1696" i="1"/>
  <c r="AD1696" i="1"/>
  <c r="M1761" i="1"/>
  <c r="M177" i="1"/>
  <c r="AI174" i="1"/>
  <c r="AF174" i="1" s="1"/>
  <c r="M1697" i="1"/>
  <c r="M1699" i="1" s="1"/>
  <c r="AI1699" i="1" s="1"/>
  <c r="AF1699" i="1" s="1"/>
  <c r="M1955" i="1"/>
  <c r="M1962" i="1" s="1"/>
  <c r="AI233" i="1" l="1"/>
  <c r="AD233" i="1"/>
  <c r="M1454" i="1"/>
  <c r="AI1454" i="1" s="1"/>
  <c r="AF1454" i="1" s="1"/>
  <c r="AI1449" i="1"/>
  <c r="AF1449" i="1" s="1"/>
  <c r="M1948" i="1"/>
  <c r="AD1947" i="1"/>
  <c r="AI1947" i="1"/>
  <c r="M1965" i="1"/>
  <c r="M1964" i="1"/>
  <c r="AI1964" i="1" s="1"/>
  <c r="AF1964" i="1" s="1"/>
  <c r="M1693" i="1"/>
  <c r="AI1692" i="1"/>
  <c r="AD1692" i="1"/>
  <c r="AD1450" i="1"/>
  <c r="M1451" i="1"/>
  <c r="AI1450" i="1"/>
  <c r="M1453" i="1"/>
  <c r="AI1962" i="1"/>
  <c r="AD1962" i="1"/>
  <c r="AG246" i="1"/>
  <c r="R245" i="1"/>
  <c r="AI1546" i="1"/>
  <c r="M1551" i="1"/>
  <c r="AD1546" i="1"/>
  <c r="M252" i="1"/>
  <c r="AI249" i="1"/>
  <c r="AD249" i="1"/>
  <c r="AD255" i="1"/>
  <c r="AI255" i="1"/>
  <c r="M257" i="1"/>
  <c r="AI177" i="1"/>
  <c r="AF177" i="1" s="1"/>
  <c r="M180" i="1"/>
  <c r="M1700" i="1"/>
  <c r="M1701" i="1" s="1"/>
  <c r="AD1701" i="1" s="1"/>
  <c r="AD1697" i="1"/>
  <c r="AI1697" i="1"/>
  <c r="M1764" i="1"/>
  <c r="AD1955" i="1"/>
  <c r="AI1955" i="1"/>
  <c r="AI1453" i="1" l="1"/>
  <c r="M1455" i="1"/>
  <c r="M1456" i="1"/>
  <c r="AD1453" i="1"/>
  <c r="AI1965" i="1"/>
  <c r="AD1965" i="1"/>
  <c r="M1966" i="1"/>
  <c r="AI1701" i="1"/>
  <c r="M1553" i="1"/>
  <c r="AI1553" i="1" s="1"/>
  <c r="AF1553" i="1" s="1"/>
  <c r="M1554" i="1"/>
  <c r="AD1451" i="1"/>
  <c r="AI1451" i="1"/>
  <c r="AI1693" i="1"/>
  <c r="AD1693" i="1"/>
  <c r="AI1948" i="1"/>
  <c r="AD1948" i="1"/>
  <c r="AG245" i="1"/>
  <c r="R253" i="1"/>
  <c r="M267" i="1"/>
  <c r="AI257" i="1"/>
  <c r="AD257" i="1"/>
  <c r="AI252" i="1"/>
  <c r="AD252" i="1"/>
  <c r="M258" i="1"/>
  <c r="AD1551" i="1"/>
  <c r="AI1551" i="1"/>
  <c r="AI1700" i="1"/>
  <c r="AD1700" i="1"/>
  <c r="AD1764" i="1"/>
  <c r="AI1764" i="1"/>
  <c r="AI180" i="1"/>
  <c r="AF180" i="1" s="1"/>
  <c r="M183" i="1"/>
  <c r="M1766" i="1"/>
  <c r="M1768" i="1" s="1"/>
  <c r="AI1966" i="1" l="1"/>
  <c r="AD1966" i="1"/>
  <c r="M1457" i="1"/>
  <c r="M1459" i="1"/>
  <c r="AI1456" i="1"/>
  <c r="AD1456" i="1"/>
  <c r="AI1768" i="1"/>
  <c r="AF1768" i="1" s="1"/>
  <c r="M1563" i="1"/>
  <c r="M1555" i="1"/>
  <c r="AI1554" i="1"/>
  <c r="AD1554" i="1"/>
  <c r="M1460" i="1"/>
  <c r="AI1455" i="1"/>
  <c r="AF1455" i="1" s="1"/>
  <c r="AI267" i="1"/>
  <c r="M271" i="1"/>
  <c r="AD267" i="1"/>
  <c r="AG253" i="1"/>
  <c r="M264" i="1"/>
  <c r="AD258" i="1"/>
  <c r="AI258" i="1"/>
  <c r="M1767" i="1"/>
  <c r="M1769" i="1" s="1"/>
  <c r="AI1769" i="1" s="1"/>
  <c r="AF1769" i="1" s="1"/>
  <c r="AI183" i="1"/>
  <c r="AF183" i="1" s="1"/>
  <c r="M186" i="1"/>
  <c r="M1705" i="1"/>
  <c r="M1707" i="1" s="1"/>
  <c r="AI1707" i="1" s="1"/>
  <c r="AF1707" i="1" s="1"/>
  <c r="AI1766" i="1"/>
  <c r="AD1766" i="1"/>
  <c r="AD1459" i="1" l="1"/>
  <c r="AI1459" i="1"/>
  <c r="AD1457" i="1"/>
  <c r="AI1457" i="1"/>
  <c r="AD1555" i="1"/>
  <c r="AI1555" i="1"/>
  <c r="AI1460" i="1"/>
  <c r="AF1460" i="1" s="1"/>
  <c r="M1462" i="1"/>
  <c r="AI1462" i="1" s="1"/>
  <c r="AF1462" i="1" s="1"/>
  <c r="AD1563" i="1"/>
  <c r="M1562" i="1"/>
  <c r="M1564" i="1" s="1"/>
  <c r="AI1564" i="1" s="1"/>
  <c r="AF1564" i="1" s="1"/>
  <c r="AI1563" i="1"/>
  <c r="M1561" i="1"/>
  <c r="AI1561" i="1" s="1"/>
  <c r="AF1561" i="1" s="1"/>
  <c r="R265" i="1"/>
  <c r="AD264" i="1"/>
  <c r="M273" i="1"/>
  <c r="AI264" i="1"/>
  <c r="AI271" i="1"/>
  <c r="AD271" i="1"/>
  <c r="M277" i="1"/>
  <c r="AI1705" i="1"/>
  <c r="AD1705" i="1"/>
  <c r="M1770" i="1"/>
  <c r="M189" i="1"/>
  <c r="AI186" i="1"/>
  <c r="AF186" i="1" s="1"/>
  <c r="M1708" i="1"/>
  <c r="M1709" i="1" s="1"/>
  <c r="AI1709" i="1" s="1"/>
  <c r="AI1767" i="1"/>
  <c r="AD1767" i="1"/>
  <c r="AD1709" i="1" l="1"/>
  <c r="M1771" i="1"/>
  <c r="AD1562" i="1"/>
  <c r="AI1562" i="1"/>
  <c r="M1565" i="1"/>
  <c r="AG265" i="1"/>
  <c r="R270" i="1"/>
  <c r="M279" i="1"/>
  <c r="AI277" i="1"/>
  <c r="AD277" i="1"/>
  <c r="AD273" i="1"/>
  <c r="AI273" i="1"/>
  <c r="M275" i="1"/>
  <c r="AI189" i="1"/>
  <c r="AF189" i="1" s="1"/>
  <c r="M192" i="1"/>
  <c r="AI1708" i="1"/>
  <c r="AD1708" i="1"/>
  <c r="AD1770" i="1"/>
  <c r="AI1770" i="1"/>
  <c r="AI1771" i="1" l="1"/>
  <c r="AD1771" i="1"/>
  <c r="AD1565" i="1"/>
  <c r="AI1565" i="1"/>
  <c r="M1786" i="1"/>
  <c r="AG270" i="1"/>
  <c r="M281" i="1"/>
  <c r="AD275" i="1"/>
  <c r="AI275" i="1"/>
  <c r="AI279" i="1"/>
  <c r="AD279" i="1"/>
  <c r="M376" i="1"/>
  <c r="M1773" i="1"/>
  <c r="M195" i="1"/>
  <c r="AI192" i="1"/>
  <c r="AF192" i="1" s="1"/>
  <c r="M1775" i="1" l="1"/>
  <c r="AI1775" i="1" s="1"/>
  <c r="AF1775" i="1" s="1"/>
  <c r="M1776" i="1"/>
  <c r="M382" i="1"/>
  <c r="M379" i="1"/>
  <c r="AI376" i="1"/>
  <c r="AD376" i="1"/>
  <c r="AD281" i="1"/>
  <c r="M371" i="1"/>
  <c r="AI281" i="1"/>
  <c r="AD1786" i="1"/>
  <c r="AI1786" i="1"/>
  <c r="M1713" i="1"/>
  <c r="M1715" i="1" s="1"/>
  <c r="M1721" i="1"/>
  <c r="AI195" i="1"/>
  <c r="AF195" i="1" s="1"/>
  <c r="M198" i="1"/>
  <c r="M1232" i="1"/>
  <c r="AD1773" i="1"/>
  <c r="AI1773" i="1"/>
  <c r="M1717" i="1" l="1"/>
  <c r="AI1715" i="1"/>
  <c r="AF1715" i="1" s="1"/>
  <c r="AI1776" i="1"/>
  <c r="AD1776" i="1"/>
  <c r="M1777" i="1"/>
  <c r="M373" i="1"/>
  <c r="AI373" i="1" s="1"/>
  <c r="AF373" i="1" s="1"/>
  <c r="M374" i="1"/>
  <c r="M1779" i="1"/>
  <c r="M378" i="1"/>
  <c r="M380" i="1" s="1"/>
  <c r="AI371" i="1"/>
  <c r="AD371" i="1"/>
  <c r="AI1232" i="1"/>
  <c r="AF1232" i="1" s="1"/>
  <c r="M1236" i="1"/>
  <c r="AD379" i="1"/>
  <c r="AI379" i="1"/>
  <c r="M388" i="1"/>
  <c r="M390" i="1" s="1"/>
  <c r="AD382" i="1"/>
  <c r="AI382" i="1"/>
  <c r="M1718" i="1"/>
  <c r="M201" i="1"/>
  <c r="AI198" i="1"/>
  <c r="AF198" i="1" s="1"/>
  <c r="AI1721" i="1"/>
  <c r="AD1721" i="1"/>
  <c r="AI1713" i="1"/>
  <c r="AD1713" i="1"/>
  <c r="M1781" i="1" l="1"/>
  <c r="AI1781" i="1" s="1"/>
  <c r="AF1781" i="1" s="1"/>
  <c r="M1782" i="1"/>
  <c r="AD1779" i="1"/>
  <c r="AI1779" i="1"/>
  <c r="AI374" i="1"/>
  <c r="AD374" i="1"/>
  <c r="AI390" i="1"/>
  <c r="AF390" i="1" s="1"/>
  <c r="M392" i="1"/>
  <c r="AI392" i="1" s="1"/>
  <c r="AF392" i="1" s="1"/>
  <c r="M383" i="1"/>
  <c r="AI380" i="1"/>
  <c r="AF380" i="1" s="1"/>
  <c r="AI1777" i="1"/>
  <c r="AD1777" i="1"/>
  <c r="M1712" i="1"/>
  <c r="AI1717" i="1"/>
  <c r="AF1717" i="1" s="1"/>
  <c r="M391" i="1"/>
  <c r="M394" i="1"/>
  <c r="AD388" i="1"/>
  <c r="AI388" i="1"/>
  <c r="AI1236" i="1"/>
  <c r="AF1236" i="1" s="1"/>
  <c r="M1240" i="1"/>
  <c r="M384" i="1"/>
  <c r="AD378" i="1"/>
  <c r="AI378" i="1"/>
  <c r="AI201" i="1"/>
  <c r="AF201" i="1" s="1"/>
  <c r="M286" i="1"/>
  <c r="AI1718" i="1"/>
  <c r="AD1718" i="1"/>
  <c r="M1783" i="1" l="1"/>
  <c r="AD1782" i="1"/>
  <c r="AI1782" i="1"/>
  <c r="AI1712" i="1"/>
  <c r="AF1712" i="1" s="1"/>
  <c r="M1714" i="1"/>
  <c r="AI1714" i="1" s="1"/>
  <c r="AF1714" i="1" s="1"/>
  <c r="AI383" i="1"/>
  <c r="AF383" i="1" s="1"/>
  <c r="M385" i="1"/>
  <c r="AI385" i="1" s="1"/>
  <c r="AF385" i="1" s="1"/>
  <c r="M386" i="1"/>
  <c r="AI384" i="1"/>
  <c r="AD384" i="1"/>
  <c r="AI394" i="1"/>
  <c r="AD394" i="1"/>
  <c r="AI1240" i="1"/>
  <c r="AF1240" i="1" s="1"/>
  <c r="M1244" i="1"/>
  <c r="AD391" i="1"/>
  <c r="AI391" i="1"/>
  <c r="M397" i="1"/>
  <c r="M1711" i="1"/>
  <c r="M1719" i="1"/>
  <c r="AI286" i="1"/>
  <c r="AF286" i="1" s="1"/>
  <c r="M289" i="1"/>
  <c r="AD386" i="1" l="1"/>
  <c r="AI386" i="1"/>
  <c r="M389" i="1"/>
  <c r="AI389" i="1" s="1"/>
  <c r="AI1783" i="1"/>
  <c r="AD1783" i="1"/>
  <c r="AI1244" i="1"/>
  <c r="AF1244" i="1" s="1"/>
  <c r="M1242" i="1"/>
  <c r="M406" i="1"/>
  <c r="AI397" i="1"/>
  <c r="AD397" i="1"/>
  <c r="M396" i="1"/>
  <c r="M398" i="1" s="1"/>
  <c r="AD389" i="1"/>
  <c r="M1716" i="1"/>
  <c r="AI289" i="1"/>
  <c r="AF289" i="1" s="1"/>
  <c r="M292" i="1"/>
  <c r="AI1719" i="1"/>
  <c r="AD1719" i="1"/>
  <c r="AI1711" i="1"/>
  <c r="AD1711" i="1"/>
  <c r="AI398" i="1" l="1"/>
  <c r="AF398" i="1" s="1"/>
  <c r="M399" i="1"/>
  <c r="AI1242" i="1"/>
  <c r="AF1242" i="1" s="1"/>
  <c r="M1238" i="1"/>
  <c r="AI406" i="1"/>
  <c r="AD406" i="1"/>
  <c r="M409" i="1"/>
  <c r="M412" i="1"/>
  <c r="M414" i="1" s="1"/>
  <c r="AI414" i="1" s="1"/>
  <c r="AF414" i="1" s="1"/>
  <c r="M402" i="1"/>
  <c r="AI396" i="1"/>
  <c r="AD396" i="1"/>
  <c r="AI292" i="1"/>
  <c r="AF292" i="1" s="1"/>
  <c r="M295" i="1"/>
  <c r="AI1716" i="1"/>
  <c r="AD1716" i="1"/>
  <c r="AD399" i="1" l="1"/>
  <c r="AI399" i="1"/>
  <c r="M401" i="1"/>
  <c r="M408" i="1"/>
  <c r="M410" i="1" s="1"/>
  <c r="AI402" i="1"/>
  <c r="AD402" i="1"/>
  <c r="AD412" i="1"/>
  <c r="AI412" i="1"/>
  <c r="AI1238" i="1"/>
  <c r="AF1238" i="1" s="1"/>
  <c r="M1234" i="1"/>
  <c r="AI409" i="1"/>
  <c r="AD409" i="1"/>
  <c r="AI295" i="1"/>
  <c r="AF295" i="1" s="1"/>
  <c r="M298" i="1"/>
  <c r="M416" i="1" l="1"/>
  <c r="AI410" i="1"/>
  <c r="AF410" i="1" s="1"/>
  <c r="M403" i="1"/>
  <c r="AI401" i="1"/>
  <c r="AF401" i="1" s="1"/>
  <c r="M404" i="1"/>
  <c r="M417" i="1"/>
  <c r="M422" i="1"/>
  <c r="M423" i="1" s="1"/>
  <c r="AI423" i="1" s="1"/>
  <c r="M1790" i="1"/>
  <c r="AI1234" i="1"/>
  <c r="AF1234" i="1" s="1"/>
  <c r="M1228" i="1"/>
  <c r="M415" i="1"/>
  <c r="AD408" i="1"/>
  <c r="AI408" i="1"/>
  <c r="M301" i="1"/>
  <c r="AI298" i="1"/>
  <c r="AF298" i="1" s="1"/>
  <c r="M419" i="1" l="1"/>
  <c r="AI419" i="1" s="1"/>
  <c r="AF419" i="1" s="1"/>
  <c r="M420" i="1"/>
  <c r="M407" i="1"/>
  <c r="AI407" i="1" s="1"/>
  <c r="AF407" i="1" s="1"/>
  <c r="AI403" i="1"/>
  <c r="AF403" i="1" s="1"/>
  <c r="AD423" i="1"/>
  <c r="AI404" i="1"/>
  <c r="AD404" i="1"/>
  <c r="M418" i="1"/>
  <c r="AI418" i="1" s="1"/>
  <c r="AF418" i="1" s="1"/>
  <c r="AI416" i="1"/>
  <c r="AF416" i="1" s="1"/>
  <c r="M307" i="1"/>
  <c r="AD1790" i="1"/>
  <c r="AI1790" i="1"/>
  <c r="M1793" i="1"/>
  <c r="M1795" i="1" s="1"/>
  <c r="M413" i="1"/>
  <c r="AI415" i="1"/>
  <c r="AD415" i="1"/>
  <c r="M1792" i="1"/>
  <c r="M1794" i="1" s="1"/>
  <c r="AI1794" i="1" s="1"/>
  <c r="AF1794" i="1" s="1"/>
  <c r="AI1228" i="1"/>
  <c r="AF1228" i="1" s="1"/>
  <c r="M1230" i="1"/>
  <c r="AI422" i="1"/>
  <c r="AD422" i="1"/>
  <c r="AI307" i="1"/>
  <c r="AF307" i="1" s="1"/>
  <c r="M313" i="1"/>
  <c r="AI417" i="1"/>
  <c r="AD417" i="1"/>
  <c r="AI301" i="1"/>
  <c r="AF301" i="1" s="1"/>
  <c r="M304" i="1"/>
  <c r="AD420" i="1" l="1"/>
  <c r="AI420" i="1"/>
  <c r="M1800" i="1"/>
  <c r="AI1800" i="1" s="1"/>
  <c r="AF1800" i="1" s="1"/>
  <c r="AI1795" i="1"/>
  <c r="AF1795" i="1" s="1"/>
  <c r="M436" i="1"/>
  <c r="AI313" i="1"/>
  <c r="AF313" i="1" s="1"/>
  <c r="M319" i="1"/>
  <c r="AI304" i="1"/>
  <c r="AF304" i="1" s="1"/>
  <c r="M310" i="1"/>
  <c r="AI1230" i="1"/>
  <c r="AF1230" i="1" s="1"/>
  <c r="M1226" i="1"/>
  <c r="AD1793" i="1"/>
  <c r="AI1793" i="1"/>
  <c r="AD1792" i="1"/>
  <c r="AI1792" i="1"/>
  <c r="M425" i="1"/>
  <c r="AD413" i="1"/>
  <c r="AI413" i="1"/>
  <c r="M439" i="1" l="1"/>
  <c r="AI425" i="1"/>
  <c r="AD425" i="1"/>
  <c r="M427" i="1"/>
  <c r="AI310" i="1"/>
  <c r="AF310" i="1" s="1"/>
  <c r="M316" i="1"/>
  <c r="AI319" i="1"/>
  <c r="AF319" i="1" s="1"/>
  <c r="M325" i="1"/>
  <c r="M1796" i="1"/>
  <c r="AI1226" i="1"/>
  <c r="AF1226" i="1" s="1"/>
  <c r="M1222" i="1"/>
  <c r="AI436" i="1"/>
  <c r="AD436" i="1"/>
  <c r="M1797" i="1" l="1"/>
  <c r="M1799" i="1"/>
  <c r="M429" i="1"/>
  <c r="M430" i="1"/>
  <c r="AI316" i="1"/>
  <c r="AF316" i="1" s="1"/>
  <c r="M322" i="1"/>
  <c r="M438" i="1"/>
  <c r="AD427" i="1"/>
  <c r="AI427" i="1"/>
  <c r="AD439" i="1"/>
  <c r="AI439" i="1"/>
  <c r="AD1796" i="1"/>
  <c r="AI1796" i="1"/>
  <c r="M1802" i="1"/>
  <c r="M1803" i="1" s="1"/>
  <c r="AI325" i="1"/>
  <c r="AF325" i="1" s="1"/>
  <c r="M331" i="1"/>
  <c r="AI1222" i="1"/>
  <c r="AF1222" i="1" s="1"/>
  <c r="M1220" i="1"/>
  <c r="AD430" i="1" l="1"/>
  <c r="AI430" i="1"/>
  <c r="M428" i="1"/>
  <c r="AI428" i="1" s="1"/>
  <c r="AF428" i="1" s="1"/>
  <c r="M431" i="1"/>
  <c r="AI429" i="1"/>
  <c r="AF429" i="1" s="1"/>
  <c r="M432" i="1"/>
  <c r="M1801" i="1"/>
  <c r="AI1801" i="1" s="1"/>
  <c r="AF1801" i="1" s="1"/>
  <c r="AD1799" i="1"/>
  <c r="AI1799" i="1"/>
  <c r="AI1797" i="1"/>
  <c r="AD1797" i="1"/>
  <c r="AI322" i="1"/>
  <c r="AF322" i="1" s="1"/>
  <c r="M328" i="1"/>
  <c r="AI1220" i="1"/>
  <c r="AF1220" i="1" s="1"/>
  <c r="M1218" i="1"/>
  <c r="AI331" i="1"/>
  <c r="AF331" i="1" s="1"/>
  <c r="M337" i="1"/>
  <c r="M1813" i="1"/>
  <c r="M1815" i="1" s="1"/>
  <c r="AI1815" i="1" s="1"/>
  <c r="AF1815" i="1" s="1"/>
  <c r="AD1802" i="1"/>
  <c r="AI1802" i="1"/>
  <c r="M1806" i="1"/>
  <c r="AD1803" i="1"/>
  <c r="AI1803" i="1"/>
  <c r="M458" i="1"/>
  <c r="AI438" i="1"/>
  <c r="AD438" i="1"/>
  <c r="M437" i="1" l="1"/>
  <c r="AI431" i="1"/>
  <c r="AF431" i="1" s="1"/>
  <c r="M433" i="1"/>
  <c r="AI432" i="1"/>
  <c r="AD432" i="1"/>
  <c r="M460" i="1"/>
  <c r="M1816" i="1"/>
  <c r="M1817" i="1" s="1"/>
  <c r="AD1806" i="1"/>
  <c r="AI1806" i="1"/>
  <c r="AI337" i="1"/>
  <c r="AF337" i="1" s="1"/>
  <c r="M343" i="1"/>
  <c r="AI328" i="1"/>
  <c r="AF328" i="1" s="1"/>
  <c r="M334" i="1"/>
  <c r="AD458" i="1"/>
  <c r="AI458" i="1"/>
  <c r="M1224" i="1"/>
  <c r="AI1218" i="1"/>
  <c r="AF1218" i="1" s="1"/>
  <c r="AD1813" i="1"/>
  <c r="AI1813" i="1"/>
  <c r="M1819" i="1" l="1"/>
  <c r="M1821" i="1" s="1"/>
  <c r="AI433" i="1"/>
  <c r="AD433" i="1"/>
  <c r="M1826" i="1"/>
  <c r="AI1821" i="1"/>
  <c r="AF1821" i="1" s="1"/>
  <c r="M440" i="1"/>
  <c r="AI437" i="1"/>
  <c r="AF437" i="1" s="1"/>
  <c r="AI1224" i="1"/>
  <c r="AF1224" i="1" s="1"/>
  <c r="M1216" i="1"/>
  <c r="AI343" i="1"/>
  <c r="AF343" i="1" s="1"/>
  <c r="M349" i="1"/>
  <c r="M1822" i="1"/>
  <c r="M1823" i="1" s="1"/>
  <c r="AI1816" i="1"/>
  <c r="AD1816" i="1"/>
  <c r="M468" i="1"/>
  <c r="M465" i="1"/>
  <c r="AD1819" i="1"/>
  <c r="AI1819" i="1"/>
  <c r="AI1817" i="1"/>
  <c r="AD1817" i="1"/>
  <c r="AI334" i="1"/>
  <c r="AF334" i="1" s="1"/>
  <c r="M340" i="1"/>
  <c r="AI460" i="1"/>
  <c r="AD460" i="1"/>
  <c r="M1825" i="1" l="1"/>
  <c r="AI1826" i="1"/>
  <c r="AF1826" i="1" s="1"/>
  <c r="M1828" i="1"/>
  <c r="AI1828" i="1" s="1"/>
  <c r="AF1828" i="1" s="1"/>
  <c r="M444" i="1"/>
  <c r="AI444" i="1" s="1"/>
  <c r="AF444" i="1" s="1"/>
  <c r="AI440" i="1"/>
  <c r="AF440" i="1" s="1"/>
  <c r="M441" i="1"/>
  <c r="M443" i="1"/>
  <c r="AI340" i="1"/>
  <c r="AF340" i="1" s="1"/>
  <c r="M346" i="1"/>
  <c r="AI349" i="1"/>
  <c r="AF349" i="1" s="1"/>
  <c r="M355" i="1"/>
  <c r="M464" i="1"/>
  <c r="M466" i="1" s="1"/>
  <c r="AI466" i="1" s="1"/>
  <c r="AF466" i="1" s="1"/>
  <c r="AI465" i="1"/>
  <c r="M474" i="1"/>
  <c r="AD465" i="1"/>
  <c r="M471" i="1"/>
  <c r="AI1825" i="1"/>
  <c r="AD1825" i="1"/>
  <c r="M1827" i="1"/>
  <c r="M1829" i="1" s="1"/>
  <c r="AI468" i="1"/>
  <c r="AD468" i="1"/>
  <c r="AD1822" i="1"/>
  <c r="AI1822" i="1"/>
  <c r="M1830" i="1"/>
  <c r="AI1823" i="1"/>
  <c r="AD1823" i="1"/>
  <c r="AI1216" i="1"/>
  <c r="AF1216" i="1" s="1"/>
  <c r="M1214" i="1"/>
  <c r="M1831" i="1" l="1"/>
  <c r="AI1831" i="1" s="1"/>
  <c r="AF1831" i="1" s="1"/>
  <c r="AI1829" i="1"/>
  <c r="AF1829" i="1" s="1"/>
  <c r="M445" i="1"/>
  <c r="M446" i="1"/>
  <c r="AD443" i="1"/>
  <c r="AI443" i="1"/>
  <c r="AD441" i="1"/>
  <c r="AI441" i="1"/>
  <c r="AI1214" i="1"/>
  <c r="AF1214" i="1" s="1"/>
  <c r="M1212" i="1"/>
  <c r="AI1827" i="1"/>
  <c r="AD1827" i="1"/>
  <c r="AI474" i="1"/>
  <c r="AD474" i="1"/>
  <c r="AD464" i="1"/>
  <c r="AI464" i="1"/>
  <c r="M470" i="1"/>
  <c r="M472" i="1" s="1"/>
  <c r="AI472" i="1" s="1"/>
  <c r="AF472" i="1" s="1"/>
  <c r="AI346" i="1"/>
  <c r="AF346" i="1" s="1"/>
  <c r="M352" i="1"/>
  <c r="AI355" i="1"/>
  <c r="AF355" i="1" s="1"/>
  <c r="M361" i="1"/>
  <c r="M1832" i="1"/>
  <c r="M1833" i="1" s="1"/>
  <c r="AD1833" i="1" s="1"/>
  <c r="AD1830" i="1"/>
  <c r="AI1830" i="1"/>
  <c r="M1835" i="1"/>
  <c r="AD471" i="1"/>
  <c r="AI471" i="1"/>
  <c r="AI1833" i="1" l="1"/>
  <c r="M447" i="1"/>
  <c r="AD446" i="1"/>
  <c r="AI446" i="1"/>
  <c r="M449" i="1"/>
  <c r="M450" i="1"/>
  <c r="AI450" i="1" s="1"/>
  <c r="AF450" i="1" s="1"/>
  <c r="AI445" i="1"/>
  <c r="AF445" i="1" s="1"/>
  <c r="AI1832" i="1"/>
  <c r="M1840" i="1"/>
  <c r="AD1832" i="1"/>
  <c r="AI1212" i="1"/>
  <c r="AF1212" i="1" s="1"/>
  <c r="M1210" i="1"/>
  <c r="AI1835" i="1"/>
  <c r="AD1835" i="1"/>
  <c r="AI361" i="1"/>
  <c r="AF361" i="1" s="1"/>
  <c r="M367" i="1"/>
  <c r="AI367" i="1" s="1"/>
  <c r="AF367" i="1" s="1"/>
  <c r="AI470" i="1"/>
  <c r="AD470" i="1"/>
  <c r="AI352" i="1"/>
  <c r="AF352" i="1" s="1"/>
  <c r="M358" i="1"/>
  <c r="AD447" i="1" l="1"/>
  <c r="AI447" i="1"/>
  <c r="M478" i="1"/>
  <c r="M451" i="1"/>
  <c r="M452" i="1"/>
  <c r="AD449" i="1"/>
  <c r="AI449" i="1"/>
  <c r="AI358" i="1"/>
  <c r="AF358" i="1" s="1"/>
  <c r="M364" i="1"/>
  <c r="AI1210" i="1"/>
  <c r="AF1210" i="1" s="1"/>
  <c r="M1208" i="1"/>
  <c r="AI1840" i="1"/>
  <c r="M1842" i="1"/>
  <c r="AD1840" i="1"/>
  <c r="M508" i="1"/>
  <c r="AD452" i="1" l="1"/>
  <c r="AI452" i="1"/>
  <c r="AI451" i="1"/>
  <c r="AF451" i="1" s="1"/>
  <c r="M453" i="1"/>
  <c r="M454" i="1"/>
  <c r="AD478" i="1"/>
  <c r="AI478" i="1"/>
  <c r="M510" i="1"/>
  <c r="M1844" i="1"/>
  <c r="M1846" i="1" s="1"/>
  <c r="AI1846" i="1" s="1"/>
  <c r="AF1846" i="1" s="1"/>
  <c r="M1845" i="1"/>
  <c r="M1847" i="1" s="1"/>
  <c r="AI1842" i="1"/>
  <c r="AD1842" i="1"/>
  <c r="AI508" i="1"/>
  <c r="AD508" i="1"/>
  <c r="M1202" i="1"/>
  <c r="AI1208" i="1"/>
  <c r="AF1208" i="1" s="1"/>
  <c r="AI364" i="1"/>
  <c r="AF364" i="1" s="1"/>
  <c r="M370" i="1"/>
  <c r="M372" i="1" s="1"/>
  <c r="AI372" i="1" s="1"/>
  <c r="AF372" i="1" s="1"/>
  <c r="M455" i="1" l="1"/>
  <c r="AI453" i="1"/>
  <c r="AF453" i="1" s="1"/>
  <c r="M456" i="1"/>
  <c r="M1360" i="1"/>
  <c r="AI1847" i="1"/>
  <c r="AF1847" i="1" s="1"/>
  <c r="AI454" i="1"/>
  <c r="AD454" i="1"/>
  <c r="AI370" i="1"/>
  <c r="AF370" i="1" s="1"/>
  <c r="AD1845" i="1"/>
  <c r="AI1845" i="1"/>
  <c r="AI1202" i="1"/>
  <c r="AF1202" i="1" s="1"/>
  <c r="M1206" i="1"/>
  <c r="AI1844" i="1"/>
  <c r="AD1844" i="1"/>
  <c r="M1848" i="1"/>
  <c r="M1849" i="1" s="1"/>
  <c r="M513" i="1"/>
  <c r="M516" i="1"/>
  <c r="AI510" i="1"/>
  <c r="AD510" i="1"/>
  <c r="M1369" i="1" l="1"/>
  <c r="AD1360" i="1"/>
  <c r="AI1360" i="1"/>
  <c r="AD456" i="1"/>
  <c r="AI456" i="1"/>
  <c r="M463" i="1"/>
  <c r="AI463" i="1" s="1"/>
  <c r="AF463" i="1" s="1"/>
  <c r="AI455" i="1"/>
  <c r="AF455" i="1" s="1"/>
  <c r="AI1206" i="1"/>
  <c r="AF1206" i="1" s="1"/>
  <c r="M1196" i="1"/>
  <c r="AD516" i="1"/>
  <c r="AI516" i="1"/>
  <c r="AI1849" i="1"/>
  <c r="AD1849" i="1"/>
  <c r="M522" i="1"/>
  <c r="M524" i="1" s="1"/>
  <c r="M520" i="1"/>
  <c r="AI513" i="1"/>
  <c r="AD513" i="1"/>
  <c r="M1852" i="1"/>
  <c r="M1855" i="1" s="1"/>
  <c r="M1857" i="1" s="1"/>
  <c r="AI1848" i="1"/>
  <c r="AD1848" i="1"/>
  <c r="M512" i="1"/>
  <c r="M514" i="1" s="1"/>
  <c r="AI514" i="1" s="1"/>
  <c r="AF514" i="1" s="1"/>
  <c r="M1859" i="1" l="1"/>
  <c r="AI1857" i="1"/>
  <c r="AF1857" i="1" s="1"/>
  <c r="AI524" i="1"/>
  <c r="AF524" i="1" s="1"/>
  <c r="M526" i="1"/>
  <c r="M493" i="1"/>
  <c r="M1371" i="1"/>
  <c r="AD1369" i="1"/>
  <c r="AI1369" i="1"/>
  <c r="M1372" i="1"/>
  <c r="M528" i="1"/>
  <c r="M525" i="1"/>
  <c r="AD520" i="1"/>
  <c r="AI520" i="1"/>
  <c r="AI1196" i="1"/>
  <c r="AF1196" i="1" s="1"/>
  <c r="M1204" i="1"/>
  <c r="M518" i="1"/>
  <c r="AI512" i="1"/>
  <c r="AD512" i="1"/>
  <c r="M1863" i="1"/>
  <c r="AI1852" i="1"/>
  <c r="AD1852" i="1"/>
  <c r="M1860" i="1"/>
  <c r="AD522" i="1"/>
  <c r="AI522" i="1"/>
  <c r="AD1855" i="1"/>
  <c r="M1853" i="1"/>
  <c r="AI1855" i="1"/>
  <c r="M1378" i="1" l="1"/>
  <c r="AI1371" i="1"/>
  <c r="AF1371" i="1" s="1"/>
  <c r="M529" i="1"/>
  <c r="AI529" i="1" s="1"/>
  <c r="AF529" i="1" s="1"/>
  <c r="AI526" i="1"/>
  <c r="AF526" i="1" s="1"/>
  <c r="M1373" i="1"/>
  <c r="AI1372" i="1"/>
  <c r="AD1372" i="1"/>
  <c r="M495" i="1"/>
  <c r="AD493" i="1"/>
  <c r="AI493" i="1"/>
  <c r="M1854" i="1"/>
  <c r="AI1859" i="1"/>
  <c r="AF1859" i="1" s="1"/>
  <c r="M523" i="1"/>
  <c r="AI518" i="1"/>
  <c r="AD518" i="1"/>
  <c r="M531" i="1"/>
  <c r="AI525" i="1"/>
  <c r="AD525" i="1"/>
  <c r="AD1853" i="1"/>
  <c r="AI1853" i="1"/>
  <c r="AI1863" i="1"/>
  <c r="AD1863" i="1"/>
  <c r="M1200" i="1"/>
  <c r="AI1204" i="1"/>
  <c r="AF1204" i="1" s="1"/>
  <c r="AI528" i="1"/>
  <c r="AD528" i="1"/>
  <c r="M1861" i="1"/>
  <c r="M1858" i="1"/>
  <c r="AI1860" i="1"/>
  <c r="AD1860" i="1"/>
  <c r="AI495" i="1" l="1"/>
  <c r="AF495" i="1" s="1"/>
  <c r="M496" i="1"/>
  <c r="AI1854" i="1"/>
  <c r="AF1854" i="1" s="1"/>
  <c r="M1856" i="1"/>
  <c r="AI1856" i="1" s="1"/>
  <c r="AF1856" i="1" s="1"/>
  <c r="AD1373" i="1"/>
  <c r="AI1373" i="1"/>
  <c r="AI1378" i="1"/>
  <c r="AF1378" i="1" s="1"/>
  <c r="M1380" i="1"/>
  <c r="AI1380" i="1" s="1"/>
  <c r="AF1380" i="1" s="1"/>
  <c r="M1866" i="1"/>
  <c r="AI1858" i="1"/>
  <c r="AD1858" i="1"/>
  <c r="M540" i="1"/>
  <c r="M542" i="1" s="1"/>
  <c r="AI531" i="1"/>
  <c r="AD531" i="1"/>
  <c r="AI1861" i="1"/>
  <c r="AD1861" i="1"/>
  <c r="AI1200" i="1"/>
  <c r="AF1200" i="1" s="1"/>
  <c r="M1194" i="1"/>
  <c r="AI523" i="1"/>
  <c r="AD523" i="1"/>
  <c r="M530" i="1"/>
  <c r="M532" i="1" s="1"/>
  <c r="AI532" i="1" l="1"/>
  <c r="AF532" i="1" s="1"/>
  <c r="M533" i="1"/>
  <c r="AI542" i="1"/>
  <c r="AF542" i="1" s="1"/>
  <c r="M544" i="1"/>
  <c r="AI544" i="1" s="1"/>
  <c r="AF544" i="1" s="1"/>
  <c r="M497" i="1"/>
  <c r="AI496" i="1"/>
  <c r="AD496" i="1"/>
  <c r="M499" i="1"/>
  <c r="AD540" i="1"/>
  <c r="AI540" i="1"/>
  <c r="M536" i="1"/>
  <c r="AI530" i="1"/>
  <c r="AD530" i="1"/>
  <c r="AI1194" i="1"/>
  <c r="AF1194" i="1" s="1"/>
  <c r="M1198" i="1"/>
  <c r="M543" i="1"/>
  <c r="M546" i="1"/>
  <c r="M548" i="1" s="1"/>
  <c r="AI548" i="1" s="1"/>
  <c r="AF548" i="1" s="1"/>
  <c r="M1878" i="1"/>
  <c r="M1880" i="1" s="1"/>
  <c r="AI1880" i="1" s="1"/>
  <c r="AF1880" i="1" s="1"/>
  <c r="M1877" i="1"/>
  <c r="M1879" i="1" s="1"/>
  <c r="AI1879" i="1" s="1"/>
  <c r="AF1879" i="1" s="1"/>
  <c r="AD1866" i="1"/>
  <c r="AI1866" i="1"/>
  <c r="AI499" i="1" l="1"/>
  <c r="M502" i="1"/>
  <c r="AD499" i="1"/>
  <c r="M535" i="1"/>
  <c r="AD533" i="1"/>
  <c r="AI533" i="1"/>
  <c r="AD497" i="1"/>
  <c r="AI497" i="1"/>
  <c r="M1190" i="1"/>
  <c r="AI1198" i="1"/>
  <c r="AF1198" i="1" s="1"/>
  <c r="AI546" i="1"/>
  <c r="AD546" i="1"/>
  <c r="AI1877" i="1"/>
  <c r="M1881" i="1"/>
  <c r="M1882" i="1" s="1"/>
  <c r="AD1877" i="1"/>
  <c r="AD543" i="1"/>
  <c r="AI543" i="1"/>
  <c r="AD1878" i="1"/>
  <c r="AI1878" i="1"/>
  <c r="AI536" i="1"/>
  <c r="AD536" i="1"/>
  <c r="M1884" i="1" l="1"/>
  <c r="M1886" i="1" s="1"/>
  <c r="AI1886" i="1" s="1"/>
  <c r="AF1886" i="1" s="1"/>
  <c r="AI535" i="1"/>
  <c r="AF535" i="1" s="1"/>
  <c r="M537" i="1"/>
  <c r="AI537" i="1" s="1"/>
  <c r="AF537" i="1" s="1"/>
  <c r="M538" i="1"/>
  <c r="AI502" i="1"/>
  <c r="AD502" i="1"/>
  <c r="M547" i="1"/>
  <c r="AD1882" i="1"/>
  <c r="AI1882" i="1"/>
  <c r="AD1884" i="1"/>
  <c r="AI1884" i="1"/>
  <c r="M564" i="1"/>
  <c r="AD1881" i="1"/>
  <c r="AI1881" i="1"/>
  <c r="M1887" i="1"/>
  <c r="M1888" i="1" s="1"/>
  <c r="AI1190" i="1"/>
  <c r="AF1190" i="1" s="1"/>
  <c r="M1192" i="1"/>
  <c r="AI538" i="1" l="1"/>
  <c r="AD538" i="1"/>
  <c r="M541" i="1"/>
  <c r="M549" i="1"/>
  <c r="AI549" i="1" s="1"/>
  <c r="AF549" i="1" s="1"/>
  <c r="M550" i="1"/>
  <c r="AI1192" i="1"/>
  <c r="AF1192" i="1" s="1"/>
  <c r="M476" i="1"/>
  <c r="AD564" i="1"/>
  <c r="AI564" i="1"/>
  <c r="AI1888" i="1"/>
  <c r="AD1888" i="1"/>
  <c r="AD1887" i="1"/>
  <c r="M1891" i="1"/>
  <c r="M1893" i="1" s="1"/>
  <c r="M1892" i="1"/>
  <c r="AI1887" i="1"/>
  <c r="AI547" i="1"/>
  <c r="M555" i="1"/>
  <c r="M557" i="1" s="1"/>
  <c r="AD547" i="1"/>
  <c r="M558" i="1" l="1"/>
  <c r="AI541" i="1"/>
  <c r="AD541" i="1"/>
  <c r="M559" i="1"/>
  <c r="AI557" i="1"/>
  <c r="AF557" i="1" s="1"/>
  <c r="M560" i="1"/>
  <c r="M1894" i="1"/>
  <c r="AI1894" i="1" s="1"/>
  <c r="AF1894" i="1" s="1"/>
  <c r="AI1893" i="1"/>
  <c r="AF1893" i="1" s="1"/>
  <c r="M551" i="1"/>
  <c r="AD550" i="1"/>
  <c r="AI550" i="1"/>
  <c r="AI476" i="1"/>
  <c r="AD476" i="1"/>
  <c r="AI555" i="1"/>
  <c r="AD555" i="1"/>
  <c r="M553" i="1"/>
  <c r="AI1891" i="1"/>
  <c r="AD1891" i="1"/>
  <c r="M1895" i="1"/>
  <c r="M1896" i="1" s="1"/>
  <c r="M567" i="1"/>
  <c r="AD558" i="1"/>
  <c r="AI558" i="1"/>
  <c r="AD1892" i="1"/>
  <c r="AI1892" i="1"/>
  <c r="AI560" i="1" l="1"/>
  <c r="AD560" i="1"/>
  <c r="M561" i="1"/>
  <c r="AD551" i="1"/>
  <c r="AI551" i="1"/>
  <c r="M554" i="1"/>
  <c r="AI559" i="1"/>
  <c r="AF559" i="1" s="1"/>
  <c r="M1899" i="1"/>
  <c r="AI1895" i="1"/>
  <c r="AD1895" i="1"/>
  <c r="M566" i="1"/>
  <c r="M568" i="1" s="1"/>
  <c r="AD553" i="1"/>
  <c r="AI553" i="1"/>
  <c r="AD567" i="1"/>
  <c r="AI567" i="1"/>
  <c r="AI1896" i="1"/>
  <c r="AD1896" i="1"/>
  <c r="AI554" i="1" l="1"/>
  <c r="AF554" i="1" s="1"/>
  <c r="M556" i="1"/>
  <c r="AI556" i="1" s="1"/>
  <c r="AF556" i="1" s="1"/>
  <c r="AI568" i="1"/>
  <c r="AF568" i="1" s="1"/>
  <c r="M569" i="1"/>
  <c r="AI561" i="1"/>
  <c r="AD561" i="1"/>
  <c r="M602" i="1"/>
  <c r="AI1899" i="1"/>
  <c r="AD1899" i="1"/>
  <c r="M1901" i="1"/>
  <c r="M573" i="1"/>
  <c r="AI566" i="1"/>
  <c r="AD566" i="1"/>
  <c r="M575" i="1" l="1"/>
  <c r="AI575" i="1" s="1"/>
  <c r="AF575" i="1" s="1"/>
  <c r="M576" i="1"/>
  <c r="AI569" i="1"/>
  <c r="AD569" i="1"/>
  <c r="M608" i="1"/>
  <c r="M606" i="1"/>
  <c r="AI602" i="1"/>
  <c r="AD602" i="1"/>
  <c r="M597" i="1"/>
  <c r="AI573" i="1"/>
  <c r="AD573" i="1"/>
  <c r="AD1901" i="1"/>
  <c r="AI1901" i="1"/>
  <c r="M577" i="1" l="1"/>
  <c r="AD576" i="1"/>
  <c r="AI576" i="1"/>
  <c r="M599" i="1"/>
  <c r="AI599" i="1" s="1"/>
  <c r="AF599" i="1" s="1"/>
  <c r="M600" i="1"/>
  <c r="M1000" i="1"/>
  <c r="M1005" i="1" s="1"/>
  <c r="AI1005" i="1" s="1"/>
  <c r="AF1005" i="1" s="1"/>
  <c r="AI597" i="1"/>
  <c r="M604" i="1"/>
  <c r="AD597" i="1"/>
  <c r="AI606" i="1"/>
  <c r="M614" i="1"/>
  <c r="M612" i="1"/>
  <c r="AD606" i="1"/>
  <c r="AI608" i="1"/>
  <c r="AD608" i="1"/>
  <c r="AI600" i="1" l="1"/>
  <c r="AD600" i="1"/>
  <c r="AI577" i="1"/>
  <c r="AD577" i="1"/>
  <c r="AI1000" i="1"/>
  <c r="AF1000" i="1" s="1"/>
  <c r="M1035" i="1"/>
  <c r="M622" i="1"/>
  <c r="M619" i="1"/>
  <c r="AD612" i="1"/>
  <c r="AI612" i="1"/>
  <c r="AD614" i="1"/>
  <c r="AI614" i="1"/>
  <c r="AI604" i="1"/>
  <c r="M610" i="1"/>
  <c r="AD604" i="1"/>
  <c r="M618" i="1" l="1"/>
  <c r="M620" i="1" s="1"/>
  <c r="AI620" i="1" s="1"/>
  <c r="AF620" i="1" s="1"/>
  <c r="AI610" i="1"/>
  <c r="AD610" i="1"/>
  <c r="AI1035" i="1"/>
  <c r="AF1035" i="1" s="1"/>
  <c r="M1047" i="1"/>
  <c r="M627" i="1"/>
  <c r="M630" i="1"/>
  <c r="AI619" i="1"/>
  <c r="AD619" i="1"/>
  <c r="AI622" i="1"/>
  <c r="AD622" i="1"/>
  <c r="M631" i="1" l="1"/>
  <c r="AI631" i="1" s="1"/>
  <c r="AF631" i="1" s="1"/>
  <c r="M632" i="1"/>
  <c r="M634" i="1" s="1"/>
  <c r="AI634" i="1" s="1"/>
  <c r="AF634" i="1" s="1"/>
  <c r="AD627" i="1"/>
  <c r="AI627" i="1"/>
  <c r="AI1047" i="1"/>
  <c r="AF1047" i="1" s="1"/>
  <c r="M1089" i="1"/>
  <c r="AI630" i="1"/>
  <c r="AD630" i="1"/>
  <c r="AD618" i="1"/>
  <c r="AI618" i="1"/>
  <c r="M626" i="1"/>
  <c r="M628" i="1" s="1"/>
  <c r="AI628" i="1" s="1"/>
  <c r="AF628" i="1" s="1"/>
  <c r="AD632" i="1" l="1"/>
  <c r="AI632" i="1"/>
  <c r="AI1089" i="1"/>
  <c r="AF1089" i="1" s="1"/>
  <c r="M1119" i="1"/>
  <c r="AI1119" i="1" s="1"/>
  <c r="AF1119" i="1" s="1"/>
  <c r="M824" i="1"/>
  <c r="M633" i="1"/>
  <c r="M635" i="1" s="1"/>
  <c r="AD626" i="1"/>
  <c r="AI626" i="1"/>
  <c r="AI635" i="1" l="1"/>
  <c r="AF635" i="1" s="1"/>
  <c r="M636" i="1"/>
  <c r="AI824" i="1"/>
  <c r="AD824" i="1"/>
  <c r="AI633" i="1"/>
  <c r="AD633" i="1"/>
  <c r="M819" i="1"/>
  <c r="M830" i="1"/>
  <c r="M821" i="1" l="1"/>
  <c r="M822" i="1"/>
  <c r="M637" i="1"/>
  <c r="AI636" i="1"/>
  <c r="AD636" i="1"/>
  <c r="AD830" i="1"/>
  <c r="AI830" i="1"/>
  <c r="M826" i="1"/>
  <c r="AI819" i="1"/>
  <c r="AD819" i="1"/>
  <c r="M841" i="1"/>
  <c r="AD637" i="1" l="1"/>
  <c r="AI637" i="1"/>
  <c r="AD822" i="1"/>
  <c r="AI822" i="1"/>
  <c r="M825" i="1"/>
  <c r="AI821" i="1"/>
  <c r="AF821" i="1" s="1"/>
  <c r="M842" i="1"/>
  <c r="AD841" i="1"/>
  <c r="AI841" i="1"/>
  <c r="AI826" i="1"/>
  <c r="M833" i="1"/>
  <c r="M836" i="1" s="1"/>
  <c r="M838" i="1" s="1"/>
  <c r="AD826" i="1"/>
  <c r="M843" i="1" l="1"/>
  <c r="M846" i="1" s="1"/>
  <c r="M847" i="1" s="1"/>
  <c r="AI838" i="1"/>
  <c r="AF838" i="1" s="1"/>
  <c r="AI825" i="1"/>
  <c r="AF825" i="1" s="1"/>
  <c r="M827" i="1"/>
  <c r="M828" i="1"/>
  <c r="AD836" i="1"/>
  <c r="AI836" i="1"/>
  <c r="AI833" i="1"/>
  <c r="AD833" i="1"/>
  <c r="AD842" i="1"/>
  <c r="AI842" i="1"/>
  <c r="M831" i="1" l="1"/>
  <c r="AI827" i="1"/>
  <c r="AF827" i="1" s="1"/>
  <c r="AD828" i="1"/>
  <c r="AI828" i="1"/>
  <c r="M845" i="1"/>
  <c r="AI843" i="1"/>
  <c r="AF843" i="1" s="1"/>
  <c r="M844" i="1"/>
  <c r="AI847" i="1"/>
  <c r="AD847" i="1"/>
  <c r="M864" i="1"/>
  <c r="AI846" i="1"/>
  <c r="AD846" i="1"/>
  <c r="AI845" i="1" l="1"/>
  <c r="AF845" i="1" s="1"/>
  <c r="AI831" i="1"/>
  <c r="AF831" i="1" s="1"/>
  <c r="M834" i="1"/>
  <c r="AI864" i="1"/>
  <c r="AD864" i="1"/>
  <c r="AI844" i="1"/>
  <c r="AD844" i="1"/>
  <c r="M865" i="1"/>
  <c r="AI834" i="1" l="1"/>
  <c r="AD834" i="1"/>
  <c r="M862" i="1"/>
  <c r="AI865" i="1"/>
  <c r="AD865" i="1"/>
  <c r="M849" i="1" l="1"/>
  <c r="AI862" i="1"/>
  <c r="AD862" i="1"/>
  <c r="M851" i="1" l="1"/>
  <c r="M852" i="1"/>
  <c r="M869" i="1"/>
  <c r="AD849" i="1"/>
  <c r="AI849" i="1"/>
  <c r="AD852" i="1" l="1"/>
  <c r="M855" i="1"/>
  <c r="AI852" i="1"/>
  <c r="M871" i="1"/>
  <c r="AI871" i="1" s="1"/>
  <c r="AF871" i="1" s="1"/>
  <c r="M872" i="1"/>
  <c r="AI851" i="1"/>
  <c r="AF851" i="1" s="1"/>
  <c r="M854" i="1"/>
  <c r="AI869" i="1"/>
  <c r="AD869" i="1"/>
  <c r="M856" i="1" l="1"/>
  <c r="AD854" i="1"/>
  <c r="AI854" i="1"/>
  <c r="M857" i="1"/>
  <c r="M858" i="1"/>
  <c r="AI855" i="1"/>
  <c r="AD855" i="1"/>
  <c r="M873" i="1"/>
  <c r="AD872" i="1"/>
  <c r="AI872" i="1"/>
  <c r="M895" i="1"/>
  <c r="M1406" i="1" l="1"/>
  <c r="M1408" i="1" s="1"/>
  <c r="AI1408" i="1" s="1"/>
  <c r="AF1408" i="1" s="1"/>
  <c r="M860" i="1"/>
  <c r="AD858" i="1"/>
  <c r="AI858" i="1"/>
  <c r="M875" i="1"/>
  <c r="AD873" i="1"/>
  <c r="AI873" i="1"/>
  <c r="M853" i="1"/>
  <c r="AI853" i="1" s="1"/>
  <c r="AF853" i="1" s="1"/>
  <c r="AI857" i="1"/>
  <c r="AF857" i="1" s="1"/>
  <c r="M870" i="1"/>
  <c r="AI870" i="1" s="1"/>
  <c r="AF870" i="1" s="1"/>
  <c r="AI856" i="1"/>
  <c r="AF856" i="1" s="1"/>
  <c r="M859" i="1"/>
  <c r="M887" i="1"/>
  <c r="M899" i="1"/>
  <c r="AD895" i="1"/>
  <c r="AI895" i="1"/>
  <c r="AI875" i="1" l="1"/>
  <c r="AF875" i="1" s="1"/>
  <c r="M878" i="1"/>
  <c r="AI859" i="1"/>
  <c r="AD859" i="1"/>
  <c r="M889" i="1"/>
  <c r="M890" i="1"/>
  <c r="M850" i="1"/>
  <c r="AI850" i="1" s="1"/>
  <c r="AF850" i="1" s="1"/>
  <c r="AI860" i="1"/>
  <c r="AF860" i="1" s="1"/>
  <c r="AI1406" i="1"/>
  <c r="AD1406" i="1"/>
  <c r="M898" i="1"/>
  <c r="AI887" i="1"/>
  <c r="AD887" i="1"/>
  <c r="AD899" i="1"/>
  <c r="AI899" i="1"/>
  <c r="AD878" i="1" l="1"/>
  <c r="AI878" i="1"/>
  <c r="AI890" i="1"/>
  <c r="AD890" i="1"/>
  <c r="M888" i="1"/>
  <c r="AI888" i="1" s="1"/>
  <c r="AF888" i="1" s="1"/>
  <c r="M891" i="1"/>
  <c r="AI889" i="1"/>
  <c r="AF889" i="1" s="1"/>
  <c r="M892" i="1"/>
  <c r="AI898" i="1"/>
  <c r="AD898" i="1"/>
  <c r="M897" i="1" l="1"/>
  <c r="AI891" i="1"/>
  <c r="AF891" i="1" s="1"/>
  <c r="M893" i="1"/>
  <c r="AI892" i="1"/>
  <c r="AD892" i="1"/>
  <c r="AI893" i="1" l="1"/>
  <c r="AD893" i="1"/>
  <c r="M900" i="1"/>
  <c r="AI897" i="1"/>
  <c r="AF897" i="1" s="1"/>
  <c r="M923" i="1"/>
  <c r="M904" i="1" l="1"/>
  <c r="AI904" i="1" s="1"/>
  <c r="AF904" i="1" s="1"/>
  <c r="AI900" i="1"/>
  <c r="AF900" i="1" s="1"/>
  <c r="M901" i="1"/>
  <c r="M903" i="1"/>
  <c r="M951" i="1"/>
  <c r="AD923" i="1"/>
  <c r="AI923" i="1"/>
  <c r="M905" i="1" l="1"/>
  <c r="M906" i="1"/>
  <c r="AI903" i="1"/>
  <c r="AD903" i="1"/>
  <c r="AD901" i="1"/>
  <c r="AI901" i="1"/>
  <c r="AD951" i="1"/>
  <c r="AI951" i="1"/>
  <c r="M907" i="1" l="1"/>
  <c r="AD906" i="1"/>
  <c r="AI906" i="1"/>
  <c r="M909" i="1"/>
  <c r="M910" i="1"/>
  <c r="AI905" i="1"/>
  <c r="AF905" i="1" s="1"/>
  <c r="M912" i="1" l="1"/>
  <c r="AI909" i="1"/>
  <c r="AD909" i="1"/>
  <c r="M911" i="1"/>
  <c r="AI910" i="1"/>
  <c r="AF910" i="1" s="1"/>
  <c r="AI907" i="1"/>
  <c r="AD907" i="1"/>
  <c r="M955" i="1"/>
  <c r="AI911" i="1" l="1"/>
  <c r="AF911" i="1" s="1"/>
  <c r="M957" i="1"/>
  <c r="M958" i="1"/>
  <c r="M913" i="1"/>
  <c r="M915" i="1" s="1"/>
  <c r="AI912" i="1"/>
  <c r="AD912" i="1"/>
  <c r="M979" i="1"/>
  <c r="AD955" i="1"/>
  <c r="M970" i="1"/>
  <c r="AI955" i="1"/>
  <c r="AI915" i="1" l="1"/>
  <c r="AF915" i="1" s="1"/>
  <c r="M917" i="1"/>
  <c r="M918" i="1"/>
  <c r="M983" i="1"/>
  <c r="M982" i="1"/>
  <c r="M959" i="1"/>
  <c r="AD958" i="1"/>
  <c r="AI958" i="1"/>
  <c r="AD913" i="1"/>
  <c r="AI913" i="1"/>
  <c r="M916" i="1"/>
  <c r="M969" i="1"/>
  <c r="AI969" i="1" s="1"/>
  <c r="AF969" i="1" s="1"/>
  <c r="AI957" i="1"/>
  <c r="AF957" i="1" s="1"/>
  <c r="AD979" i="1"/>
  <c r="AI979" i="1"/>
  <c r="AI970" i="1"/>
  <c r="AD970" i="1"/>
  <c r="M1139" i="1"/>
  <c r="M972" i="1" l="1"/>
  <c r="M985" i="1"/>
  <c r="AI985" i="1" s="1"/>
  <c r="M984" i="1"/>
  <c r="AI983" i="1"/>
  <c r="AD983" i="1"/>
  <c r="AD916" i="1"/>
  <c r="AI916" i="1"/>
  <c r="M919" i="1"/>
  <c r="M921" i="1" s="1"/>
  <c r="AD918" i="1"/>
  <c r="AI918" i="1"/>
  <c r="AD959" i="1"/>
  <c r="AI959" i="1"/>
  <c r="AI917" i="1"/>
  <c r="AF917" i="1" s="1"/>
  <c r="M987" i="1"/>
  <c r="AI987" i="1" s="1"/>
  <c r="AF987" i="1" s="1"/>
  <c r="AI982" i="1"/>
  <c r="AD982" i="1"/>
  <c r="AI1139" i="1"/>
  <c r="AD1139" i="1"/>
  <c r="M1138" i="1"/>
  <c r="M1140" i="1" s="1"/>
  <c r="AI972" i="1"/>
  <c r="AD972" i="1"/>
  <c r="AI921" i="1" l="1"/>
  <c r="AF921" i="1" s="1"/>
  <c r="AD919" i="1"/>
  <c r="AI919" i="1"/>
  <c r="M922" i="1"/>
  <c r="AD984" i="1"/>
  <c r="AI984" i="1"/>
  <c r="AI1140" i="1"/>
  <c r="AF1140" i="1" s="1"/>
  <c r="M1141" i="1"/>
  <c r="M1143" i="1" s="1"/>
  <c r="AI1138" i="1"/>
  <c r="AD1138" i="1"/>
  <c r="M1145" i="1" l="1"/>
  <c r="AI1143" i="1"/>
  <c r="AF1143" i="1" s="1"/>
  <c r="M1146" i="1"/>
  <c r="M1144" i="1"/>
  <c r="AD1144" i="1" s="1"/>
  <c r="AI1141" i="1"/>
  <c r="AD1141" i="1"/>
  <c r="AI922" i="1"/>
  <c r="AD922" i="1"/>
  <c r="M924" i="1"/>
  <c r="AI1144" i="1" l="1"/>
  <c r="M1147" i="1"/>
  <c r="AI1146" i="1"/>
  <c r="AD1146" i="1"/>
  <c r="AI924" i="1"/>
  <c r="AF924" i="1" s="1"/>
  <c r="M925" i="1"/>
  <c r="M1157" i="1"/>
  <c r="AI1145" i="1"/>
  <c r="AF1145" i="1" s="1"/>
  <c r="M1179" i="1"/>
  <c r="AI1157" i="1" l="1"/>
  <c r="AF1157" i="1" s="1"/>
  <c r="M1152" i="1"/>
  <c r="M1158" i="1"/>
  <c r="M928" i="1"/>
  <c r="M927" i="1"/>
  <c r="AI925" i="1"/>
  <c r="AD925" i="1"/>
  <c r="AI1147" i="1"/>
  <c r="AD1147" i="1"/>
  <c r="M1171" i="1"/>
  <c r="M1174" i="1" s="1"/>
  <c r="AD1179" i="1"/>
  <c r="AI1179" i="1"/>
  <c r="AI927" i="1" l="1"/>
  <c r="AF927" i="1" s="1"/>
  <c r="M929" i="1"/>
  <c r="AI929" i="1" s="1"/>
  <c r="AF929" i="1" s="1"/>
  <c r="M930" i="1"/>
  <c r="M1159" i="1"/>
  <c r="AD1158" i="1"/>
  <c r="AI1158" i="1"/>
  <c r="AD928" i="1"/>
  <c r="AI928" i="1"/>
  <c r="M1153" i="1"/>
  <c r="AI1153" i="1" s="1"/>
  <c r="AF1153" i="1" s="1"/>
  <c r="AI1152" i="1"/>
  <c r="AF1152" i="1" s="1"/>
  <c r="M1154" i="1"/>
  <c r="AI1171" i="1"/>
  <c r="AD1171" i="1"/>
  <c r="M1185" i="1"/>
  <c r="AI1174" i="1"/>
  <c r="AD1174" i="1"/>
  <c r="AI1159" i="1" l="1"/>
  <c r="AD1159" i="1"/>
  <c r="M1160" i="1"/>
  <c r="AI1154" i="1"/>
  <c r="AD1154" i="1"/>
  <c r="AD930" i="1"/>
  <c r="AI930" i="1"/>
  <c r="M931" i="1"/>
  <c r="M933" i="1"/>
  <c r="AI933" i="1" s="1"/>
  <c r="AF933" i="1" s="1"/>
  <c r="AD1185" i="1"/>
  <c r="AI1185" i="1"/>
  <c r="M1184" i="1"/>
  <c r="M1186" i="1" s="1"/>
  <c r="AI1160" i="1" l="1"/>
  <c r="AF1160" i="1" s="1"/>
  <c r="M1161" i="1"/>
  <c r="M1163" i="1"/>
  <c r="AI1186" i="1"/>
  <c r="AF1186" i="1" s="1"/>
  <c r="M1187" i="1"/>
  <c r="M934" i="1"/>
  <c r="AI931" i="1"/>
  <c r="AD931" i="1"/>
  <c r="AI1184" i="1"/>
  <c r="AD1184" i="1"/>
  <c r="M1247" i="1"/>
  <c r="M1166" i="1" l="1"/>
  <c r="AD1163" i="1"/>
  <c r="M1165" i="1"/>
  <c r="AI1165" i="1" s="1"/>
  <c r="AF1165" i="1" s="1"/>
  <c r="AI1163" i="1"/>
  <c r="AI1161" i="1"/>
  <c r="AD1161" i="1"/>
  <c r="AI934" i="1"/>
  <c r="AD934" i="1"/>
  <c r="M1249" i="1"/>
  <c r="AI1249" i="1" s="1"/>
  <c r="AF1249" i="1" s="1"/>
  <c r="M1250" i="1"/>
  <c r="AD1187" i="1"/>
  <c r="AI1187" i="1"/>
  <c r="M1261" i="1"/>
  <c r="AI1247" i="1"/>
  <c r="AD1247" i="1"/>
  <c r="M1271" i="1"/>
  <c r="AD1166" i="1" l="1"/>
  <c r="M1167" i="1"/>
  <c r="M1169" i="1"/>
  <c r="AI1166" i="1"/>
  <c r="M1251" i="1"/>
  <c r="AI1250" i="1"/>
  <c r="AD1250" i="1"/>
  <c r="AD1261" i="1"/>
  <c r="M1263" i="1"/>
  <c r="AI1261" i="1"/>
  <c r="AD1271" i="1"/>
  <c r="AI1271" i="1"/>
  <c r="AD1169" i="1" l="1"/>
  <c r="AI1169" i="1"/>
  <c r="AI1167" i="1"/>
  <c r="AD1167" i="1"/>
  <c r="M1265" i="1"/>
  <c r="M1266" i="1"/>
  <c r="AD1251" i="1"/>
  <c r="AI1251" i="1"/>
  <c r="AD1263" i="1"/>
  <c r="AI1263" i="1"/>
  <c r="U224" i="1"/>
  <c r="U225" i="1"/>
  <c r="T221" i="1"/>
  <c r="T223" i="1"/>
  <c r="T227" i="1"/>
  <c r="U220" i="1"/>
  <c r="T226" i="1"/>
  <c r="U222" i="1"/>
  <c r="U227" i="1"/>
  <c r="U221" i="1"/>
  <c r="T225" i="1"/>
  <c r="T224" i="1"/>
  <c r="T220" i="1"/>
  <c r="T222" i="1"/>
  <c r="U223" i="1"/>
  <c r="U226" i="1"/>
  <c r="S225" i="1" l="1"/>
  <c r="AI1266" i="1"/>
  <c r="AD1266" i="1"/>
  <c r="M1264" i="1"/>
  <c r="AI1264" i="1" s="1"/>
  <c r="AF1264" i="1" s="1"/>
  <c r="M1267" i="1"/>
  <c r="AI1267" i="1" s="1"/>
  <c r="AF1267" i="1" s="1"/>
  <c r="AI1265" i="1"/>
  <c r="AF1265" i="1" s="1"/>
  <c r="M1268" i="1"/>
  <c r="AG1124" i="1"/>
  <c r="AG1076" i="1"/>
  <c r="AG1052" i="1"/>
  <c r="AG1117" i="1"/>
  <c r="AG1022" i="1"/>
  <c r="AG1015" i="1"/>
  <c r="AG1051" i="1"/>
  <c r="AG1063" i="1"/>
  <c r="AG1021" i="1"/>
  <c r="AG1094" i="1"/>
  <c r="AG984" i="1"/>
  <c r="AG986" i="1"/>
  <c r="AG998" i="1"/>
  <c r="AG1136" i="1"/>
  <c r="AG1046" i="1"/>
  <c r="AG1123" i="1"/>
  <c r="AG1010" i="1"/>
  <c r="AG1064" i="1"/>
  <c r="AG1058" i="1"/>
  <c r="AG1111" i="1"/>
  <c r="AG1129" i="1"/>
  <c r="AG1028" i="1"/>
  <c r="AG1075" i="1"/>
  <c r="AG1057" i="1"/>
  <c r="AG1087" i="1"/>
  <c r="AG1118" i="1"/>
  <c r="AG1009" i="1"/>
  <c r="AG1105" i="1"/>
  <c r="AG1130" i="1"/>
  <c r="AG1070" i="1"/>
  <c r="AG1003" i="1"/>
  <c r="AG1135" i="1"/>
  <c r="AG1033" i="1"/>
  <c r="AG1093" i="1"/>
  <c r="AG1004" i="1"/>
  <c r="AG1112" i="1"/>
  <c r="AG1106" i="1"/>
  <c r="AG1034" i="1"/>
  <c r="AG1039" i="1"/>
  <c r="AG1099" i="1"/>
  <c r="AG1027" i="1"/>
  <c r="AG1045" i="1"/>
  <c r="AG1100" i="1"/>
  <c r="AG997" i="1"/>
  <c r="AG1069" i="1"/>
  <c r="AG1088" i="1"/>
  <c r="S227" i="1"/>
  <c r="S223" i="1"/>
  <c r="S221" i="1"/>
  <c r="S220" i="1"/>
  <c r="S222" i="1"/>
  <c r="X222" i="1" s="1"/>
  <c r="S224" i="1"/>
  <c r="X224" i="1" s="1"/>
  <c r="S226" i="1"/>
  <c r="X226" i="1" s="1"/>
  <c r="AG1040" i="1"/>
  <c r="W224" i="1" l="1"/>
  <c r="M1269" i="1"/>
  <c r="AD1268" i="1"/>
  <c r="AI1268" i="1"/>
  <c r="W222" i="1"/>
  <c r="R223" i="1" s="1"/>
  <c r="X220" i="1"/>
  <c r="W220" i="1"/>
  <c r="AG1048" i="1"/>
  <c r="AD1048" i="1" s="1"/>
  <c r="W226" i="1"/>
  <c r="R227" i="1" s="1"/>
  <c r="AG226" i="1" s="1"/>
  <c r="AD1269" i="1" l="1"/>
  <c r="AI1269" i="1"/>
  <c r="AG222" i="1"/>
  <c r="AG223" i="1" s="1"/>
  <c r="R225" i="1"/>
  <c r="AG224" i="1" s="1"/>
  <c r="AG999" i="1" l="1"/>
  <c r="AD999" i="1" s="1"/>
  <c r="AG1006" i="1"/>
  <c r="AD1006" i="1" s="1"/>
  <c r="AG1036" i="1" l="1"/>
  <c r="AD1036" i="1" s="1"/>
  <c r="AG1024" i="1"/>
  <c r="AD1024" i="1" s="1"/>
  <c r="AG1060" i="1" l="1"/>
  <c r="AD1060" i="1" s="1"/>
  <c r="AG1053" i="1"/>
  <c r="AD1053" i="1" s="1"/>
  <c r="AG1030" i="1"/>
  <c r="AD1030" i="1" s="1"/>
  <c r="R1561" i="1"/>
  <c r="AG1561" i="1" s="1"/>
  <c r="AG1071" i="1" l="1"/>
  <c r="AD1071" i="1" s="1"/>
  <c r="AG1066" i="1"/>
  <c r="AD1066" i="1" s="1"/>
  <c r="AG1090" i="1" l="1"/>
  <c r="AD1090" i="1" s="1"/>
  <c r="AG1108" i="1" l="1"/>
  <c r="AD1108" i="1" s="1"/>
  <c r="AG1102" i="1"/>
  <c r="AD1102" i="1" s="1"/>
  <c r="AG1096" i="1"/>
  <c r="AD1096" i="1" s="1"/>
  <c r="AG1126" i="1" l="1"/>
  <c r="AD1126" i="1" s="1"/>
  <c r="AG1114" i="1"/>
  <c r="AD1114" i="1" s="1"/>
  <c r="AG1120" i="1"/>
  <c r="AD1120" i="1" s="1"/>
  <c r="AG1132" i="1" l="1"/>
  <c r="AD1132" i="1" s="1"/>
  <c r="AG120" i="1" l="1"/>
  <c r="AG123" i="1" l="1"/>
  <c r="U255" i="1" l="1"/>
  <c r="U258" i="1"/>
  <c r="T213" i="1"/>
  <c r="U376" i="1"/>
  <c r="T379" i="1"/>
  <c r="U389" i="1"/>
  <c r="T406" i="1"/>
  <c r="T420" i="1"/>
  <c r="T433" i="1"/>
  <c r="V439" i="1"/>
  <c r="U443" i="1"/>
  <c r="T247" i="1"/>
  <c r="T238" i="1"/>
  <c r="T219" i="1"/>
  <c r="U279" i="1"/>
  <c r="T386" i="1"/>
  <c r="U399" i="1"/>
  <c r="V397" i="1"/>
  <c r="U423" i="1"/>
  <c r="T413" i="1"/>
  <c r="V441" i="1"/>
  <c r="T458" i="1"/>
  <c r="U243" i="1"/>
  <c r="T207" i="1"/>
  <c r="T233" i="1"/>
  <c r="U275" i="1"/>
  <c r="T388" i="1"/>
  <c r="U391" i="1"/>
  <c r="V409" i="1"/>
  <c r="T423" i="1"/>
  <c r="V430" i="1"/>
  <c r="U439" i="1"/>
  <c r="U446" i="1"/>
  <c r="U251" i="1"/>
  <c r="T255" i="1"/>
  <c r="S255" i="1" s="1"/>
  <c r="T211" i="1"/>
  <c r="T279" i="1"/>
  <c r="S279" i="1" s="1"/>
  <c r="T376" i="1"/>
  <c r="U384" i="1"/>
  <c r="T396" i="1"/>
  <c r="T409" i="1"/>
  <c r="T417" i="1"/>
  <c r="V427" i="1"/>
  <c r="V447" i="1"/>
  <c r="V446" i="1"/>
  <c r="U235" i="1"/>
  <c r="T244" i="1"/>
  <c r="U215" i="1"/>
  <c r="U271" i="1"/>
  <c r="V376" i="1"/>
  <c r="U394" i="1"/>
  <c r="T389" i="1"/>
  <c r="V402" i="1"/>
  <c r="T422" i="1"/>
  <c r="V413" i="1"/>
  <c r="T439" i="1"/>
  <c r="V443" i="1"/>
  <c r="T237" i="1"/>
  <c r="U247" i="1"/>
  <c r="U238" i="1"/>
  <c r="T258" i="1"/>
  <c r="T374" i="1"/>
  <c r="V394" i="1"/>
  <c r="V399" i="1"/>
  <c r="T412" i="1"/>
  <c r="V422" i="1"/>
  <c r="T425" i="1"/>
  <c r="V438" i="1"/>
  <c r="U454" i="1"/>
  <c r="U249" i="1"/>
  <c r="U211" i="1"/>
  <c r="U267" i="1"/>
  <c r="T281" i="1"/>
  <c r="U388" i="1"/>
  <c r="T399" i="1"/>
  <c r="V404" i="1"/>
  <c r="V415" i="1"/>
  <c r="V436" i="1"/>
  <c r="U432" i="1"/>
  <c r="U449" i="1"/>
  <c r="U456" i="1"/>
  <c r="T251" i="1"/>
  <c r="S251" i="1" s="1"/>
  <c r="U219" i="1"/>
  <c r="U207" i="1"/>
  <c r="T275" i="1"/>
  <c r="U382" i="1"/>
  <c r="U378" i="1"/>
  <c r="U406" i="1"/>
  <c r="V423" i="1"/>
  <c r="U417" i="1"/>
  <c r="T427" i="1"/>
  <c r="T438" i="1"/>
  <c r="T449" i="1"/>
  <c r="T229" i="1"/>
  <c r="T252" i="1"/>
  <c r="U257" i="1"/>
  <c r="T277" i="1"/>
  <c r="U379" i="1"/>
  <c r="V386" i="1"/>
  <c r="T397" i="1"/>
  <c r="U409" i="1"/>
  <c r="U422" i="1"/>
  <c r="T436" i="1"/>
  <c r="U427" i="1"/>
  <c r="V449" i="1"/>
  <c r="T235" i="1"/>
  <c r="S235" i="1" s="1"/>
  <c r="T249" i="1"/>
  <c r="T209" i="1"/>
  <c r="T273" i="1"/>
  <c r="U374" i="1"/>
  <c r="T378" i="1"/>
  <c r="S378" i="1" s="1"/>
  <c r="U396" i="1"/>
  <c r="U412" i="1"/>
  <c r="V420" i="1"/>
  <c r="U430" i="1"/>
  <c r="T447" i="1"/>
  <c r="V454" i="1"/>
  <c r="T241" i="1"/>
  <c r="T231" i="1"/>
  <c r="T215" i="1"/>
  <c r="S215" i="1" s="1"/>
  <c r="T271" i="1"/>
  <c r="S271" i="1" s="1"/>
  <c r="T371" i="1"/>
  <c r="T391" i="1"/>
  <c r="V408" i="1"/>
  <c r="T402" i="1"/>
  <c r="V417" i="1"/>
  <c r="V425" i="1"/>
  <c r="T432" i="1"/>
  <c r="U458" i="1"/>
  <c r="V456" i="1"/>
  <c r="U244" i="1"/>
  <c r="U216" i="1"/>
  <c r="T264" i="1"/>
  <c r="U281" i="1"/>
  <c r="T384" i="1"/>
  <c r="V389" i="1"/>
  <c r="U404" i="1"/>
  <c r="U415" i="1"/>
  <c r="U433" i="1"/>
  <c r="U447" i="1"/>
  <c r="T443" i="1"/>
  <c r="S443" i="1" s="1"/>
  <c r="T456" i="1"/>
  <c r="T243" i="1"/>
  <c r="S243" i="1" s="1"/>
  <c r="T267" i="1"/>
  <c r="S267" i="1" s="1"/>
  <c r="T216" i="1"/>
  <c r="U277" i="1"/>
  <c r="V371" i="1"/>
  <c r="T394" i="1"/>
  <c r="S394" i="1" s="1"/>
  <c r="V396" i="1"/>
  <c r="U402" i="1"/>
  <c r="U425" i="1"/>
  <c r="U436" i="1"/>
  <c r="V458" i="1"/>
  <c r="U438" i="1"/>
  <c r="T452" i="1"/>
  <c r="U241" i="1"/>
  <c r="T257" i="1"/>
  <c r="U209" i="1"/>
  <c r="T382" i="1"/>
  <c r="V391" i="1"/>
  <c r="V388" i="1"/>
  <c r="V406" i="1"/>
  <c r="U408" i="1"/>
  <c r="V433" i="1"/>
  <c r="U441" i="1"/>
  <c r="T441" i="1"/>
  <c r="U229" i="1"/>
  <c r="U231" i="1"/>
  <c r="U213" i="1"/>
  <c r="U273" i="1"/>
  <c r="V374" i="1"/>
  <c r="U386" i="1"/>
  <c r="S386" i="1" s="1"/>
  <c r="U397" i="1"/>
  <c r="T408" i="1"/>
  <c r="T415" i="1"/>
  <c r="T430" i="1"/>
  <c r="T454" i="1"/>
  <c r="S454" i="1" s="1"/>
  <c r="T446" i="1"/>
  <c r="S446" i="1" s="1"/>
  <c r="U452" i="1"/>
  <c r="U237" i="1"/>
  <c r="U252" i="1"/>
  <c r="U233" i="1"/>
  <c r="U264" i="1"/>
  <c r="U371" i="1"/>
  <c r="V384" i="1"/>
  <c r="T404" i="1"/>
  <c r="V412" i="1"/>
  <c r="U420" i="1"/>
  <c r="U413" i="1"/>
  <c r="V432" i="1"/>
  <c r="V452" i="1"/>
  <c r="S452" i="1" s="1"/>
  <c r="T411" i="1"/>
  <c r="T421" i="1"/>
  <c r="U403" i="1"/>
  <c r="U246" i="1"/>
  <c r="U431" i="1"/>
  <c r="V410" i="1"/>
  <c r="U411" i="1"/>
  <c r="U372" i="1"/>
  <c r="U410" i="1"/>
  <c r="U250" i="1"/>
  <c r="T245" i="1"/>
  <c r="U214" i="1"/>
  <c r="V440" i="1"/>
  <c r="T403" i="1"/>
  <c r="U240" i="1"/>
  <c r="U278" i="1"/>
  <c r="V450" i="1"/>
  <c r="U429" i="1"/>
  <c r="U392" i="1"/>
  <c r="U270" i="1"/>
  <c r="U373" i="1"/>
  <c r="U218" i="1"/>
  <c r="T440" i="1"/>
  <c r="T435" i="1"/>
  <c r="T416" i="1"/>
  <c r="V393" i="1"/>
  <c r="T448" i="1"/>
  <c r="T385" i="1"/>
  <c r="V411" i="1"/>
  <c r="T248" i="1"/>
  <c r="U375" i="1"/>
  <c r="U416" i="1"/>
  <c r="T431" i="1"/>
  <c r="U377" i="1"/>
  <c r="U414" i="1"/>
  <c r="T253" i="1"/>
  <c r="U451" i="1"/>
  <c r="T242" i="1"/>
  <c r="U448" i="1"/>
  <c r="T278" i="1"/>
  <c r="V445" i="1"/>
  <c r="T429" i="1"/>
  <c r="U434" i="1"/>
  <c r="U259" i="1"/>
  <c r="U426" i="1"/>
  <c r="T451" i="1"/>
  <c r="V421" i="1"/>
  <c r="V428" i="1"/>
  <c r="U421" i="1"/>
  <c r="U428" i="1"/>
  <c r="U393" i="1"/>
  <c r="T274" i="1"/>
  <c r="T426" i="1"/>
  <c r="U450" i="1"/>
  <c r="T392" i="1"/>
  <c r="V390" i="1"/>
  <c r="U228" i="1"/>
  <c r="U217" i="1"/>
  <c r="T414" i="1"/>
  <c r="U253" i="1"/>
  <c r="T208" i="1"/>
  <c r="T444" i="1"/>
  <c r="U383" i="1"/>
  <c r="V414" i="1"/>
  <c r="T214" i="1"/>
  <c r="U272" i="1"/>
  <c r="T373" i="1"/>
  <c r="T450" i="1"/>
  <c r="V448" i="1"/>
  <c r="U400" i="1"/>
  <c r="T419" i="1"/>
  <c r="U254" i="1"/>
  <c r="T232" i="1"/>
  <c r="V375" i="1"/>
  <c r="U208" i="1"/>
  <c r="U418" i="1"/>
  <c r="T272" i="1"/>
  <c r="V426" i="1"/>
  <c r="U276" i="1"/>
  <c r="U239" i="1"/>
  <c r="U236" i="1"/>
  <c r="V442" i="1"/>
  <c r="U424" i="1"/>
  <c r="V395" i="1"/>
  <c r="T410" i="1"/>
  <c r="T256" i="1"/>
  <c r="V407" i="1"/>
  <c r="V373" i="1"/>
  <c r="U265" i="1"/>
  <c r="T418" i="1"/>
  <c r="T424" i="1"/>
  <c r="U385" i="1"/>
  <c r="T217" i="1"/>
  <c r="V392" i="1"/>
  <c r="V453" i="1"/>
  <c r="T280" i="1"/>
  <c r="U419" i="1"/>
  <c r="T387" i="1"/>
  <c r="T212" i="1"/>
  <c r="T372" i="1"/>
  <c r="V383" i="1"/>
  <c r="T453" i="1"/>
  <c r="T381" i="1"/>
  <c r="V405" i="1"/>
  <c r="U256" i="1"/>
  <c r="T398" i="1"/>
  <c r="T206" i="1"/>
  <c r="V434" i="1"/>
  <c r="U381" i="1"/>
  <c r="V437" i="1"/>
  <c r="U390" i="1"/>
  <c r="T234" i="1"/>
  <c r="U435" i="1"/>
  <c r="T240" i="1"/>
  <c r="V403" i="1"/>
  <c r="T377" i="1"/>
  <c r="V401" i="1"/>
  <c r="T270" i="1"/>
  <c r="S270" i="1" s="1"/>
  <c r="W270" i="1" s="1"/>
  <c r="U405" i="1"/>
  <c r="T380" i="1"/>
  <c r="U407" i="1"/>
  <c r="T457" i="1"/>
  <c r="T390" i="1"/>
  <c r="U266" i="1"/>
  <c r="V385" i="1"/>
  <c r="U280" i="1"/>
  <c r="U437" i="1"/>
  <c r="T246" i="1"/>
  <c r="V400" i="1"/>
  <c r="V435" i="1"/>
  <c r="T210" i="1"/>
  <c r="U455" i="1"/>
  <c r="T228" i="1"/>
  <c r="T407" i="1"/>
  <c r="U445" i="1"/>
  <c r="U242" i="1"/>
  <c r="V416" i="1"/>
  <c r="T428" i="1"/>
  <c r="S428" i="1" s="1"/>
  <c r="W428" i="1" s="1"/>
  <c r="U234" i="1"/>
  <c r="T254" i="1"/>
  <c r="S254" i="1" s="1"/>
  <c r="W254" i="1" s="1"/>
  <c r="R254" i="1" s="1"/>
  <c r="V451" i="1"/>
  <c r="V431" i="1"/>
  <c r="U206" i="1"/>
  <c r="T375" i="1"/>
  <c r="T259" i="1"/>
  <c r="S259" i="1" s="1"/>
  <c r="W259" i="1" s="1"/>
  <c r="R259" i="1" s="1"/>
  <c r="AG259" i="1" s="1"/>
  <c r="U401" i="1"/>
  <c r="T236" i="1"/>
  <c r="T250" i="1"/>
  <c r="S250" i="1" s="1"/>
  <c r="W250" i="1" s="1"/>
  <c r="R250" i="1" s="1"/>
  <c r="AG250" i="1" s="1"/>
  <c r="U248" i="1"/>
  <c r="U440" i="1"/>
  <c r="V418" i="1"/>
  <c r="V424" i="1"/>
  <c r="T445" i="1"/>
  <c r="T266" i="1"/>
  <c r="U395" i="1"/>
  <c r="T265" i="1"/>
  <c r="T442" i="1"/>
  <c r="U457" i="1"/>
  <c r="T218" i="1"/>
  <c r="S218" i="1" s="1"/>
  <c r="W218" i="1" s="1"/>
  <c r="R218" i="1" s="1"/>
  <c r="U380" i="1"/>
  <c r="U212" i="1"/>
  <c r="V457" i="1"/>
  <c r="T434" i="1"/>
  <c r="V398" i="1"/>
  <c r="U245" i="1"/>
  <c r="V455" i="1"/>
  <c r="T393" i="1"/>
  <c r="T276" i="1"/>
  <c r="T405" i="1"/>
  <c r="T395" i="1"/>
  <c r="T455" i="1"/>
  <c r="U444" i="1"/>
  <c r="U210" i="1"/>
  <c r="U398" i="1"/>
  <c r="T401" i="1"/>
  <c r="T383" i="1"/>
  <c r="V419" i="1"/>
  <c r="U453" i="1"/>
  <c r="T230" i="1"/>
  <c r="T400" i="1"/>
  <c r="V372" i="1"/>
  <c r="V444" i="1"/>
  <c r="U387" i="1"/>
  <c r="U232" i="1"/>
  <c r="V387" i="1"/>
  <c r="T239" i="1"/>
  <c r="S239" i="1" s="1"/>
  <c r="W239" i="1" s="1"/>
  <c r="R239" i="1" s="1"/>
  <c r="AG239" i="1" s="1"/>
  <c r="T437" i="1"/>
  <c r="U230" i="1"/>
  <c r="U274" i="1"/>
  <c r="V429" i="1"/>
  <c r="U442" i="1"/>
  <c r="S249" i="1" l="1"/>
  <c r="S214" i="1"/>
  <c r="W214" i="1" s="1"/>
  <c r="R214" i="1" s="1"/>
  <c r="AG214" i="1" s="1"/>
  <c r="S430" i="1"/>
  <c r="S439" i="1"/>
  <c r="S275" i="1"/>
  <c r="S258" i="1"/>
  <c r="S456" i="1"/>
  <c r="S217" i="1"/>
  <c r="W217" i="1" s="1"/>
  <c r="S437" i="1"/>
  <c r="W437" i="1" s="1"/>
  <c r="S415" i="1"/>
  <c r="S382" i="1"/>
  <c r="S445" i="1"/>
  <c r="W445" i="1" s="1"/>
  <c r="S375" i="1"/>
  <c r="W375" i="1" s="1"/>
  <c r="R375" i="1" s="1"/>
  <c r="AG375" i="1" s="1"/>
  <c r="S272" i="1"/>
  <c r="W272" i="1" s="1"/>
  <c r="R272" i="1" s="1"/>
  <c r="AG272" i="1" s="1"/>
  <c r="S265" i="1"/>
  <c r="W265" i="1" s="1"/>
  <c r="S399" i="1"/>
  <c r="S257" i="1"/>
  <c r="S236" i="1"/>
  <c r="W236" i="1" s="1"/>
  <c r="R236" i="1" s="1"/>
  <c r="AG236" i="1" s="1"/>
  <c r="S408" i="1"/>
  <c r="S441" i="1"/>
  <c r="S266" i="1"/>
  <c r="W266" i="1" s="1"/>
  <c r="R266" i="1" s="1"/>
  <c r="AG266" i="1" s="1"/>
  <c r="S216" i="1"/>
  <c r="S230" i="1"/>
  <c r="W230" i="1" s="1"/>
  <c r="AG218" i="1"/>
  <c r="AG260" i="1" s="1"/>
  <c r="AG261" i="1" s="1"/>
  <c r="R228" i="1"/>
  <c r="S234" i="1"/>
  <c r="W234" i="1" s="1"/>
  <c r="R234" i="1" s="1"/>
  <c r="AG234" i="1" s="1"/>
  <c r="S453" i="1"/>
  <c r="W453" i="1" s="1"/>
  <c r="AG254" i="1"/>
  <c r="R256" i="1"/>
  <c r="AG256" i="1" s="1"/>
  <c r="S212" i="1"/>
  <c r="S206" i="1"/>
  <c r="S208" i="1"/>
  <c r="S245" i="1"/>
  <c r="W245" i="1" s="1"/>
  <c r="S274" i="1"/>
  <c r="W274" i="1" s="1"/>
  <c r="S429" i="1"/>
  <c r="W429" i="1" s="1"/>
  <c r="S232" i="1"/>
  <c r="W232" i="1" s="1"/>
  <c r="S373" i="1"/>
  <c r="W373" i="1" s="1"/>
  <c r="S253" i="1"/>
  <c r="W253" i="1" s="1"/>
  <c r="S424" i="1"/>
  <c r="W424" i="1" s="1"/>
  <c r="R424" i="1" s="1"/>
  <c r="AG424" i="1" s="1"/>
  <c r="S403" i="1"/>
  <c r="W403" i="1" s="1"/>
  <c r="S371" i="1"/>
  <c r="S241" i="1"/>
  <c r="S447" i="1"/>
  <c r="S209" i="1"/>
  <c r="S436" i="1"/>
  <c r="S252" i="1"/>
  <c r="S281" i="1"/>
  <c r="S412" i="1"/>
  <c r="S389" i="1"/>
  <c r="S417" i="1"/>
  <c r="S376" i="1"/>
  <c r="S233" i="1"/>
  <c r="S238" i="1"/>
  <c r="S406" i="1"/>
  <c r="S213" i="1"/>
  <c r="S384" i="1"/>
  <c r="S402" i="1"/>
  <c r="S229" i="1"/>
  <c r="S449" i="1"/>
  <c r="S244" i="1"/>
  <c r="S409" i="1"/>
  <c r="S207" i="1"/>
  <c r="S413" i="1"/>
  <c r="S247" i="1"/>
  <c r="S411" i="1"/>
  <c r="W411" i="1" s="1"/>
  <c r="R411" i="1" s="1"/>
  <c r="AG411" i="1" s="1"/>
  <c r="S432" i="1"/>
  <c r="S277" i="1"/>
  <c r="S438" i="1"/>
  <c r="S425" i="1"/>
  <c r="S422" i="1"/>
  <c r="S396" i="1"/>
  <c r="S211" i="1"/>
  <c r="S388" i="1"/>
  <c r="S433" i="1"/>
  <c r="S379" i="1"/>
  <c r="S264" i="1"/>
  <c r="S391" i="1"/>
  <c r="S231" i="1"/>
  <c r="S273" i="1"/>
  <c r="S397" i="1"/>
  <c r="S427" i="1"/>
  <c r="S374" i="1"/>
  <c r="S237" i="1"/>
  <c r="S423" i="1"/>
  <c r="S458" i="1"/>
  <c r="P458" i="1" s="1"/>
  <c r="S219" i="1"/>
  <c r="S420" i="1"/>
  <c r="S400" i="1"/>
  <c r="X400" i="1" s="1"/>
  <c r="S395" i="1"/>
  <c r="X395" i="1" s="1"/>
  <c r="R395" i="1" s="1"/>
  <c r="S442" i="1"/>
  <c r="X442" i="1" s="1"/>
  <c r="S228" i="1"/>
  <c r="X228" i="1" s="1"/>
  <c r="S457" i="1"/>
  <c r="Y457" i="1" s="1"/>
  <c r="S377" i="1"/>
  <c r="Y377" i="1" s="1"/>
  <c r="S381" i="1"/>
  <c r="Y381" i="1" s="1"/>
  <c r="S280" i="1"/>
  <c r="X280" i="1" s="1"/>
  <c r="S418" i="1"/>
  <c r="X418" i="1" s="1"/>
  <c r="S256" i="1"/>
  <c r="X256" i="1" s="1"/>
  <c r="S419" i="1"/>
  <c r="X419" i="1" s="1"/>
  <c r="S248" i="1"/>
  <c r="X248" i="1" s="1"/>
  <c r="X214" i="1"/>
  <c r="S398" i="1"/>
  <c r="X398" i="1" s="1"/>
  <c r="S372" i="1"/>
  <c r="Y372" i="1" s="1"/>
  <c r="S410" i="1"/>
  <c r="X410" i="1" s="1"/>
  <c r="X254" i="1"/>
  <c r="S450" i="1"/>
  <c r="Y450" i="1" s="1"/>
  <c r="X428" i="1"/>
  <c r="R428" i="1" s="1"/>
  <c r="Y428" i="1"/>
  <c r="S242" i="1"/>
  <c r="X242" i="1" s="1"/>
  <c r="S421" i="1"/>
  <c r="X421" i="1" s="1"/>
  <c r="S401" i="1"/>
  <c r="X401" i="1" s="1"/>
  <c r="R401" i="1" s="1"/>
  <c r="S455" i="1"/>
  <c r="X455" i="1" s="1"/>
  <c r="S405" i="1"/>
  <c r="S434" i="1"/>
  <c r="X434" i="1" s="1"/>
  <c r="S246" i="1"/>
  <c r="X246" i="1" s="1"/>
  <c r="S380" i="1"/>
  <c r="Y380" i="1" s="1"/>
  <c r="S240" i="1"/>
  <c r="S387" i="1"/>
  <c r="X387" i="1" s="1"/>
  <c r="S383" i="1"/>
  <c r="X383" i="1" s="1"/>
  <c r="R383" i="1" s="1"/>
  <c r="S385" i="1"/>
  <c r="X385" i="1" s="1"/>
  <c r="S416" i="1"/>
  <c r="X416" i="1" s="1"/>
  <c r="R416" i="1" s="1"/>
  <c r="S440" i="1"/>
  <c r="X250" i="1"/>
  <c r="S276" i="1"/>
  <c r="X276" i="1" s="1"/>
  <c r="S393" i="1"/>
  <c r="Y393" i="1" s="1"/>
  <c r="S407" i="1"/>
  <c r="X407" i="1" s="1"/>
  <c r="R407" i="1" s="1"/>
  <c r="S210" i="1"/>
  <c r="X210" i="1" s="1"/>
  <c r="S390" i="1"/>
  <c r="X239" i="1"/>
  <c r="S444" i="1"/>
  <c r="X444" i="1" s="1"/>
  <c r="R444" i="1" s="1"/>
  <c r="S414" i="1"/>
  <c r="X414" i="1" s="1"/>
  <c r="R414" i="1" s="1"/>
  <c r="S392" i="1"/>
  <c r="X392" i="1" s="1"/>
  <c r="S426" i="1"/>
  <c r="X426" i="1" s="1"/>
  <c r="R426" i="1" s="1"/>
  <c r="S451" i="1"/>
  <c r="Y451" i="1" s="1"/>
  <c r="X259" i="1"/>
  <c r="S278" i="1"/>
  <c r="X278" i="1" s="1"/>
  <c r="S431" i="1"/>
  <c r="Y431" i="1" s="1"/>
  <c r="X375" i="1"/>
  <c r="S448" i="1"/>
  <c r="X448" i="1" s="1"/>
  <c r="S435" i="1"/>
  <c r="X435" i="1" s="1"/>
  <c r="X218" i="1"/>
  <c r="X373" i="1"/>
  <c r="X270" i="1"/>
  <c r="S404" i="1"/>
  <c r="AG1256" i="1"/>
  <c r="Y453" i="1" l="1"/>
  <c r="Y445" i="1"/>
  <c r="X445" i="1"/>
  <c r="X217" i="1"/>
  <c r="X272" i="1"/>
  <c r="X437" i="1"/>
  <c r="R437" i="1" s="1"/>
  <c r="Y437" i="1"/>
  <c r="R274" i="1"/>
  <c r="AG274" i="1" s="1"/>
  <c r="Y375" i="1"/>
  <c r="Y395" i="1"/>
  <c r="X429" i="1"/>
  <c r="X265" i="1"/>
  <c r="Y373" i="1"/>
  <c r="X377" i="1"/>
  <c r="R377" i="1" s="1"/>
  <c r="X230" i="1"/>
  <c r="W407" i="1"/>
  <c r="Y383" i="1"/>
  <c r="W383" i="1"/>
  <c r="Y401" i="1"/>
  <c r="Y421" i="1"/>
  <c r="X372" i="1"/>
  <c r="R372" i="1" s="1"/>
  <c r="AG372" i="1" s="1"/>
  <c r="W421" i="1"/>
  <c r="R421" i="1" s="1"/>
  <c r="AG421" i="1" s="1"/>
  <c r="X424" i="1"/>
  <c r="Y418" i="1"/>
  <c r="X457" i="1"/>
  <c r="X236" i="1"/>
  <c r="Y442" i="1"/>
  <c r="Y416" i="1"/>
  <c r="Y419" i="1"/>
  <c r="W457" i="1"/>
  <c r="R457" i="1" s="1"/>
  <c r="AG457" i="1" s="1"/>
  <c r="W442" i="1"/>
  <c r="R442" i="1" s="1"/>
  <c r="AG442" i="1" s="1"/>
  <c r="X393" i="1"/>
  <c r="X266" i="1"/>
  <c r="W434" i="1"/>
  <c r="R434" i="1" s="1"/>
  <c r="AG434" i="1" s="1"/>
  <c r="W401" i="1"/>
  <c r="X403" i="1"/>
  <c r="W228" i="1"/>
  <c r="W444" i="1"/>
  <c r="W246" i="1"/>
  <c r="Y411" i="1"/>
  <c r="X451" i="1"/>
  <c r="R451" i="1" s="1"/>
  <c r="AG451" i="1" s="1"/>
  <c r="W435" i="1"/>
  <c r="R435" i="1" s="1"/>
  <c r="AG435" i="1" s="1"/>
  <c r="W426" i="1"/>
  <c r="W414" i="1"/>
  <c r="W276" i="1"/>
  <c r="R276" i="1" s="1"/>
  <c r="X405" i="1"/>
  <c r="Y405" i="1"/>
  <c r="Y444" i="1"/>
  <c r="Y440" i="1"/>
  <c r="W440" i="1"/>
  <c r="W431" i="1"/>
  <c r="W451" i="1"/>
  <c r="X390" i="1"/>
  <c r="R390" i="1" s="1"/>
  <c r="R392" i="1" s="1"/>
  <c r="AG392" i="1" s="1"/>
  <c r="W390" i="1"/>
  <c r="X240" i="1"/>
  <c r="W240" i="1"/>
  <c r="Y435" i="1"/>
  <c r="R230" i="1"/>
  <c r="R232" i="1" s="1"/>
  <c r="AG232" i="1" s="1"/>
  <c r="AG228" i="1"/>
  <c r="Y400" i="1"/>
  <c r="X253" i="1"/>
  <c r="X232" i="1"/>
  <c r="V460" i="1"/>
  <c r="U460" i="1"/>
  <c r="T460" i="1"/>
  <c r="V459" i="1"/>
  <c r="T459" i="1"/>
  <c r="U459" i="1"/>
  <c r="X245" i="1"/>
  <c r="X274" i="1"/>
  <c r="W410" i="1"/>
  <c r="W280" i="1"/>
  <c r="R280" i="1" s="1"/>
  <c r="AG280" i="1" s="1"/>
  <c r="W381" i="1"/>
  <c r="R381" i="1" s="1"/>
  <c r="AG381" i="1" s="1"/>
  <c r="X381" i="1"/>
  <c r="W377" i="1"/>
  <c r="X411" i="1"/>
  <c r="X234" i="1"/>
  <c r="Y424" i="1"/>
  <c r="Y403" i="1"/>
  <c r="X453" i="1"/>
  <c r="Y429" i="1"/>
  <c r="W278" i="1"/>
  <c r="AG426" i="1"/>
  <c r="AG444" i="1"/>
  <c r="R453" i="1"/>
  <c r="AG453" i="1" s="1"/>
  <c r="W393" i="1"/>
  <c r="R393" i="1" s="1"/>
  <c r="AG393" i="1" s="1"/>
  <c r="R1681" i="1"/>
  <c r="R568" i="1"/>
  <c r="AG568" i="1" s="1"/>
  <c r="AG416" i="1"/>
  <c r="R418" i="1"/>
  <c r="AG418" i="1" s="1"/>
  <c r="X440" i="1"/>
  <c r="W405" i="1"/>
  <c r="R405" i="1" s="1"/>
  <c r="AG405" i="1" s="1"/>
  <c r="W455" i="1"/>
  <c r="R410" i="1"/>
  <c r="AG410" i="1" s="1"/>
  <c r="AG401" i="1"/>
  <c r="R1303" i="1"/>
  <c r="R628" i="1"/>
  <c r="AG628" i="1" s="1"/>
  <c r="W242" i="1"/>
  <c r="R242" i="1" s="1"/>
  <c r="AG242" i="1" s="1"/>
  <c r="AG428" i="1"/>
  <c r="R440" i="1"/>
  <c r="AG440" i="1" s="1"/>
  <c r="R821" i="1"/>
  <c r="AG821" i="1" s="1"/>
  <c r="R532" i="1"/>
  <c r="AG532" i="1" s="1"/>
  <c r="Y434" i="1"/>
  <c r="R837" i="1"/>
  <c r="AG837" i="1" s="1"/>
  <c r="W419" i="1"/>
  <c r="W395" i="1"/>
  <c r="W448" i="1"/>
  <c r="R448" i="1" s="1"/>
  <c r="AG448" i="1" s="1"/>
  <c r="AG414" i="1"/>
  <c r="R429" i="1"/>
  <c r="AG429" i="1" s="1"/>
  <c r="AG437" i="1"/>
  <c r="R445" i="1"/>
  <c r="AG445" i="1" s="1"/>
  <c r="W210" i="1"/>
  <c r="AG377" i="1"/>
  <c r="AG383" i="1"/>
  <c r="Y392" i="1"/>
  <c r="W387" i="1"/>
  <c r="R387" i="1" s="1"/>
  <c r="AG387" i="1" s="1"/>
  <c r="W380" i="1"/>
  <c r="R1751" i="1"/>
  <c r="W372" i="1"/>
  <c r="Y385" i="1"/>
  <c r="X431" i="1"/>
  <c r="R599" i="1"/>
  <c r="AG599" i="1" s="1"/>
  <c r="W256" i="1"/>
  <c r="W418" i="1"/>
  <c r="R1140" i="1"/>
  <c r="AG1140" i="1" s="1"/>
  <c r="Y398" i="1"/>
  <c r="Y455" i="1"/>
  <c r="R403" i="1"/>
  <c r="AG403" i="1" s="1"/>
  <c r="AG395" i="1"/>
  <c r="W400" i="1"/>
  <c r="R400" i="1" s="1"/>
  <c r="AG400" i="1" s="1"/>
  <c r="Y387" i="1"/>
  <c r="R1160" i="1"/>
  <c r="AG1160" i="1" s="1"/>
  <c r="R380" i="1"/>
  <c r="AG380" i="1" s="1"/>
  <c r="R948" i="1"/>
  <c r="AG948" i="1" s="1"/>
  <c r="R575" i="1"/>
  <c r="AG575" i="1" s="1"/>
  <c r="R1249" i="1"/>
  <c r="AG1249" i="1" s="1"/>
  <c r="R466" i="1"/>
  <c r="AG466" i="1" s="1"/>
  <c r="X450" i="1"/>
  <c r="R450" i="1" s="1"/>
  <c r="W450" i="1"/>
  <c r="Y426" i="1"/>
  <c r="W398" i="1"/>
  <c r="R1553" i="1"/>
  <c r="AG1553" i="1" s="1"/>
  <c r="Y410" i="1"/>
  <c r="R1173" i="1"/>
  <c r="AG1173" i="1" s="1"/>
  <c r="R373" i="1"/>
  <c r="AG373" i="1" s="1"/>
  <c r="R871" i="1"/>
  <c r="AG871" i="1" s="1"/>
  <c r="R1417" i="1"/>
  <c r="W392" i="1"/>
  <c r="Y448" i="1"/>
  <c r="R398" i="1"/>
  <c r="AG398" i="1" s="1"/>
  <c r="AG407" i="1"/>
  <c r="R419" i="1"/>
  <c r="AG419" i="1" s="1"/>
  <c r="W416" i="1"/>
  <c r="W385" i="1"/>
  <c r="Y390" i="1"/>
  <c r="R1645" i="1"/>
  <c r="AG1645" i="1" s="1"/>
  <c r="Y414" i="1"/>
  <c r="Y407" i="1"/>
  <c r="R1441" i="1"/>
  <c r="W248" i="1"/>
  <c r="R248" i="1" s="1"/>
  <c r="AG248" i="1" s="1"/>
  <c r="X380" i="1"/>
  <c r="R1493" i="1"/>
  <c r="AG1493" i="1" s="1"/>
  <c r="AG390" i="1" l="1"/>
  <c r="R385" i="1"/>
  <c r="AG385" i="1" s="1"/>
  <c r="R1175" i="1"/>
  <c r="AG1175" i="1" s="1"/>
  <c r="S460" i="1"/>
  <c r="P460" i="1" s="1"/>
  <c r="T465" i="1" s="1"/>
  <c r="AG1751" i="1"/>
  <c r="R1753" i="1"/>
  <c r="AG1753" i="1" s="1"/>
  <c r="S459" i="1"/>
  <c r="W459" i="1" s="1"/>
  <c r="R459" i="1" s="1"/>
  <c r="AG459" i="1" s="1"/>
  <c r="V465" i="1"/>
  <c r="R431" i="1"/>
  <c r="AG431" i="1" s="1"/>
  <c r="AG230" i="1"/>
  <c r="R221" i="1"/>
  <c r="AG220" i="1" s="1"/>
  <c r="T464" i="1"/>
  <c r="V464" i="1"/>
  <c r="AG276" i="1"/>
  <c r="R278" i="1"/>
  <c r="AG278" i="1" s="1"/>
  <c r="AG1441" i="1"/>
  <c r="R1449" i="1"/>
  <c r="AG1449" i="1" s="1"/>
  <c r="R1463" i="1"/>
  <c r="AG1463" i="1" s="1"/>
  <c r="R1317" i="1"/>
  <c r="AG1317" i="1" s="1"/>
  <c r="R1587" i="1"/>
  <c r="AG1587" i="1" s="1"/>
  <c r="R1653" i="1"/>
  <c r="R911" i="1"/>
  <c r="AG911" i="1" s="1"/>
  <c r="R1349" i="1"/>
  <c r="AG1349" i="1" s="1"/>
  <c r="AG1417" i="1"/>
  <c r="R1425" i="1"/>
  <c r="AG1425" i="1" s="1"/>
  <c r="R557" i="1"/>
  <c r="R1579" i="1"/>
  <c r="AG1579" i="1" s="1"/>
  <c r="R856" i="1"/>
  <c r="AG1303" i="1"/>
  <c r="R1311" i="1"/>
  <c r="AG1311" i="1" s="1"/>
  <c r="AG1681" i="1"/>
  <c r="R1691" i="1"/>
  <c r="R1573" i="1"/>
  <c r="AG1573" i="1" s="1"/>
  <c r="R1381" i="1"/>
  <c r="AG1381" i="1" s="1"/>
  <c r="R1707" i="1"/>
  <c r="AG1707" i="1" s="1"/>
  <c r="R1455" i="1"/>
  <c r="AG1455" i="1" s="1"/>
  <c r="AG450" i="1"/>
  <c r="R455" i="1"/>
  <c r="AG455" i="1" s="1"/>
  <c r="R1287" i="1"/>
  <c r="R620" i="1"/>
  <c r="AG620" i="1" s="1"/>
  <c r="R472" i="1"/>
  <c r="AG472" i="1" s="1"/>
  <c r="R1739" i="1"/>
  <c r="AG1739" i="1" s="1"/>
  <c r="R1539" i="1"/>
  <c r="AG1539" i="1" s="1"/>
  <c r="R838" i="1"/>
  <c r="AG838" i="1" s="1"/>
  <c r="R1495" i="1"/>
  <c r="R1607" i="1"/>
  <c r="R1371" i="1"/>
  <c r="AG1371" i="1" s="1"/>
  <c r="R1165" i="1"/>
  <c r="AG1165" i="1" s="1"/>
  <c r="R1331" i="1"/>
  <c r="R1265" i="1"/>
  <c r="R889" i="1"/>
  <c r="R957" i="1"/>
  <c r="AG957" i="1" s="1"/>
  <c r="R1715" i="1"/>
  <c r="R1481" i="1"/>
  <c r="AG1481" i="1" s="1"/>
  <c r="R905" i="1"/>
  <c r="AG905" i="1" s="1"/>
  <c r="R514" i="1"/>
  <c r="AG514" i="1" s="1"/>
  <c r="U468" i="1" l="1"/>
  <c r="U464" i="1"/>
  <c r="T468" i="1"/>
  <c r="U465" i="1"/>
  <c r="S465" i="1" s="1"/>
  <c r="V468" i="1"/>
  <c r="S468" i="1" s="1"/>
  <c r="P468" i="1" s="1"/>
  <c r="R1465" i="1"/>
  <c r="AG1465" i="1" s="1"/>
  <c r="V467" i="1"/>
  <c r="U463" i="1"/>
  <c r="U467" i="1"/>
  <c r="V466" i="1"/>
  <c r="V463" i="1"/>
  <c r="T463" i="1"/>
  <c r="T466" i="1"/>
  <c r="T467" i="1"/>
  <c r="U466" i="1"/>
  <c r="AG1715" i="1"/>
  <c r="R1717" i="1"/>
  <c r="AG1717" i="1" s="1"/>
  <c r="AG889" i="1"/>
  <c r="R891" i="1"/>
  <c r="AG891" i="1" s="1"/>
  <c r="AG856" i="1"/>
  <c r="R860" i="1"/>
  <c r="AG860" i="1" s="1"/>
  <c r="AG557" i="1"/>
  <c r="R559" i="1"/>
  <c r="AG559" i="1" s="1"/>
  <c r="R1351" i="1"/>
  <c r="AG1351" i="1" s="1"/>
  <c r="S464" i="1"/>
  <c r="X459" i="1"/>
  <c r="AG1265" i="1"/>
  <c r="R1267" i="1"/>
  <c r="AG1267" i="1" s="1"/>
  <c r="Y459" i="1"/>
  <c r="R1383" i="1"/>
  <c r="AG1383" i="1" s="1"/>
  <c r="R1589" i="1"/>
  <c r="AG1589" i="1" s="1"/>
  <c r="AG1287" i="1"/>
  <c r="R1401" i="1"/>
  <c r="AG1331" i="1"/>
  <c r="R1341" i="1"/>
  <c r="AG1341" i="1" s="1"/>
  <c r="AG1495" i="1"/>
  <c r="R1507" i="1"/>
  <c r="AG1507" i="1" s="1"/>
  <c r="AG1691" i="1"/>
  <c r="R1699" i="1"/>
  <c r="AG1699" i="1" s="1"/>
  <c r="AG1653" i="1"/>
  <c r="R1663" i="1"/>
  <c r="AG1663" i="1" s="1"/>
  <c r="AG1607" i="1"/>
  <c r="R1619" i="1"/>
  <c r="R1769" i="1"/>
  <c r="AG1769" i="1" s="1"/>
  <c r="S467" i="1" l="1"/>
  <c r="X467" i="1" s="1"/>
  <c r="S463" i="1"/>
  <c r="X463" i="1" s="1"/>
  <c r="R463" i="1" s="1"/>
  <c r="AG463" i="1" s="1"/>
  <c r="S466" i="1"/>
  <c r="W466" i="1" s="1"/>
  <c r="AG1619" i="1"/>
  <c r="R1621" i="1"/>
  <c r="AG1621" i="1" s="1"/>
  <c r="V472" i="1"/>
  <c r="V469" i="1"/>
  <c r="U472" i="1"/>
  <c r="T473" i="1"/>
  <c r="V473" i="1"/>
  <c r="U469" i="1"/>
  <c r="T472" i="1"/>
  <c r="U473" i="1"/>
  <c r="T469" i="1"/>
  <c r="V471" i="1"/>
  <c r="T470" i="1"/>
  <c r="V474" i="1"/>
  <c r="T471" i="1"/>
  <c r="U471" i="1"/>
  <c r="V470" i="1"/>
  <c r="U470" i="1"/>
  <c r="T474" i="1"/>
  <c r="U474" i="1"/>
  <c r="AG1401" i="1"/>
  <c r="R1519" i="1"/>
  <c r="AG1519" i="1" s="1"/>
  <c r="R1781" i="1"/>
  <c r="AG1781" i="1" s="1"/>
  <c r="R1775" i="1"/>
  <c r="AG1775" i="1" s="1"/>
  <c r="W467" i="1" l="1"/>
  <c r="R467" i="1" s="1"/>
  <c r="AG467" i="1" s="1"/>
  <c r="Y467" i="1"/>
  <c r="W463" i="1"/>
  <c r="Y463" i="1"/>
  <c r="X466" i="1"/>
  <c r="Y466" i="1"/>
  <c r="S473" i="1"/>
  <c r="Y473" i="1" s="1"/>
  <c r="S471" i="1"/>
  <c r="S469" i="1"/>
  <c r="X469" i="1" s="1"/>
  <c r="R469" i="1" s="1"/>
  <c r="AG469" i="1" s="1"/>
  <c r="S470" i="1"/>
  <c r="S474" i="1"/>
  <c r="P474" i="1" s="1"/>
  <c r="S472" i="1"/>
  <c r="Y472" i="1" s="1"/>
  <c r="W469" i="1" l="1"/>
  <c r="W472" i="1"/>
  <c r="X473" i="1"/>
  <c r="Y469" i="1"/>
  <c r="X472" i="1"/>
  <c r="V476" i="1"/>
  <c r="U476" i="1"/>
  <c r="U475" i="1"/>
  <c r="V475" i="1"/>
  <c r="T476" i="1"/>
  <c r="T475" i="1"/>
  <c r="W473" i="1"/>
  <c r="R473" i="1" s="1"/>
  <c r="AG473" i="1" s="1"/>
  <c r="R1795" i="1"/>
  <c r="AG1795" i="1" s="1"/>
  <c r="S475" i="1" l="1"/>
  <c r="W475" i="1" s="1"/>
  <c r="S476" i="1"/>
  <c r="R1801" i="1"/>
  <c r="AG1801" i="1" s="1"/>
  <c r="X475" i="1" l="1"/>
  <c r="R475" i="1" s="1"/>
  <c r="AG475" i="1" s="1"/>
  <c r="Y475" i="1"/>
  <c r="R1815" i="1"/>
  <c r="AG1815" i="1" s="1"/>
  <c r="R477" i="1" l="1"/>
  <c r="AG477" i="1" s="1"/>
  <c r="R1821" i="1"/>
  <c r="AG1821" i="1" s="1"/>
  <c r="R1829" i="1" l="1"/>
  <c r="AG1829" i="1" s="1"/>
  <c r="R1831" i="1" l="1"/>
  <c r="AG1831" i="1" s="1"/>
  <c r="R1847" i="1" l="1"/>
  <c r="AG1847" i="1" s="1"/>
  <c r="R1880" i="1" l="1"/>
  <c r="AG1880" i="1" s="1"/>
  <c r="R1857" i="1"/>
  <c r="AG1857" i="1" l="1"/>
  <c r="R1859" i="1"/>
  <c r="AG1859" i="1" s="1"/>
  <c r="R1886" i="1"/>
  <c r="AG1886" i="1" s="1"/>
  <c r="R1894" i="1" l="1"/>
  <c r="AG1894" i="1" s="1"/>
  <c r="AG203" i="1" l="1"/>
  <c r="R1908" i="1"/>
  <c r="AG1908" i="1" s="1"/>
  <c r="AG207" i="1" l="1"/>
  <c r="R1918" i="1"/>
  <c r="AG1918" i="1" s="1"/>
  <c r="R1924" i="1" l="1"/>
  <c r="AG1924" i="1" s="1"/>
  <c r="AG209" i="1" l="1"/>
  <c r="AG213" i="1" s="1"/>
  <c r="AG215" i="1" s="1"/>
  <c r="AG211" i="1" s="1"/>
  <c r="AG219" i="1" s="1"/>
  <c r="AG216" i="1" s="1"/>
  <c r="R1930" i="1"/>
  <c r="AG1930" i="1" s="1"/>
  <c r="R1936" i="1"/>
  <c r="AG1936" i="1" s="1"/>
  <c r="AG1446" i="1" l="1"/>
  <c r="R1944" i="1"/>
  <c r="AG1944" i="1" s="1"/>
  <c r="AG1456" i="1" l="1"/>
  <c r="R1964" i="1"/>
  <c r="AG1964" i="1" s="1"/>
  <c r="R1946" i="1"/>
  <c r="AG1946" i="1" s="1"/>
  <c r="AG1464" i="1" l="1"/>
  <c r="AG126" i="1"/>
  <c r="AG221" i="1" l="1"/>
  <c r="AG129" i="1"/>
  <c r="AG227" i="1" l="1"/>
  <c r="AG1482" i="1"/>
  <c r="AG132" i="1"/>
  <c r="AG225" i="1" l="1"/>
  <c r="AG135" i="1"/>
  <c r="AG1476" i="1" l="1"/>
  <c r="AG1596" i="1" s="1"/>
  <c r="AG205" i="1" s="1"/>
  <c r="AG138" i="1"/>
  <c r="AG1728" i="1" l="1"/>
  <c r="AG1838" i="1" s="1"/>
  <c r="AG283" i="1"/>
  <c r="AG462" i="1" s="1"/>
  <c r="AG1182" i="1" s="1"/>
  <c r="AG1536" i="1" s="1"/>
  <c r="AG1674" i="1"/>
  <c r="AG992" i="1" s="1"/>
  <c r="AG141" i="1"/>
  <c r="AG1676" i="1" l="1"/>
  <c r="AG991" i="1" s="1"/>
  <c r="AG993" i="1" s="1"/>
  <c r="AD993" i="1" s="1"/>
  <c r="AG147" i="1"/>
  <c r="AG988" i="1" l="1"/>
  <c r="AG1677" i="1"/>
  <c r="AG144" i="1"/>
  <c r="AG150" i="1" l="1"/>
  <c r="AG1679" i="1" l="1"/>
  <c r="AG153" i="1"/>
  <c r="AG1682" i="1" l="1"/>
  <c r="AG1683" i="1" s="1"/>
  <c r="AG156" i="1"/>
  <c r="AG159" i="1" l="1"/>
  <c r="AG1688" i="1" l="1"/>
  <c r="AG162" i="1"/>
  <c r="AG165" i="1" l="1"/>
  <c r="AG1689" i="1" l="1"/>
  <c r="AG168" i="1"/>
  <c r="AG1692" i="1" l="1"/>
  <c r="AG1693" i="1" s="1"/>
  <c r="AG171" i="1"/>
  <c r="AG1696" i="1" l="1"/>
  <c r="AG174" i="1"/>
  <c r="AG177" i="1" l="1"/>
  <c r="AG1697" i="1" l="1"/>
  <c r="AG180" i="1"/>
  <c r="AG1700" i="1" l="1"/>
  <c r="AG1701" i="1" s="1"/>
  <c r="AG183" i="1"/>
  <c r="AG186" i="1" l="1"/>
  <c r="AG189" i="1" l="1"/>
  <c r="AG1708" i="1" l="1"/>
  <c r="AG1709" i="1" s="1"/>
  <c r="AG192" i="1"/>
  <c r="AG195" i="1" l="1"/>
  <c r="AG198" i="1" l="1"/>
  <c r="AG201" i="1" l="1"/>
  <c r="AG1718" i="1" l="1"/>
  <c r="AG286" i="1"/>
  <c r="AG1719" i="1" l="1"/>
  <c r="AG289" i="1"/>
  <c r="AG292" i="1" l="1"/>
  <c r="AG1716" i="1" l="1"/>
  <c r="AG295" i="1"/>
  <c r="AG1724" i="1" l="1"/>
  <c r="AG298" i="1"/>
  <c r="AG1732" i="1" l="1"/>
  <c r="AG301" i="1"/>
  <c r="AG304" i="1" l="1"/>
  <c r="AG1734" i="1" s="1"/>
  <c r="AG307" i="1" s="1"/>
  <c r="AG310" i="1" s="1"/>
  <c r="AG1735" i="1" l="1"/>
  <c r="AG1737" i="1" l="1"/>
  <c r="AG1740" i="1" l="1"/>
  <c r="AG1741" i="1" s="1"/>
  <c r="AG1744" i="1" l="1"/>
  <c r="AG1746" i="1" l="1"/>
  <c r="AG1747" i="1" l="1"/>
  <c r="AG1752" i="1" l="1"/>
  <c r="AG1754" i="1" l="1"/>
  <c r="AG1755" i="1" s="1"/>
  <c r="AG1760" i="1" l="1"/>
  <c r="AG1761" i="1" l="1"/>
  <c r="AG1764" i="1" l="1"/>
  <c r="AG1766" i="1" l="1"/>
  <c r="AG1767" i="1" l="1"/>
  <c r="AG1770" i="1" l="1"/>
  <c r="AG1771" i="1" s="1"/>
  <c r="AC209" i="1" l="1"/>
  <c r="AC213" i="1"/>
  <c r="AC215" i="1" s="1"/>
  <c r="AC217" i="1" s="1"/>
  <c r="AC1364" i="1"/>
  <c r="AC1476" i="1" s="1"/>
  <c r="AC1596" i="1" s="1"/>
  <c r="AC1728" i="1" s="1"/>
  <c r="AC1838" i="1" s="1"/>
  <c r="AC426" i="1"/>
  <c r="AC211" i="1" l="1"/>
  <c r="AC219" i="1" s="1"/>
  <c r="AC216" i="1"/>
  <c r="AC1156" i="1"/>
  <c r="AC376" i="1" l="1"/>
  <c r="AC382" i="1" l="1"/>
  <c r="AC379" i="1"/>
  <c r="AC388" i="1" l="1"/>
  <c r="AC391" i="1" l="1"/>
  <c r="AC394" i="1"/>
  <c r="AC397" i="1" l="1"/>
  <c r="AC406" i="1" l="1"/>
  <c r="AC409" i="1" l="1"/>
  <c r="AC412" i="1"/>
  <c r="AC422" i="1" l="1"/>
  <c r="AC423" i="1" s="1"/>
  <c r="AC436" i="1" l="1"/>
  <c r="AC439" i="1" l="1"/>
  <c r="AC458" i="1" l="1"/>
  <c r="AC460" i="1" l="1"/>
  <c r="AC465" i="1" l="1"/>
  <c r="AC468" i="1"/>
  <c r="AC471" i="1" l="1"/>
  <c r="AC474" i="1"/>
  <c r="AC508" i="1" l="1"/>
  <c r="AC510" i="1" l="1"/>
  <c r="AC516" i="1" l="1"/>
  <c r="AC513" i="1"/>
  <c r="AC520" i="1" l="1"/>
  <c r="AC522" i="1"/>
  <c r="AC524" i="1" s="1"/>
  <c r="AC526" i="1" s="1"/>
  <c r="AC529" i="1" s="1"/>
  <c r="AC525" i="1" l="1"/>
  <c r="AC528" i="1"/>
  <c r="AC531" i="1" l="1"/>
  <c r="AC540" i="1" l="1"/>
  <c r="AC542" i="1" s="1"/>
  <c r="AC544" i="1" s="1"/>
  <c r="AC543" i="1" l="1"/>
  <c r="AC546" i="1"/>
  <c r="AC548" i="1" s="1"/>
  <c r="AC564" i="1" l="1"/>
  <c r="AC567" i="1" l="1"/>
  <c r="AC602" i="1" l="1"/>
  <c r="AC606" i="1" l="1"/>
  <c r="AC608" i="1"/>
  <c r="AC612" i="1" l="1"/>
  <c r="AC614" i="1"/>
  <c r="AC619" i="1" l="1"/>
  <c r="AC622" i="1"/>
  <c r="AC627" i="1" l="1"/>
  <c r="AC630" i="1"/>
  <c r="AC824" i="1" l="1"/>
  <c r="AC830" i="1" l="1"/>
  <c r="AC832" i="1" s="1"/>
  <c r="AC835" i="1" l="1"/>
  <c r="AC837" i="1" s="1"/>
  <c r="AC841" i="1"/>
  <c r="AC842" i="1" l="1"/>
  <c r="AC864" i="1" l="1"/>
  <c r="AC865" i="1" l="1"/>
  <c r="AC862" i="1" l="1"/>
  <c r="AC895" i="1" l="1"/>
  <c r="AC899" i="1" l="1"/>
  <c r="AC923" i="1" l="1"/>
  <c r="AC951" i="1" l="1"/>
  <c r="AC979" i="1" l="1"/>
  <c r="AC1139" i="1" l="1"/>
  <c r="AC1179" i="1" l="1"/>
  <c r="AC1185" i="1" l="1"/>
  <c r="AC1271" i="1" l="1"/>
  <c r="AC1293" i="1" l="1"/>
  <c r="AC1295" i="1" s="1"/>
  <c r="AC1284" i="1"/>
  <c r="AC1294" i="1" s="1"/>
  <c r="AC1296" i="1" l="1"/>
  <c r="AC1297" i="1" s="1"/>
  <c r="AC1300" i="1" l="1"/>
  <c r="AC1302" i="1" s="1"/>
  <c r="AC1301" i="1"/>
  <c r="AC1303" i="1" s="1"/>
  <c r="AC1304" i="1" l="1"/>
  <c r="AC1305" i="1" s="1"/>
  <c r="AC1308" i="1" l="1"/>
  <c r="AC1310" i="1" s="1"/>
  <c r="AC1309" i="1"/>
  <c r="AC1311" i="1" l="1"/>
  <c r="AC1316" i="1" s="1"/>
  <c r="AC1312" i="1"/>
  <c r="AC1315" i="1" s="1"/>
  <c r="AC1313" i="1" l="1"/>
  <c r="AC1317" i="1"/>
  <c r="AC1318" i="1"/>
  <c r="AC1324" i="1" s="1"/>
  <c r="AC1319" i="1" l="1"/>
  <c r="AC1326" i="1"/>
  <c r="AC1329" i="1" s="1"/>
  <c r="AC1331" i="1" s="1"/>
  <c r="AC1332" i="1" l="1"/>
  <c r="AC1333" i="1" s="1"/>
  <c r="AC1336" i="1" l="1"/>
  <c r="AC1339" i="1" s="1"/>
  <c r="AC1341" i="1" l="1"/>
  <c r="AC1342" i="1"/>
  <c r="AC1345" i="1" s="1"/>
  <c r="AC1347" i="1" s="1"/>
  <c r="AC1349" i="1" s="1"/>
  <c r="AC1348" i="1" l="1"/>
  <c r="AC1351" i="1"/>
  <c r="AC1343" i="1"/>
  <c r="AC1350" i="1"/>
  <c r="AC1352" i="1" l="1"/>
  <c r="AC1355" i="1"/>
  <c r="AC1358" i="1" l="1"/>
  <c r="AC1360" i="1" s="1"/>
  <c r="AC1353" i="1"/>
  <c r="AC1366" i="1"/>
  <c r="AC1369" i="1" s="1"/>
  <c r="AC1377" i="1" l="1"/>
  <c r="AC1379" i="1" s="1"/>
  <c r="AC1381" i="1" s="1"/>
  <c r="AC1371" i="1"/>
  <c r="AC1378" i="1" s="1"/>
  <c r="AC1372" i="1"/>
  <c r="AC1373" i="1" s="1"/>
  <c r="AC1380" i="1" l="1"/>
  <c r="AC1383" i="1"/>
  <c r="AC1382" i="1"/>
  <c r="AC1387" i="1" l="1"/>
  <c r="AC1384" i="1"/>
  <c r="AC1390" i="1" l="1"/>
  <c r="AC1385" i="1"/>
  <c r="AC1398" i="1"/>
  <c r="AC1400" i="1" s="1"/>
  <c r="AC1414" i="1" l="1"/>
  <c r="AC1416" i="1" s="1"/>
  <c r="AC1415" i="1"/>
  <c r="AC1417" i="1" s="1"/>
  <c r="AC1418" i="1" l="1"/>
  <c r="AC1419" i="1" s="1"/>
  <c r="AC1422" i="1" l="1"/>
  <c r="AC1424" i="1" s="1"/>
  <c r="AC1423" i="1"/>
  <c r="AC1425" i="1" s="1"/>
  <c r="AC1426" i="1" l="1"/>
  <c r="AC1432" i="1" s="1"/>
  <c r="AC1434" i="1" s="1"/>
  <c r="AC1427" i="1" l="1"/>
  <c r="AC1438" i="1"/>
  <c r="AC1440" i="1" s="1"/>
  <c r="AC1439" i="1"/>
  <c r="AC1441" i="1" s="1"/>
  <c r="AC1442" i="1" l="1"/>
  <c r="AC1443" i="1" s="1"/>
  <c r="AC1446" i="1" l="1"/>
  <c r="AC1448" i="1" s="1"/>
  <c r="AC1447" i="1"/>
  <c r="AC1449" i="1" l="1"/>
  <c r="AC1454" i="1" s="1"/>
  <c r="AC1450" i="1"/>
  <c r="AC1453" i="1" s="1"/>
  <c r="AC1455" i="1" l="1"/>
  <c r="AC1460" i="1" s="1"/>
  <c r="AC1451" i="1"/>
  <c r="AC1456" i="1"/>
  <c r="AC1459" i="1" s="1"/>
  <c r="AC1461" i="1" s="1"/>
  <c r="AC1463" i="1" s="1"/>
  <c r="AC1462" i="1" l="1"/>
  <c r="AC1465" i="1"/>
  <c r="AC1457" i="1"/>
  <c r="AC1464" i="1"/>
  <c r="AC1469" i="1" l="1"/>
  <c r="AC1466" i="1"/>
  <c r="AC1472" i="1" l="1"/>
  <c r="AC1474" i="1" s="1"/>
  <c r="AC1467" i="1"/>
  <c r="AC1479" i="1"/>
  <c r="AC1478" i="1"/>
  <c r="AC1480" i="1" s="1"/>
  <c r="AC1489" i="1" l="1"/>
  <c r="AC1491" i="1" s="1"/>
  <c r="AC1493" i="1" s="1"/>
  <c r="AC1481" i="1"/>
  <c r="AC1490" i="1" s="1"/>
  <c r="AC1482" i="1"/>
  <c r="AC1483" i="1" s="1"/>
  <c r="AC1492" i="1" l="1"/>
  <c r="AC1495" i="1"/>
  <c r="AC1494" i="1"/>
  <c r="AC1496" i="1" l="1"/>
  <c r="AC1497" i="1" s="1"/>
  <c r="AC1499" i="1"/>
  <c r="AC1502" i="1" l="1"/>
  <c r="AC1506" i="1" s="1"/>
  <c r="AC1505" i="1" l="1"/>
  <c r="AC1507" i="1" s="1"/>
  <c r="AC1508" i="1" l="1"/>
  <c r="AC1514" i="1" s="1"/>
  <c r="AC1517" i="1" s="1"/>
  <c r="AC1519" i="1" s="1"/>
  <c r="AC1524" i="1"/>
  <c r="AC1520" i="1" l="1"/>
  <c r="AC1521" i="1" s="1"/>
  <c r="AC1509" i="1"/>
  <c r="AC1527" i="1"/>
  <c r="AC1529" i="1" s="1"/>
  <c r="AC1530" i="1" l="1"/>
  <c r="AC1531" i="1" s="1"/>
  <c r="AC1534" i="1"/>
  <c r="AC1538" i="1" s="1"/>
  <c r="AC1537" i="1" l="1"/>
  <c r="AC1539" i="1" s="1"/>
  <c r="AC1540" i="1" l="1"/>
  <c r="AC1546" i="1" s="1"/>
  <c r="AC1550" i="1"/>
  <c r="AC1552" i="1" s="1"/>
  <c r="AC1551" i="1"/>
  <c r="AC1553" i="1" s="1"/>
  <c r="AC1541" i="1" l="1"/>
  <c r="AC1554" i="1"/>
  <c r="AC1555" i="1" s="1"/>
  <c r="AC1560" i="1" l="1"/>
  <c r="AC1563" i="1" s="1"/>
  <c r="AC1562" i="1" l="1"/>
  <c r="AC1564" i="1" s="1"/>
  <c r="AC1565" i="1" s="1"/>
  <c r="AC1561" i="1"/>
  <c r="AC1570" i="1"/>
  <c r="AC1571" i="1" l="1"/>
  <c r="AC1573" i="1" s="1"/>
  <c r="AC1578" i="1" s="1"/>
  <c r="AC1572" i="1"/>
  <c r="AC1574" i="1" l="1"/>
  <c r="AC1577" i="1" s="1"/>
  <c r="AC1579" i="1" s="1"/>
  <c r="AC1585" i="1"/>
  <c r="AC1580" i="1" l="1"/>
  <c r="AC1581" i="1" s="1"/>
  <c r="AC1575" i="1"/>
  <c r="AC1587" i="1"/>
  <c r="AC1589" i="1" s="1"/>
  <c r="AC1584" i="1" s="1"/>
  <c r="AC1586" i="1" s="1"/>
  <c r="AC1593" i="1"/>
  <c r="AC1583" i="1" l="1"/>
  <c r="AC1590" i="1"/>
  <c r="AC1591" i="1" s="1"/>
  <c r="AC1588" i="1"/>
  <c r="AC1598" i="1" s="1"/>
  <c r="AC1600" i="1" s="1"/>
  <c r="AC1602" i="1" l="1"/>
  <c r="AC1605" i="1" s="1"/>
  <c r="AC1607" i="1" s="1"/>
  <c r="AC1608" i="1" l="1"/>
  <c r="AC1609" i="1" s="1"/>
  <c r="AC1612" i="1" l="1"/>
  <c r="AC1615" i="1" s="1"/>
  <c r="AC1617" i="1" s="1"/>
  <c r="AC1619" i="1" s="1"/>
  <c r="AC1621" i="1" s="1"/>
  <c r="AC1620" i="1" l="1"/>
  <c r="AC1625" i="1" l="1"/>
  <c r="AC1622" i="1"/>
  <c r="AC1628" i="1" l="1"/>
  <c r="AC1623" i="1"/>
  <c r="AC1642" i="1"/>
  <c r="AC1643" i="1" l="1"/>
  <c r="AC1645" i="1" s="1"/>
  <c r="AC1644" i="1"/>
  <c r="AC1646" i="1" l="1"/>
  <c r="AC1651" i="1" s="1"/>
  <c r="AC1653" i="1" s="1"/>
  <c r="AC1654" i="1" l="1"/>
  <c r="AC1655" i="1" s="1"/>
  <c r="AC1647" i="1"/>
  <c r="AC1658" i="1"/>
  <c r="AC1662" i="1" s="1"/>
  <c r="AC1661" i="1" l="1"/>
  <c r="AC1663" i="1" s="1"/>
  <c r="AC1664" i="1" l="1"/>
  <c r="AC1670" i="1" s="1"/>
  <c r="AC1674" i="1" s="1"/>
  <c r="AC1676" i="1"/>
  <c r="AC1679" i="1" s="1"/>
  <c r="AC1681" i="1" s="1"/>
  <c r="AC1665" i="1" l="1"/>
  <c r="AC1682" i="1"/>
  <c r="AC1683" i="1" s="1"/>
  <c r="AC1688" i="1" l="1"/>
  <c r="AC1689" i="1" l="1"/>
  <c r="AC1691" i="1" s="1"/>
  <c r="AC1690" i="1"/>
  <c r="AC1692" i="1" l="1"/>
  <c r="AC1693" i="1" s="1"/>
  <c r="AC1696" i="1"/>
  <c r="AC1698" i="1" s="1"/>
  <c r="AC1697" i="1"/>
  <c r="AC1699" i="1" l="1"/>
  <c r="AC1706" i="1" s="1"/>
  <c r="AC1700" i="1"/>
  <c r="AC1705" i="1" s="1"/>
  <c r="AC1713" i="1" s="1"/>
  <c r="AC1715" i="1" l="1"/>
  <c r="AC1717" i="1" s="1"/>
  <c r="AC1701" i="1"/>
  <c r="AC1707" i="1"/>
  <c r="AC1714" i="1" s="1"/>
  <c r="AC1708" i="1"/>
  <c r="AC1709" i="1" s="1"/>
  <c r="AC1711" i="1" l="1"/>
  <c r="AC1721" i="1"/>
  <c r="AC1718" i="1"/>
  <c r="AC1716" i="1" l="1"/>
  <c r="AC1724" i="1" s="1"/>
  <c r="AC1732" i="1" s="1"/>
  <c r="AC1719" i="1"/>
  <c r="AC1734" i="1" l="1"/>
  <c r="AC1737" i="1" s="1"/>
  <c r="AC1739" i="1" s="1"/>
  <c r="AC1740" i="1" l="1"/>
  <c r="AC1744" i="1" s="1"/>
  <c r="AC1741" i="1" l="1"/>
  <c r="AC1747" i="1"/>
  <c r="AC1746" i="1"/>
  <c r="AC1748" i="1" s="1"/>
  <c r="AC1749" i="1" l="1"/>
  <c r="AC1751" i="1" s="1"/>
  <c r="AC1752" i="1" l="1"/>
  <c r="AC1750" i="1"/>
  <c r="AC1753" i="1"/>
  <c r="AC1754" i="1"/>
  <c r="AC1757" i="1"/>
  <c r="AC1764" i="1" l="1"/>
  <c r="AC1767" i="1" s="1"/>
  <c r="AC1755" i="1"/>
  <c r="AC1766" i="1"/>
  <c r="AC1768" i="1" s="1"/>
  <c r="AC1769" i="1" l="1"/>
  <c r="AC1774" i="1" s="1"/>
  <c r="AC1770" i="1"/>
  <c r="AC1773" i="1" s="1"/>
  <c r="AC1771" i="1" l="1"/>
  <c r="AC1775" i="1"/>
  <c r="AC1776" i="1"/>
  <c r="AC1779" i="1" s="1"/>
  <c r="AC1781" i="1" s="1"/>
  <c r="AC1777" i="1" l="1"/>
  <c r="AC1782" i="1"/>
  <c r="AC1786" i="1" s="1"/>
  <c r="AC1788" i="1" s="1"/>
  <c r="AC1790" i="1" s="1"/>
  <c r="AC1783" i="1" l="1"/>
  <c r="AC1792" i="1"/>
  <c r="AC1794" i="1" s="1"/>
  <c r="AC1793" i="1"/>
  <c r="AC1795" i="1" l="1"/>
  <c r="AC1796" i="1"/>
  <c r="AC1799" i="1" s="1"/>
  <c r="AC1801" i="1" s="1"/>
  <c r="AC1797" i="1" l="1"/>
  <c r="AC1802" i="1"/>
  <c r="AC1803" i="1" s="1"/>
  <c r="AC1806" i="1" l="1"/>
  <c r="AC1813" i="1"/>
  <c r="AC1815" i="1" l="1"/>
  <c r="AC1820" i="1" s="1"/>
  <c r="AC1816" i="1"/>
  <c r="AC1819" i="1" s="1"/>
  <c r="AC1817" i="1" l="1"/>
  <c r="AC1821" i="1"/>
  <c r="AC1826" i="1" s="1"/>
  <c r="AC1828" i="1" s="1"/>
  <c r="AC1822" i="1"/>
  <c r="AC1825" i="1" s="1"/>
  <c r="AC1827" i="1" s="1"/>
  <c r="AC1829" i="1" s="1"/>
  <c r="AC1831" i="1" s="1"/>
  <c r="AC1823" i="1" l="1"/>
  <c r="AC1830" i="1"/>
  <c r="AC1832" i="1" l="1"/>
  <c r="AC1835" i="1"/>
  <c r="AC1840" i="1" l="1"/>
  <c r="AC1842" i="1" s="1"/>
  <c r="AC1845" i="1" s="1"/>
  <c r="AC1847" i="1" s="1"/>
  <c r="AC1833" i="1"/>
  <c r="AC1844" i="1"/>
  <c r="AC1846" i="1" s="1"/>
  <c r="AC1848" i="1" l="1"/>
  <c r="AC1849" i="1" s="1"/>
  <c r="AC1852" i="1" l="1"/>
  <c r="AC1855" i="1" s="1"/>
  <c r="AC1853" i="1" l="1"/>
  <c r="AC1857" i="1"/>
  <c r="AC1859" i="1" s="1"/>
  <c r="AC1854" i="1" s="1"/>
  <c r="AC1856" i="1" s="1"/>
  <c r="AC1863" i="1"/>
  <c r="AC1860" i="1" l="1"/>
  <c r="AC1861" i="1" s="1"/>
  <c r="AC1858" i="1"/>
  <c r="AC1866" i="1" s="1"/>
  <c r="AC1877" i="1" l="1"/>
  <c r="AC1879" i="1" s="1"/>
  <c r="AC1878" i="1"/>
  <c r="AC1880" i="1" l="1"/>
  <c r="AC1885" i="1" s="1"/>
  <c r="AC1881" i="1"/>
  <c r="AC1884" i="1" s="1"/>
  <c r="AC1886" i="1" s="1"/>
  <c r="AC1882" i="1" l="1"/>
  <c r="AC1887" i="1"/>
  <c r="AC1888" i="1" s="1"/>
  <c r="AC1891" i="1" l="1"/>
  <c r="AC1893" i="1" s="1"/>
  <c r="AC1892" i="1"/>
  <c r="AC1894" i="1" s="1"/>
  <c r="AC1895" i="1" l="1"/>
  <c r="AC1899" i="1" s="1"/>
  <c r="AC1901" i="1" s="1"/>
  <c r="AC1903" i="1" s="1"/>
  <c r="AC1896" i="1" l="1"/>
  <c r="AC1905" i="1"/>
  <c r="AC1907" i="1" s="1"/>
  <c r="AC1906" i="1"/>
  <c r="AC1908" i="1" l="1"/>
  <c r="AC1909" i="1"/>
  <c r="AC1913" i="1" s="1"/>
  <c r="AC1910" i="1" l="1"/>
  <c r="AC1916" i="1"/>
  <c r="AC1915" i="1"/>
  <c r="AC1917" i="1" s="1"/>
  <c r="AC1918" i="1" l="1"/>
  <c r="AC1923" i="1" s="1"/>
  <c r="AC1919" i="1"/>
  <c r="AC1922" i="1" s="1"/>
  <c r="AC1920" i="1" l="1"/>
  <c r="AC1924" i="1"/>
  <c r="AC1929" i="1" s="1"/>
  <c r="AC1925" i="1"/>
  <c r="AC1928" i="1" s="1"/>
  <c r="AC1926" i="1" l="1"/>
  <c r="AC1930" i="1"/>
  <c r="AC1931" i="1"/>
  <c r="AC1934" i="1" s="1"/>
  <c r="AC1932" i="1" l="1"/>
  <c r="AC1936" i="1"/>
  <c r="AC1937" i="1"/>
  <c r="AC1940" i="1" s="1"/>
  <c r="AC1942" i="1" s="1"/>
  <c r="AC1944" i="1" s="1"/>
  <c r="AC1943" i="1" l="1"/>
  <c r="AC1946" i="1"/>
  <c r="AC1938" i="1"/>
  <c r="AC1945" i="1"/>
  <c r="AC1947" i="1" l="1"/>
  <c r="AC1950" i="1"/>
  <c r="AC1953" i="1" l="1"/>
  <c r="AC1955" i="1" s="1"/>
  <c r="AC1948" i="1"/>
  <c r="AC1957" i="1"/>
  <c r="AC1963" i="1" l="1"/>
  <c r="AC1958" i="1"/>
  <c r="AC1959" i="1" s="1"/>
  <c r="AC1962" i="1" s="1"/>
  <c r="AC1964" i="1" s="1"/>
  <c r="AG1776" i="1"/>
  <c r="AG1777" i="1" s="1"/>
  <c r="AG1782" i="1"/>
  <c r="AG1783" i="1" s="1"/>
  <c r="AG1786" i="1"/>
  <c r="AG1788" i="1"/>
  <c r="AG1790" i="1"/>
  <c r="AG1792" i="1"/>
  <c r="AG1793" i="1" s="1"/>
  <c r="AG1796" i="1"/>
  <c r="AG1797" i="1" s="1"/>
  <c r="AG1802" i="1"/>
  <c r="AG1803" i="1" s="1"/>
  <c r="AG1806" i="1"/>
  <c r="AG1813" i="1"/>
  <c r="AG1816" i="1"/>
  <c r="AG1817" i="1" s="1"/>
  <c r="AG1822" i="1"/>
  <c r="AG1823" i="1" s="1"/>
  <c r="AG1830" i="1"/>
  <c r="AG313" i="1"/>
  <c r="AG316" i="1"/>
  <c r="AG319" i="1"/>
  <c r="AG322" i="1"/>
  <c r="AG325" i="1"/>
  <c r="AG328" i="1"/>
  <c r="AG331" i="1"/>
  <c r="AG334" i="1"/>
  <c r="AG337" i="1"/>
  <c r="AG340" i="1"/>
  <c r="AG343" i="1"/>
  <c r="AG346" i="1"/>
  <c r="AG1232" i="1"/>
  <c r="AG1236" i="1"/>
  <c r="AG1240" i="1"/>
  <c r="AG1244" i="1"/>
  <c r="AG1242" i="1"/>
  <c r="AG1238" i="1"/>
  <c r="AG1234" i="1"/>
  <c r="AG1228" i="1"/>
  <c r="AG1230" i="1"/>
  <c r="AG1226" i="1"/>
  <c r="AG1222" i="1"/>
  <c r="AG1220" i="1"/>
  <c r="AG1218" i="1"/>
  <c r="AG1224" i="1"/>
  <c r="AG1216" i="1"/>
  <c r="AG1214" i="1"/>
  <c r="AG1212" i="1"/>
  <c r="AG1210" i="1"/>
  <c r="AG1208" i="1"/>
  <c r="AG1202" i="1"/>
  <c r="AG1206" i="1"/>
  <c r="AG1196" i="1"/>
  <c r="AG1204" i="1"/>
  <c r="AG1200" i="1"/>
  <c r="AG1194" i="1"/>
  <c r="AG1198" i="1"/>
  <c r="AG1190" i="1"/>
  <c r="AG1192" i="1"/>
  <c r="AG1807" i="1"/>
  <c r="AG1809" i="1"/>
  <c r="AG492" i="1"/>
  <c r="AG632" i="1"/>
  <c r="AG940" i="1"/>
  <c r="AG946" i="1" s="1"/>
  <c r="AG947" i="1" s="1"/>
  <c r="AG1292" i="1"/>
  <c r="AG1406" i="1"/>
  <c r="AG1526" i="1"/>
  <c r="AG1562" i="1"/>
  <c r="AG1563" i="1" s="1"/>
  <c r="AG349" i="1"/>
  <c r="AG352" i="1"/>
  <c r="AG355" i="1"/>
  <c r="AG358" i="1"/>
  <c r="AG361" i="1"/>
  <c r="AG364" i="1"/>
  <c r="AG367" i="1"/>
  <c r="AG370" i="1"/>
  <c r="AG371" i="1" s="1"/>
  <c r="AG1730" i="1"/>
  <c r="AG1725" i="1" s="1"/>
  <c r="AG938" i="1"/>
  <c r="AG1832" i="1"/>
  <c r="AG1833" i="1" s="1"/>
  <c r="AG936" i="1"/>
  <c r="AG1840" i="1"/>
  <c r="AG1842" i="1"/>
  <c r="AG1844" i="1"/>
  <c r="AG1845" i="1" s="1"/>
  <c r="AG1848" i="1"/>
  <c r="AG1849" i="1" s="1"/>
  <c r="AG1852" i="1"/>
  <c r="AG1853" i="1" s="1"/>
  <c r="AG1860" i="1"/>
  <c r="AG1861" i="1" s="1"/>
  <c r="AG1858" i="1"/>
  <c r="AG1866" i="1"/>
  <c r="AG1877" i="1"/>
  <c r="AG1878" i="1" s="1"/>
  <c r="AG1881" i="1"/>
  <c r="AG1882" i="1" s="1"/>
  <c r="AG1887" i="1"/>
  <c r="AG1888" i="1" s="1"/>
  <c r="AG1891" i="1"/>
  <c r="AG1892" i="1" s="1"/>
  <c r="AG1895" i="1"/>
  <c r="AG1896" i="1" s="1"/>
  <c r="AG1899" i="1"/>
  <c r="AG1901" i="1"/>
  <c r="AG1903" i="1"/>
  <c r="AG1905" i="1"/>
  <c r="AG1906" i="1" s="1"/>
  <c r="AG1909" i="1"/>
  <c r="AG1910" i="1" s="1"/>
  <c r="AG1913" i="1"/>
  <c r="AG1915" i="1"/>
  <c r="AG1916" i="1" s="1"/>
  <c r="AG1919" i="1"/>
  <c r="AG1920" i="1" s="1"/>
  <c r="AG1925" i="1"/>
  <c r="AG1926" i="1" s="1"/>
  <c r="AG1931" i="1"/>
  <c r="AG1932" i="1" s="1"/>
  <c r="AG1937" i="1"/>
  <c r="AG1938" i="1" s="1"/>
  <c r="AG1945" i="1"/>
  <c r="AG1947" i="1"/>
  <c r="AG1948" i="1" s="1"/>
  <c r="AG1953" i="1"/>
  <c r="AG1955" i="1"/>
  <c r="AG1957" i="1"/>
  <c r="AG1962" i="1" s="1"/>
  <c r="AG1965" i="1"/>
  <c r="AG1966" i="1" s="1"/>
  <c r="M501" i="1"/>
  <c r="M503" i="1" s="1"/>
  <c r="M832" i="1"/>
  <c r="M835" i="1" s="1"/>
  <c r="M935" i="1"/>
  <c r="M936" i="1" s="1"/>
  <c r="M941" i="1" s="1"/>
  <c r="M956" i="1"/>
  <c r="M971" i="1"/>
  <c r="M973" i="1" s="1"/>
  <c r="M1137" i="1"/>
  <c r="AI1137" i="1" s="1"/>
  <c r="AF1137" i="1" s="1"/>
  <c r="M1170" i="1"/>
  <c r="M1172" i="1" s="1"/>
  <c r="M1173" i="1"/>
  <c r="M1175" i="1" s="1"/>
  <c r="AI1175" i="1" s="1"/>
  <c r="AF1175" i="1" s="1"/>
  <c r="M1183" i="1"/>
  <c r="M1526" i="1"/>
  <c r="M1528" i="1" s="1"/>
  <c r="AI1528" i="1" s="1"/>
  <c r="AF1528" i="1" s="1"/>
  <c r="AG958" i="1"/>
  <c r="AG959" i="1" s="1"/>
  <c r="AG955" i="1"/>
  <c r="AG1141" i="1"/>
  <c r="AG1166" i="1"/>
  <c r="AG1167" i="1" s="1"/>
  <c r="AG1176" i="1"/>
  <c r="AG1177" i="1" s="1"/>
  <c r="AG1174" i="1"/>
  <c r="AG1250" i="1"/>
  <c r="AG1251" i="1" s="1"/>
  <c r="AG1247" i="1"/>
  <c r="AG1268" i="1"/>
  <c r="AG1269" i="1" s="1"/>
  <c r="AG1261" i="1"/>
  <c r="AG1266" i="1"/>
  <c r="AG1274" i="1"/>
  <c r="AG1275" i="1" s="1"/>
  <c r="AG493" i="1"/>
  <c r="AG496" i="1"/>
  <c r="AG497" i="1" s="1"/>
  <c r="AG533" i="1"/>
  <c r="AG560" i="1"/>
  <c r="AG561" i="1" s="1"/>
  <c r="AG558" i="1"/>
  <c r="AG569" i="1"/>
  <c r="AG1486" i="1"/>
  <c r="AG1487" i="1" s="1"/>
  <c r="AG1434" i="1"/>
  <c r="AG1435" i="1" s="1"/>
  <c r="AG890" i="1"/>
  <c r="AG892" i="1"/>
  <c r="AG893" i="1" s="1"/>
  <c r="AG906" i="1"/>
  <c r="AG907" i="1" s="1"/>
  <c r="AG912" i="1"/>
  <c r="AG913" i="1" s="1"/>
  <c r="AG949" i="1"/>
  <c r="AC898" i="1"/>
  <c r="AC900" i="1" s="1"/>
  <c r="AC1399" i="1"/>
  <c r="AC1402" i="1" s="1"/>
  <c r="AC1407" i="1" s="1"/>
  <c r="AC1409" i="1" s="1"/>
  <c r="AC1410" i="1" s="1"/>
  <c r="AC1411" i="1" s="1"/>
  <c r="AC1263" i="1"/>
  <c r="AC1265" i="1" s="1"/>
  <c r="AC1268" i="1" s="1"/>
  <c r="AC1269" i="1" s="1"/>
  <c r="AC1274" i="1"/>
  <c r="AC1275" i="1" s="1"/>
  <c r="AC1247" i="1"/>
  <c r="AC1250" i="1" s="1"/>
  <c r="AC1251" i="1" s="1"/>
  <c r="AC1184" i="1"/>
  <c r="AC1186" i="1" s="1"/>
  <c r="AC1187" i="1" s="1"/>
  <c r="AC1262" i="1"/>
  <c r="AC1264" i="1" s="1"/>
  <c r="AC1248" i="1"/>
  <c r="AC1171" i="1"/>
  <c r="AC1173" i="1" s="1"/>
  <c r="AC1176" i="1" s="1"/>
  <c r="AC1177" i="1" s="1"/>
  <c r="AC1157" i="1"/>
  <c r="AC1158" i="1" s="1"/>
  <c r="AC1159" i="1" s="1"/>
  <c r="AC1138" i="1"/>
  <c r="AC1140" i="1" s="1"/>
  <c r="AC1141" i="1" s="1"/>
  <c r="AC969" i="1"/>
  <c r="AC971" i="1" s="1"/>
  <c r="AC955" i="1"/>
  <c r="AC958" i="1" s="1"/>
  <c r="AC959" i="1" s="1"/>
  <c r="AC956" i="1"/>
  <c r="AC904" i="1"/>
  <c r="AC887" i="1"/>
  <c r="AC889" i="1" s="1"/>
  <c r="AC869" i="1"/>
  <c r="AC872" i="1" s="1"/>
  <c r="AC873" i="1" s="1"/>
  <c r="AC875" i="1" s="1"/>
  <c r="AC876" i="1" s="1"/>
  <c r="AC843" i="1"/>
  <c r="AC846" i="1" s="1"/>
  <c r="AC870" i="1"/>
  <c r="AC833" i="1"/>
  <c r="AC836" i="1" s="1"/>
  <c r="AC838" i="1" s="1"/>
  <c r="AC844" i="1"/>
  <c r="AC831" i="1"/>
  <c r="AC834" i="1" s="1"/>
  <c r="AC825" i="1"/>
  <c r="AC827" i="1" s="1"/>
  <c r="AC819" i="1"/>
  <c r="AC821" i="1" s="1"/>
  <c r="AC826" i="1"/>
  <c r="AC626" i="1"/>
  <c r="AC628" i="1" s="1"/>
  <c r="AC633" i="1" s="1"/>
  <c r="AC635" i="1" s="1"/>
  <c r="AC636" i="1" s="1"/>
  <c r="AC637" i="1" s="1"/>
  <c r="AC820" i="1"/>
  <c r="AC573" i="1"/>
  <c r="AC576" i="1" s="1"/>
  <c r="AC577" i="1" s="1"/>
  <c r="AC566" i="1"/>
  <c r="AC568" i="1" s="1"/>
  <c r="AC569" i="1" s="1"/>
  <c r="AC555" i="1"/>
  <c r="AC557" i="1" s="1"/>
  <c r="AC547" i="1"/>
  <c r="AC550" i="1" s="1"/>
  <c r="AC551" i="1" s="1"/>
  <c r="AC530" i="1"/>
  <c r="AC532" i="1" s="1"/>
  <c r="AC533" i="1" s="1"/>
  <c r="AC500" i="1"/>
  <c r="AC475" i="1"/>
  <c r="AC476" i="1" s="1"/>
  <c r="AC632" i="1"/>
  <c r="AC634" i="1" s="1"/>
  <c r="AC631" i="1" s="1"/>
  <c r="AC438" i="1"/>
  <c r="AC440" i="1" s="1"/>
  <c r="AC443" i="1" s="1"/>
  <c r="AC444" i="1"/>
  <c r="AC427" i="1"/>
  <c r="AC429" i="1" s="1"/>
  <c r="AC432" i="1" s="1"/>
  <c r="AC433" i="1" s="1"/>
  <c r="AC414" i="1"/>
  <c r="AC417" i="1" s="1"/>
  <c r="AC396" i="1"/>
  <c r="AC398" i="1" s="1"/>
  <c r="AC399" i="1" s="1"/>
  <c r="AC401" i="1" s="1"/>
  <c r="AC404" i="1" s="1"/>
  <c r="AC235" i="1"/>
  <c r="AC251" i="1"/>
  <c r="AC228" i="1"/>
  <c r="AC230" i="1" s="1"/>
  <c r="AC231" i="1" s="1"/>
  <c r="AC243" i="1"/>
  <c r="AC245" i="1" s="1"/>
  <c r="AC237" i="1"/>
  <c r="AC238" i="1" s="1"/>
  <c r="AC241" i="1" s="1"/>
  <c r="AC244" i="1" s="1"/>
  <c r="AC229" i="1"/>
  <c r="AC221" i="1" s="1"/>
  <c r="AC224" i="1" s="1"/>
  <c r="AG576" i="1"/>
  <c r="AG577" i="1" s="1"/>
  <c r="AG573" i="1"/>
  <c r="AG600" i="1"/>
  <c r="AG1258" i="1"/>
  <c r="AG1259" i="1" s="1"/>
  <c r="AG1288" i="1"/>
  <c r="AG1289" i="1" s="1"/>
  <c r="AG1282" i="1"/>
  <c r="AG1376" i="1"/>
  <c r="AG1402" i="1"/>
  <c r="AG1403" i="1" s="1"/>
  <c r="AG1398" i="1"/>
  <c r="AG1399" i="1" s="1"/>
  <c r="AG1520" i="1"/>
  <c r="AG1521" i="1" s="1"/>
  <c r="AG1517" i="1"/>
  <c r="AG1496" i="1"/>
  <c r="AG1489" i="1"/>
  <c r="AG1494" i="1"/>
  <c r="AG1364" i="1"/>
  <c r="AG1497" i="1"/>
  <c r="AG1508" i="1"/>
  <c r="AG1509" i="1" s="1"/>
  <c r="AG1502" i="1"/>
  <c r="AG1505" i="1" s="1"/>
  <c r="AG1514" i="1"/>
  <c r="AG1515" i="1" s="1"/>
  <c r="AG1524" i="1"/>
  <c r="AG1527" i="1" s="1"/>
  <c r="AG1530" i="1"/>
  <c r="AG1531" i="1" s="1"/>
  <c r="AG1534" i="1"/>
  <c r="AG1537" i="1" s="1"/>
  <c r="AG1540" i="1"/>
  <c r="AG1541" i="1" s="1"/>
  <c r="AG1546" i="1"/>
  <c r="AG1550" i="1"/>
  <c r="AG257" i="1"/>
  <c r="AG258" i="1" s="1"/>
  <c r="AG267" i="1"/>
  <c r="AG268" i="1" s="1"/>
  <c r="AG1670" i="1"/>
  <c r="AG1466" i="1"/>
  <c r="AG1467" i="1" s="1"/>
  <c r="AG1478" i="1"/>
  <c r="AG1479" i="1" s="1"/>
  <c r="AG1483" i="1"/>
  <c r="AG1642" i="1"/>
  <c r="AG1637" i="1" s="1"/>
  <c r="AG1646" i="1"/>
  <c r="AG1647" i="1" s="1"/>
  <c r="AG1654" i="1"/>
  <c r="AG1655" i="1" s="1"/>
  <c r="AG1658" i="1"/>
  <c r="AG1661" i="1" s="1"/>
  <c r="AG1664" i="1"/>
  <c r="AG1665" i="1" s="1"/>
  <c r="AG1560" i="1"/>
  <c r="AG1570" i="1"/>
  <c r="AG1571" i="1" s="1"/>
  <c r="AG1602" i="1"/>
  <c r="AG1603" i="1" s="1"/>
  <c r="AG1612" i="1"/>
  <c r="AG1613" i="1" s="1"/>
  <c r="AG1628" i="1"/>
  <c r="AG1629" i="1" s="1"/>
  <c r="AG1631" i="1"/>
  <c r="AG1639" i="1"/>
  <c r="AG1547" i="1"/>
  <c r="AG1551" i="1"/>
  <c r="AG1554" i="1"/>
  <c r="AG1555" i="1" s="1"/>
  <c r="AG1574" i="1"/>
  <c r="AG1575" i="1" s="1"/>
  <c r="AG1580" i="1"/>
  <c r="AG1581" i="1" s="1"/>
  <c r="AG1590" i="1"/>
  <c r="AG1591" i="1" s="1"/>
  <c r="AG1588" i="1"/>
  <c r="AG1598" i="1"/>
  <c r="AG1600" i="1"/>
  <c r="AG1608" i="1"/>
  <c r="AG1609" i="1" s="1"/>
  <c r="AG1605" i="1"/>
  <c r="AG1622" i="1"/>
  <c r="AG1623" i="1" s="1"/>
  <c r="AG1615" i="1"/>
  <c r="AG1620" i="1"/>
  <c r="AG1474" i="1"/>
  <c r="AG1472" i="1"/>
  <c r="AG1447" i="1"/>
  <c r="AG1450" i="1"/>
  <c r="AG1451" i="1" s="1"/>
  <c r="AG1457" i="1"/>
  <c r="AG1410" i="1"/>
  <c r="AG1411" i="1" s="1"/>
  <c r="AG1414" i="1"/>
  <c r="AG1415" i="1" s="1"/>
  <c r="AG1418" i="1"/>
  <c r="AG1419" i="1" s="1"/>
  <c r="AG1422" i="1"/>
  <c r="AG1423" i="1" s="1"/>
  <c r="AG1426" i="1"/>
  <c r="AG1427" i="1" s="1"/>
  <c r="AG1432" i="1"/>
  <c r="AG1438" i="1"/>
  <c r="AG1439" i="1" s="1"/>
  <c r="AG1442" i="1"/>
  <c r="AG1443" i="1" s="1"/>
  <c r="AG1277" i="1"/>
  <c r="AG1324" i="1"/>
  <c r="AG1326" i="1"/>
  <c r="AG1327" i="1" s="1"/>
  <c r="AG1336" i="1"/>
  <c r="AG1337" i="1" s="1"/>
  <c r="AG1366" i="1"/>
  <c r="AG1367" i="1" s="1"/>
  <c r="AG1284" i="1"/>
  <c r="AG1293" i="1" s="1"/>
  <c r="AG1296" i="1"/>
  <c r="AG1297" i="1" s="1"/>
  <c r="AG1300" i="1"/>
  <c r="AG1301" i="1" s="1"/>
  <c r="AG1304" i="1"/>
  <c r="AG1305" i="1" s="1"/>
  <c r="AG1308" i="1"/>
  <c r="AG1309" i="1" s="1"/>
  <c r="AG1312" i="1"/>
  <c r="AG1313" i="1" s="1"/>
  <c r="AG1318" i="1"/>
  <c r="AG1319" i="1" s="1"/>
  <c r="AG1332" i="1"/>
  <c r="AG1333" i="1" s="1"/>
  <c r="AG1329" i="1"/>
  <c r="AG1342" i="1"/>
  <c r="AG1343" i="1" s="1"/>
  <c r="AG1339" i="1"/>
  <c r="AG1352" i="1"/>
  <c r="AG1353" i="1" s="1"/>
  <c r="AG1350" i="1"/>
  <c r="AG1358" i="1"/>
  <c r="AG1360" i="1"/>
  <c r="AG1372" i="1"/>
  <c r="AG1373" i="1" s="1"/>
  <c r="AG1369" i="1"/>
  <c r="AG1384" i="1"/>
  <c r="AG1385" i="1" s="1"/>
  <c r="AG1377" i="1"/>
  <c r="AG1382" i="1"/>
  <c r="AG1390" i="1"/>
  <c r="AG1280" i="1"/>
  <c r="AG1245" i="1"/>
  <c r="AG1042" i="1"/>
  <c r="AD1042" i="1" s="1"/>
  <c r="AG636" i="1"/>
  <c r="AG637" i="1" s="1"/>
  <c r="AG819" i="1"/>
  <c r="AG822" i="1"/>
  <c r="AG872" i="1"/>
  <c r="AG873" i="1" s="1"/>
  <c r="AG869" i="1"/>
  <c r="AG273" i="1"/>
  <c r="AG271" i="1"/>
  <c r="AG277" i="1"/>
  <c r="AG275" i="1"/>
  <c r="AG281" i="1"/>
  <c r="AG279" i="1"/>
  <c r="AG376" i="1"/>
  <c r="AG374" i="1"/>
  <c r="AG382" i="1"/>
  <c r="AG378" i="1"/>
  <c r="AG379" i="1" s="1"/>
  <c r="AG388" i="1"/>
  <c r="AG389" i="1" s="1"/>
  <c r="AG384" i="1"/>
  <c r="AG386" i="1"/>
  <c r="AG394" i="1"/>
  <c r="AG391" i="1"/>
  <c r="AG399" i="1"/>
  <c r="AG396" i="1"/>
  <c r="AG397" i="1" s="1"/>
  <c r="AG406" i="1"/>
  <c r="AG402" i="1"/>
  <c r="AG404" i="1"/>
  <c r="AG412" i="1"/>
  <c r="AG413" i="1" s="1"/>
  <c r="AG408" i="1"/>
  <c r="AG409" i="1" s="1"/>
  <c r="AG422" i="1"/>
  <c r="AG423" i="1" s="1"/>
  <c r="AG415" i="1"/>
  <c r="AG420" i="1"/>
  <c r="AG417" i="1"/>
  <c r="AG432" i="1"/>
  <c r="AG433" i="1" s="1"/>
  <c r="AG425" i="1"/>
  <c r="AG430" i="1"/>
  <c r="AG436" i="1"/>
  <c r="AG427" i="1"/>
  <c r="AG441" i="1"/>
  <c r="AG438" i="1"/>
  <c r="AG439" i="1" s="1"/>
  <c r="AG446" i="1"/>
  <c r="AG447" i="1" s="1"/>
  <c r="AG443" i="1"/>
  <c r="AG458" i="1"/>
  <c r="AG449" i="1"/>
  <c r="AG454" i="1"/>
  <c r="AG460" i="1"/>
  <c r="AG452" i="1"/>
  <c r="AG456" i="1"/>
  <c r="AG468" i="1"/>
  <c r="AG464" i="1"/>
  <c r="AG465" i="1" s="1"/>
  <c r="AG474" i="1"/>
  <c r="AG470" i="1"/>
  <c r="AG471" i="1" s="1"/>
  <c r="AG264" i="1"/>
  <c r="AG985" i="1"/>
  <c r="AD985" i="1" s="1"/>
  <c r="AI1172" i="1"/>
  <c r="AF1172" i="1" s="1"/>
  <c r="AG1012" i="1"/>
  <c r="AD1012" i="1" s="1"/>
  <c r="AI941" i="1"/>
  <c r="AD941" i="1"/>
  <c r="AC1526" i="1"/>
  <c r="AC1528" i="1" s="1"/>
  <c r="AC1525" i="1" s="1"/>
  <c r="AC1277" i="1"/>
  <c r="AC1321" i="1"/>
  <c r="AC1327" i="1"/>
  <c r="AC1337" i="1"/>
  <c r="AC1361" i="1"/>
  <c r="AC1367" i="1"/>
  <c r="AC1429" i="1"/>
  <c r="AC1435" i="1"/>
  <c r="AC1487" i="1"/>
  <c r="AC1503" i="1"/>
  <c r="AC1511" i="1"/>
  <c r="AC1515" i="1"/>
  <c r="AC1543" i="1"/>
  <c r="AC1547" i="1"/>
  <c r="AC1557" i="1"/>
  <c r="AC1567" i="1"/>
  <c r="AC1603" i="1"/>
  <c r="AC1613" i="1"/>
  <c r="AC1629" i="1"/>
  <c r="AC1631" i="1"/>
  <c r="AC1639" i="1"/>
  <c r="AC1649" i="1"/>
  <c r="AC1659" i="1"/>
  <c r="AC1667" i="1"/>
  <c r="AC1671" i="1"/>
  <c r="AC1677" i="1"/>
  <c r="AC1685" i="1"/>
  <c r="AC1703" i="1"/>
  <c r="AC1725" i="1"/>
  <c r="AC1735" i="1"/>
  <c r="AC1807" i="1"/>
  <c r="AC1809" i="1"/>
  <c r="AC1811" i="1"/>
  <c r="AC1280" i="1"/>
  <c r="AC1403" i="1"/>
  <c r="AC1405" i="1" s="1"/>
  <c r="AC430" i="1"/>
  <c r="AC1282" i="1"/>
  <c r="AC1286" i="1" s="1"/>
  <c r="AC597" i="1"/>
  <c r="AC599" i="1" s="1"/>
  <c r="AC610" i="1"/>
  <c r="AC618" i="1"/>
  <c r="AC620" i="1" s="1"/>
  <c r="AC604" i="1"/>
  <c r="AC1174" i="1"/>
  <c r="AC383" i="1"/>
  <c r="AC386" i="1" s="1"/>
  <c r="AC389" i="1" s="1"/>
  <c r="AC378" i="1"/>
  <c r="AC380" i="1" s="1"/>
  <c r="AC384" i="1"/>
  <c r="AC390" i="1"/>
  <c r="AC392" i="1" s="1"/>
  <c r="AC385" i="1"/>
  <c r="AC463" i="1"/>
  <c r="AC1258" i="1"/>
  <c r="AC1259" i="1" s="1"/>
  <c r="AC850" i="1"/>
  <c r="AC845" i="1"/>
  <c r="AC1170" i="1"/>
  <c r="AC1172" i="1" s="1"/>
  <c r="AC1175" i="1"/>
  <c r="AC1183" i="1"/>
  <c r="AC511" i="1"/>
  <c r="AC1137" i="1"/>
  <c r="AC437" i="1"/>
  <c r="AC431" i="1"/>
  <c r="AC428" i="1"/>
  <c r="AC408" i="1"/>
  <c r="AC410" i="1" s="1"/>
  <c r="AC413" i="1" s="1"/>
  <c r="AC910" i="1"/>
  <c r="AC897" i="1"/>
  <c r="AC888" i="1"/>
  <c r="AC469" i="1"/>
  <c r="AC464" i="1"/>
  <c r="AC466" i="1" s="1"/>
  <c r="AC470" i="1"/>
  <c r="AC472" i="1" s="1"/>
  <c r="AC450" i="1"/>
  <c r="AC957" i="1"/>
  <c r="AC972" i="1"/>
  <c r="AC970" i="1"/>
  <c r="AC1401" i="1"/>
  <c r="AC425" i="1"/>
  <c r="AC415" i="1"/>
  <c r="AC407" i="1"/>
  <c r="AC267" i="1"/>
  <c r="AC268" i="1" s="1"/>
  <c r="AC277" i="1"/>
  <c r="AC279" i="1"/>
  <c r="AI1183" i="1"/>
  <c r="AF1183" i="1" s="1"/>
  <c r="AC575" i="1"/>
  <c r="AC512" i="1"/>
  <c r="AC514" i="1" s="1"/>
  <c r="AC371" i="1"/>
  <c r="AC373" i="1" s="1"/>
  <c r="AC377" i="1"/>
  <c r="AC395" i="1"/>
  <c r="AC1164" i="1"/>
  <c r="AI1170" i="1"/>
  <c r="AF1170" i="1" s="1"/>
  <c r="AI1173" i="1"/>
  <c r="AF1173" i="1" s="1"/>
  <c r="AI936" i="1"/>
  <c r="AD936" i="1"/>
  <c r="AI501" i="1"/>
  <c r="AF501" i="1" s="1"/>
  <c r="AI971" i="1"/>
  <c r="AF971" i="1" s="1"/>
  <c r="AI956" i="1"/>
  <c r="AF956" i="1" s="1"/>
  <c r="AC253" i="1"/>
  <c r="AC255" i="1"/>
  <c r="AC257" i="1"/>
  <c r="AC258" i="1" s="1"/>
  <c r="AI503" i="1"/>
  <c r="AF503" i="1" s="1"/>
  <c r="AC871" i="1"/>
  <c r="AC274" i="1"/>
  <c r="AC278" i="1"/>
  <c r="AC372" i="1"/>
  <c r="AC571" i="1"/>
  <c r="AC523" i="1"/>
  <c r="AC518" i="1"/>
  <c r="AC249" i="1"/>
  <c r="AC252" i="1" s="1"/>
  <c r="AC264" i="1"/>
  <c r="AC273" i="1"/>
  <c r="AC275" i="1"/>
  <c r="AC281" i="1"/>
  <c r="AC558" i="1"/>
  <c r="AI935" i="1"/>
  <c r="AD935" i="1"/>
  <c r="AC553" i="1" l="1"/>
  <c r="AG1395" i="1"/>
  <c r="AI832" i="1"/>
  <c r="AF832" i="1" s="1"/>
  <c r="AC1267" i="1"/>
  <c r="AC549" i="1"/>
  <c r="AC233" i="1"/>
  <c r="AC402" i="1"/>
  <c r="AD1526" i="1"/>
  <c r="AI1526" i="1"/>
  <c r="AC890" i="1"/>
  <c r="AG941" i="1"/>
  <c r="AG1643" i="1"/>
  <c r="AG1285" i="1"/>
  <c r="AC1285" i="1"/>
  <c r="AC1288" i="1" s="1"/>
  <c r="AC1289" i="1" s="1"/>
  <c r="AC1406" i="1"/>
  <c r="AC1408" i="1" s="1"/>
  <c r="AG1361" i="1"/>
  <c r="AC240" i="1"/>
  <c r="AC416" i="1"/>
  <c r="AC418" i="1" s="1"/>
  <c r="AG1671" i="1"/>
  <c r="AC1261" i="1"/>
  <c r="AC1965" i="1"/>
  <c r="AC1966" i="1" s="1"/>
  <c r="AC1249" i="1"/>
  <c r="AC1152" i="1"/>
  <c r="AC1153" i="1" s="1"/>
  <c r="AC892" i="1"/>
  <c r="AC893" i="1" s="1"/>
  <c r="AC891" i="1"/>
  <c r="AC403" i="1"/>
  <c r="AC225" i="1"/>
  <c r="AC560" i="1"/>
  <c r="AC561" i="1" s="1"/>
  <c r="AC559" i="1"/>
  <c r="AC847" i="1"/>
  <c r="AC849" i="1"/>
  <c r="AC852" i="1" s="1"/>
  <c r="AC855" i="1" s="1"/>
  <c r="AC1143" i="1"/>
  <c r="AC1144" i="1"/>
  <c r="M937" i="1"/>
  <c r="AI937" i="1" s="1"/>
  <c r="AC220" i="1"/>
  <c r="AC271" i="1"/>
  <c r="AC270" i="1"/>
  <c r="AC973" i="1"/>
  <c r="AC974" i="1"/>
  <c r="AC446" i="1"/>
  <c r="AC445" i="1"/>
  <c r="AC419" i="1"/>
  <c r="AC420" i="1"/>
  <c r="M837" i="1"/>
  <c r="AI837" i="1" s="1"/>
  <c r="AF837" i="1" s="1"/>
  <c r="AI835" i="1"/>
  <c r="AD835" i="1"/>
  <c r="AC246" i="1"/>
  <c r="AC247" i="1"/>
  <c r="M976" i="1"/>
  <c r="M981" i="1" s="1"/>
  <c r="AI981" i="1" s="1"/>
  <c r="AF981" i="1" s="1"/>
  <c r="AI973" i="1"/>
  <c r="AF973" i="1" s="1"/>
  <c r="AC822" i="1"/>
  <c r="M1176" i="1"/>
  <c r="M974" i="1"/>
  <c r="AC1287" i="1"/>
  <c r="AC374" i="1"/>
  <c r="AC600" i="1"/>
  <c r="AG582" i="1"/>
  <c r="AC535" i="1"/>
  <c r="AC536" i="1"/>
  <c r="AC903" i="1"/>
  <c r="AC901" i="1"/>
  <c r="AC232" i="1"/>
  <c r="AC441" i="1"/>
  <c r="AC828" i="1"/>
  <c r="AC851" i="1"/>
  <c r="AC1266" i="1"/>
  <c r="M505" i="1"/>
  <c r="M506" i="1"/>
  <c r="M943" i="1"/>
  <c r="M944" i="1"/>
  <c r="M975" i="1"/>
  <c r="M504" i="1"/>
  <c r="M977" i="1" l="1"/>
  <c r="AC1154" i="1"/>
  <c r="AC1160" i="1" s="1"/>
  <c r="AC858" i="1"/>
  <c r="AC860" i="1" s="1"/>
  <c r="AC857" i="1"/>
  <c r="AC1146" i="1"/>
  <c r="AC1147" i="1" s="1"/>
  <c r="AC1145" i="1"/>
  <c r="M1177" i="1"/>
  <c r="AI1176" i="1"/>
  <c r="AD1176" i="1"/>
  <c r="AC976" i="1"/>
  <c r="AC977" i="1" s="1"/>
  <c r="AC975" i="1"/>
  <c r="AI974" i="1"/>
  <c r="AD974" i="1"/>
  <c r="AD976" i="1"/>
  <c r="AI976" i="1"/>
  <c r="AC447" i="1"/>
  <c r="AC449" i="1"/>
  <c r="AI506" i="1"/>
  <c r="AD506" i="1"/>
  <c r="AC538" i="1"/>
  <c r="AC541" i="1" s="1"/>
  <c r="AC537" i="1"/>
  <c r="M945" i="1"/>
  <c r="AI943" i="1"/>
  <c r="AF943" i="1" s="1"/>
  <c r="AI505" i="1"/>
  <c r="AF505" i="1" s="1"/>
  <c r="AC854" i="1"/>
  <c r="AC856" i="1" s="1"/>
  <c r="AC859" i="1" s="1"/>
  <c r="AC853" i="1"/>
  <c r="AD977" i="1"/>
  <c r="AI977" i="1"/>
  <c r="AC906" i="1"/>
  <c r="AC905" i="1"/>
  <c r="M939" i="1"/>
  <c r="M940" i="1"/>
  <c r="M942" i="1" s="1"/>
  <c r="AI942" i="1" s="1"/>
  <c r="AF942" i="1" s="1"/>
  <c r="AD944" i="1"/>
  <c r="AI944" i="1"/>
  <c r="AI504" i="1"/>
  <c r="AD504" i="1"/>
  <c r="AI975" i="1"/>
  <c r="AF975" i="1" s="1"/>
  <c r="AC1161" i="1" l="1"/>
  <c r="AC1163" i="1"/>
  <c r="AC451" i="1"/>
  <c r="AC452" i="1"/>
  <c r="AI1177" i="1"/>
  <c r="AD1177" i="1"/>
  <c r="M947" i="1"/>
  <c r="AI939" i="1"/>
  <c r="AF939" i="1" s="1"/>
  <c r="AC907" i="1"/>
  <c r="AC909" i="1"/>
  <c r="M946" i="1"/>
  <c r="AI945" i="1"/>
  <c r="AF945" i="1" s="1"/>
  <c r="AI940" i="1"/>
  <c r="AD940" i="1"/>
  <c r="AC1166" i="1" l="1"/>
  <c r="AC1165" i="1"/>
  <c r="AC453" i="1"/>
  <c r="AC454" i="1"/>
  <c r="M948" i="1"/>
  <c r="AD946" i="1"/>
  <c r="AI946" i="1"/>
  <c r="AI947" i="1"/>
  <c r="AD947" i="1"/>
  <c r="AC912" i="1"/>
  <c r="AC913" i="1" s="1"/>
  <c r="AC911" i="1"/>
  <c r="AC1167" i="1" l="1"/>
  <c r="AC1169" i="1"/>
  <c r="AC455" i="1"/>
  <c r="AC456" i="1"/>
  <c r="M949" i="1"/>
  <c r="AI948" i="1"/>
  <c r="AF948" i="1" s="1"/>
  <c r="AC915" i="1"/>
  <c r="AC916" i="1"/>
  <c r="AI949" i="1" l="1"/>
  <c r="AD949" i="1"/>
  <c r="AC918" i="1"/>
  <c r="AC919" i="1" s="1"/>
  <c r="AC917" i="1"/>
  <c r="AC922" i="1" l="1"/>
  <c r="AC924" i="1" s="1"/>
  <c r="AC925" i="1" s="1"/>
  <c r="AC921" i="1"/>
  <c r="AC927" i="1" l="1"/>
  <c r="AC928" i="1"/>
  <c r="R1186" i="1"/>
  <c r="AG1186" i="1" s="1"/>
  <c r="AG1187" i="1" s="1"/>
  <c r="R1153" i="1" l="1"/>
  <c r="AG1153" i="1" s="1"/>
  <c r="AG1154" i="1" s="1"/>
  <c r="AC930" i="1"/>
  <c r="AC929" i="1"/>
  <c r="AC933" i="1" l="1"/>
  <c r="AC935" i="1" s="1"/>
  <c r="AC931" i="1"/>
  <c r="AC934" i="1" s="1"/>
  <c r="AC936" i="1" l="1"/>
  <c r="AC941" i="1" s="1"/>
  <c r="AC937" i="1"/>
  <c r="AC943" i="1" l="1"/>
  <c r="AC945" i="1" s="1"/>
  <c r="AC946" i="1" s="1"/>
  <c r="AC948" i="1" s="1"/>
  <c r="AC949" i="1" s="1"/>
  <c r="AC944" i="1"/>
  <c r="AC939" i="1" l="1"/>
  <c r="AC947" i="1" s="1"/>
  <c r="AC940" i="1"/>
  <c r="AC942" i="1" s="1"/>
  <c r="M477" i="1"/>
  <c r="M480" i="1" s="1"/>
  <c r="M877" i="1"/>
  <c r="M879" i="1" s="1"/>
  <c r="AG1958" i="1"/>
  <c r="AG1959" i="1" s="1"/>
  <c r="AG1407" i="1"/>
  <c r="AG1651" i="1"/>
  <c r="AG1705" i="1"/>
  <c r="AG1161" i="1"/>
  <c r="AG1151" i="1"/>
  <c r="AC493" i="1"/>
  <c r="AC496" i="1" s="1"/>
  <c r="AC499" i="1" s="1"/>
  <c r="AC501" i="1" s="1"/>
  <c r="U477" i="1"/>
  <c r="U478" i="1"/>
  <c r="T477" i="1"/>
  <c r="V477" i="1"/>
  <c r="AG580" i="1"/>
  <c r="AG937" i="1"/>
  <c r="AG633" i="1"/>
  <c r="AC502" i="1"/>
  <c r="AG1659" i="1"/>
  <c r="AC877" i="1"/>
  <c r="AC879" i="1" s="1"/>
  <c r="AC477" i="1"/>
  <c r="AC479" i="1" s="1"/>
  <c r="AC497" i="1"/>
  <c r="AG478" i="1"/>
  <c r="AC495" i="1"/>
  <c r="AC480" i="1"/>
  <c r="AC478" i="1"/>
  <c r="AG1811" i="1"/>
  <c r="AC878" i="1"/>
  <c r="AG476" i="1"/>
  <c r="AG1503" i="1"/>
  <c r="AG233" i="1"/>
  <c r="AG237" i="1"/>
  <c r="AG238" i="1" s="1"/>
  <c r="AG235" i="1"/>
  <c r="AG229" i="1"/>
  <c r="AG243" i="1"/>
  <c r="AG244" i="1" s="1"/>
  <c r="AG241" i="1"/>
  <c r="AG251" i="1"/>
  <c r="AG252" i="1" s="1"/>
  <c r="AG247" i="1"/>
  <c r="AG249" i="1"/>
  <c r="AG255" i="1"/>
  <c r="AG231" i="1"/>
  <c r="T478" i="1"/>
  <c r="V478" i="1"/>
  <c r="AD480" i="1"/>
  <c r="AI480" i="1"/>
  <c r="AI477" i="1"/>
  <c r="AF477" i="1" s="1"/>
  <c r="AI877" i="1"/>
  <c r="AF877" i="1" s="1"/>
  <c r="S477" i="1" l="1"/>
  <c r="W477" i="1" s="1"/>
  <c r="M880" i="1"/>
  <c r="M881" i="1"/>
  <c r="AI881" i="1" s="1"/>
  <c r="AF881" i="1" s="1"/>
  <c r="AI879" i="1"/>
  <c r="AF879" i="1" s="1"/>
  <c r="S478" i="1"/>
  <c r="AC482" i="1"/>
  <c r="AC483" i="1" s="1"/>
  <c r="AC481" i="1"/>
  <c r="AC882" i="1"/>
  <c r="AC881" i="1"/>
  <c r="AC880" i="1"/>
  <c r="AC504" i="1"/>
  <c r="AC503" i="1"/>
  <c r="M882" i="1"/>
  <c r="M479" i="1"/>
  <c r="X477" i="1" l="1"/>
  <c r="Y477" i="1"/>
  <c r="AI880" i="1"/>
  <c r="AD880" i="1"/>
  <c r="M883" i="1"/>
  <c r="M885" i="1"/>
  <c r="AD882" i="1"/>
  <c r="AI882" i="1"/>
  <c r="AC505" i="1"/>
  <c r="AC506" i="1"/>
  <c r="AC885" i="1"/>
  <c r="AC883" i="1"/>
  <c r="M481" i="1"/>
  <c r="M482" i="1"/>
  <c r="U479" i="1"/>
  <c r="T479" i="1"/>
  <c r="U480" i="1"/>
  <c r="V479" i="1"/>
  <c r="T480" i="1"/>
  <c r="V480" i="1"/>
  <c r="AI479" i="1"/>
  <c r="AF479" i="1" s="1"/>
  <c r="AC486" i="1"/>
  <c r="AC485" i="1"/>
  <c r="T481" i="1" l="1"/>
  <c r="V481" i="1"/>
  <c r="U481" i="1"/>
  <c r="AI481" i="1"/>
  <c r="AF481" i="1" s="1"/>
  <c r="S480" i="1"/>
  <c r="M483" i="1"/>
  <c r="U482" i="1"/>
  <c r="V482" i="1"/>
  <c r="AD482" i="1"/>
  <c r="T482" i="1"/>
  <c r="AI482" i="1"/>
  <c r="AC488" i="1"/>
  <c r="AC489" i="1" s="1"/>
  <c r="AC487" i="1"/>
  <c r="S479" i="1"/>
  <c r="X479" i="1" s="1"/>
  <c r="R479" i="1" s="1"/>
  <c r="W479" i="1"/>
  <c r="AD885" i="1"/>
  <c r="AI885" i="1"/>
  <c r="AD883" i="1"/>
  <c r="AI883" i="1"/>
  <c r="Y479" i="1" l="1"/>
  <c r="R481" i="1"/>
  <c r="AG481" i="1" s="1"/>
  <c r="AG482" i="1" s="1"/>
  <c r="AG483" i="1" s="1"/>
  <c r="AG479" i="1"/>
  <c r="AG480" i="1" s="1"/>
  <c r="S481" i="1"/>
  <c r="W481" i="1" s="1"/>
  <c r="AC491" i="1"/>
  <c r="AC492" i="1"/>
  <c r="AC494" i="1" s="1"/>
  <c r="S482" i="1"/>
  <c r="T483" i="1"/>
  <c r="U483" i="1"/>
  <c r="M485" i="1"/>
  <c r="U490" i="1" s="1"/>
  <c r="V483" i="1"/>
  <c r="M486" i="1"/>
  <c r="AD483" i="1"/>
  <c r="AI483" i="1"/>
  <c r="U484" i="1"/>
  <c r="V484" i="1"/>
  <c r="V490" i="1"/>
  <c r="T484" i="1"/>
  <c r="X481" i="1" l="1"/>
  <c r="T490" i="1"/>
  <c r="S490" i="1" s="1"/>
  <c r="X490" i="1" s="1"/>
  <c r="Y481" i="1"/>
  <c r="U486" i="1"/>
  <c r="V486" i="1"/>
  <c r="AI486" i="1"/>
  <c r="T486" i="1"/>
  <c r="S486" i="1" s="1"/>
  <c r="AD486" i="1"/>
  <c r="S483" i="1"/>
  <c r="P483" i="1" s="1"/>
  <c r="S484" i="1"/>
  <c r="X484" i="1" s="1"/>
  <c r="M488" i="1"/>
  <c r="M487" i="1"/>
  <c r="U485" i="1"/>
  <c r="T485" i="1"/>
  <c r="V485" i="1"/>
  <c r="AI485" i="1"/>
  <c r="AF485" i="1" s="1"/>
  <c r="W484" i="1" l="1"/>
  <c r="R484" i="1" s="1"/>
  <c r="AG484" i="1" s="1"/>
  <c r="Y490" i="1"/>
  <c r="W490" i="1"/>
  <c r="R490" i="1" s="1"/>
  <c r="AG490" i="1" s="1"/>
  <c r="Y484" i="1"/>
  <c r="S485" i="1"/>
  <c r="X485" i="1" s="1"/>
  <c r="R485" i="1" s="1"/>
  <c r="U487" i="1"/>
  <c r="T487" i="1"/>
  <c r="V487" i="1"/>
  <c r="AI487" i="1"/>
  <c r="AF487" i="1" s="1"/>
  <c r="M489" i="1"/>
  <c r="U488" i="1"/>
  <c r="AD488" i="1"/>
  <c r="V488" i="1"/>
  <c r="AI488" i="1"/>
  <c r="T488" i="1"/>
  <c r="S488" i="1" s="1"/>
  <c r="Y485" i="1" l="1"/>
  <c r="W485" i="1"/>
  <c r="AG485" i="1"/>
  <c r="AG486" i="1" s="1"/>
  <c r="R487" i="1"/>
  <c r="AG487" i="1" s="1"/>
  <c r="AG488" i="1" s="1"/>
  <c r="AG489" i="1" s="1"/>
  <c r="M491" i="1"/>
  <c r="U493" i="1" s="1"/>
  <c r="T489" i="1"/>
  <c r="S489" i="1" s="1"/>
  <c r="P489" i="1" s="1"/>
  <c r="M492" i="1"/>
  <c r="U489" i="1"/>
  <c r="AI489" i="1"/>
  <c r="V489" i="1"/>
  <c r="AD489" i="1"/>
  <c r="T493" i="1"/>
  <c r="S493" i="1" s="1"/>
  <c r="S487" i="1"/>
  <c r="W487" i="1" s="1"/>
  <c r="V493" i="1"/>
  <c r="Y487" i="1" l="1"/>
  <c r="X487" i="1"/>
  <c r="T491" i="1"/>
  <c r="U491" i="1"/>
  <c r="AI491" i="1"/>
  <c r="AF491" i="1" s="1"/>
  <c r="V491" i="1"/>
  <c r="M494" i="1"/>
  <c r="V609" i="1" s="1"/>
  <c r="U492" i="1"/>
  <c r="V492" i="1"/>
  <c r="AD492" i="1"/>
  <c r="T492" i="1"/>
  <c r="S492" i="1" s="1"/>
  <c r="AI492" i="1"/>
  <c r="T496" i="1" l="1"/>
  <c r="S496" i="1" s="1"/>
  <c r="V1853" i="1"/>
  <c r="S1853" i="1" s="1"/>
  <c r="U976" i="1"/>
  <c r="S976" i="1" s="1"/>
  <c r="T534" i="1"/>
  <c r="V1175" i="1"/>
  <c r="V878" i="1"/>
  <c r="V1752" i="1"/>
  <c r="S1752" i="1" s="1"/>
  <c r="V557" i="1"/>
  <c r="V542" i="1"/>
  <c r="V1496" i="1"/>
  <c r="S1496" i="1" s="1"/>
  <c r="V1166" i="1"/>
  <c r="U626" i="1"/>
  <c r="V1825" i="1"/>
  <c r="S1825" i="1" s="1"/>
  <c r="V525" i="1"/>
  <c r="U561" i="1"/>
  <c r="V1294" i="1"/>
  <c r="U1161" i="1"/>
  <c r="S1161" i="1" s="1"/>
  <c r="P1161" i="1" s="1"/>
  <c r="V518" i="1"/>
  <c r="V1329" i="1"/>
  <c r="S1329" i="1" s="1"/>
  <c r="V941" i="1"/>
  <c r="U1139" i="1"/>
  <c r="S1139" i="1" s="1"/>
  <c r="T626" i="1"/>
  <c r="S626" i="1" s="1"/>
  <c r="V854" i="1"/>
  <c r="U508" i="1"/>
  <c r="V607" i="1"/>
  <c r="U861" i="1"/>
  <c r="V1572" i="1"/>
  <c r="T512" i="1"/>
  <c r="S512" i="1" s="1"/>
  <c r="V944" i="1"/>
  <c r="T531" i="1"/>
  <c r="S531" i="1" s="1"/>
  <c r="V1884" i="1"/>
  <c r="S1884" i="1" s="1"/>
  <c r="T494" i="1"/>
  <c r="U494" i="1"/>
  <c r="V494" i="1"/>
  <c r="AI494" i="1"/>
  <c r="AF494" i="1" s="1"/>
  <c r="V1847" i="1"/>
  <c r="T608" i="1"/>
  <c r="S608" i="1" s="1"/>
  <c r="P608" i="1" s="1"/>
  <c r="T865" i="1"/>
  <c r="S865" i="1" s="1"/>
  <c r="P865" i="1" s="1"/>
  <c r="T824" i="1"/>
  <c r="S824" i="1" s="1"/>
  <c r="P824" i="1" s="1"/>
  <c r="T569" i="1"/>
  <c r="S569" i="1" s="1"/>
  <c r="P569" i="1" s="1"/>
  <c r="V1186" i="1"/>
  <c r="U979" i="1"/>
  <c r="S979" i="1" s="1"/>
  <c r="P979" i="1" s="1"/>
  <c r="U949" i="1"/>
  <c r="S949" i="1" s="1"/>
  <c r="P949" i="1" s="1"/>
  <c r="U885" i="1"/>
  <c r="S885" i="1" s="1"/>
  <c r="T522" i="1"/>
  <c r="S522" i="1" s="1"/>
  <c r="P522" i="1" s="1"/>
  <c r="U1176" i="1"/>
  <c r="S1176" i="1" s="1"/>
  <c r="V1169" i="1"/>
  <c r="V866" i="1"/>
  <c r="V1886" i="1"/>
  <c r="V1817" i="1"/>
  <c r="S1817" i="1" s="1"/>
  <c r="P1817" i="1" s="1"/>
  <c r="U618" i="1"/>
  <c r="U532" i="1"/>
  <c r="U603" i="1"/>
  <c r="V1480" i="1"/>
  <c r="V1896" i="1"/>
  <c r="S1896" i="1" s="1"/>
  <c r="P1896" i="1" s="1"/>
  <c r="V519" i="1"/>
  <c r="V565" i="1"/>
  <c r="V1946" i="1"/>
  <c r="U975" i="1"/>
  <c r="V836" i="1"/>
  <c r="V1347" i="1"/>
  <c r="S1347" i="1" s="1"/>
  <c r="T519" i="1"/>
  <c r="V1794" i="1"/>
  <c r="V969" i="1"/>
  <c r="U974" i="1"/>
  <c r="S974" i="1" s="1"/>
  <c r="V598" i="1"/>
  <c r="U1148" i="1"/>
  <c r="U1170" i="1"/>
  <c r="U940" i="1"/>
  <c r="S940" i="1" s="1"/>
  <c r="V1882" i="1"/>
  <c r="S1882" i="1" s="1"/>
  <c r="U605" i="1"/>
  <c r="V1939" i="1"/>
  <c r="U1171" i="1"/>
  <c r="S1171" i="1" s="1"/>
  <c r="V901" i="1"/>
  <c r="U921" i="1"/>
  <c r="T617" i="1"/>
  <c r="V1409" i="1"/>
  <c r="V540" i="1"/>
  <c r="V1709" i="1"/>
  <c r="S1709" i="1" s="1"/>
  <c r="P1709" i="1" s="1"/>
  <c r="U509" i="1"/>
  <c r="U978" i="1"/>
  <c r="U1164" i="1"/>
  <c r="V1895" i="1"/>
  <c r="S1895" i="1" s="1"/>
  <c r="V910" i="1"/>
  <c r="U565" i="1"/>
  <c r="V1862" i="1"/>
  <c r="V1497" i="1"/>
  <c r="S1497" i="1" s="1"/>
  <c r="P1497" i="1" s="1"/>
  <c r="V1692" i="1"/>
  <c r="S1692" i="1" s="1"/>
  <c r="U829" i="1"/>
  <c r="V1762" i="1"/>
  <c r="U1165" i="1"/>
  <c r="T530" i="1"/>
  <c r="S530" i="1" s="1"/>
  <c r="V1138" i="1"/>
  <c r="V617" i="1"/>
  <c r="U1153" i="1"/>
  <c r="U819" i="1"/>
  <c r="V1767" i="1"/>
  <c r="S1767" i="1" s="1"/>
  <c r="V562" i="1"/>
  <c r="T554" i="1"/>
  <c r="V1463" i="1"/>
  <c r="V1934" i="1"/>
  <c r="S1934" i="1" s="1"/>
  <c r="V1892" i="1"/>
  <c r="S1892" i="1" s="1"/>
  <c r="V577" i="1"/>
  <c r="V638" i="1"/>
  <c r="U939" i="1"/>
  <c r="V1252" i="1"/>
  <c r="V918" i="1"/>
  <c r="V1755" i="1"/>
  <c r="S1755" i="1" s="1"/>
  <c r="P1755" i="1" s="1"/>
  <c r="V905" i="1"/>
  <c r="V956" i="1"/>
  <c r="U907" i="1"/>
  <c r="S907" i="1" s="1"/>
  <c r="P907" i="1" s="1"/>
  <c r="V1716" i="1"/>
  <c r="S1716" i="1" s="1"/>
  <c r="V1161" i="1"/>
  <c r="U574" i="1"/>
  <c r="V1748" i="1"/>
  <c r="V1289" i="1"/>
  <c r="S1289" i="1" s="1"/>
  <c r="P1289" i="1" s="1"/>
  <c r="T547" i="1"/>
  <c r="S547" i="1" s="1"/>
  <c r="U851" i="1"/>
  <c r="U530" i="1"/>
  <c r="V1500" i="1"/>
  <c r="V1718" i="1"/>
  <c r="S1718" i="1" s="1"/>
  <c r="V1479" i="1"/>
  <c r="S1479" i="1" s="1"/>
  <c r="U537" i="1"/>
  <c r="V1380" i="1"/>
  <c r="T528" i="1"/>
  <c r="S528" i="1" s="1"/>
  <c r="P528" i="1" s="1"/>
  <c r="V1623" i="1"/>
  <c r="S1623" i="1" s="1"/>
  <c r="P1623" i="1" s="1"/>
  <c r="V1945" i="1"/>
  <c r="S1945" i="1" s="1"/>
  <c r="U838" i="1"/>
  <c r="V1351" i="1"/>
  <c r="V604" i="1"/>
  <c r="V903" i="1"/>
  <c r="U1154" i="1"/>
  <c r="S1154" i="1" s="1"/>
  <c r="T517" i="1"/>
  <c r="V1561" i="1"/>
  <c r="T518" i="1"/>
  <c r="S518" i="1" s="1"/>
  <c r="V1377" i="1"/>
  <c r="S1377" i="1" s="1"/>
  <c r="V613" i="1"/>
  <c r="V1829" i="1"/>
  <c r="V1531" i="1"/>
  <c r="S1531" i="1" s="1"/>
  <c r="P1531" i="1" s="1"/>
  <c r="U899" i="1"/>
  <c r="S899" i="1" s="1"/>
  <c r="U613" i="1"/>
  <c r="V628" i="1"/>
  <c r="U980" i="1"/>
  <c r="V1554" i="1"/>
  <c r="S1554" i="1" s="1"/>
  <c r="V1776" i="1"/>
  <c r="S1776" i="1" s="1"/>
  <c r="V839" i="1"/>
  <c r="V1781" i="1"/>
  <c r="V1801" i="1"/>
  <c r="U608" i="1"/>
  <c r="U857" i="1"/>
  <c r="U553" i="1"/>
  <c r="V1290" i="1"/>
  <c r="U1157" i="1"/>
  <c r="V1384" i="1"/>
  <c r="S1384" i="1" s="1"/>
  <c r="V621" i="1"/>
  <c r="U827" i="1"/>
  <c r="V1815" i="1"/>
  <c r="T576" i="1"/>
  <c r="S576" i="1" s="1"/>
  <c r="V1333" i="1"/>
  <c r="S1333" i="1" s="1"/>
  <c r="P1333" i="1" s="1"/>
  <c r="V821" i="1"/>
  <c r="V1295" i="1"/>
  <c r="V614" i="1"/>
  <c r="V928" i="1"/>
  <c r="V1167" i="1"/>
  <c r="T829" i="1"/>
  <c r="V1529" i="1"/>
  <c r="V1749" i="1"/>
  <c r="S1749" i="1" s="1"/>
  <c r="V940" i="1"/>
  <c r="T548" i="1"/>
  <c r="U920" i="1"/>
  <c r="V1249" i="1"/>
  <c r="V864" i="1"/>
  <c r="V1158" i="1"/>
  <c r="V838" i="1"/>
  <c r="V514" i="1"/>
  <c r="V1522" i="1"/>
  <c r="T551" i="1"/>
  <c r="S551" i="1" s="1"/>
  <c r="P551" i="1" s="1"/>
  <c r="V1888" i="1"/>
  <c r="S1888" i="1" s="1"/>
  <c r="P1888" i="1" s="1"/>
  <c r="U860" i="1"/>
  <c r="T514" i="1"/>
  <c r="V1381" i="1"/>
  <c r="V1296" i="1"/>
  <c r="S1296" i="1" s="1"/>
  <c r="T523" i="1"/>
  <c r="S523" i="1" s="1"/>
  <c r="U522" i="1"/>
  <c r="T542" i="1"/>
  <c r="V1298" i="1"/>
  <c r="V550" i="1"/>
  <c r="U1169" i="1"/>
  <c r="S1169" i="1" s="1"/>
  <c r="U563" i="1"/>
  <c r="T838" i="1"/>
  <c r="V1532" i="1"/>
  <c r="V1426" i="1"/>
  <c r="S1426" i="1" s="1"/>
  <c r="U545" i="1"/>
  <c r="V1607" i="1"/>
  <c r="V892" i="1"/>
  <c r="V1950" i="1"/>
  <c r="S1950" i="1" s="1"/>
  <c r="P1950" i="1" s="1"/>
  <c r="U569" i="1"/>
  <c r="T839" i="1"/>
  <c r="V1458" i="1"/>
  <c r="U828" i="1"/>
  <c r="V1737" i="1"/>
  <c r="S1737" i="1" s="1"/>
  <c r="U564" i="1"/>
  <c r="V1680" i="1"/>
  <c r="V841" i="1"/>
  <c r="V1583" i="1"/>
  <c r="S1583" i="1" s="1"/>
  <c r="V1861" i="1"/>
  <c r="S1861" i="1" s="1"/>
  <c r="P1861" i="1" s="1"/>
  <c r="U848" i="1"/>
  <c r="V1310" i="1"/>
  <c r="V546" i="1"/>
  <c r="V1423" i="1"/>
  <c r="S1423" i="1" s="1"/>
  <c r="U853" i="1"/>
  <c r="V1370" i="1"/>
  <c r="U969" i="1"/>
  <c r="V1147" i="1"/>
  <c r="V970" i="1"/>
  <c r="U536" i="1"/>
  <c r="V1698" i="1"/>
  <c r="V538" i="1"/>
  <c r="V1887" i="1"/>
  <c r="S1887" i="1" s="1"/>
  <c r="V884" i="1"/>
  <c r="T575" i="1"/>
  <c r="U1145" i="1"/>
  <c r="V1581" i="1"/>
  <c r="S1581" i="1" s="1"/>
  <c r="P1581" i="1" s="1"/>
  <c r="V1797" i="1"/>
  <c r="S1797" i="1" s="1"/>
  <c r="P1797" i="1" s="1"/>
  <c r="V552" i="1"/>
  <c r="U1155" i="1"/>
  <c r="U1162" i="1"/>
  <c r="V618" i="1"/>
  <c r="T503" i="1"/>
  <c r="U875" i="1"/>
  <c r="V1753" i="1"/>
  <c r="V1342" i="1"/>
  <c r="S1342" i="1" s="1"/>
  <c r="V1858" i="1"/>
  <c r="S1858" i="1" s="1"/>
  <c r="V634" i="1"/>
  <c r="V1780" i="1"/>
  <c r="U971" i="1"/>
  <c r="V1146" i="1"/>
  <c r="V1647" i="1"/>
  <c r="S1647" i="1" s="1"/>
  <c r="P1647" i="1" s="1"/>
  <c r="V942" i="1"/>
  <c r="V1460" i="1"/>
  <c r="T619" i="1"/>
  <c r="S619" i="1" s="1"/>
  <c r="V569" i="1"/>
  <c r="V1920" i="1"/>
  <c r="S1920" i="1" s="1"/>
  <c r="P1920" i="1" s="1"/>
  <c r="U515" i="1"/>
  <c r="V1758" i="1"/>
  <c r="U632" i="1"/>
  <c r="V1447" i="1"/>
  <c r="S1447" i="1" s="1"/>
  <c r="U1146" i="1"/>
  <c r="S1146" i="1" s="1"/>
  <c r="U548" i="1"/>
  <c r="V1951" i="1"/>
  <c r="T630" i="1"/>
  <c r="S630" i="1" s="1"/>
  <c r="P630" i="1" s="1"/>
  <c r="V636" i="1"/>
  <c r="V1551" i="1"/>
  <c r="S1551" i="1" s="1"/>
  <c r="U497" i="1"/>
  <c r="V1498" i="1"/>
  <c r="U898" i="1"/>
  <c r="S898" i="1" s="1"/>
  <c r="V1609" i="1"/>
  <c r="S1609" i="1" s="1"/>
  <c r="P1609" i="1" s="1"/>
  <c r="U881" i="1"/>
  <c r="U897" i="1"/>
  <c r="V1454" i="1"/>
  <c r="V1139" i="1"/>
  <c r="V495" i="1"/>
  <c r="U620" i="1"/>
  <c r="V1626" i="1"/>
  <c r="V1924" i="1"/>
  <c r="V1408" i="1"/>
  <c r="V1822" i="1"/>
  <c r="S1822" i="1" s="1"/>
  <c r="V906" i="1"/>
  <c r="U634" i="1"/>
  <c r="U570" i="1"/>
  <c r="V1587" i="1"/>
  <c r="U1187" i="1"/>
  <c r="S1187" i="1" s="1"/>
  <c r="P1187" i="1" s="1"/>
  <c r="V1491" i="1"/>
  <c r="S1491" i="1" s="1"/>
  <c r="V856" i="1"/>
  <c r="V1714" i="1"/>
  <c r="V1506" i="1"/>
  <c r="U864" i="1"/>
  <c r="U638" i="1"/>
  <c r="T557" i="1"/>
  <c r="U1172" i="1"/>
  <c r="T637" i="1"/>
  <c r="S637" i="1" s="1"/>
  <c r="P637" i="1" s="1"/>
  <c r="U1163" i="1"/>
  <c r="S1163" i="1" s="1"/>
  <c r="U499" i="1"/>
  <c r="U911" i="1"/>
  <c r="V950" i="1"/>
  <c r="T513" i="1"/>
  <c r="S513" i="1" s="1"/>
  <c r="V1711" i="1"/>
  <c r="S1711" i="1" s="1"/>
  <c r="U575" i="1"/>
  <c r="V1484" i="1"/>
  <c r="U909" i="1"/>
  <c r="S909" i="1" s="1"/>
  <c r="U836" i="1"/>
  <c r="V896" i="1"/>
  <c r="U554" i="1"/>
  <c r="V1317" i="1"/>
  <c r="U922" i="1"/>
  <c r="S922" i="1" s="1"/>
  <c r="V1469" i="1"/>
  <c r="S1469" i="1" s="1"/>
  <c r="P1469" i="1" s="1"/>
  <c r="V921" i="1"/>
  <c r="U942" i="1"/>
  <c r="V1178" i="1"/>
  <c r="V887" i="1"/>
  <c r="V1654" i="1"/>
  <c r="S1654" i="1" s="1"/>
  <c r="U877" i="1"/>
  <c r="U1142" i="1"/>
  <c r="V865" i="1"/>
  <c r="V1608" i="1"/>
  <c r="S1608" i="1" s="1"/>
  <c r="V891" i="1"/>
  <c r="V920" i="1"/>
  <c r="V1707" i="1"/>
  <c r="V541" i="1"/>
  <c r="V1494" i="1"/>
  <c r="S1494" i="1" s="1"/>
  <c r="U929" i="1"/>
  <c r="V1712" i="1"/>
  <c r="V520" i="1"/>
  <c r="V1312" i="1"/>
  <c r="S1312" i="1" s="1"/>
  <c r="V1697" i="1"/>
  <c r="S1697" i="1" s="1"/>
  <c r="V927" i="1"/>
  <c r="V1804" i="1"/>
  <c r="U852" i="1"/>
  <c r="V1937" i="1"/>
  <c r="S1937" i="1" s="1"/>
  <c r="V1318" i="1"/>
  <c r="S1318" i="1" s="1"/>
  <c r="U946" i="1"/>
  <c r="S946" i="1" s="1"/>
  <c r="V1404" i="1"/>
  <c r="V848" i="1"/>
  <c r="U951" i="1"/>
  <c r="S951" i="1" s="1"/>
  <c r="P951" i="1" s="1"/>
  <c r="U895" i="1"/>
  <c r="S895" i="1" s="1"/>
  <c r="P895" i="1" s="1"/>
  <c r="U1141" i="1"/>
  <c r="S1141" i="1" s="1"/>
  <c r="P1141" i="1" s="1"/>
  <c r="T614" i="1"/>
  <c r="S614" i="1" s="1"/>
  <c r="P614" i="1" s="1"/>
  <c r="T546" i="1"/>
  <c r="S546" i="1" s="1"/>
  <c r="P546" i="1" s="1"/>
  <c r="U847" i="1"/>
  <c r="S847" i="1" s="1"/>
  <c r="P847" i="1" s="1"/>
  <c r="U873" i="1"/>
  <c r="S873" i="1" s="1"/>
  <c r="P873" i="1" s="1"/>
  <c r="V1305" i="1"/>
  <c r="S1305" i="1" s="1"/>
  <c r="P1305" i="1" s="1"/>
  <c r="V516" i="1"/>
  <c r="T863" i="1"/>
  <c r="U525" i="1"/>
  <c r="V1854" i="1"/>
  <c r="V1948" i="1"/>
  <c r="S1948" i="1" s="1"/>
  <c r="P1948" i="1" s="1"/>
  <c r="V1881" i="1"/>
  <c r="S1881" i="1" s="1"/>
  <c r="V505" i="1"/>
  <c r="V1750" i="1"/>
  <c r="V1507" i="1"/>
  <c r="T525" i="1"/>
  <c r="S525" i="1" s="1"/>
  <c r="V1301" i="1"/>
  <c r="S1301" i="1" s="1"/>
  <c r="U839" i="1"/>
  <c r="V1710" i="1"/>
  <c r="V833" i="1"/>
  <c r="T502" i="1"/>
  <c r="S502" i="1" s="1"/>
  <c r="V1355" i="1"/>
  <c r="S1355" i="1" s="1"/>
  <c r="P1355" i="1" s="1"/>
  <c r="T598" i="1"/>
  <c r="V1663" i="1"/>
  <c r="V824" i="1"/>
  <c r="V853" i="1"/>
  <c r="U543" i="1"/>
  <c r="V1452" i="1"/>
  <c r="V576" i="1"/>
  <c r="V909" i="1"/>
  <c r="V1796" i="1"/>
  <c r="S1796" i="1" s="1"/>
  <c r="U500" i="1"/>
  <c r="V1173" i="1"/>
  <c r="V847" i="1"/>
  <c r="V1345" i="1"/>
  <c r="S1345" i="1" s="1"/>
  <c r="U611" i="1"/>
  <c r="U879" i="1"/>
  <c r="V1286" i="1"/>
  <c r="V530" i="1"/>
  <c r="V1159" i="1"/>
  <c r="V601" i="1"/>
  <c r="V1879" i="1"/>
  <c r="T516" i="1"/>
  <c r="S516" i="1" s="1"/>
  <c r="P516" i="1" s="1"/>
  <c r="V1926" i="1"/>
  <c r="S1926" i="1" s="1"/>
  <c r="P1926" i="1" s="1"/>
  <c r="V857" i="1"/>
  <c r="T599" i="1"/>
  <c r="V1742" i="1"/>
  <c r="T636" i="1"/>
  <c r="S636" i="1" s="1"/>
  <c r="U635" i="1"/>
  <c r="U533" i="1"/>
  <c r="V1420" i="1"/>
  <c r="U844" i="1"/>
  <c r="S844" i="1" s="1"/>
  <c r="V828" i="1"/>
  <c r="V1643" i="1"/>
  <c r="S1643" i="1" s="1"/>
  <c r="U511" i="1"/>
  <c r="V1143" i="1"/>
  <c r="U1174" i="1"/>
  <c r="S1174" i="1" s="1"/>
  <c r="V876" i="1"/>
  <c r="V556" i="1"/>
  <c r="T544" i="1"/>
  <c r="V1824" i="1"/>
  <c r="T573" i="1"/>
  <c r="S573" i="1" s="1"/>
  <c r="V946" i="1"/>
  <c r="V1439" i="1"/>
  <c r="S1439" i="1" s="1"/>
  <c r="V611" i="1"/>
  <c r="V1153" i="1"/>
  <c r="V1656" i="1"/>
  <c r="V1352" i="1"/>
  <c r="S1352" i="1" s="1"/>
  <c r="V1521" i="1"/>
  <c r="S1521" i="1" s="1"/>
  <c r="P1521" i="1" s="1"/>
  <c r="V888" i="1"/>
  <c r="V1578" i="1"/>
  <c r="V1443" i="1"/>
  <c r="S1443" i="1" s="1"/>
  <c r="P1443" i="1" s="1"/>
  <c r="U622" i="1"/>
  <c r="V524" i="1"/>
  <c r="U527" i="1"/>
  <c r="V1348" i="1"/>
  <c r="T822" i="1"/>
  <c r="S822" i="1" s="1"/>
  <c r="V1771" i="1"/>
  <c r="S1771" i="1" s="1"/>
  <c r="P1771" i="1" s="1"/>
  <c r="T521" i="1"/>
  <c r="T609" i="1"/>
  <c r="U950" i="1"/>
  <c r="V1949" i="1"/>
  <c r="V907" i="1"/>
  <c r="U1138" i="1"/>
  <c r="S1138" i="1" s="1"/>
  <c r="U507" i="1"/>
  <c r="V1287" i="1"/>
  <c r="T606" i="1"/>
  <c r="S606" i="1" s="1"/>
  <c r="U912" i="1"/>
  <c r="S912" i="1" s="1"/>
  <c r="V880" i="1"/>
  <c r="U496" i="1"/>
  <c r="V1528" i="1"/>
  <c r="V597" i="1"/>
  <c r="V1574" i="1"/>
  <c r="S1574" i="1" s="1"/>
  <c r="V823" i="1"/>
  <c r="T856" i="1"/>
  <c r="V1170" i="1"/>
  <c r="T543" i="1"/>
  <c r="S543" i="1" s="1"/>
  <c r="V1263" i="1"/>
  <c r="S1263" i="1" s="1"/>
  <c r="U902" i="1"/>
  <c r="V1720" i="1"/>
  <c r="U610" i="1"/>
  <c r="V1740" i="1"/>
  <c r="S1740" i="1" s="1"/>
  <c r="U529" i="1"/>
  <c r="U542" i="1"/>
  <c r="U960" i="1"/>
  <c r="V930" i="1"/>
  <c r="V881" i="1"/>
  <c r="U523" i="1"/>
  <c r="V1188" i="1"/>
  <c r="T835" i="1"/>
  <c r="S835" i="1" s="1"/>
  <c r="V1588" i="1"/>
  <c r="S1588" i="1" s="1"/>
  <c r="V1830" i="1"/>
  <c r="S1830" i="1" s="1"/>
  <c r="U547" i="1"/>
  <c r="V1579" i="1"/>
  <c r="V855" i="1"/>
  <c r="V1585" i="1"/>
  <c r="S1585" i="1" s="1"/>
  <c r="T638" i="1"/>
  <c r="V1428" i="1"/>
  <c r="U834" i="1"/>
  <c r="V1537" i="1"/>
  <c r="S1537" i="1" s="1"/>
  <c r="T556" i="1"/>
  <c r="V1444" i="1"/>
  <c r="T536" i="1"/>
  <c r="S536" i="1" s="1"/>
  <c r="V1965" i="1"/>
  <c r="S1965" i="1" s="1"/>
  <c r="V825" i="1"/>
  <c r="U886" i="1"/>
  <c r="V1621" i="1"/>
  <c r="V1823" i="1"/>
  <c r="S1823" i="1" s="1"/>
  <c r="P1823" i="1" s="1"/>
  <c r="V1483" i="1"/>
  <c r="S1483" i="1" s="1"/>
  <c r="P1483" i="1" s="1"/>
  <c r="U832" i="1"/>
  <c r="V1690" i="1"/>
  <c r="V1691" i="1"/>
  <c r="U1179" i="1"/>
  <c r="S1179" i="1" s="1"/>
  <c r="P1179" i="1" s="1"/>
  <c r="V543" i="1"/>
  <c r="V949" i="1"/>
  <c r="V511" i="1"/>
  <c r="V1666" i="1"/>
  <c r="V1571" i="1"/>
  <c r="S1571" i="1" s="1"/>
  <c r="V528" i="1"/>
  <c r="V904" i="1"/>
  <c r="T511" i="1"/>
  <c r="V1341" i="1"/>
  <c r="V536" i="1"/>
  <c r="V1466" i="1"/>
  <c r="S1466" i="1" s="1"/>
  <c r="V554" i="1"/>
  <c r="V1897" i="1"/>
  <c r="V1320" i="1"/>
  <c r="U830" i="1"/>
  <c r="V1563" i="1"/>
  <c r="S1563" i="1" s="1"/>
  <c r="U932" i="1"/>
  <c r="V1330" i="1"/>
  <c r="U913" i="1"/>
  <c r="S913" i="1" s="1"/>
  <c r="P913" i="1" s="1"/>
  <c r="U502" i="1"/>
  <c r="V948" i="1"/>
  <c r="V1592" i="1"/>
  <c r="V496" i="1"/>
  <c r="V1526" i="1"/>
  <c r="S1526" i="1" s="1"/>
  <c r="V535" i="1"/>
  <c r="V1834" i="1"/>
  <c r="T602" i="1"/>
  <c r="S602" i="1" s="1"/>
  <c r="P602" i="1" s="1"/>
  <c r="V1185" i="1"/>
  <c r="V1489" i="1"/>
  <c r="S1489" i="1" s="1"/>
  <c r="U551" i="1"/>
  <c r="V1706" i="1"/>
  <c r="V1464" i="1"/>
  <c r="S1464" i="1" s="1"/>
  <c r="U604" i="1"/>
  <c r="U871" i="1"/>
  <c r="U510" i="1"/>
  <c r="V1610" i="1"/>
  <c r="U1177" i="1"/>
  <c r="S1177" i="1" s="1"/>
  <c r="P1177" i="1" s="1"/>
  <c r="V1261" i="1"/>
  <c r="S1261" i="1" s="1"/>
  <c r="V827" i="1"/>
  <c r="V1425" i="1"/>
  <c r="V1332" i="1"/>
  <c r="S1332" i="1" s="1"/>
  <c r="V555" i="1"/>
  <c r="V603" i="1"/>
  <c r="V1160" i="1"/>
  <c r="V1518" i="1"/>
  <c r="V1387" i="1"/>
  <c r="S1387" i="1" s="1"/>
  <c r="P1387" i="1" s="1"/>
  <c r="U621" i="1"/>
  <c r="T565" i="1"/>
  <c r="U956" i="1"/>
  <c r="U925" i="1"/>
  <c r="S925" i="1" s="1"/>
  <c r="P925" i="1" s="1"/>
  <c r="U862" i="1"/>
  <c r="V1664" i="1"/>
  <c r="S1664" i="1" s="1"/>
  <c r="U837" i="1"/>
  <c r="U1173" i="1"/>
  <c r="V1411" i="1"/>
  <c r="S1411" i="1" s="1"/>
  <c r="P1411" i="1" s="1"/>
  <c r="V1319" i="1"/>
  <c r="S1319" i="1" s="1"/>
  <c r="P1319" i="1" s="1"/>
  <c r="U908" i="1"/>
  <c r="V1539" i="1"/>
  <c r="V1449" i="1"/>
  <c r="V1665" i="1"/>
  <c r="S1665" i="1" s="1"/>
  <c r="P1665" i="1" s="1"/>
  <c r="V1782" i="1"/>
  <c r="S1782" i="1" s="1"/>
  <c r="V527" i="1"/>
  <c r="V1929" i="1"/>
  <c r="V947" i="1"/>
  <c r="U928" i="1"/>
  <c r="S928" i="1" s="1"/>
  <c r="V871" i="1"/>
  <c r="U534" i="1"/>
  <c r="V1331" i="1"/>
  <c r="V846" i="1"/>
  <c r="V1708" i="1"/>
  <c r="S1708" i="1" s="1"/>
  <c r="V559" i="1"/>
  <c r="U884" i="1"/>
  <c r="V1344" i="1"/>
  <c r="V1620" i="1"/>
  <c r="S1620" i="1" s="1"/>
  <c r="V1419" i="1"/>
  <c r="S1419" i="1" s="1"/>
  <c r="P1419" i="1" s="1"/>
  <c r="U1144" i="1"/>
  <c r="S1144" i="1" s="1"/>
  <c r="V843" i="1"/>
  <c r="V1653" i="1"/>
  <c r="V958" i="1"/>
  <c r="U600" i="1"/>
  <c r="U576" i="1"/>
  <c r="T827" i="1"/>
  <c r="V1412" i="1"/>
  <c r="V1938" i="1"/>
  <c r="S1938" i="1" s="1"/>
  <c r="V1269" i="1"/>
  <c r="S1269" i="1" s="1"/>
  <c r="P1269" i="1" s="1"/>
  <c r="U528" i="1"/>
  <c r="V1684" i="1"/>
  <c r="T508" i="1"/>
  <c r="S508" i="1" s="1"/>
  <c r="P508" i="1" s="1"/>
  <c r="U872" i="1"/>
  <c r="S872" i="1" s="1"/>
  <c r="V1565" i="1"/>
  <c r="S1565" i="1" s="1"/>
  <c r="P1565" i="1" s="1"/>
  <c r="U544" i="1"/>
  <c r="V1941" i="1"/>
  <c r="V1820" i="1"/>
  <c r="T858" i="1"/>
  <c r="S858" i="1" s="1"/>
  <c r="V1962" i="1"/>
  <c r="S1962" i="1" s="1"/>
  <c r="V924" i="1"/>
  <c r="T535" i="1"/>
  <c r="U1180" i="1"/>
  <c r="V551" i="1"/>
  <c r="U914" i="1"/>
  <c r="V886" i="1"/>
  <c r="V1618" i="1"/>
  <c r="V913" i="1"/>
  <c r="V923" i="1"/>
  <c r="V1700" i="1"/>
  <c r="S1700" i="1" s="1"/>
  <c r="U566" i="1"/>
  <c r="V1349" i="1"/>
  <c r="V1184" i="1"/>
  <c r="V1701" i="1"/>
  <c r="S1701" i="1" s="1"/>
  <c r="P1701" i="1" s="1"/>
  <c r="V568" i="1"/>
  <c r="V1481" i="1"/>
  <c r="T836" i="1"/>
  <c r="S836" i="1" s="1"/>
  <c r="V912" i="1"/>
  <c r="V1754" i="1"/>
  <c r="S1754" i="1" s="1"/>
  <c r="T861" i="1"/>
  <c r="V1383" i="1"/>
  <c r="T541" i="1"/>
  <c r="S541" i="1" s="1"/>
  <c r="V1406" i="1"/>
  <c r="S1406" i="1" s="1"/>
  <c r="T635" i="1"/>
  <c r="T559" i="1"/>
  <c r="V971" i="1"/>
  <c r="V1617" i="1"/>
  <c r="S1617" i="1" s="1"/>
  <c r="V1932" i="1"/>
  <c r="S1932" i="1" s="1"/>
  <c r="P1932" i="1" s="1"/>
  <c r="U952" i="1"/>
  <c r="V1417" i="1"/>
  <c r="V1821" i="1"/>
  <c r="V1928" i="1"/>
  <c r="S1928" i="1" s="1"/>
  <c r="V897" i="1"/>
  <c r="T611" i="1"/>
  <c r="V1164" i="1"/>
  <c r="T618" i="1"/>
  <c r="S618" i="1" s="1"/>
  <c r="V1451" i="1"/>
  <c r="S1451" i="1" s="1"/>
  <c r="P1451" i="1" s="1"/>
  <c r="V831" i="1"/>
  <c r="V1155" i="1"/>
  <c r="U822" i="1"/>
  <c r="V1442" i="1"/>
  <c r="S1442" i="1" s="1"/>
  <c r="V1593" i="1"/>
  <c r="S1593" i="1" s="1"/>
  <c r="P1593" i="1" s="1"/>
  <c r="T509" i="1"/>
  <c r="V1772" i="1"/>
  <c r="U947" i="1"/>
  <c r="S947" i="1" s="1"/>
  <c r="V608" i="1"/>
  <c r="V629" i="1"/>
  <c r="U550" i="1"/>
  <c r="V1826" i="1"/>
  <c r="V1855" i="1"/>
  <c r="S1855" i="1" s="1"/>
  <c r="V858" i="1"/>
  <c r="V1622" i="1"/>
  <c r="S1622" i="1" s="1"/>
  <c r="T501" i="1"/>
  <c r="V939" i="1"/>
  <c r="V1606" i="1"/>
  <c r="V925" i="1"/>
  <c r="V1247" i="1"/>
  <c r="S1247" i="1" s="1"/>
  <c r="U559" i="1"/>
  <c r="V1490" i="1"/>
  <c r="V610" i="1"/>
  <c r="T560" i="1"/>
  <c r="S560" i="1" s="1"/>
  <c r="V863" i="1"/>
  <c r="U514" i="1"/>
  <c r="V1542" i="1"/>
  <c r="T819" i="1"/>
  <c r="S819" i="1" s="1"/>
  <c r="V1747" i="1"/>
  <c r="S1747" i="1" s="1"/>
  <c r="V625" i="1"/>
  <c r="U924" i="1"/>
  <c r="V1371" i="1"/>
  <c r="U977" i="1"/>
  <c r="S977" i="1" s="1"/>
  <c r="P977" i="1" s="1"/>
  <c r="V1187" i="1"/>
  <c r="V560" i="1"/>
  <c r="U863" i="1"/>
  <c r="T850" i="1"/>
  <c r="V959" i="1"/>
  <c r="V509" i="1"/>
  <c r="V1403" i="1"/>
  <c r="S1403" i="1" s="1"/>
  <c r="P1403" i="1" s="1"/>
  <c r="U957" i="1"/>
  <c r="V861" i="1"/>
  <c r="T495" i="1"/>
  <c r="V1933" i="1"/>
  <c r="T597" i="1"/>
  <c r="S597" i="1" s="1"/>
  <c r="V1644" i="1"/>
  <c r="U1140" i="1"/>
  <c r="T540" i="1"/>
  <c r="S540" i="1" s="1"/>
  <c r="P540" i="1" s="1"/>
  <c r="V883" i="1"/>
  <c r="T842" i="1"/>
  <c r="S842" i="1" s="1"/>
  <c r="P842" i="1" s="1"/>
  <c r="U919" i="1"/>
  <c r="S919" i="1" s="1"/>
  <c r="P919" i="1" s="1"/>
  <c r="V885" i="1"/>
  <c r="U882" i="1"/>
  <c r="S882" i="1" s="1"/>
  <c r="V1311" i="1"/>
  <c r="V547" i="1"/>
  <c r="V1848" i="1"/>
  <c r="S1848" i="1" s="1"/>
  <c r="U538" i="1"/>
  <c r="T568" i="1"/>
  <c r="V1911" i="1"/>
  <c r="V612" i="1"/>
  <c r="V1802" i="1"/>
  <c r="S1802" i="1" s="1"/>
  <c r="V526" i="1"/>
  <c r="V1152" i="1"/>
  <c r="U916" i="1"/>
  <c r="S916" i="1" s="1"/>
  <c r="V497" i="1"/>
  <c r="V1461" i="1"/>
  <c r="S1461" i="1" s="1"/>
  <c r="T601" i="1"/>
  <c r="V1137" i="1"/>
  <c r="T567" i="1"/>
  <c r="S567" i="1" s="1"/>
  <c r="V1171" i="1"/>
  <c r="U512" i="1"/>
  <c r="U843" i="1"/>
  <c r="V1470" i="1"/>
  <c r="V1860" i="1"/>
  <c r="S1860" i="1" s="1"/>
  <c r="U540" i="1"/>
  <c r="V1917" i="1"/>
  <c r="V553" i="1"/>
  <c r="V1309" i="1"/>
  <c r="S1309" i="1" s="1"/>
  <c r="T620" i="1"/>
  <c r="U927" i="1"/>
  <c r="V1401" i="1"/>
  <c r="U826" i="1"/>
  <c r="V1508" i="1"/>
  <c r="S1508" i="1" s="1"/>
  <c r="U904" i="1"/>
  <c r="V1702" i="1"/>
  <c r="V975" i="1"/>
  <c r="V1590" i="1"/>
  <c r="S1590" i="1" s="1"/>
  <c r="U880" i="1"/>
  <c r="S880" i="1" s="1"/>
  <c r="V945" i="1"/>
  <c r="V1272" i="1"/>
  <c r="U846" i="1"/>
  <c r="S846" i="1" s="1"/>
  <c r="V1268" i="1"/>
  <c r="S1268" i="1" s="1"/>
  <c r="U505" i="1"/>
  <c r="V1751" i="1"/>
  <c r="U931" i="1"/>
  <c r="S931" i="1" s="1"/>
  <c r="P931" i="1" s="1"/>
  <c r="U841" i="1"/>
  <c r="U1166" i="1"/>
  <c r="S1166" i="1" s="1"/>
  <c r="U516" i="1"/>
  <c r="V1586" i="1"/>
  <c r="V1415" i="1"/>
  <c r="S1415" i="1" s="1"/>
  <c r="V512" i="1"/>
  <c r="U562" i="1"/>
  <c r="T515" i="1"/>
  <c r="V1180" i="1"/>
  <c r="V916" i="1"/>
  <c r="V1144" i="1"/>
  <c r="V840" i="1"/>
  <c r="V875" i="1"/>
  <c r="V1936" i="1"/>
  <c r="T555" i="1"/>
  <c r="S555" i="1" s="1"/>
  <c r="V626" i="1"/>
  <c r="V1339" i="1"/>
  <c r="S1339" i="1" s="1"/>
  <c r="V537" i="1"/>
  <c r="V1538" i="1"/>
  <c r="V822" i="1"/>
  <c r="V830" i="1"/>
  <c r="V529" i="1"/>
  <c r="U539" i="1"/>
  <c r="V1556" i="1"/>
  <c r="T553" i="1"/>
  <c r="S553" i="1" s="1"/>
  <c r="V1156" i="1"/>
  <c r="U856" i="1"/>
  <c r="U1168" i="1"/>
  <c r="V1738" i="1"/>
  <c r="V627" i="1"/>
  <c r="V1151" i="1"/>
  <c r="U821" i="1"/>
  <c r="U1175" i="1"/>
  <c r="T841" i="1"/>
  <c r="S841" i="1" s="1"/>
  <c r="P841" i="1" s="1"/>
  <c r="T604" i="1"/>
  <c r="S604" i="1" s="1"/>
  <c r="U597" i="1"/>
  <c r="V1925" i="1"/>
  <c r="S1925" i="1" s="1"/>
  <c r="V900" i="1"/>
  <c r="V1448" i="1"/>
  <c r="T538" i="1"/>
  <c r="S538" i="1" s="1"/>
  <c r="V1849" i="1"/>
  <c r="S1849" i="1" s="1"/>
  <c r="P1849" i="1" s="1"/>
  <c r="V517" i="1"/>
  <c r="U888" i="1"/>
  <c r="V1715" i="1"/>
  <c r="T632" i="1"/>
  <c r="S632" i="1" s="1"/>
  <c r="V1909" i="1"/>
  <c r="S1909" i="1" s="1"/>
  <c r="U517" i="1"/>
  <c r="V1316" i="1"/>
  <c r="V1468" i="1"/>
  <c r="V1816" i="1"/>
  <c r="S1816" i="1" s="1"/>
  <c r="V578" i="1"/>
  <c r="T563" i="1"/>
  <c r="V1800" i="1"/>
  <c r="T859" i="1"/>
  <c r="S859" i="1" s="1"/>
  <c r="V1527" i="1"/>
  <c r="S1527" i="1" s="1"/>
  <c r="U601" i="1"/>
  <c r="V1930" i="1"/>
  <c r="U906" i="1"/>
  <c r="S906" i="1" s="1"/>
  <c r="V606" i="1"/>
  <c r="V1813" i="1"/>
  <c r="S1813" i="1" s="1"/>
  <c r="U531" i="1"/>
  <c r="V1918" i="1"/>
  <c r="U955" i="1"/>
  <c r="S955" i="1" s="1"/>
  <c r="V513" i="1"/>
  <c r="V932" i="1"/>
  <c r="T545" i="1"/>
  <c r="V1265" i="1"/>
  <c r="V1940" i="1"/>
  <c r="S1940" i="1" s="1"/>
  <c r="V507" i="1"/>
  <c r="T539" i="1"/>
  <c r="V1386" i="1"/>
  <c r="V632" i="1"/>
  <c r="V1916" i="1"/>
  <c r="S1916" i="1" s="1"/>
  <c r="V545" i="1"/>
  <c r="T578" i="1"/>
  <c r="V960" i="1"/>
  <c r="V1683" i="1"/>
  <c r="S1683" i="1" s="1"/>
  <c r="P1683" i="1" s="1"/>
  <c r="V1520" i="1"/>
  <c r="S1520" i="1" s="1"/>
  <c r="U567" i="1"/>
  <c r="V1492" i="1"/>
  <c r="T622" i="1"/>
  <c r="S622" i="1" s="1"/>
  <c r="P622" i="1" s="1"/>
  <c r="U627" i="1"/>
  <c r="V1779" i="1"/>
  <c r="S1779" i="1" s="1"/>
  <c r="U513" i="1"/>
  <c r="V1306" i="1"/>
  <c r="V849" i="1"/>
  <c r="U602" i="1"/>
  <c r="U636" i="1"/>
  <c r="V1250" i="1"/>
  <c r="S1250" i="1" s="1"/>
  <c r="V820" i="1"/>
  <c r="V1566" i="1"/>
  <c r="U835" i="1"/>
  <c r="U1185" i="1"/>
  <c r="S1185" i="1" s="1"/>
  <c r="T853" i="1"/>
  <c r="T866" i="1"/>
  <c r="V1440" i="1"/>
  <c r="V531" i="1"/>
  <c r="V1373" i="1"/>
  <c r="S1373" i="1" s="1"/>
  <c r="P1373" i="1" s="1"/>
  <c r="T524" i="1"/>
  <c r="V1264" i="1"/>
  <c r="U855" i="1"/>
  <c r="V1761" i="1"/>
  <c r="S1761" i="1" s="1"/>
  <c r="P1761" i="1" s="1"/>
  <c r="U1184" i="1"/>
  <c r="S1184" i="1" s="1"/>
  <c r="T498" i="1"/>
  <c r="V1883" i="1"/>
  <c r="U831" i="1"/>
  <c r="V1889" i="1"/>
  <c r="V1694" i="1"/>
  <c r="V1304" i="1"/>
  <c r="S1304" i="1" s="1"/>
  <c r="U1167" i="1"/>
  <c r="S1167" i="1" s="1"/>
  <c r="P1167" i="1" s="1"/>
  <c r="U915" i="1"/>
  <c r="V1893" i="1"/>
  <c r="V1315" i="1"/>
  <c r="S1315" i="1" s="1"/>
  <c r="V893" i="1"/>
  <c r="U910" i="1"/>
  <c r="U825" i="1"/>
  <c r="V1964" i="1"/>
  <c r="V842" i="1"/>
  <c r="V1819" i="1"/>
  <c r="S1819" i="1" s="1"/>
  <c r="U549" i="1"/>
  <c r="T527" i="1"/>
  <c r="V1594" i="1"/>
  <c r="V899" i="1"/>
  <c r="U629" i="1"/>
  <c r="T500" i="1"/>
  <c r="V1756" i="1"/>
  <c r="V558" i="1"/>
  <c r="V1655" i="1"/>
  <c r="S1655" i="1" s="1"/>
  <c r="P1655" i="1" s="1"/>
  <c r="U820" i="1"/>
  <c r="V1616" i="1"/>
  <c r="U1183" i="1"/>
  <c r="T826" i="1"/>
  <c r="S826" i="1" s="1"/>
  <c r="V977" i="1"/>
  <c r="V570" i="1"/>
  <c r="V1795" i="1"/>
  <c r="V564" i="1"/>
  <c r="V561" i="1"/>
  <c r="V1803" i="1"/>
  <c r="S1803" i="1" s="1"/>
  <c r="P1803" i="1" s="1"/>
  <c r="T825" i="1"/>
  <c r="V1416" i="1"/>
  <c r="V1575" i="1"/>
  <c r="S1575" i="1" s="1"/>
  <c r="P1575" i="1" s="1"/>
  <c r="V1646" i="1"/>
  <c r="S1646" i="1" s="1"/>
  <c r="U503" i="1"/>
  <c r="V1774" i="1"/>
  <c r="V619" i="1"/>
  <c r="U890" i="1"/>
  <c r="S890" i="1" s="1"/>
  <c r="V548" i="1"/>
  <c r="U560" i="1"/>
  <c r="V1768" i="1"/>
  <c r="T566" i="1"/>
  <c r="S566" i="1" s="1"/>
  <c r="V1457" i="1"/>
  <c r="S1457" i="1" s="1"/>
  <c r="P1457" i="1" s="1"/>
  <c r="T537" i="1"/>
  <c r="U894" i="1"/>
  <c r="U1178" i="1"/>
  <c r="V1163" i="1"/>
  <c r="V1456" i="1"/>
  <c r="S1456" i="1" s="1"/>
  <c r="T549" i="1"/>
  <c r="U973" i="1"/>
  <c r="U901" i="1"/>
  <c r="S901" i="1" s="1"/>
  <c r="P901" i="1" s="1"/>
  <c r="V510" i="1"/>
  <c r="U903" i="1"/>
  <c r="S903" i="1" s="1"/>
  <c r="V1266" i="1"/>
  <c r="S1266" i="1" s="1"/>
  <c r="U546" i="1"/>
  <c r="V1552" i="1"/>
  <c r="V1757" i="1"/>
  <c r="S1757" i="1" s="1"/>
  <c r="P1757" i="1" s="1"/>
  <c r="V1562" i="1"/>
  <c r="S1562" i="1" s="1"/>
  <c r="V563" i="1"/>
  <c r="V1346" i="1"/>
  <c r="V1378" i="1"/>
  <c r="V566" i="1"/>
  <c r="V1372" i="1"/>
  <c r="S1372" i="1" s="1"/>
  <c r="V894" i="1"/>
  <c r="V1334" i="1"/>
  <c r="U941" i="1"/>
  <c r="S941" i="1" s="1"/>
  <c r="V826" i="1"/>
  <c r="V1459" i="1"/>
  <c r="S1459" i="1" s="1"/>
  <c r="U506" i="1"/>
  <c r="V1465" i="1"/>
  <c r="U905" i="1"/>
  <c r="V1165" i="1"/>
  <c r="V637" i="1"/>
  <c r="U1151" i="1"/>
  <c r="S1151" i="1" s="1"/>
  <c r="V631" i="1"/>
  <c r="V1424" i="1"/>
  <c r="T520" i="1"/>
  <c r="S520" i="1" s="1"/>
  <c r="V499" i="1"/>
  <c r="V1288" i="1"/>
  <c r="S1288" i="1" s="1"/>
  <c r="V917" i="1"/>
  <c r="V1859" i="1"/>
  <c r="V979" i="1"/>
  <c r="U824" i="1"/>
  <c r="U625" i="1"/>
  <c r="V902" i="1"/>
  <c r="V1441" i="1"/>
  <c r="V1343" i="1"/>
  <c r="S1343" i="1" s="1"/>
  <c r="P1343" i="1" s="1"/>
  <c r="V498" i="1"/>
  <c r="U535" i="1"/>
  <c r="V1775" i="1"/>
  <c r="V504" i="1"/>
  <c r="V1625" i="1"/>
  <c r="S1625" i="1" s="1"/>
  <c r="P1625" i="1" s="1"/>
  <c r="U917" i="1"/>
  <c r="T613" i="1"/>
  <c r="V1302" i="1"/>
  <c r="T834" i="1"/>
  <c r="S834" i="1" s="1"/>
  <c r="V951" i="1"/>
  <c r="U578" i="1"/>
  <c r="V1963" i="1"/>
  <c r="U1156" i="1"/>
  <c r="S1156" i="1" s="1"/>
  <c r="P1156" i="1" s="1"/>
  <c r="V834" i="1"/>
  <c r="V1154" i="1"/>
  <c r="V851" i="1"/>
  <c r="V957" i="1"/>
  <c r="V898" i="1"/>
  <c r="V1385" i="1"/>
  <c r="S1385" i="1" s="1"/>
  <c r="P1385" i="1" s="1"/>
  <c r="T529" i="1"/>
  <c r="V1148" i="1"/>
  <c r="T862" i="1"/>
  <c r="S862" i="1" s="1"/>
  <c r="P862" i="1" s="1"/>
  <c r="V1832" i="1"/>
  <c r="S1832" i="1" s="1"/>
  <c r="V1770" i="1"/>
  <c r="S1770" i="1" s="1"/>
  <c r="V1168" i="1"/>
  <c r="V1356" i="1"/>
  <c r="V1615" i="1"/>
  <c r="S1615" i="1" s="1"/>
  <c r="U858" i="1"/>
  <c r="V549" i="1"/>
  <c r="T621" i="1"/>
  <c r="V1262" i="1"/>
  <c r="V622" i="1"/>
  <c r="V1931" i="1"/>
  <c r="S1931" i="1" s="1"/>
  <c r="U617" i="1"/>
  <c r="U926" i="1"/>
  <c r="V1857" i="1"/>
  <c r="T633" i="1"/>
  <c r="S633" i="1" s="1"/>
  <c r="T600" i="1"/>
  <c r="S600" i="1" s="1"/>
  <c r="V1906" i="1"/>
  <c r="S1906" i="1" s="1"/>
  <c r="U840" i="1"/>
  <c r="V1927" i="1"/>
  <c r="T833" i="1"/>
  <c r="S833" i="1" s="1"/>
  <c r="V506" i="1"/>
  <c r="V1777" i="1"/>
  <c r="S1777" i="1" s="1"/>
  <c r="P1777" i="1" s="1"/>
  <c r="V915" i="1"/>
  <c r="V1388" i="1"/>
  <c r="U612" i="1"/>
  <c r="V1721" i="1"/>
  <c r="S1721" i="1" s="1"/>
  <c r="P1721" i="1" s="1"/>
  <c r="U558" i="1"/>
  <c r="T851" i="1"/>
  <c r="V1267" i="1"/>
  <c r="U972" i="1"/>
  <c r="S972" i="1" s="1"/>
  <c r="V976" i="1"/>
  <c r="U557" i="1"/>
  <c r="V1525" i="1"/>
  <c r="T577" i="1"/>
  <c r="S577" i="1" s="1"/>
  <c r="P577" i="1" s="1"/>
  <c r="V850" i="1"/>
  <c r="U893" i="1"/>
  <c r="S893" i="1" s="1"/>
  <c r="P893" i="1" s="1"/>
  <c r="V1177" i="1"/>
  <c r="V1271" i="1"/>
  <c r="S1271" i="1" s="1"/>
  <c r="P1271" i="1" s="1"/>
  <c r="V1773" i="1"/>
  <c r="S1773" i="1" s="1"/>
  <c r="T561" i="1"/>
  <c r="S561" i="1" s="1"/>
  <c r="P561" i="1" s="1"/>
  <c r="V1863" i="1"/>
  <c r="S1863" i="1" s="1"/>
  <c r="P1863" i="1" s="1"/>
  <c r="V1519" i="1"/>
  <c r="V1799" i="1"/>
  <c r="S1799" i="1" s="1"/>
  <c r="V1833" i="1"/>
  <c r="S1833" i="1" s="1"/>
  <c r="P1833" i="1" s="1"/>
  <c r="U883" i="1"/>
  <c r="S883" i="1" s="1"/>
  <c r="P883" i="1" s="1"/>
  <c r="T497" i="1"/>
  <c r="S497" i="1" s="1"/>
  <c r="P497" i="1" s="1"/>
  <c r="V882" i="1"/>
  <c r="T564" i="1"/>
  <c r="S564" i="1" s="1"/>
  <c r="P564" i="1" s="1"/>
  <c r="V1784" i="1"/>
  <c r="U1143" i="1"/>
  <c r="V1162" i="1"/>
  <c r="V1174" i="1"/>
  <c r="V508" i="1"/>
  <c r="V1379" i="1"/>
  <c r="S1379" i="1" s="1"/>
  <c r="V908" i="1"/>
  <c r="V1935" i="1"/>
  <c r="T510" i="1"/>
  <c r="S510" i="1" s="1"/>
  <c r="P510" i="1" s="1"/>
  <c r="V501" i="1"/>
  <c r="V1517" i="1"/>
  <c r="S1517" i="1" s="1"/>
  <c r="V952" i="1"/>
  <c r="V1576" i="1"/>
  <c r="U923" i="1"/>
  <c r="S923" i="1" s="1"/>
  <c r="V1530" i="1"/>
  <c r="S1530" i="1" s="1"/>
  <c r="U524" i="1"/>
  <c r="T821" i="1"/>
  <c r="V1624" i="1"/>
  <c r="V1878" i="1"/>
  <c r="S1878" i="1" s="1"/>
  <c r="V599" i="1"/>
  <c r="V832" i="1"/>
  <c r="V1582" i="1"/>
  <c r="V1303" i="1"/>
  <c r="U633" i="1"/>
  <c r="T857" i="1"/>
  <c r="V877" i="1"/>
  <c r="V1248" i="1"/>
  <c r="V1682" i="1"/>
  <c r="S1682" i="1" s="1"/>
  <c r="V1499" i="1"/>
  <c r="S1499" i="1" s="1"/>
  <c r="P1499" i="1" s="1"/>
  <c r="U498" i="1"/>
  <c r="V1908" i="1"/>
  <c r="V502" i="1"/>
  <c r="V1845" i="1"/>
  <c r="S1845" i="1" s="1"/>
  <c r="V914" i="1"/>
  <c r="V1157" i="1"/>
  <c r="V1778" i="1"/>
  <c r="U842" i="1"/>
  <c r="V859" i="1"/>
  <c r="V605" i="1"/>
  <c r="T823" i="1"/>
  <c r="V1573" i="1"/>
  <c r="U892" i="1"/>
  <c r="S892" i="1" s="1"/>
  <c r="V1505" i="1"/>
  <c r="S1505" i="1" s="1"/>
  <c r="U896" i="1"/>
  <c r="V1814" i="1"/>
  <c r="V1919" i="1"/>
  <c r="S1919" i="1" s="1"/>
  <c r="V890" i="1"/>
  <c r="V879" i="1"/>
  <c r="U556" i="1"/>
  <c r="V1510" i="1"/>
  <c r="V1705" i="1"/>
  <c r="S1705" i="1" s="1"/>
  <c r="V1293" i="1"/>
  <c r="S1293" i="1" s="1"/>
  <c r="U823" i="1"/>
  <c r="V1831" i="1"/>
  <c r="V1140" i="1"/>
  <c r="V852" i="1"/>
  <c r="V974" i="1"/>
  <c r="U845" i="1"/>
  <c r="U1152" i="1"/>
  <c r="V869" i="1"/>
  <c r="U833" i="1"/>
  <c r="U944" i="1"/>
  <c r="S944" i="1" s="1"/>
  <c r="V1591" i="1"/>
  <c r="S1591" i="1" s="1"/>
  <c r="P1591" i="1" s="1"/>
  <c r="U501" i="1"/>
  <c r="V1374" i="1"/>
  <c r="U606" i="1"/>
  <c r="V1313" i="1"/>
  <c r="S1313" i="1" s="1"/>
  <c r="P1313" i="1" s="1"/>
  <c r="T562" i="1"/>
  <c r="T507" i="1"/>
  <c r="V1145" i="1"/>
  <c r="U869" i="1"/>
  <c r="S869" i="1" s="1"/>
  <c r="V1793" i="1"/>
  <c r="S1793" i="1" s="1"/>
  <c r="T574" i="1"/>
  <c r="V1172" i="1"/>
  <c r="V919" i="1"/>
  <c r="V1450" i="1"/>
  <c r="S1450" i="1" s="1"/>
  <c r="V1540" i="1"/>
  <c r="S1540" i="1" s="1"/>
  <c r="V911" i="1"/>
  <c r="V1400" i="1"/>
  <c r="U865" i="1"/>
  <c r="V1407" i="1"/>
  <c r="S1407" i="1" s="1"/>
  <c r="V574" i="1"/>
  <c r="T837" i="1"/>
  <c r="V1405" i="1"/>
  <c r="V922" i="1"/>
  <c r="V1410" i="1"/>
  <c r="S1410" i="1" s="1"/>
  <c r="U874" i="1"/>
  <c r="V1880" i="1"/>
  <c r="V1493" i="1"/>
  <c r="V1541" i="1"/>
  <c r="S1541" i="1" s="1"/>
  <c r="P1541" i="1" s="1"/>
  <c r="V1651" i="1"/>
  <c r="S1651" i="1" s="1"/>
  <c r="U609" i="1"/>
  <c r="V1681" i="1"/>
  <c r="V931" i="1"/>
  <c r="V1176" i="1"/>
  <c r="V635" i="1"/>
  <c r="V978" i="1"/>
  <c r="U1147" i="1"/>
  <c r="S1147" i="1" s="1"/>
  <c r="P1147" i="1" s="1"/>
  <c r="V1719" i="1"/>
  <c r="S1719" i="1" s="1"/>
  <c r="P1719" i="1" s="1"/>
  <c r="V1835" i="1"/>
  <c r="S1835" i="1" s="1"/>
  <c r="P1835" i="1" s="1"/>
  <c r="U900" i="1"/>
  <c r="V1354" i="1"/>
  <c r="V1741" i="1"/>
  <c r="S1741" i="1" s="1"/>
  <c r="P1741" i="1" s="1"/>
  <c r="U630" i="1"/>
  <c r="T552" i="1"/>
  <c r="V829" i="1"/>
  <c r="V1699" i="1"/>
  <c r="T828" i="1"/>
  <c r="S828" i="1" s="1"/>
  <c r="V1947" i="1"/>
  <c r="S1947" i="1" s="1"/>
  <c r="T629" i="1"/>
  <c r="V1921" i="1"/>
  <c r="V1967" i="1"/>
  <c r="U854" i="1"/>
  <c r="V544" i="1"/>
  <c r="T840" i="1"/>
  <c r="V1462" i="1"/>
  <c r="V1141" i="1"/>
  <c r="U866" i="1"/>
  <c r="T631" i="1"/>
  <c r="U1160" i="1"/>
  <c r="U959" i="1"/>
  <c r="S959" i="1" s="1"/>
  <c r="P959" i="1" s="1"/>
  <c r="T852" i="1"/>
  <c r="S852" i="1" s="1"/>
  <c r="V1922" i="1"/>
  <c r="S1922" i="1" s="1"/>
  <c r="V926" i="1"/>
  <c r="V1314" i="1"/>
  <c r="T854" i="1"/>
  <c r="S854" i="1" s="1"/>
  <c r="U849" i="1"/>
  <c r="V1418" i="1"/>
  <c r="S1418" i="1" s="1"/>
  <c r="U526" i="1"/>
  <c r="V1846" i="1"/>
  <c r="U930" i="1"/>
  <c r="S930" i="1" s="1"/>
  <c r="T506" i="1"/>
  <c r="S506" i="1" s="1"/>
  <c r="V1580" i="1"/>
  <c r="S1580" i="1" s="1"/>
  <c r="U541" i="1"/>
  <c r="T505" i="1"/>
  <c r="V1923" i="1"/>
  <c r="V819" i="1"/>
  <c r="V1382" i="1"/>
  <c r="S1382" i="1" s="1"/>
  <c r="T625" i="1"/>
  <c r="V1885" i="1"/>
  <c r="V844" i="1"/>
  <c r="V955" i="1"/>
  <c r="U970" i="1"/>
  <c r="S970" i="1" s="1"/>
  <c r="V1850" i="1"/>
  <c r="V1509" i="1"/>
  <c r="S1509" i="1" s="1"/>
  <c r="P1509" i="1" s="1"/>
  <c r="U878" i="1"/>
  <c r="S878" i="1" s="1"/>
  <c r="V845" i="1"/>
  <c r="T526" i="1"/>
  <c r="V1589" i="1"/>
  <c r="V889" i="1"/>
  <c r="V1142" i="1"/>
  <c r="T558" i="1"/>
  <c r="S558" i="1" s="1"/>
  <c r="V567" i="1"/>
  <c r="V534" i="1"/>
  <c r="U520" i="1"/>
  <c r="V1652" i="1"/>
  <c r="V573" i="1"/>
  <c r="V1427" i="1"/>
  <c r="S1427" i="1" s="1"/>
  <c r="P1427" i="1" s="1"/>
  <c r="U518" i="1"/>
  <c r="U948" i="1"/>
  <c r="V1340" i="1"/>
  <c r="V873" i="1"/>
  <c r="V1251" i="1"/>
  <c r="S1251" i="1" s="1"/>
  <c r="P1251" i="1" s="1"/>
  <c r="V620" i="1"/>
  <c r="V1828" i="1"/>
  <c r="T533" i="1"/>
  <c r="S533" i="1" s="1"/>
  <c r="P533" i="1" s="1"/>
  <c r="V1453" i="1"/>
  <c r="S1453" i="1" s="1"/>
  <c r="T832" i="1"/>
  <c r="T860" i="1"/>
  <c r="V1183" i="1"/>
  <c r="U876" i="1"/>
  <c r="S876" i="1" s="1"/>
  <c r="V1942" i="1"/>
  <c r="S1942" i="1" s="1"/>
  <c r="U577" i="1"/>
  <c r="V1619" i="1"/>
  <c r="V522" i="1"/>
  <c r="T610" i="1"/>
  <c r="S610" i="1" s="1"/>
  <c r="U1159" i="1"/>
  <c r="S1159" i="1" s="1"/>
  <c r="T628" i="1"/>
  <c r="V1717" i="1"/>
  <c r="V1350" i="1"/>
  <c r="S1350" i="1" s="1"/>
  <c r="V1661" i="1"/>
  <c r="S1661" i="1" s="1"/>
  <c r="U519" i="1"/>
  <c r="T570" i="1"/>
  <c r="V1564" i="1"/>
  <c r="T855" i="1"/>
  <c r="S855" i="1" s="1"/>
  <c r="V1827" i="1"/>
  <c r="S1827" i="1" s="1"/>
  <c r="U521" i="1"/>
  <c r="U1137" i="1"/>
  <c r="V533" i="1"/>
  <c r="V972" i="1"/>
  <c r="T831" i="1"/>
  <c r="T532" i="1"/>
  <c r="V1894" i="1"/>
  <c r="V835" i="1"/>
  <c r="U958" i="1"/>
  <c r="S958" i="1" s="1"/>
  <c r="U850" i="1"/>
  <c r="V973" i="1"/>
  <c r="T864" i="1"/>
  <c r="S864" i="1" s="1"/>
  <c r="P864" i="1" s="1"/>
  <c r="V895" i="1"/>
  <c r="V1783" i="1"/>
  <c r="S1783" i="1" s="1"/>
  <c r="P1783" i="1" s="1"/>
  <c r="V860" i="1"/>
  <c r="V1645" i="1"/>
  <c r="V1713" i="1"/>
  <c r="S1713" i="1" s="1"/>
  <c r="U619" i="1"/>
  <c r="U1158" i="1"/>
  <c r="S1158" i="1" s="1"/>
  <c r="U607" i="1"/>
  <c r="T605" i="1"/>
  <c r="V1818" i="1"/>
  <c r="V633" i="1"/>
  <c r="U631" i="1"/>
  <c r="U495" i="1"/>
  <c r="V1739" i="1"/>
  <c r="V523" i="1"/>
  <c r="V602" i="1"/>
  <c r="V1605" i="1"/>
  <c r="S1605" i="1" s="1"/>
  <c r="V943" i="1"/>
  <c r="V1722" i="1"/>
  <c r="V503" i="1"/>
  <c r="V1555" i="1"/>
  <c r="S1555" i="1" s="1"/>
  <c r="P1555" i="1" s="1"/>
  <c r="U552" i="1"/>
  <c r="V870" i="1"/>
  <c r="V980" i="1"/>
  <c r="V1907" i="1"/>
  <c r="V1584" i="1"/>
  <c r="V1353" i="1"/>
  <c r="S1353" i="1" s="1"/>
  <c r="P1353" i="1" s="1"/>
  <c r="V1369" i="1"/>
  <c r="S1369" i="1" s="1"/>
  <c r="U555" i="1"/>
  <c r="V1836" i="1"/>
  <c r="V1577" i="1"/>
  <c r="S1577" i="1" s="1"/>
  <c r="V630" i="1"/>
  <c r="V929" i="1"/>
  <c r="U889" i="1"/>
  <c r="V1553" i="1"/>
  <c r="V1693" i="1"/>
  <c r="S1693" i="1" s="1"/>
  <c r="P1693" i="1" s="1"/>
  <c r="V1679" i="1"/>
  <c r="S1679" i="1" s="1"/>
  <c r="V539" i="1"/>
  <c r="T603" i="1"/>
  <c r="V1648" i="1"/>
  <c r="U614" i="1"/>
  <c r="V575" i="1"/>
  <c r="U504" i="1"/>
  <c r="V1944" i="1"/>
  <c r="V1399" i="1"/>
  <c r="S1399" i="1" s="1"/>
  <c r="V1297" i="1"/>
  <c r="S1297" i="1" s="1"/>
  <c r="P1297" i="1" s="1"/>
  <c r="V521" i="1"/>
  <c r="V1270" i="1"/>
  <c r="U1186" i="1"/>
  <c r="V1910" i="1"/>
  <c r="S1910" i="1" s="1"/>
  <c r="P1910" i="1" s="1"/>
  <c r="V1402" i="1"/>
  <c r="S1402" i="1" s="1"/>
  <c r="U568" i="1"/>
  <c r="V1455" i="1"/>
  <c r="V862" i="1"/>
  <c r="V872" i="1"/>
  <c r="V500" i="1"/>
  <c r="U573" i="1"/>
  <c r="V1769" i="1"/>
  <c r="T499" i="1"/>
  <c r="S499" i="1" s="1"/>
  <c r="V1689" i="1"/>
  <c r="S1689" i="1" s="1"/>
  <c r="V532" i="1"/>
  <c r="V1943" i="1"/>
  <c r="V1966" i="1"/>
  <c r="S1966" i="1" s="1"/>
  <c r="T504" i="1"/>
  <c r="S504" i="1" s="1"/>
  <c r="V837" i="1"/>
  <c r="U891" i="1"/>
  <c r="V1798" i="1"/>
  <c r="U918" i="1"/>
  <c r="S918" i="1" s="1"/>
  <c r="V1467" i="1"/>
  <c r="S1467" i="1" s="1"/>
  <c r="P1467" i="1" s="1"/>
  <c r="T634" i="1"/>
  <c r="V515" i="1"/>
  <c r="V1495" i="1"/>
  <c r="T550" i="1"/>
  <c r="S550" i="1" s="1"/>
  <c r="V1179" i="1"/>
  <c r="V1856" i="1"/>
  <c r="T820" i="1"/>
  <c r="V1864" i="1"/>
  <c r="V1662" i="1"/>
  <c r="U1188" i="1"/>
  <c r="U599" i="1"/>
  <c r="T627" i="1"/>
  <c r="S627" i="1" s="1"/>
  <c r="U598" i="1"/>
  <c r="U628" i="1"/>
  <c r="T830" i="1"/>
  <c r="S830" i="1" s="1"/>
  <c r="P830" i="1" s="1"/>
  <c r="U943" i="1"/>
  <c r="T849" i="1"/>
  <c r="S849" i="1" s="1"/>
  <c r="U859" i="1"/>
  <c r="V600" i="1"/>
  <c r="U870" i="1"/>
  <c r="V874" i="1"/>
  <c r="U945" i="1"/>
  <c r="U887" i="1"/>
  <c r="S887" i="1" s="1"/>
  <c r="T612" i="1"/>
  <c r="S612" i="1" s="1"/>
  <c r="V1482" i="1"/>
  <c r="S1482" i="1" s="1"/>
  <c r="V1285" i="1"/>
  <c r="S1285" i="1" s="1"/>
  <c r="U637" i="1"/>
  <c r="T607" i="1"/>
  <c r="S491" i="1"/>
  <c r="X491" i="1" s="1"/>
  <c r="W491" i="1"/>
  <c r="AG590" i="1" l="1"/>
  <c r="AG587" i="1"/>
  <c r="Y491" i="1"/>
  <c r="S607" i="1"/>
  <c r="Y607" i="1" s="1"/>
  <c r="S945" i="1"/>
  <c r="W945" i="1" s="1"/>
  <c r="S870" i="1"/>
  <c r="W870" i="1" s="1"/>
  <c r="S943" i="1"/>
  <c r="W943" i="1" s="1"/>
  <c r="S1188" i="1"/>
  <c r="W1188" i="1" s="1"/>
  <c r="R1188" i="1" s="1"/>
  <c r="AG1188" i="1" s="1"/>
  <c r="S1662" i="1"/>
  <c r="Y1662" i="1" s="1"/>
  <c r="S1864" i="1"/>
  <c r="Y1864" i="1" s="1"/>
  <c r="S820" i="1"/>
  <c r="W820" i="1" s="1"/>
  <c r="S1856" i="1"/>
  <c r="Y1856" i="1" s="1"/>
  <c r="S1495" i="1"/>
  <c r="Y1495" i="1" s="1"/>
  <c r="S634" i="1"/>
  <c r="Y634" i="1" s="1"/>
  <c r="S1798" i="1"/>
  <c r="Y1798" i="1" s="1"/>
  <c r="S891" i="1"/>
  <c r="W891" i="1" s="1"/>
  <c r="S1943" i="1"/>
  <c r="Y1943" i="1" s="1"/>
  <c r="S1769" i="1"/>
  <c r="Y1769" i="1" s="1"/>
  <c r="S1455" i="1"/>
  <c r="Y1455" i="1" s="1"/>
  <c r="S1186" i="1"/>
  <c r="W1186" i="1" s="1"/>
  <c r="S1270" i="1"/>
  <c r="Y1270" i="1" s="1"/>
  <c r="S1944" i="1"/>
  <c r="Y1944" i="1" s="1"/>
  <c r="S1648" i="1"/>
  <c r="Y1648" i="1" s="1"/>
  <c r="S603" i="1"/>
  <c r="X603" i="1" s="1"/>
  <c r="R603" i="1" s="1"/>
  <c r="AG603" i="1" s="1"/>
  <c r="AG604" i="1" s="1"/>
  <c r="S1553" i="1"/>
  <c r="Y1553" i="1" s="1"/>
  <c r="S889" i="1"/>
  <c r="W889" i="1" s="1"/>
  <c r="S1836" i="1"/>
  <c r="Y1836" i="1" s="1"/>
  <c r="S1584" i="1"/>
  <c r="Y1584" i="1" s="1"/>
  <c r="S1907" i="1"/>
  <c r="Y1907" i="1" s="1"/>
  <c r="S1722" i="1"/>
  <c r="Y1722" i="1" s="1"/>
  <c r="S1739" i="1"/>
  <c r="Y1739" i="1" s="1"/>
  <c r="S1818" i="1"/>
  <c r="Y1818" i="1" s="1"/>
  <c r="S605" i="1"/>
  <c r="S1645" i="1"/>
  <c r="Y1645" i="1" s="1"/>
  <c r="S1894" i="1"/>
  <c r="Y1894" i="1" s="1"/>
  <c r="S532" i="1"/>
  <c r="X532" i="1" s="1"/>
  <c r="S831" i="1"/>
  <c r="S1137" i="1"/>
  <c r="W1137" i="1" s="1"/>
  <c r="S1564" i="1"/>
  <c r="Y1564" i="1" s="1"/>
  <c r="S570" i="1"/>
  <c r="Y570" i="1" s="1"/>
  <c r="S1717" i="1"/>
  <c r="Y1717" i="1" s="1"/>
  <c r="S628" i="1"/>
  <c r="Y628" i="1" s="1"/>
  <c r="S1619" i="1"/>
  <c r="Y1619" i="1" s="1"/>
  <c r="S860" i="1"/>
  <c r="X860" i="1" s="1"/>
  <c r="S832" i="1"/>
  <c r="Y832" i="1" s="1"/>
  <c r="S1828" i="1"/>
  <c r="Y1828" i="1" s="1"/>
  <c r="S1340" i="1"/>
  <c r="Y1340" i="1" s="1"/>
  <c r="S948" i="1"/>
  <c r="S1652" i="1"/>
  <c r="Y1652" i="1" s="1"/>
  <c r="S1589" i="1"/>
  <c r="Y1589" i="1" s="1"/>
  <c r="S526" i="1"/>
  <c r="S1850" i="1"/>
  <c r="Y1850" i="1" s="1"/>
  <c r="S1885" i="1"/>
  <c r="Y1885" i="1" s="1"/>
  <c r="S625" i="1"/>
  <c r="Y625" i="1" s="1"/>
  <c r="S1923" i="1"/>
  <c r="Y1923" i="1" s="1"/>
  <c r="S505" i="1"/>
  <c r="X505" i="1" s="1"/>
  <c r="S1846" i="1"/>
  <c r="Y1846" i="1" s="1"/>
  <c r="S1314" i="1"/>
  <c r="Y1314" i="1" s="1"/>
  <c r="S1160" i="1"/>
  <c r="S631" i="1"/>
  <c r="S1462" i="1"/>
  <c r="Y1462" i="1" s="1"/>
  <c r="S840" i="1"/>
  <c r="X840" i="1" s="1"/>
  <c r="S1967" i="1"/>
  <c r="Y1967" i="1" s="1"/>
  <c r="S1921" i="1"/>
  <c r="Y1921" i="1" s="1"/>
  <c r="S629" i="1"/>
  <c r="X629" i="1" s="1"/>
  <c r="S1699" i="1"/>
  <c r="Y1699" i="1" s="1"/>
  <c r="S552" i="1"/>
  <c r="S1354" i="1"/>
  <c r="Y1354" i="1" s="1"/>
  <c r="S900" i="1"/>
  <c r="S1681" i="1"/>
  <c r="Y1681" i="1" s="1"/>
  <c r="S1493" i="1"/>
  <c r="Y1493" i="1" s="1"/>
  <c r="S1880" i="1"/>
  <c r="Y1880" i="1" s="1"/>
  <c r="S874" i="1"/>
  <c r="X874" i="1" s="1"/>
  <c r="S1405" i="1"/>
  <c r="Y1405" i="1" s="1"/>
  <c r="S837" i="1"/>
  <c r="W837" i="1" s="1"/>
  <c r="S1400" i="1"/>
  <c r="Y1400" i="1" s="1"/>
  <c r="S574" i="1"/>
  <c r="W574" i="1" s="1"/>
  <c r="S507" i="1"/>
  <c r="W507" i="1" s="1"/>
  <c r="R507" i="1" s="1"/>
  <c r="AG507" i="1" s="1"/>
  <c r="AG508" i="1" s="1"/>
  <c r="S562" i="1"/>
  <c r="W562" i="1" s="1"/>
  <c r="R562" i="1" s="1"/>
  <c r="AG562" i="1" s="1"/>
  <c r="S1374" i="1"/>
  <c r="Y1374" i="1" s="1"/>
  <c r="S1152" i="1"/>
  <c r="X1152" i="1" s="1"/>
  <c r="R1152" i="1" s="1"/>
  <c r="AG1152" i="1" s="1"/>
  <c r="S845" i="1"/>
  <c r="X845" i="1" s="1"/>
  <c r="S1831" i="1"/>
  <c r="Y1831" i="1" s="1"/>
  <c r="S1510" i="1"/>
  <c r="Y1510" i="1" s="1"/>
  <c r="S1814" i="1"/>
  <c r="Y1814" i="1" s="1"/>
  <c r="S896" i="1"/>
  <c r="X896" i="1" s="1"/>
  <c r="S1573" i="1"/>
  <c r="Y1573" i="1" s="1"/>
  <c r="S823" i="1"/>
  <c r="W823" i="1" s="1"/>
  <c r="R823" i="1" s="1"/>
  <c r="S1778" i="1"/>
  <c r="Y1778" i="1" s="1"/>
  <c r="S1908" i="1"/>
  <c r="Y1908" i="1" s="1"/>
  <c r="S1248" i="1"/>
  <c r="Y1248" i="1" s="1"/>
  <c r="S857" i="1"/>
  <c r="W857" i="1" s="1"/>
  <c r="S1303" i="1"/>
  <c r="Y1303" i="1" s="1"/>
  <c r="S1582" i="1"/>
  <c r="Y1582" i="1" s="1"/>
  <c r="S1624" i="1"/>
  <c r="Y1624" i="1" s="1"/>
  <c r="S821" i="1"/>
  <c r="W821" i="1" s="1"/>
  <c r="S1576" i="1"/>
  <c r="Y1576" i="1" s="1"/>
  <c r="S1935" i="1"/>
  <c r="Y1935" i="1" s="1"/>
  <c r="S1143" i="1"/>
  <c r="X1143" i="1" s="1"/>
  <c r="R1143" i="1" s="1"/>
  <c r="S1784" i="1"/>
  <c r="Y1784" i="1" s="1"/>
  <c r="S1519" i="1"/>
  <c r="Y1519" i="1" s="1"/>
  <c r="S1525" i="1"/>
  <c r="Y1525" i="1" s="1"/>
  <c r="S1267" i="1"/>
  <c r="Y1267" i="1" s="1"/>
  <c r="S851" i="1"/>
  <c r="W851" i="1" s="1"/>
  <c r="S1388" i="1"/>
  <c r="Y1388" i="1" s="1"/>
  <c r="S1927" i="1"/>
  <c r="Y1927" i="1" s="1"/>
  <c r="S1857" i="1"/>
  <c r="Y1857" i="1" s="1"/>
  <c r="S926" i="1"/>
  <c r="X926" i="1" s="1"/>
  <c r="S1262" i="1"/>
  <c r="Y1262" i="1" s="1"/>
  <c r="S621" i="1"/>
  <c r="W621" i="1" s="1"/>
  <c r="R621" i="1" s="1"/>
  <c r="AG621" i="1" s="1"/>
  <c r="AG622" i="1" s="1"/>
  <c r="AG623" i="1" s="1"/>
  <c r="S1356" i="1"/>
  <c r="Y1356" i="1" s="1"/>
  <c r="S529" i="1"/>
  <c r="W529" i="1" s="1"/>
  <c r="S1963" i="1"/>
  <c r="Y1963" i="1" s="1"/>
  <c r="AG596" i="1"/>
  <c r="AG597" i="1" s="1"/>
  <c r="AG592" i="1"/>
  <c r="AG588" i="1"/>
  <c r="AG591" i="1" s="1"/>
  <c r="AG595" i="1"/>
  <c r="S1302" i="1"/>
  <c r="Y1302" i="1" s="1"/>
  <c r="S613" i="1"/>
  <c r="W613" i="1" s="1"/>
  <c r="R613" i="1" s="1"/>
  <c r="AG613" i="1" s="1"/>
  <c r="AG614" i="1" s="1"/>
  <c r="AG615" i="1" s="1"/>
  <c r="S917" i="1"/>
  <c r="X917" i="1" s="1"/>
  <c r="S1775" i="1"/>
  <c r="Y1775" i="1" s="1"/>
  <c r="S1441" i="1"/>
  <c r="Y1441" i="1" s="1"/>
  <c r="S1859" i="1"/>
  <c r="Y1859" i="1" s="1"/>
  <c r="S1424" i="1"/>
  <c r="Y1424" i="1" s="1"/>
  <c r="S905" i="1"/>
  <c r="X905" i="1" s="1"/>
  <c r="S1465" i="1"/>
  <c r="Y1465" i="1" s="1"/>
  <c r="S1334" i="1"/>
  <c r="Y1334" i="1" s="1"/>
  <c r="S1378" i="1"/>
  <c r="Y1378" i="1" s="1"/>
  <c r="S1346" i="1"/>
  <c r="Y1346" i="1" s="1"/>
  <c r="S1552" i="1"/>
  <c r="Y1552" i="1" s="1"/>
  <c r="S973" i="1"/>
  <c r="X973" i="1" s="1"/>
  <c r="S549" i="1"/>
  <c r="W549" i="1" s="1"/>
  <c r="S1178" i="1"/>
  <c r="X1178" i="1" s="1"/>
  <c r="S894" i="1"/>
  <c r="X894" i="1" s="1"/>
  <c r="S537" i="1"/>
  <c r="W537" i="1" s="1"/>
  <c r="S1768" i="1"/>
  <c r="Y1768" i="1" s="1"/>
  <c r="S1774" i="1"/>
  <c r="Y1774" i="1" s="1"/>
  <c r="S1416" i="1"/>
  <c r="Y1416" i="1" s="1"/>
  <c r="S825" i="1"/>
  <c r="W825" i="1" s="1"/>
  <c r="S1795" i="1"/>
  <c r="Y1795" i="1" s="1"/>
  <c r="S1183" i="1"/>
  <c r="X1183" i="1" s="1"/>
  <c r="R1183" i="1" s="1"/>
  <c r="AG1183" i="1" s="1"/>
  <c r="AG1184" i="1" s="1"/>
  <c r="AG1185" i="1" s="1"/>
  <c r="S1616" i="1"/>
  <c r="Y1616" i="1" s="1"/>
  <c r="S1756" i="1"/>
  <c r="Y1756" i="1" s="1"/>
  <c r="S500" i="1"/>
  <c r="W500" i="1" s="1"/>
  <c r="S1594" i="1"/>
  <c r="Y1594" i="1" s="1"/>
  <c r="S527" i="1"/>
  <c r="W527" i="1" s="1"/>
  <c r="R527" i="1" s="1"/>
  <c r="AG527" i="1" s="1"/>
  <c r="AG528" i="1" s="1"/>
  <c r="S1964" i="1"/>
  <c r="Y1964" i="1" s="1"/>
  <c r="S910" i="1"/>
  <c r="X910" i="1" s="1"/>
  <c r="R910" i="1" s="1"/>
  <c r="AG910" i="1" s="1"/>
  <c r="S1893" i="1"/>
  <c r="Y1893" i="1" s="1"/>
  <c r="S915" i="1"/>
  <c r="X915" i="1" s="1"/>
  <c r="R915" i="1" s="1"/>
  <c r="S1694" i="1"/>
  <c r="Y1694" i="1" s="1"/>
  <c r="S1889" i="1"/>
  <c r="Y1889" i="1" s="1"/>
  <c r="S1883" i="1"/>
  <c r="Y1883" i="1" s="1"/>
  <c r="S498" i="1"/>
  <c r="W498" i="1" s="1"/>
  <c r="R498" i="1" s="1"/>
  <c r="AG498" i="1" s="1"/>
  <c r="AG499" i="1" s="1"/>
  <c r="S1264" i="1"/>
  <c r="Y1264" i="1" s="1"/>
  <c r="S524" i="1"/>
  <c r="W524" i="1" s="1"/>
  <c r="S1440" i="1"/>
  <c r="Y1440" i="1" s="1"/>
  <c r="S866" i="1"/>
  <c r="W866" i="1" s="1"/>
  <c r="R866" i="1" s="1"/>
  <c r="AG866" i="1" s="1"/>
  <c r="AG867" i="1" s="1"/>
  <c r="S853" i="1"/>
  <c r="W853" i="1" s="1"/>
  <c r="S1566" i="1"/>
  <c r="Y1566" i="1" s="1"/>
  <c r="S1306" i="1"/>
  <c r="Y1306" i="1" s="1"/>
  <c r="S1492" i="1"/>
  <c r="Y1492" i="1" s="1"/>
  <c r="S578" i="1"/>
  <c r="Y578" i="1" s="1"/>
  <c r="S1386" i="1"/>
  <c r="Y1386" i="1" s="1"/>
  <c r="S539" i="1"/>
  <c r="W539" i="1" s="1"/>
  <c r="R539" i="1" s="1"/>
  <c r="AG539" i="1" s="1"/>
  <c r="AG540" i="1" s="1"/>
  <c r="AG541" i="1" s="1"/>
  <c r="S1265" i="1"/>
  <c r="Y1265" i="1" s="1"/>
  <c r="S545" i="1"/>
  <c r="W545" i="1" s="1"/>
  <c r="R545" i="1" s="1"/>
  <c r="S1918" i="1"/>
  <c r="Y1918" i="1" s="1"/>
  <c r="S1930" i="1"/>
  <c r="Y1930" i="1" s="1"/>
  <c r="S1800" i="1"/>
  <c r="Y1800" i="1" s="1"/>
  <c r="S563" i="1"/>
  <c r="W563" i="1" s="1"/>
  <c r="R563" i="1" s="1"/>
  <c r="AG563" i="1" s="1"/>
  <c r="AG564" i="1" s="1"/>
  <c r="S1468" i="1"/>
  <c r="Y1468" i="1" s="1"/>
  <c r="S1316" i="1"/>
  <c r="Y1316" i="1" s="1"/>
  <c r="S1715" i="1"/>
  <c r="Y1715" i="1" s="1"/>
  <c r="S888" i="1"/>
  <c r="X888" i="1" s="1"/>
  <c r="R888" i="1" s="1"/>
  <c r="AG888" i="1" s="1"/>
  <c r="S1448" i="1"/>
  <c r="Y1448" i="1" s="1"/>
  <c r="S1175" i="1"/>
  <c r="X1175" i="1" s="1"/>
  <c r="S1738" i="1"/>
  <c r="Y1738" i="1" s="1"/>
  <c r="S1168" i="1"/>
  <c r="S1556" i="1"/>
  <c r="Y1556" i="1" s="1"/>
  <c r="S1538" i="1"/>
  <c r="Y1538" i="1" s="1"/>
  <c r="S1936" i="1"/>
  <c r="Y1936" i="1" s="1"/>
  <c r="S515" i="1"/>
  <c r="W515" i="1" s="1"/>
  <c r="R515" i="1" s="1"/>
  <c r="S1586" i="1"/>
  <c r="Y1586" i="1" s="1"/>
  <c r="S1751" i="1"/>
  <c r="Y1751" i="1" s="1"/>
  <c r="S1272" i="1"/>
  <c r="Y1272" i="1" s="1"/>
  <c r="S1702" i="1"/>
  <c r="Y1702" i="1" s="1"/>
  <c r="S904" i="1"/>
  <c r="X904" i="1" s="1"/>
  <c r="R904" i="1" s="1"/>
  <c r="AG904" i="1" s="1"/>
  <c r="S1401" i="1"/>
  <c r="Y1401" i="1" s="1"/>
  <c r="S927" i="1"/>
  <c r="X927" i="1" s="1"/>
  <c r="R927" i="1" s="1"/>
  <c r="S620" i="1"/>
  <c r="W620" i="1" s="1"/>
  <c r="S1917" i="1"/>
  <c r="Y1917" i="1" s="1"/>
  <c r="S1470" i="1"/>
  <c r="Y1470" i="1" s="1"/>
  <c r="S843" i="1"/>
  <c r="S601" i="1"/>
  <c r="W601" i="1" s="1"/>
  <c r="R601" i="1" s="1"/>
  <c r="S1911" i="1"/>
  <c r="Y1911" i="1" s="1"/>
  <c r="S568" i="1"/>
  <c r="W568" i="1" s="1"/>
  <c r="S1311" i="1"/>
  <c r="Y1311" i="1" s="1"/>
  <c r="S1140" i="1"/>
  <c r="X1140" i="1" s="1"/>
  <c r="S1644" i="1"/>
  <c r="Y1644" i="1" s="1"/>
  <c r="S1933" i="1"/>
  <c r="Y1933" i="1" s="1"/>
  <c r="S495" i="1"/>
  <c r="W495" i="1" s="1"/>
  <c r="S957" i="1"/>
  <c r="X957" i="1" s="1"/>
  <c r="S850" i="1"/>
  <c r="W850" i="1" s="1"/>
  <c r="S1371" i="1"/>
  <c r="Y1371" i="1" s="1"/>
  <c r="S924" i="1"/>
  <c r="X924" i="1" s="1"/>
  <c r="S1542" i="1"/>
  <c r="Y1542" i="1" s="1"/>
  <c r="S1490" i="1"/>
  <c r="Y1490" i="1" s="1"/>
  <c r="S1606" i="1"/>
  <c r="Y1606" i="1" s="1"/>
  <c r="S501" i="1"/>
  <c r="W501" i="1" s="1"/>
  <c r="S1826" i="1"/>
  <c r="Y1826" i="1" s="1"/>
  <c r="S1772" i="1"/>
  <c r="Y1772" i="1" s="1"/>
  <c r="S509" i="1"/>
  <c r="S611" i="1"/>
  <c r="W611" i="1" s="1"/>
  <c r="S1821" i="1"/>
  <c r="Y1821" i="1" s="1"/>
  <c r="S1417" i="1"/>
  <c r="Y1417" i="1" s="1"/>
  <c r="S952" i="1"/>
  <c r="S559" i="1"/>
  <c r="W559" i="1" s="1"/>
  <c r="S635" i="1"/>
  <c r="W635" i="1" s="1"/>
  <c r="S1383" i="1"/>
  <c r="Y1383" i="1" s="1"/>
  <c r="S861" i="1"/>
  <c r="W861" i="1" s="1"/>
  <c r="R861" i="1" s="1"/>
  <c r="AG861" i="1" s="1"/>
  <c r="AG862" i="1" s="1"/>
  <c r="S1481" i="1"/>
  <c r="Y1481" i="1" s="1"/>
  <c r="S1349" i="1"/>
  <c r="Y1349" i="1" s="1"/>
  <c r="S1618" i="1"/>
  <c r="Y1618" i="1" s="1"/>
  <c r="S914" i="1"/>
  <c r="S1180" i="1"/>
  <c r="X1180" i="1" s="1"/>
  <c r="S535" i="1"/>
  <c r="W535" i="1" s="1"/>
  <c r="S1820" i="1"/>
  <c r="Y1820" i="1" s="1"/>
  <c r="S1941" i="1"/>
  <c r="Y1941" i="1" s="1"/>
  <c r="S1684" i="1"/>
  <c r="Y1684" i="1" s="1"/>
  <c r="S1412" i="1"/>
  <c r="Y1412" i="1" s="1"/>
  <c r="S827" i="1"/>
  <c r="W827" i="1" s="1"/>
  <c r="S1653" i="1"/>
  <c r="Y1653" i="1" s="1"/>
  <c r="S1344" i="1"/>
  <c r="Y1344" i="1" s="1"/>
  <c r="S884" i="1"/>
  <c r="X884" i="1" s="1"/>
  <c r="S1331" i="1"/>
  <c r="Y1331" i="1" s="1"/>
  <c r="S1929" i="1"/>
  <c r="Y1929" i="1" s="1"/>
  <c r="S1449" i="1"/>
  <c r="Y1449" i="1" s="1"/>
  <c r="S1539" i="1"/>
  <c r="Y1539" i="1" s="1"/>
  <c r="S908" i="1"/>
  <c r="X908" i="1" s="1"/>
  <c r="S1173" i="1"/>
  <c r="X1173" i="1" s="1"/>
  <c r="S956" i="1"/>
  <c r="X956" i="1" s="1"/>
  <c r="R956" i="1" s="1"/>
  <c r="AG956" i="1" s="1"/>
  <c r="S565" i="1"/>
  <c r="W565" i="1" s="1"/>
  <c r="S1518" i="1"/>
  <c r="Y1518" i="1" s="1"/>
  <c r="S1425" i="1"/>
  <c r="Y1425" i="1" s="1"/>
  <c r="S1610" i="1"/>
  <c r="Y1610" i="1" s="1"/>
  <c r="S871" i="1"/>
  <c r="X871" i="1" s="1"/>
  <c r="S1706" i="1"/>
  <c r="Y1706" i="1" s="1"/>
  <c r="S1834" i="1"/>
  <c r="Y1834" i="1" s="1"/>
  <c r="S1592" i="1"/>
  <c r="Y1592" i="1" s="1"/>
  <c r="S1330" i="1"/>
  <c r="Y1330" i="1" s="1"/>
  <c r="S932" i="1"/>
  <c r="X932" i="1" s="1"/>
  <c r="S1320" i="1"/>
  <c r="Y1320" i="1" s="1"/>
  <c r="S1897" i="1"/>
  <c r="Y1897" i="1" s="1"/>
  <c r="S1341" i="1"/>
  <c r="Y1341" i="1" s="1"/>
  <c r="S511" i="1"/>
  <c r="W511" i="1" s="1"/>
  <c r="S1666" i="1"/>
  <c r="Y1666" i="1" s="1"/>
  <c r="S1691" i="1"/>
  <c r="Y1691" i="1" s="1"/>
  <c r="S1690" i="1"/>
  <c r="Y1690" i="1" s="1"/>
  <c r="S1621" i="1"/>
  <c r="Y1621" i="1" s="1"/>
  <c r="S886" i="1"/>
  <c r="X886" i="1" s="1"/>
  <c r="R886" i="1" s="1"/>
  <c r="AG886" i="1" s="1"/>
  <c r="S1444" i="1"/>
  <c r="Y1444" i="1" s="1"/>
  <c r="S556" i="1"/>
  <c r="W556" i="1" s="1"/>
  <c r="S1428" i="1"/>
  <c r="Y1428" i="1" s="1"/>
  <c r="S638" i="1"/>
  <c r="W638" i="1" s="1"/>
  <c r="R638" i="1" s="1"/>
  <c r="AG638" i="1" s="1"/>
  <c r="S1579" i="1"/>
  <c r="Y1579" i="1" s="1"/>
  <c r="S960" i="1"/>
  <c r="X960" i="1" s="1"/>
  <c r="S1720" i="1"/>
  <c r="Y1720" i="1" s="1"/>
  <c r="S902" i="1"/>
  <c r="X902" i="1" s="1"/>
  <c r="S856" i="1"/>
  <c r="W856" i="1" s="1"/>
  <c r="S1528" i="1"/>
  <c r="Y1528" i="1" s="1"/>
  <c r="S1287" i="1"/>
  <c r="Y1287" i="1" s="1"/>
  <c r="S1949" i="1"/>
  <c r="Y1949" i="1" s="1"/>
  <c r="S950" i="1"/>
  <c r="X950" i="1" s="1"/>
  <c r="S609" i="1"/>
  <c r="W609" i="1" s="1"/>
  <c r="S521" i="1"/>
  <c r="S1348" i="1"/>
  <c r="Y1348" i="1" s="1"/>
  <c r="S1578" i="1"/>
  <c r="Y1578" i="1" s="1"/>
  <c r="S1656" i="1"/>
  <c r="Y1656" i="1" s="1"/>
  <c r="S1824" i="1"/>
  <c r="Y1824" i="1" s="1"/>
  <c r="S544" i="1"/>
  <c r="W544" i="1" s="1"/>
  <c r="S1420" i="1"/>
  <c r="Y1420" i="1" s="1"/>
  <c r="S1742" i="1"/>
  <c r="Y1742" i="1" s="1"/>
  <c r="S599" i="1"/>
  <c r="W599" i="1" s="1"/>
  <c r="S1879" i="1"/>
  <c r="Y1879" i="1" s="1"/>
  <c r="S1286" i="1"/>
  <c r="Y1286" i="1" s="1"/>
  <c r="S879" i="1"/>
  <c r="X879" i="1" s="1"/>
  <c r="R879" i="1" s="1"/>
  <c r="AG879" i="1" s="1"/>
  <c r="AG880" i="1" s="1"/>
  <c r="S1452" i="1"/>
  <c r="Y1452" i="1" s="1"/>
  <c r="S1663" i="1"/>
  <c r="Y1663" i="1" s="1"/>
  <c r="S598" i="1"/>
  <c r="S1710" i="1"/>
  <c r="Y1710" i="1" s="1"/>
  <c r="S1507" i="1"/>
  <c r="Y1507" i="1" s="1"/>
  <c r="S1750" i="1"/>
  <c r="Y1750" i="1" s="1"/>
  <c r="S1854" i="1"/>
  <c r="Y1854" i="1" s="1"/>
  <c r="S863" i="1"/>
  <c r="W863" i="1" s="1"/>
  <c r="R863" i="1" s="1"/>
  <c r="AG863" i="1" s="1"/>
  <c r="AG864" i="1" s="1"/>
  <c r="AG865" i="1" s="1"/>
  <c r="S1404" i="1"/>
  <c r="Y1404" i="1" s="1"/>
  <c r="S1804" i="1"/>
  <c r="Y1804" i="1" s="1"/>
  <c r="S1712" i="1"/>
  <c r="Y1712" i="1" s="1"/>
  <c r="S929" i="1"/>
  <c r="X929" i="1" s="1"/>
  <c r="S1707" i="1"/>
  <c r="Y1707" i="1" s="1"/>
  <c r="S1142" i="1"/>
  <c r="X1142" i="1" s="1"/>
  <c r="S877" i="1"/>
  <c r="X877" i="1" s="1"/>
  <c r="S942" i="1"/>
  <c r="X942" i="1" s="1"/>
  <c r="R942" i="1" s="1"/>
  <c r="AG942" i="1" s="1"/>
  <c r="S1317" i="1"/>
  <c r="Y1317" i="1" s="1"/>
  <c r="S1484" i="1"/>
  <c r="Y1484" i="1" s="1"/>
  <c r="S911" i="1"/>
  <c r="X911" i="1" s="1"/>
  <c r="S1172" i="1"/>
  <c r="X1172" i="1" s="1"/>
  <c r="R1172" i="1" s="1"/>
  <c r="AG1172" i="1" s="1"/>
  <c r="S557" i="1"/>
  <c r="W557" i="1" s="1"/>
  <c r="S1506" i="1"/>
  <c r="Y1506" i="1" s="1"/>
  <c r="S1714" i="1"/>
  <c r="Y1714" i="1" s="1"/>
  <c r="S1587" i="1"/>
  <c r="Y1587" i="1" s="1"/>
  <c r="S1408" i="1"/>
  <c r="Y1408" i="1" s="1"/>
  <c r="S1924" i="1"/>
  <c r="Y1924" i="1" s="1"/>
  <c r="S1626" i="1"/>
  <c r="Y1626" i="1" s="1"/>
  <c r="S1454" i="1"/>
  <c r="Y1454" i="1" s="1"/>
  <c r="S897" i="1"/>
  <c r="X897" i="1" s="1"/>
  <c r="R897" i="1" s="1"/>
  <c r="AG897" i="1" s="1"/>
  <c r="AG898" i="1" s="1"/>
  <c r="AG899" i="1" s="1"/>
  <c r="S881" i="1"/>
  <c r="S1498" i="1"/>
  <c r="Y1498" i="1" s="1"/>
  <c r="S1951" i="1"/>
  <c r="Y1951" i="1" s="1"/>
  <c r="S1758" i="1"/>
  <c r="Y1758" i="1" s="1"/>
  <c r="S1460" i="1"/>
  <c r="Y1460" i="1" s="1"/>
  <c r="S971" i="1"/>
  <c r="S1780" i="1"/>
  <c r="Y1780" i="1" s="1"/>
  <c r="S1753" i="1"/>
  <c r="Y1753" i="1" s="1"/>
  <c r="S875" i="1"/>
  <c r="X875" i="1" s="1"/>
  <c r="R875" i="1" s="1"/>
  <c r="S503" i="1"/>
  <c r="W503" i="1" s="1"/>
  <c r="S1162" i="1"/>
  <c r="X1162" i="1" s="1"/>
  <c r="S1155" i="1"/>
  <c r="S1145" i="1"/>
  <c r="X1145" i="1" s="1"/>
  <c r="S575" i="1"/>
  <c r="W575" i="1" s="1"/>
  <c r="S1698" i="1"/>
  <c r="Y1698" i="1" s="1"/>
  <c r="S969" i="1"/>
  <c r="S1370" i="1"/>
  <c r="Y1370" i="1" s="1"/>
  <c r="S1310" i="1"/>
  <c r="Y1310" i="1" s="1"/>
  <c r="S848" i="1"/>
  <c r="X848" i="1" s="1"/>
  <c r="S1680" i="1"/>
  <c r="Y1680" i="1" s="1"/>
  <c r="S1458" i="1"/>
  <c r="Y1458" i="1" s="1"/>
  <c r="S839" i="1"/>
  <c r="W839" i="1" s="1"/>
  <c r="R839" i="1" s="1"/>
  <c r="AG839" i="1" s="1"/>
  <c r="S1607" i="1"/>
  <c r="Y1607" i="1" s="1"/>
  <c r="S1532" i="1"/>
  <c r="Y1532" i="1" s="1"/>
  <c r="S838" i="1"/>
  <c r="W838" i="1" s="1"/>
  <c r="S1298" i="1"/>
  <c r="Y1298" i="1" s="1"/>
  <c r="S542" i="1"/>
  <c r="W542" i="1" s="1"/>
  <c r="S1381" i="1"/>
  <c r="Y1381" i="1" s="1"/>
  <c r="S514" i="1"/>
  <c r="S1522" i="1"/>
  <c r="Y1522" i="1" s="1"/>
  <c r="S1249" i="1"/>
  <c r="Y1249" i="1" s="1"/>
  <c r="S920" i="1"/>
  <c r="X920" i="1" s="1"/>
  <c r="S548" i="1"/>
  <c r="W548" i="1" s="1"/>
  <c r="S1529" i="1"/>
  <c r="Y1529" i="1" s="1"/>
  <c r="S829" i="1"/>
  <c r="W829" i="1" s="1"/>
  <c r="R829" i="1" s="1"/>
  <c r="AG829" i="1" s="1"/>
  <c r="AG830" i="1" s="1"/>
  <c r="S1295" i="1"/>
  <c r="Y1295" i="1" s="1"/>
  <c r="S1815" i="1"/>
  <c r="Y1815" i="1" s="1"/>
  <c r="S1157" i="1"/>
  <c r="X1157" i="1" s="1"/>
  <c r="R1157" i="1" s="1"/>
  <c r="AG1157" i="1" s="1"/>
  <c r="AG1158" i="1" s="1"/>
  <c r="AG1159" i="1" s="1"/>
  <c r="S1290" i="1"/>
  <c r="Y1290" i="1" s="1"/>
  <c r="S1801" i="1"/>
  <c r="Y1801" i="1" s="1"/>
  <c r="S1781" i="1"/>
  <c r="Y1781" i="1" s="1"/>
  <c r="S980" i="1"/>
  <c r="X980" i="1" s="1"/>
  <c r="S1829" i="1"/>
  <c r="Y1829" i="1" s="1"/>
  <c r="S1561" i="1"/>
  <c r="Y1561" i="1" s="1"/>
  <c r="S517" i="1"/>
  <c r="W517" i="1" s="1"/>
  <c r="S1351" i="1"/>
  <c r="Y1351" i="1" s="1"/>
  <c r="S1380" i="1"/>
  <c r="Y1380" i="1" s="1"/>
  <c r="S1500" i="1"/>
  <c r="Y1500" i="1" s="1"/>
  <c r="S1748" i="1"/>
  <c r="Y1748" i="1" s="1"/>
  <c r="S1252" i="1"/>
  <c r="Y1252" i="1" s="1"/>
  <c r="S939" i="1"/>
  <c r="X939" i="1" s="1"/>
  <c r="S1463" i="1"/>
  <c r="Y1463" i="1" s="1"/>
  <c r="S554" i="1"/>
  <c r="W554" i="1" s="1"/>
  <c r="S1153" i="1"/>
  <c r="X1153" i="1" s="1"/>
  <c r="S1165" i="1"/>
  <c r="X1165" i="1" s="1"/>
  <c r="S1762" i="1"/>
  <c r="Y1762" i="1" s="1"/>
  <c r="S1862" i="1"/>
  <c r="Y1862" i="1" s="1"/>
  <c r="S1164" i="1"/>
  <c r="X1164" i="1" s="1"/>
  <c r="R1164" i="1" s="1"/>
  <c r="AG1164" i="1" s="1"/>
  <c r="S978" i="1"/>
  <c r="S1409" i="1"/>
  <c r="Y1409" i="1" s="1"/>
  <c r="S617" i="1"/>
  <c r="W617" i="1" s="1"/>
  <c r="S921" i="1"/>
  <c r="X921" i="1" s="1"/>
  <c r="R921" i="1" s="1"/>
  <c r="AG921" i="1" s="1"/>
  <c r="AG922" i="1" s="1"/>
  <c r="AG923" i="1" s="1"/>
  <c r="S1939" i="1"/>
  <c r="Y1939" i="1" s="1"/>
  <c r="S1170" i="1"/>
  <c r="X1170" i="1" s="1"/>
  <c r="R1170" i="1" s="1"/>
  <c r="AG1170" i="1" s="1"/>
  <c r="AG1171" i="1" s="1"/>
  <c r="S1148" i="1"/>
  <c r="X1148" i="1" s="1"/>
  <c r="S1794" i="1"/>
  <c r="Y1794" i="1" s="1"/>
  <c r="S519" i="1"/>
  <c r="W519" i="1" s="1"/>
  <c r="S975" i="1"/>
  <c r="X975" i="1" s="1"/>
  <c r="S1946" i="1"/>
  <c r="Y1946" i="1" s="1"/>
  <c r="S1480" i="1"/>
  <c r="Y1480" i="1" s="1"/>
  <c r="S1886" i="1"/>
  <c r="Y1886" i="1" s="1"/>
  <c r="S1847" i="1"/>
  <c r="Y1847" i="1" s="1"/>
  <c r="S494" i="1"/>
  <c r="W494" i="1" s="1"/>
  <c r="S1572" i="1"/>
  <c r="Y1572" i="1" s="1"/>
  <c r="S1294" i="1"/>
  <c r="Y1294" i="1" s="1"/>
  <c r="S534" i="1"/>
  <c r="W532" i="1" l="1"/>
  <c r="W625" i="1"/>
  <c r="W840" i="1"/>
  <c r="R840" i="1" s="1"/>
  <c r="AG840" i="1" s="1"/>
  <c r="AG841" i="1" s="1"/>
  <c r="AG842" i="1" s="1"/>
  <c r="W603" i="1"/>
  <c r="AG594" i="1"/>
  <c r="W629" i="1"/>
  <c r="R629" i="1" s="1"/>
  <c r="AG629" i="1" s="1"/>
  <c r="AG630" i="1" s="1"/>
  <c r="X870" i="1"/>
  <c r="R870" i="1" s="1"/>
  <c r="AG870" i="1" s="1"/>
  <c r="W860" i="1"/>
  <c r="W578" i="1"/>
  <c r="R578" i="1" s="1"/>
  <c r="AG578" i="1" s="1"/>
  <c r="X889" i="1"/>
  <c r="X1186" i="1"/>
  <c r="W607" i="1"/>
  <c r="R607" i="1" s="1"/>
  <c r="W505" i="1"/>
  <c r="W832" i="1"/>
  <c r="W628" i="1"/>
  <c r="W570" i="1"/>
  <c r="R570" i="1" s="1"/>
  <c r="AG570" i="1" s="1"/>
  <c r="AG571" i="1" s="1"/>
  <c r="X1137" i="1"/>
  <c r="R1137" i="1" s="1"/>
  <c r="AG1137" i="1" s="1"/>
  <c r="AG1138" i="1" s="1"/>
  <c r="AG1139" i="1" s="1"/>
  <c r="X891" i="1"/>
  <c r="W634" i="1"/>
  <c r="X607" i="1"/>
  <c r="W969" i="1"/>
  <c r="Y969" i="1"/>
  <c r="W1155" i="1"/>
  <c r="R1155" i="1" s="1"/>
  <c r="AG1155" i="1" s="1"/>
  <c r="AG1156" i="1" s="1"/>
  <c r="Y1155" i="1"/>
  <c r="W971" i="1"/>
  <c r="Y971" i="1"/>
  <c r="X598" i="1"/>
  <c r="R598" i="1" s="1"/>
  <c r="AG598" i="1" s="1"/>
  <c r="Y598" i="1"/>
  <c r="Y521" i="1"/>
  <c r="X521" i="1"/>
  <c r="W914" i="1"/>
  <c r="R914" i="1" s="1"/>
  <c r="AG914" i="1" s="1"/>
  <c r="Y914" i="1"/>
  <c r="W952" i="1"/>
  <c r="R952" i="1" s="1"/>
  <c r="AG952" i="1" s="1"/>
  <c r="AG953" i="1" s="1"/>
  <c r="Y952" i="1"/>
  <c r="Y509" i="1"/>
  <c r="X509" i="1"/>
  <c r="W1168" i="1"/>
  <c r="R1168" i="1" s="1"/>
  <c r="AG1168" i="1" s="1"/>
  <c r="AG1169" i="1" s="1"/>
  <c r="Y1168" i="1"/>
  <c r="Y537" i="1"/>
  <c r="X537" i="1"/>
  <c r="W1143" i="1"/>
  <c r="Y1143" i="1"/>
  <c r="X821" i="1"/>
  <c r="Y821" i="1"/>
  <c r="Y857" i="1"/>
  <c r="X857" i="1"/>
  <c r="X823" i="1"/>
  <c r="Y823" i="1"/>
  <c r="W896" i="1"/>
  <c r="R896" i="1" s="1"/>
  <c r="R900" i="1" s="1"/>
  <c r="AG900" i="1" s="1"/>
  <c r="AG901" i="1" s="1"/>
  <c r="Y896" i="1"/>
  <c r="X605" i="1"/>
  <c r="W605" i="1"/>
  <c r="Y605" i="1"/>
  <c r="X534" i="1"/>
  <c r="Y534" i="1"/>
  <c r="Y514" i="1"/>
  <c r="X514" i="1"/>
  <c r="W534" i="1"/>
  <c r="R534" i="1" s="1"/>
  <c r="AG534" i="1" s="1"/>
  <c r="W975" i="1"/>
  <c r="Y975" i="1"/>
  <c r="W1170" i="1"/>
  <c r="Y1170" i="1"/>
  <c r="W921" i="1"/>
  <c r="Y921" i="1"/>
  <c r="W1164" i="1"/>
  <c r="Y1164" i="1"/>
  <c r="W1165" i="1"/>
  <c r="Y1165" i="1"/>
  <c r="X554" i="1"/>
  <c r="R554" i="1" s="1"/>
  <c r="AG554" i="1" s="1"/>
  <c r="AG555" i="1" s="1"/>
  <c r="Y554" i="1"/>
  <c r="W939" i="1"/>
  <c r="Y939" i="1"/>
  <c r="X517" i="1"/>
  <c r="R517" i="1" s="1"/>
  <c r="AG517" i="1" s="1"/>
  <c r="AG518" i="1" s="1"/>
  <c r="Y517" i="1"/>
  <c r="Y829" i="1"/>
  <c r="X829" i="1"/>
  <c r="Y548" i="1"/>
  <c r="X548" i="1"/>
  <c r="R548" i="1" s="1"/>
  <c r="AG548" i="1" s="1"/>
  <c r="W514" i="1"/>
  <c r="Y542" i="1"/>
  <c r="X542" i="1"/>
  <c r="R542" i="1" s="1"/>
  <c r="X838" i="1"/>
  <c r="Y838" i="1"/>
  <c r="W848" i="1"/>
  <c r="R848" i="1" s="1"/>
  <c r="AG848" i="1" s="1"/>
  <c r="AG849" i="1" s="1"/>
  <c r="Y848" i="1"/>
  <c r="X969" i="1"/>
  <c r="R969" i="1" s="1"/>
  <c r="Y575" i="1"/>
  <c r="X575" i="1"/>
  <c r="X1155" i="1"/>
  <c r="Y503" i="1"/>
  <c r="X503" i="1"/>
  <c r="X971" i="1"/>
  <c r="R971" i="1" s="1"/>
  <c r="AG971" i="1" s="1"/>
  <c r="AG972" i="1" s="1"/>
  <c r="W897" i="1"/>
  <c r="Y897" i="1"/>
  <c r="X557" i="1"/>
  <c r="Y557" i="1"/>
  <c r="W911" i="1"/>
  <c r="Y911" i="1"/>
  <c r="W877" i="1"/>
  <c r="Y877" i="1"/>
  <c r="W598" i="1"/>
  <c r="X599" i="1"/>
  <c r="Y599" i="1"/>
  <c r="W521" i="1"/>
  <c r="R521" i="1" s="1"/>
  <c r="AG521" i="1" s="1"/>
  <c r="AG522" i="1" s="1"/>
  <c r="AG523" i="1" s="1"/>
  <c r="W950" i="1"/>
  <c r="R950" i="1" s="1"/>
  <c r="AG950" i="1" s="1"/>
  <c r="AG951" i="1" s="1"/>
  <c r="Y950" i="1"/>
  <c r="Y856" i="1"/>
  <c r="X856" i="1"/>
  <c r="W960" i="1"/>
  <c r="R960" i="1" s="1"/>
  <c r="AG960" i="1" s="1"/>
  <c r="Y960" i="1"/>
  <c r="X638" i="1"/>
  <c r="Y638" i="1"/>
  <c r="X556" i="1"/>
  <c r="R556" i="1" s="1"/>
  <c r="AG556" i="1" s="1"/>
  <c r="Y556" i="1"/>
  <c r="W886" i="1"/>
  <c r="Y886" i="1"/>
  <c r="W871" i="1"/>
  <c r="Y871" i="1"/>
  <c r="Y565" i="1"/>
  <c r="X565" i="1"/>
  <c r="R565" i="1" s="1"/>
  <c r="AG565" i="1" s="1"/>
  <c r="W1173" i="1"/>
  <c r="Y1173" i="1"/>
  <c r="W884" i="1"/>
  <c r="R884" i="1" s="1"/>
  <c r="AG884" i="1" s="1"/>
  <c r="AG885" i="1" s="1"/>
  <c r="Y884" i="1"/>
  <c r="Y535" i="1"/>
  <c r="X535" i="1"/>
  <c r="R535" i="1" s="1"/>
  <c r="X914" i="1"/>
  <c r="X861" i="1"/>
  <c r="Y861" i="1"/>
  <c r="Y635" i="1"/>
  <c r="X635" i="1"/>
  <c r="X952" i="1"/>
  <c r="W509" i="1"/>
  <c r="R509" i="1" s="1"/>
  <c r="AG509" i="1" s="1"/>
  <c r="AG510" i="1" s="1"/>
  <c r="W957" i="1"/>
  <c r="Y957" i="1"/>
  <c r="W1140" i="1"/>
  <c r="Y1140" i="1"/>
  <c r="Y568" i="1"/>
  <c r="X568" i="1"/>
  <c r="Y601" i="1"/>
  <c r="X601" i="1"/>
  <c r="X620" i="1"/>
  <c r="Y620" i="1"/>
  <c r="X515" i="1"/>
  <c r="Y515" i="1"/>
  <c r="X1168" i="1"/>
  <c r="W1175" i="1"/>
  <c r="Y1175" i="1"/>
  <c r="W888" i="1"/>
  <c r="Y888" i="1"/>
  <c r="Y563" i="1"/>
  <c r="X563" i="1"/>
  <c r="X545" i="1"/>
  <c r="Y545" i="1"/>
  <c r="Y539" i="1"/>
  <c r="X539" i="1"/>
  <c r="Y853" i="1"/>
  <c r="X853" i="1"/>
  <c r="R853" i="1" s="1"/>
  <c r="W1183" i="1"/>
  <c r="Y1183" i="1"/>
  <c r="Y825" i="1"/>
  <c r="X825" i="1"/>
  <c r="R825" i="1" s="1"/>
  <c r="AG825" i="1" s="1"/>
  <c r="AG826" i="1" s="1"/>
  <c r="W1178" i="1"/>
  <c r="R1178" i="1" s="1"/>
  <c r="AG1178" i="1" s="1"/>
  <c r="AG1179" i="1" s="1"/>
  <c r="Y1178" i="1"/>
  <c r="W973" i="1"/>
  <c r="Y973" i="1"/>
  <c r="W905" i="1"/>
  <c r="Y905" i="1"/>
  <c r="W917" i="1"/>
  <c r="Y917" i="1"/>
  <c r="X562" i="1"/>
  <c r="Y562" i="1"/>
  <c r="Y574" i="1"/>
  <c r="X574" i="1"/>
  <c r="R574" i="1" s="1"/>
  <c r="AG574" i="1" s="1"/>
  <c r="AG583" i="1" s="1"/>
  <c r="AG586" i="1" s="1"/>
  <c r="X837" i="1"/>
  <c r="Y837" i="1"/>
  <c r="W874" i="1"/>
  <c r="R874" i="1" s="1"/>
  <c r="AG874" i="1" s="1"/>
  <c r="Y874" i="1"/>
  <c r="X831" i="1"/>
  <c r="R831" i="1" s="1"/>
  <c r="AG831" i="1" s="1"/>
  <c r="Y831" i="1"/>
  <c r="W831" i="1"/>
  <c r="W881" i="1"/>
  <c r="Y881" i="1"/>
  <c r="W843" i="1"/>
  <c r="Y843" i="1"/>
  <c r="Y549" i="1"/>
  <c r="X549" i="1"/>
  <c r="X578" i="1"/>
  <c r="Y529" i="1"/>
  <c r="X529" i="1"/>
  <c r="R529" i="1" s="1"/>
  <c r="AG529" i="1" s="1"/>
  <c r="AG530" i="1" s="1"/>
  <c r="AG531" i="1" s="1"/>
  <c r="X621" i="1"/>
  <c r="Y621" i="1"/>
  <c r="W926" i="1"/>
  <c r="R926" i="1" s="1"/>
  <c r="AG926" i="1" s="1"/>
  <c r="Y926" i="1"/>
  <c r="X851" i="1"/>
  <c r="R851" i="1" s="1"/>
  <c r="AG851" i="1" s="1"/>
  <c r="AG852" i="1" s="1"/>
  <c r="Y851" i="1"/>
  <c r="W1152" i="1"/>
  <c r="Y1152" i="1"/>
  <c r="Y552" i="1"/>
  <c r="W552" i="1"/>
  <c r="R552" i="1" s="1"/>
  <c r="AG552" i="1" s="1"/>
  <c r="AG553" i="1" s="1"/>
  <c r="X552" i="1"/>
  <c r="Y631" i="1"/>
  <c r="X631" i="1"/>
  <c r="W631" i="1"/>
  <c r="W948" i="1"/>
  <c r="X948" i="1"/>
  <c r="Y948" i="1"/>
  <c r="W978" i="1"/>
  <c r="R978" i="1" s="1"/>
  <c r="AG978" i="1" s="1"/>
  <c r="AG979" i="1" s="1"/>
  <c r="Y978" i="1"/>
  <c r="Y494" i="1"/>
  <c r="X494" i="1"/>
  <c r="R494" i="1" s="1"/>
  <c r="AG494" i="1" s="1"/>
  <c r="Y519" i="1"/>
  <c r="X519" i="1"/>
  <c r="W1148" i="1"/>
  <c r="R1148" i="1" s="1"/>
  <c r="AG1148" i="1" s="1"/>
  <c r="AG1149" i="1" s="1"/>
  <c r="Y1148" i="1"/>
  <c r="X617" i="1"/>
  <c r="R617" i="1" s="1"/>
  <c r="AG617" i="1" s="1"/>
  <c r="AG618" i="1" s="1"/>
  <c r="AG619" i="1" s="1"/>
  <c r="Y617" i="1"/>
  <c r="X978" i="1"/>
  <c r="W1153" i="1"/>
  <c r="Y1153" i="1"/>
  <c r="W980" i="1"/>
  <c r="R980" i="1" s="1"/>
  <c r="AG980" i="1" s="1"/>
  <c r="Y980" i="1"/>
  <c r="W1157" i="1"/>
  <c r="Y1157" i="1"/>
  <c r="W920" i="1"/>
  <c r="R920" i="1" s="1"/>
  <c r="AG920" i="1" s="1"/>
  <c r="Y920" i="1"/>
  <c r="Y839" i="1"/>
  <c r="X839" i="1"/>
  <c r="W1145" i="1"/>
  <c r="Y1145" i="1"/>
  <c r="W1162" i="1"/>
  <c r="R1162" i="1" s="1"/>
  <c r="AG1162" i="1" s="1"/>
  <c r="AG1163" i="1" s="1"/>
  <c r="Y1162" i="1"/>
  <c r="W875" i="1"/>
  <c r="Y875" i="1"/>
  <c r="X881" i="1"/>
  <c r="W1172" i="1"/>
  <c r="Y1172" i="1"/>
  <c r="W942" i="1"/>
  <c r="Y942" i="1"/>
  <c r="W1142" i="1"/>
  <c r="R1142" i="1" s="1"/>
  <c r="AG1142" i="1" s="1"/>
  <c r="Y1142" i="1"/>
  <c r="W929" i="1"/>
  <c r="Y929" i="1"/>
  <c r="Y863" i="1"/>
  <c r="X863" i="1"/>
  <c r="W879" i="1"/>
  <c r="Y879" i="1"/>
  <c r="Y544" i="1"/>
  <c r="X544" i="1"/>
  <c r="Y609" i="1"/>
  <c r="X609" i="1"/>
  <c r="R609" i="1" s="1"/>
  <c r="AG609" i="1" s="1"/>
  <c r="AG610" i="1" s="1"/>
  <c r="W902" i="1"/>
  <c r="R902" i="1" s="1"/>
  <c r="AG902" i="1" s="1"/>
  <c r="AG903" i="1" s="1"/>
  <c r="Y902" i="1"/>
  <c r="X511" i="1"/>
  <c r="R511" i="1" s="1"/>
  <c r="AG511" i="1" s="1"/>
  <c r="AG512" i="1" s="1"/>
  <c r="AG513" i="1" s="1"/>
  <c r="Y511" i="1"/>
  <c r="W932" i="1"/>
  <c r="R932" i="1" s="1"/>
  <c r="AG932" i="1" s="1"/>
  <c r="Y932" i="1"/>
  <c r="W956" i="1"/>
  <c r="Y956" i="1"/>
  <c r="W908" i="1"/>
  <c r="R908" i="1" s="1"/>
  <c r="AG908" i="1" s="1"/>
  <c r="AG909" i="1" s="1"/>
  <c r="Y908" i="1"/>
  <c r="Y827" i="1"/>
  <c r="X827" i="1"/>
  <c r="W1180" i="1"/>
  <c r="R1180" i="1" s="1"/>
  <c r="AG1180" i="1" s="1"/>
  <c r="Y1180" i="1"/>
  <c r="X559" i="1"/>
  <c r="Y559" i="1"/>
  <c r="X611" i="1"/>
  <c r="Y611" i="1"/>
  <c r="Y501" i="1"/>
  <c r="X501" i="1"/>
  <c r="R501" i="1" s="1"/>
  <c r="W924" i="1"/>
  <c r="Y924" i="1"/>
  <c r="X850" i="1"/>
  <c r="R850" i="1" s="1"/>
  <c r="AG850" i="1" s="1"/>
  <c r="Y850" i="1"/>
  <c r="Y495" i="1"/>
  <c r="X495" i="1"/>
  <c r="X843" i="1"/>
  <c r="R843" i="1" s="1"/>
  <c r="R845" i="1" s="1"/>
  <c r="AG845" i="1" s="1"/>
  <c r="AG846" i="1" s="1"/>
  <c r="AG847" i="1" s="1"/>
  <c r="W927" i="1"/>
  <c r="Y927" i="1"/>
  <c r="W904" i="1"/>
  <c r="Y904" i="1"/>
  <c r="X866" i="1"/>
  <c r="Y866" i="1"/>
  <c r="X524" i="1"/>
  <c r="R524" i="1" s="1"/>
  <c r="Y524" i="1"/>
  <c r="Y498" i="1"/>
  <c r="X498" i="1"/>
  <c r="W915" i="1"/>
  <c r="Y915" i="1"/>
  <c r="W910" i="1"/>
  <c r="Y910" i="1"/>
  <c r="X527" i="1"/>
  <c r="Y527" i="1"/>
  <c r="Y500" i="1"/>
  <c r="X500" i="1"/>
  <c r="R500" i="1" s="1"/>
  <c r="AG500" i="1" s="1"/>
  <c r="W894" i="1"/>
  <c r="R894" i="1" s="1"/>
  <c r="AG894" i="1" s="1"/>
  <c r="AG895" i="1" s="1"/>
  <c r="Y894" i="1"/>
  <c r="Y613" i="1"/>
  <c r="X613" i="1"/>
  <c r="W845" i="1"/>
  <c r="Y845" i="1"/>
  <c r="X507" i="1"/>
  <c r="Y507" i="1"/>
  <c r="W900" i="1"/>
  <c r="Y900" i="1"/>
  <c r="X900" i="1"/>
  <c r="W1160" i="1"/>
  <c r="X1160" i="1"/>
  <c r="Y1160" i="1"/>
  <c r="W526" i="1"/>
  <c r="X526" i="1"/>
  <c r="Y526" i="1"/>
  <c r="Y840" i="1"/>
  <c r="Y532" i="1"/>
  <c r="Y860" i="1"/>
  <c r="X570" i="1"/>
  <c r="Y505" i="1"/>
  <c r="X832" i="1"/>
  <c r="R832" i="1" s="1"/>
  <c r="AG832" i="1" s="1"/>
  <c r="AG833" i="1" s="1"/>
  <c r="AG834" i="1" s="1"/>
  <c r="AG835" i="1" s="1"/>
  <c r="AG836" i="1" s="1"/>
  <c r="Y629" i="1"/>
  <c r="Y889" i="1"/>
  <c r="Y1186" i="1"/>
  <c r="X634" i="1"/>
  <c r="R634" i="1" s="1"/>
  <c r="AG634" i="1" s="1"/>
  <c r="Y603" i="1"/>
  <c r="X628" i="1"/>
  <c r="X820" i="1"/>
  <c r="R820" i="1" s="1"/>
  <c r="AG820" i="1" s="1"/>
  <c r="Y870" i="1"/>
  <c r="X1188" i="1"/>
  <c r="X625" i="1"/>
  <c r="R625" i="1" s="1"/>
  <c r="AG625" i="1" s="1"/>
  <c r="AG626" i="1" s="1"/>
  <c r="AG627" i="1" s="1"/>
  <c r="Y1137" i="1"/>
  <c r="Y820" i="1"/>
  <c r="X943" i="1"/>
  <c r="R943" i="1" s="1"/>
  <c r="AG943" i="1" s="1"/>
  <c r="AG944" i="1" s="1"/>
  <c r="X945" i="1"/>
  <c r="Y943" i="1"/>
  <c r="Y891" i="1"/>
  <c r="Y1188" i="1"/>
  <c r="Y945" i="1"/>
  <c r="X1294" i="1"/>
  <c r="R1294" i="1" s="1"/>
  <c r="AG1294" i="1" s="1"/>
  <c r="W1294" i="1"/>
  <c r="X1572" i="1"/>
  <c r="R1572" i="1" s="1"/>
  <c r="AG1572" i="1" s="1"/>
  <c r="W1572" i="1"/>
  <c r="X1847" i="1"/>
  <c r="W1847" i="1"/>
  <c r="X1886" i="1"/>
  <c r="W1886" i="1"/>
  <c r="W1480" i="1"/>
  <c r="X1480" i="1"/>
  <c r="R1480" i="1" s="1"/>
  <c r="AG1480" i="1" s="1"/>
  <c r="X1946" i="1"/>
  <c r="W1946" i="1"/>
  <c r="W1794" i="1"/>
  <c r="X1794" i="1"/>
  <c r="R1794" i="1" s="1"/>
  <c r="AG1794" i="1" s="1"/>
  <c r="X1939" i="1"/>
  <c r="W1939" i="1"/>
  <c r="R1939" i="1" s="1"/>
  <c r="AG1939" i="1" s="1"/>
  <c r="AG1940" i="1" s="1"/>
  <c r="X1409" i="1"/>
  <c r="W1409" i="1"/>
  <c r="X1862" i="1"/>
  <c r="W1862" i="1"/>
  <c r="R1862" i="1" s="1"/>
  <c r="AG1862" i="1" s="1"/>
  <c r="AG1863" i="1" s="1"/>
  <c r="W1762" i="1"/>
  <c r="R1762" i="1" s="1"/>
  <c r="X1762" i="1"/>
  <c r="X1463" i="1"/>
  <c r="W1463" i="1"/>
  <c r="W1252" i="1"/>
  <c r="R1252" i="1" s="1"/>
  <c r="AG1252" i="1" s="1"/>
  <c r="AG1253" i="1" s="1"/>
  <c r="X1252" i="1"/>
  <c r="X1748" i="1"/>
  <c r="R1748" i="1" s="1"/>
  <c r="AG1748" i="1" s="1"/>
  <c r="AG1749" i="1" s="1"/>
  <c r="W1748" i="1"/>
  <c r="X1500" i="1"/>
  <c r="W1500" i="1"/>
  <c r="R1500" i="1" s="1"/>
  <c r="AG1500" i="1" s="1"/>
  <c r="X1380" i="1"/>
  <c r="R1380" i="1" s="1"/>
  <c r="AG1380" i="1" s="1"/>
  <c r="W1380" i="1"/>
  <c r="W1351" i="1"/>
  <c r="X1351" i="1"/>
  <c r="W1561" i="1"/>
  <c r="X1561" i="1"/>
  <c r="X1829" i="1"/>
  <c r="W1829" i="1"/>
  <c r="W1781" i="1"/>
  <c r="X1781" i="1"/>
  <c r="W1801" i="1"/>
  <c r="X1801" i="1"/>
  <c r="X1290" i="1"/>
  <c r="W1290" i="1"/>
  <c r="R1290" i="1" s="1"/>
  <c r="AG1290" i="1" s="1"/>
  <c r="X1815" i="1"/>
  <c r="W1815" i="1"/>
  <c r="X1295" i="1"/>
  <c r="W1295" i="1"/>
  <c r="X1529" i="1"/>
  <c r="W1529" i="1"/>
  <c r="W1249" i="1"/>
  <c r="X1249" i="1"/>
  <c r="W1522" i="1"/>
  <c r="R1522" i="1" s="1"/>
  <c r="AG1522" i="1" s="1"/>
  <c r="X1522" i="1"/>
  <c r="W1381" i="1"/>
  <c r="X1381" i="1"/>
  <c r="X1298" i="1"/>
  <c r="W1298" i="1"/>
  <c r="R1298" i="1" s="1"/>
  <c r="AG1298" i="1" s="1"/>
  <c r="W1532" i="1"/>
  <c r="R1532" i="1" s="1"/>
  <c r="AG1532" i="1" s="1"/>
  <c r="X1532" i="1"/>
  <c r="W1607" i="1"/>
  <c r="X1607" i="1"/>
  <c r="X1458" i="1"/>
  <c r="W1458" i="1"/>
  <c r="R1458" i="1" s="1"/>
  <c r="AG1458" i="1" s="1"/>
  <c r="AG1459" i="1" s="1"/>
  <c r="W1680" i="1"/>
  <c r="X1680" i="1"/>
  <c r="R1680" i="1" s="1"/>
  <c r="AG1680" i="1" s="1"/>
  <c r="X1310" i="1"/>
  <c r="R1310" i="1" s="1"/>
  <c r="AG1310" i="1" s="1"/>
  <c r="W1310" i="1"/>
  <c r="W1370" i="1"/>
  <c r="X1370" i="1"/>
  <c r="R1370" i="1" s="1"/>
  <c r="AG1370" i="1" s="1"/>
  <c r="AG969" i="1"/>
  <c r="AG970" i="1" s="1"/>
  <c r="AG967" i="1" s="1"/>
  <c r="W1698" i="1"/>
  <c r="X1698" i="1"/>
  <c r="R1698" i="1" s="1"/>
  <c r="AG1698" i="1" s="1"/>
  <c r="AG875" i="1"/>
  <c r="AG876" i="1" s="1"/>
  <c r="R877" i="1"/>
  <c r="X1753" i="1"/>
  <c r="W1753" i="1"/>
  <c r="W1780" i="1"/>
  <c r="X1780" i="1"/>
  <c r="R1780" i="1" s="1"/>
  <c r="AG1780" i="1" s="1"/>
  <c r="X1460" i="1"/>
  <c r="R1460" i="1" s="1"/>
  <c r="AG1460" i="1" s="1"/>
  <c r="AG1461" i="1" s="1"/>
  <c r="W1460" i="1"/>
  <c r="X1758" i="1"/>
  <c r="W1758" i="1"/>
  <c r="R1758" i="1" s="1"/>
  <c r="AG1758" i="1" s="1"/>
  <c r="W1951" i="1"/>
  <c r="R1951" i="1" s="1"/>
  <c r="AG1951" i="1" s="1"/>
  <c r="X1951" i="1"/>
  <c r="W1498" i="1"/>
  <c r="R1498" i="1" s="1"/>
  <c r="AG1498" i="1" s="1"/>
  <c r="AG1499" i="1" s="1"/>
  <c r="X1498" i="1"/>
  <c r="W1454" i="1"/>
  <c r="X1454" i="1"/>
  <c r="R1454" i="1" s="1"/>
  <c r="AG1454" i="1" s="1"/>
  <c r="X1626" i="1"/>
  <c r="W1626" i="1"/>
  <c r="R1626" i="1" s="1"/>
  <c r="AG1626" i="1" s="1"/>
  <c r="X1924" i="1"/>
  <c r="W1924" i="1"/>
  <c r="W1408" i="1"/>
  <c r="X1408" i="1"/>
  <c r="R1408" i="1" s="1"/>
  <c r="AG1408" i="1" s="1"/>
  <c r="W1587" i="1"/>
  <c r="X1587" i="1"/>
  <c r="W1714" i="1"/>
  <c r="X1714" i="1"/>
  <c r="R1714" i="1" s="1"/>
  <c r="AG1714" i="1" s="1"/>
  <c r="W1506" i="1"/>
  <c r="X1506" i="1"/>
  <c r="R1506" i="1" s="1"/>
  <c r="AG1506" i="1" s="1"/>
  <c r="W1484" i="1"/>
  <c r="R1484" i="1" s="1"/>
  <c r="AG1484" i="1" s="1"/>
  <c r="X1484" i="1"/>
  <c r="X1317" i="1"/>
  <c r="W1317" i="1"/>
  <c r="W1707" i="1"/>
  <c r="X1707" i="1"/>
  <c r="W1712" i="1"/>
  <c r="X1712" i="1"/>
  <c r="R1712" i="1" s="1"/>
  <c r="AG1712" i="1" s="1"/>
  <c r="AG1713" i="1" s="1"/>
  <c r="W1804" i="1"/>
  <c r="R1804" i="1" s="1"/>
  <c r="AG1804" i="1" s="1"/>
  <c r="X1804" i="1"/>
  <c r="W1404" i="1"/>
  <c r="R1404" i="1" s="1"/>
  <c r="AG1404" i="1" s="1"/>
  <c r="X1404" i="1"/>
  <c r="W1854" i="1"/>
  <c r="X1854" i="1"/>
  <c r="R1854" i="1" s="1"/>
  <c r="AG1854" i="1" s="1"/>
  <c r="AG1855" i="1" s="1"/>
  <c r="W1750" i="1"/>
  <c r="X1750" i="1"/>
  <c r="R1750" i="1" s="1"/>
  <c r="AG1750" i="1" s="1"/>
  <c r="W1507" i="1"/>
  <c r="X1507" i="1"/>
  <c r="X1710" i="1"/>
  <c r="W1710" i="1"/>
  <c r="R1710" i="1" s="1"/>
  <c r="AG1710" i="1" s="1"/>
  <c r="AG1711" i="1" s="1"/>
  <c r="X1663" i="1"/>
  <c r="W1663" i="1"/>
  <c r="X1452" i="1"/>
  <c r="W1452" i="1"/>
  <c r="R1452" i="1" s="1"/>
  <c r="AG1452" i="1" s="1"/>
  <c r="AG1453" i="1" s="1"/>
  <c r="W1286" i="1"/>
  <c r="X1286" i="1"/>
  <c r="R1286" i="1" s="1"/>
  <c r="AG1286" i="1" s="1"/>
  <c r="W1879" i="1"/>
  <c r="X1879" i="1"/>
  <c r="R1879" i="1" s="1"/>
  <c r="AG1879" i="1" s="1"/>
  <c r="W1742" i="1"/>
  <c r="R1742" i="1" s="1"/>
  <c r="AG1742" i="1" s="1"/>
  <c r="X1742" i="1"/>
  <c r="X1420" i="1"/>
  <c r="W1420" i="1"/>
  <c r="R1420" i="1" s="1"/>
  <c r="AG1420" i="1" s="1"/>
  <c r="X1824" i="1"/>
  <c r="W1824" i="1"/>
  <c r="R1824" i="1" s="1"/>
  <c r="AG1824" i="1" s="1"/>
  <c r="AG1825" i="1" s="1"/>
  <c r="W1656" i="1"/>
  <c r="R1656" i="1" s="1"/>
  <c r="AG1656" i="1" s="1"/>
  <c r="X1656" i="1"/>
  <c r="X1578" i="1"/>
  <c r="R1578" i="1" s="1"/>
  <c r="AG1578" i="1" s="1"/>
  <c r="W1578" i="1"/>
  <c r="W1348" i="1"/>
  <c r="X1348" i="1"/>
  <c r="R1348" i="1" s="1"/>
  <c r="AG1348" i="1" s="1"/>
  <c r="X1949" i="1"/>
  <c r="W1949" i="1"/>
  <c r="R1949" i="1" s="1"/>
  <c r="AG1949" i="1" s="1"/>
  <c r="AG1950" i="1" s="1"/>
  <c r="W1287" i="1"/>
  <c r="X1287" i="1"/>
  <c r="X1528" i="1"/>
  <c r="R1528" i="1" s="1"/>
  <c r="AG1528" i="1" s="1"/>
  <c r="W1528" i="1"/>
  <c r="X1720" i="1"/>
  <c r="W1720" i="1"/>
  <c r="R1720" i="1" s="1"/>
  <c r="AG1720" i="1" s="1"/>
  <c r="AG1721" i="1" s="1"/>
  <c r="X1579" i="1"/>
  <c r="W1579" i="1"/>
  <c r="W1428" i="1"/>
  <c r="R1428" i="1" s="1"/>
  <c r="AG1428" i="1" s="1"/>
  <c r="AG1429" i="1" s="1"/>
  <c r="X1428" i="1"/>
  <c r="X1444" i="1"/>
  <c r="W1444" i="1"/>
  <c r="R1444" i="1" s="1"/>
  <c r="AG1444" i="1" s="1"/>
  <c r="AG887" i="1"/>
  <c r="AG1016" i="1"/>
  <c r="AG1018" i="1" s="1"/>
  <c r="AD1018" i="1" s="1"/>
  <c r="X1621" i="1"/>
  <c r="W1621" i="1"/>
  <c r="W1690" i="1"/>
  <c r="X1690" i="1"/>
  <c r="R1690" i="1" s="1"/>
  <c r="AG1690" i="1" s="1"/>
  <c r="W1691" i="1"/>
  <c r="X1691" i="1"/>
  <c r="X1666" i="1"/>
  <c r="W1666" i="1"/>
  <c r="R1666" i="1" s="1"/>
  <c r="AG1666" i="1" s="1"/>
  <c r="AG1667" i="1" s="1"/>
  <c r="W1341" i="1"/>
  <c r="X1341" i="1"/>
  <c r="X1897" i="1"/>
  <c r="W1897" i="1"/>
  <c r="R1897" i="1" s="1"/>
  <c r="AG1897" i="1" s="1"/>
  <c r="W1320" i="1"/>
  <c r="R1320" i="1" s="1"/>
  <c r="AG1320" i="1" s="1"/>
  <c r="AG1321" i="1" s="1"/>
  <c r="X1320" i="1"/>
  <c r="W1330" i="1"/>
  <c r="X1330" i="1"/>
  <c r="R1330" i="1" s="1"/>
  <c r="AG1330" i="1" s="1"/>
  <c r="X1592" i="1"/>
  <c r="W1592" i="1"/>
  <c r="R1592" i="1" s="1"/>
  <c r="AG1592" i="1" s="1"/>
  <c r="AG1593" i="1" s="1"/>
  <c r="W1834" i="1"/>
  <c r="R1834" i="1" s="1"/>
  <c r="AG1834" i="1" s="1"/>
  <c r="AG1835" i="1" s="1"/>
  <c r="X1834" i="1"/>
  <c r="W1706" i="1"/>
  <c r="X1706" i="1"/>
  <c r="R1706" i="1" s="1"/>
  <c r="AG1706" i="1" s="1"/>
  <c r="X1610" i="1"/>
  <c r="W1610" i="1"/>
  <c r="R1610" i="1" s="1"/>
  <c r="AG1610" i="1" s="1"/>
  <c r="X1425" i="1"/>
  <c r="W1425" i="1"/>
  <c r="W1518" i="1"/>
  <c r="X1518" i="1"/>
  <c r="R1518" i="1" s="1"/>
  <c r="AG1518" i="1" s="1"/>
  <c r="X1539" i="1"/>
  <c r="W1539" i="1"/>
  <c r="W1449" i="1"/>
  <c r="X1449" i="1"/>
  <c r="W1929" i="1"/>
  <c r="X1929" i="1"/>
  <c r="R1929" i="1" s="1"/>
  <c r="AG1929" i="1" s="1"/>
  <c r="W1331" i="1"/>
  <c r="X1331" i="1"/>
  <c r="W1344" i="1"/>
  <c r="R1344" i="1" s="1"/>
  <c r="AG1344" i="1" s="1"/>
  <c r="AG1345" i="1" s="1"/>
  <c r="X1344" i="1"/>
  <c r="W1653" i="1"/>
  <c r="X1653" i="1"/>
  <c r="X1412" i="1"/>
  <c r="W1412" i="1"/>
  <c r="R1412" i="1" s="1"/>
  <c r="AG1412" i="1" s="1"/>
  <c r="X1684" i="1"/>
  <c r="W1684" i="1"/>
  <c r="R1684" i="1" s="1"/>
  <c r="AG1684" i="1" s="1"/>
  <c r="AG1685" i="1" s="1"/>
  <c r="W1941" i="1"/>
  <c r="X1941" i="1"/>
  <c r="R1941" i="1" s="1"/>
  <c r="AG1941" i="1" s="1"/>
  <c r="AG1942" i="1" s="1"/>
  <c r="W1820" i="1"/>
  <c r="X1820" i="1"/>
  <c r="R1820" i="1" s="1"/>
  <c r="AG1820" i="1" s="1"/>
  <c r="W1618" i="1"/>
  <c r="X1618" i="1"/>
  <c r="R1618" i="1" s="1"/>
  <c r="AG1618" i="1" s="1"/>
  <c r="X1349" i="1"/>
  <c r="W1349" i="1"/>
  <c r="X1481" i="1"/>
  <c r="W1481" i="1"/>
  <c r="W1383" i="1"/>
  <c r="X1383" i="1"/>
  <c r="W1417" i="1"/>
  <c r="X1417" i="1"/>
  <c r="X1821" i="1"/>
  <c r="W1821" i="1"/>
  <c r="W1772" i="1"/>
  <c r="R1772" i="1" s="1"/>
  <c r="AG1772" i="1" s="1"/>
  <c r="AG1773" i="1" s="1"/>
  <c r="X1772" i="1"/>
  <c r="W1826" i="1"/>
  <c r="X1826" i="1"/>
  <c r="R1826" i="1" s="1"/>
  <c r="AG1826" i="1" s="1"/>
  <c r="AG1827" i="1" s="1"/>
  <c r="W1606" i="1"/>
  <c r="X1606" i="1"/>
  <c r="R1606" i="1" s="1"/>
  <c r="AG1606" i="1" s="1"/>
  <c r="W1490" i="1"/>
  <c r="X1490" i="1"/>
  <c r="R1490" i="1" s="1"/>
  <c r="AG1490" i="1" s="1"/>
  <c r="AG1491" i="1" s="1"/>
  <c r="X1542" i="1"/>
  <c r="W1542" i="1"/>
  <c r="R1542" i="1" s="1"/>
  <c r="AG1542" i="1" s="1"/>
  <c r="AG1543" i="1" s="1"/>
  <c r="X1371" i="1"/>
  <c r="W1371" i="1"/>
  <c r="X1933" i="1"/>
  <c r="W1933" i="1"/>
  <c r="R1933" i="1" s="1"/>
  <c r="AG1933" i="1" s="1"/>
  <c r="AG1934" i="1" s="1"/>
  <c r="W1644" i="1"/>
  <c r="X1644" i="1"/>
  <c r="R1644" i="1" s="1"/>
  <c r="AG1644" i="1" s="1"/>
  <c r="X1311" i="1"/>
  <c r="W1311" i="1"/>
  <c r="X1911" i="1"/>
  <c r="W1911" i="1"/>
  <c r="R1911" i="1" s="1"/>
  <c r="AG1911" i="1" s="1"/>
  <c r="R605" i="1"/>
  <c r="AG605" i="1" s="1"/>
  <c r="AG606" i="1" s="1"/>
  <c r="AG601" i="1"/>
  <c r="AG602" i="1" s="1"/>
  <c r="X1470" i="1"/>
  <c r="W1470" i="1"/>
  <c r="R1470" i="1" s="1"/>
  <c r="AG1470" i="1" s="1"/>
  <c r="W1917" i="1"/>
  <c r="X1917" i="1"/>
  <c r="R1917" i="1" s="1"/>
  <c r="AG1917" i="1" s="1"/>
  <c r="AG927" i="1"/>
  <c r="AG928" i="1" s="1"/>
  <c r="R929" i="1"/>
  <c r="AG929" i="1" s="1"/>
  <c r="AG930" i="1" s="1"/>
  <c r="AG931" i="1" s="1"/>
  <c r="W1401" i="1"/>
  <c r="X1401" i="1"/>
  <c r="W1702" i="1"/>
  <c r="R1702" i="1" s="1"/>
  <c r="AG1702" i="1" s="1"/>
  <c r="AG1703" i="1" s="1"/>
  <c r="X1702" i="1"/>
  <c r="X1272" i="1"/>
  <c r="W1272" i="1"/>
  <c r="R1272" i="1" s="1"/>
  <c r="AG1272" i="1" s="1"/>
  <c r="W1751" i="1"/>
  <c r="X1751" i="1"/>
  <c r="X1586" i="1"/>
  <c r="R1586" i="1" s="1"/>
  <c r="AG1586" i="1" s="1"/>
  <c r="W1586" i="1"/>
  <c r="AG515" i="1"/>
  <c r="AG516" i="1" s="1"/>
  <c r="W1936" i="1"/>
  <c r="X1936" i="1"/>
  <c r="W1538" i="1"/>
  <c r="X1538" i="1"/>
  <c r="R1538" i="1" s="1"/>
  <c r="AG1538" i="1" s="1"/>
  <c r="X1556" i="1"/>
  <c r="W1556" i="1"/>
  <c r="R1556" i="1" s="1"/>
  <c r="AG1556" i="1" s="1"/>
  <c r="AG1557" i="1" s="1"/>
  <c r="W1738" i="1"/>
  <c r="X1738" i="1"/>
  <c r="R1738" i="1" s="1"/>
  <c r="AG1738" i="1" s="1"/>
  <c r="W1448" i="1"/>
  <c r="X1448" i="1"/>
  <c r="R1448" i="1" s="1"/>
  <c r="AG1448" i="1" s="1"/>
  <c r="W1715" i="1"/>
  <c r="X1715" i="1"/>
  <c r="X1316" i="1"/>
  <c r="R1316" i="1" s="1"/>
  <c r="AG1316" i="1" s="1"/>
  <c r="W1316" i="1"/>
  <c r="X1468" i="1"/>
  <c r="W1468" i="1"/>
  <c r="R1468" i="1" s="1"/>
  <c r="AG1468" i="1" s="1"/>
  <c r="AG1469" i="1" s="1"/>
  <c r="X1800" i="1"/>
  <c r="R1800" i="1" s="1"/>
  <c r="AG1800" i="1" s="1"/>
  <c r="W1800" i="1"/>
  <c r="X1930" i="1"/>
  <c r="W1930" i="1"/>
  <c r="W1918" i="1"/>
  <c r="X1918" i="1"/>
  <c r="R549" i="1"/>
  <c r="AG549" i="1" s="1"/>
  <c r="AG550" i="1" s="1"/>
  <c r="AG551" i="1" s="1"/>
  <c r="AG545" i="1"/>
  <c r="AG546" i="1" s="1"/>
  <c r="AG547" i="1" s="1"/>
  <c r="X1265" i="1"/>
  <c r="W1265" i="1"/>
  <c r="X1386" i="1"/>
  <c r="W1386" i="1"/>
  <c r="R1386" i="1" s="1"/>
  <c r="AG1386" i="1" s="1"/>
  <c r="AG1387" i="1" s="1"/>
  <c r="X1492" i="1"/>
  <c r="R1492" i="1" s="1"/>
  <c r="AG1492" i="1" s="1"/>
  <c r="W1492" i="1"/>
  <c r="X1306" i="1"/>
  <c r="W1306" i="1"/>
  <c r="R1306" i="1" s="1"/>
  <c r="AG1306" i="1" s="1"/>
  <c r="X1566" i="1"/>
  <c r="W1566" i="1"/>
  <c r="R1566" i="1" s="1"/>
  <c r="AG1566" i="1" s="1"/>
  <c r="AG1567" i="1" s="1"/>
  <c r="W1440" i="1"/>
  <c r="X1440" i="1"/>
  <c r="R1440" i="1" s="1"/>
  <c r="AG1440" i="1" s="1"/>
  <c r="W1264" i="1"/>
  <c r="X1264" i="1"/>
  <c r="R1264" i="1" s="1"/>
  <c r="AG1264" i="1" s="1"/>
  <c r="W1883" i="1"/>
  <c r="R1883" i="1" s="1"/>
  <c r="AG1883" i="1" s="1"/>
  <c r="AG1884" i="1" s="1"/>
  <c r="X1883" i="1"/>
  <c r="W1889" i="1"/>
  <c r="R1889" i="1" s="1"/>
  <c r="AG1889" i="1" s="1"/>
  <c r="X1889" i="1"/>
  <c r="W1694" i="1"/>
  <c r="R1694" i="1" s="1"/>
  <c r="AG1694" i="1" s="1"/>
  <c r="X1694" i="1"/>
  <c r="AG915" i="1"/>
  <c r="AG916" i="1" s="1"/>
  <c r="R917" i="1"/>
  <c r="AG917" i="1" s="1"/>
  <c r="AG918" i="1" s="1"/>
  <c r="AG919" i="1" s="1"/>
  <c r="W1893" i="1"/>
  <c r="X1893" i="1"/>
  <c r="R1893" i="1" s="1"/>
  <c r="AG1893" i="1" s="1"/>
  <c r="X1964" i="1"/>
  <c r="W1964" i="1"/>
  <c r="X1594" i="1"/>
  <c r="W1594" i="1"/>
  <c r="R1594" i="1" s="1"/>
  <c r="AG1594" i="1" s="1"/>
  <c r="X1756" i="1"/>
  <c r="W1756" i="1"/>
  <c r="R1756" i="1" s="1"/>
  <c r="AG1756" i="1" s="1"/>
  <c r="AG1757" i="1" s="1"/>
  <c r="W1616" i="1"/>
  <c r="X1616" i="1"/>
  <c r="R1616" i="1" s="1"/>
  <c r="AG1616" i="1" s="1"/>
  <c r="AG1617" i="1" s="1"/>
  <c r="X1795" i="1"/>
  <c r="W1795" i="1"/>
  <c r="W1416" i="1"/>
  <c r="X1416" i="1"/>
  <c r="R1416" i="1" s="1"/>
  <c r="AG1416" i="1" s="1"/>
  <c r="W1774" i="1"/>
  <c r="X1774" i="1"/>
  <c r="R1774" i="1" s="1"/>
  <c r="AG1774" i="1" s="1"/>
  <c r="W1768" i="1"/>
  <c r="X1768" i="1"/>
  <c r="R1768" i="1" s="1"/>
  <c r="AG1768" i="1" s="1"/>
  <c r="W1552" i="1"/>
  <c r="X1552" i="1"/>
  <c r="R1552" i="1" s="1"/>
  <c r="AG1552" i="1" s="1"/>
  <c r="X1346" i="1"/>
  <c r="R1346" i="1" s="1"/>
  <c r="AG1346" i="1" s="1"/>
  <c r="AG1347" i="1" s="1"/>
  <c r="W1346" i="1"/>
  <c r="W1378" i="1"/>
  <c r="X1378" i="1"/>
  <c r="R1378" i="1" s="1"/>
  <c r="AG1378" i="1" s="1"/>
  <c r="AG1379" i="1" s="1"/>
  <c r="X1334" i="1"/>
  <c r="W1334" i="1"/>
  <c r="R1334" i="1" s="1"/>
  <c r="AG1334" i="1" s="1"/>
  <c r="X1465" i="1"/>
  <c r="W1465" i="1"/>
  <c r="W1424" i="1"/>
  <c r="X1424" i="1"/>
  <c r="R1424" i="1" s="1"/>
  <c r="AG1424" i="1" s="1"/>
  <c r="X1859" i="1"/>
  <c r="W1859" i="1"/>
  <c r="W1441" i="1"/>
  <c r="X1441" i="1"/>
  <c r="X1775" i="1"/>
  <c r="W1775" i="1"/>
  <c r="W1302" i="1"/>
  <c r="X1302" i="1"/>
  <c r="R1302" i="1" s="1"/>
  <c r="AG1302" i="1" s="1"/>
  <c r="X1963" i="1"/>
  <c r="R1963" i="1" s="1"/>
  <c r="AG1963" i="1" s="1"/>
  <c r="W1963" i="1"/>
  <c r="W1356" i="1"/>
  <c r="R1356" i="1" s="1"/>
  <c r="AG1356" i="1" s="1"/>
  <c r="X1356" i="1"/>
  <c r="X1262" i="1"/>
  <c r="R1262" i="1" s="1"/>
  <c r="AG1262" i="1" s="1"/>
  <c r="AG1263" i="1" s="1"/>
  <c r="W1262" i="1"/>
  <c r="X1857" i="1"/>
  <c r="W1857" i="1"/>
  <c r="X1927" i="1"/>
  <c r="W1927" i="1"/>
  <c r="R1927" i="1" s="1"/>
  <c r="AG1927" i="1" s="1"/>
  <c r="AG1928" i="1" s="1"/>
  <c r="X1388" i="1"/>
  <c r="W1388" i="1"/>
  <c r="R1388" i="1" s="1"/>
  <c r="AG1388" i="1" s="1"/>
  <c r="X1267" i="1"/>
  <c r="W1267" i="1"/>
  <c r="W1525" i="1"/>
  <c r="X1525" i="1"/>
  <c r="X1519" i="1"/>
  <c r="W1519" i="1"/>
  <c r="W1784" i="1"/>
  <c r="R1784" i="1" s="1"/>
  <c r="AG1784" i="1" s="1"/>
  <c r="X1784" i="1"/>
  <c r="AG1143" i="1"/>
  <c r="AG1144" i="1" s="1"/>
  <c r="R1145" i="1"/>
  <c r="AG1145" i="1" s="1"/>
  <c r="AG1146" i="1" s="1"/>
  <c r="AG1147" i="1" s="1"/>
  <c r="X1935" i="1"/>
  <c r="R1935" i="1" s="1"/>
  <c r="AG1935" i="1" s="1"/>
  <c r="W1935" i="1"/>
  <c r="W1576" i="1"/>
  <c r="R1576" i="1" s="1"/>
  <c r="AG1576" i="1" s="1"/>
  <c r="AG1577" i="1" s="1"/>
  <c r="X1576" i="1"/>
  <c r="W1624" i="1"/>
  <c r="R1624" i="1" s="1"/>
  <c r="AG1624" i="1" s="1"/>
  <c r="AG1625" i="1" s="1"/>
  <c r="X1624" i="1"/>
  <c r="W1582" i="1"/>
  <c r="R1582" i="1" s="1"/>
  <c r="AG1582" i="1" s="1"/>
  <c r="AG1583" i="1" s="1"/>
  <c r="X1582" i="1"/>
  <c r="W1303" i="1"/>
  <c r="X1303" i="1"/>
  <c r="X1248" i="1"/>
  <c r="R1248" i="1" s="1"/>
  <c r="AG1248" i="1" s="1"/>
  <c r="W1248" i="1"/>
  <c r="X1908" i="1"/>
  <c r="W1908" i="1"/>
  <c r="W1778" i="1"/>
  <c r="R1778" i="1" s="1"/>
  <c r="AG1778" i="1" s="1"/>
  <c r="AG1779" i="1" s="1"/>
  <c r="X1778" i="1"/>
  <c r="AG823" i="1"/>
  <c r="AG824" i="1" s="1"/>
  <c r="R827" i="1"/>
  <c r="AG827" i="1" s="1"/>
  <c r="AG828" i="1" s="1"/>
  <c r="W1573" i="1"/>
  <c r="X1573" i="1"/>
  <c r="X1814" i="1"/>
  <c r="R1814" i="1" s="1"/>
  <c r="AG1814" i="1" s="1"/>
  <c r="W1814" i="1"/>
  <c r="X1510" i="1"/>
  <c r="W1510" i="1"/>
  <c r="R1510" i="1" s="1"/>
  <c r="AG1510" i="1" s="1"/>
  <c r="AG1511" i="1" s="1"/>
  <c r="X1831" i="1"/>
  <c r="W1831" i="1"/>
  <c r="W1374" i="1"/>
  <c r="R1374" i="1" s="1"/>
  <c r="AG1374" i="1" s="1"/>
  <c r="X1374" i="1"/>
  <c r="X1400" i="1"/>
  <c r="R1400" i="1" s="1"/>
  <c r="AG1400" i="1" s="1"/>
  <c r="W1400" i="1"/>
  <c r="W1405" i="1"/>
  <c r="X1405" i="1"/>
  <c r="W1880" i="1"/>
  <c r="X1880" i="1"/>
  <c r="W1493" i="1"/>
  <c r="X1493" i="1"/>
  <c r="X1681" i="1"/>
  <c r="W1681" i="1"/>
  <c r="W1354" i="1"/>
  <c r="R1354" i="1" s="1"/>
  <c r="AG1354" i="1" s="1"/>
  <c r="AG1355" i="1" s="1"/>
  <c r="X1354" i="1"/>
  <c r="W1699" i="1"/>
  <c r="X1699" i="1"/>
  <c r="X1921" i="1"/>
  <c r="W1921" i="1"/>
  <c r="R1921" i="1" s="1"/>
  <c r="AG1921" i="1" s="1"/>
  <c r="AG1922" i="1" s="1"/>
  <c r="X1967" i="1"/>
  <c r="W1967" i="1"/>
  <c r="R1967" i="1" s="1"/>
  <c r="AG1967" i="1" s="1"/>
  <c r="X1462" i="1"/>
  <c r="R1462" i="1" s="1"/>
  <c r="AG1462" i="1" s="1"/>
  <c r="W1462" i="1"/>
  <c r="X1314" i="1"/>
  <c r="W1314" i="1"/>
  <c r="R1314" i="1" s="1"/>
  <c r="AG1314" i="1" s="1"/>
  <c r="AG1315" i="1" s="1"/>
  <c r="W1846" i="1"/>
  <c r="X1846" i="1"/>
  <c r="R1846" i="1" s="1"/>
  <c r="AG1846" i="1" s="1"/>
  <c r="W1923" i="1"/>
  <c r="X1923" i="1"/>
  <c r="R1923" i="1" s="1"/>
  <c r="AG1923" i="1" s="1"/>
  <c r="W1885" i="1"/>
  <c r="X1885" i="1"/>
  <c r="R1885" i="1" s="1"/>
  <c r="AG1885" i="1" s="1"/>
  <c r="X1850" i="1"/>
  <c r="W1850" i="1"/>
  <c r="R1850" i="1" s="1"/>
  <c r="AG1850" i="1" s="1"/>
  <c r="X1589" i="1"/>
  <c r="W1589" i="1"/>
  <c r="W1652" i="1"/>
  <c r="X1652" i="1"/>
  <c r="R1652" i="1" s="1"/>
  <c r="AG1652" i="1" s="1"/>
  <c r="X1340" i="1"/>
  <c r="R1340" i="1" s="1"/>
  <c r="AG1340" i="1" s="1"/>
  <c r="W1340" i="1"/>
  <c r="W1828" i="1"/>
  <c r="X1828" i="1"/>
  <c r="R1828" i="1" s="1"/>
  <c r="AG1828" i="1" s="1"/>
  <c r="W1619" i="1"/>
  <c r="X1619" i="1"/>
  <c r="X1717" i="1"/>
  <c r="W1717" i="1"/>
  <c r="W1564" i="1"/>
  <c r="X1564" i="1"/>
  <c r="R1564" i="1" s="1"/>
  <c r="AG1564" i="1" s="1"/>
  <c r="AG1565" i="1" s="1"/>
  <c r="X1894" i="1"/>
  <c r="W1894" i="1"/>
  <c r="W1645" i="1"/>
  <c r="X1645" i="1"/>
  <c r="X1818" i="1"/>
  <c r="W1818" i="1"/>
  <c r="R1818" i="1" s="1"/>
  <c r="AG1818" i="1" s="1"/>
  <c r="AG1819" i="1" s="1"/>
  <c r="X1739" i="1"/>
  <c r="W1739" i="1"/>
  <c r="X1722" i="1"/>
  <c r="W1722" i="1"/>
  <c r="R1722" i="1" s="1"/>
  <c r="AG1722" i="1" s="1"/>
  <c r="W1907" i="1"/>
  <c r="X1907" i="1"/>
  <c r="R1907" i="1" s="1"/>
  <c r="AG1907" i="1" s="1"/>
  <c r="W1584" i="1"/>
  <c r="X1584" i="1"/>
  <c r="R1584" i="1" s="1"/>
  <c r="AG1584" i="1" s="1"/>
  <c r="AG1585" i="1" s="1"/>
  <c r="W1836" i="1"/>
  <c r="R1836" i="1" s="1"/>
  <c r="AG1836" i="1" s="1"/>
  <c r="X1836" i="1"/>
  <c r="W1553" i="1"/>
  <c r="X1553" i="1"/>
  <c r="W1648" i="1"/>
  <c r="R1648" i="1" s="1"/>
  <c r="AG1648" i="1" s="1"/>
  <c r="AG1649" i="1" s="1"/>
  <c r="X1648" i="1"/>
  <c r="W1944" i="1"/>
  <c r="X1944" i="1"/>
  <c r="X1270" i="1"/>
  <c r="W1270" i="1"/>
  <c r="R1270" i="1" s="1"/>
  <c r="AG1270" i="1" s="1"/>
  <c r="AG1271" i="1" s="1"/>
  <c r="W1455" i="1"/>
  <c r="X1455" i="1"/>
  <c r="X1769" i="1"/>
  <c r="W1769" i="1"/>
  <c r="W1943" i="1"/>
  <c r="X1943" i="1"/>
  <c r="R1943" i="1" s="1"/>
  <c r="AG1943" i="1" s="1"/>
  <c r="X1798" i="1"/>
  <c r="W1798" i="1"/>
  <c r="R1798" i="1" s="1"/>
  <c r="AG1798" i="1" s="1"/>
  <c r="AG1799" i="1" s="1"/>
  <c r="W1495" i="1"/>
  <c r="X1495" i="1"/>
  <c r="X1856" i="1"/>
  <c r="R1856" i="1" s="1"/>
  <c r="AG1856" i="1" s="1"/>
  <c r="W1856" i="1"/>
  <c r="X1864" i="1"/>
  <c r="W1864" i="1"/>
  <c r="R1864" i="1" s="1"/>
  <c r="AG1864" i="1" s="1"/>
  <c r="W1662" i="1"/>
  <c r="X1662" i="1"/>
  <c r="R1662" i="1" s="1"/>
  <c r="AG1662" i="1" s="1"/>
  <c r="R924" i="1" l="1"/>
  <c r="AG924" i="1" s="1"/>
  <c r="AG925" i="1" s="1"/>
  <c r="R611" i="1"/>
  <c r="AG611" i="1" s="1"/>
  <c r="AG612" i="1" s="1"/>
  <c r="AG607" i="1"/>
  <c r="AG608" i="1" s="1"/>
  <c r="R973" i="1"/>
  <c r="AG973" i="1" s="1"/>
  <c r="AG974" i="1" s="1"/>
  <c r="AG843" i="1"/>
  <c r="AG844" i="1" s="1"/>
  <c r="AG896" i="1"/>
  <c r="R519" i="1"/>
  <c r="AG519" i="1" s="1"/>
  <c r="AG520" i="1" s="1"/>
  <c r="AG566" i="1"/>
  <c r="AG567" i="1" s="1"/>
  <c r="AG579" i="1"/>
  <c r="AG501" i="1"/>
  <c r="AG502" i="1" s="1"/>
  <c r="R503" i="1"/>
  <c r="AG503" i="1" s="1"/>
  <c r="AG504" i="1" s="1"/>
  <c r="AG853" i="1"/>
  <c r="AG854" i="1" s="1"/>
  <c r="AG855" i="1" s="1"/>
  <c r="R857" i="1"/>
  <c r="AG857" i="1" s="1"/>
  <c r="AG858" i="1" s="1"/>
  <c r="AG859" i="1" s="1"/>
  <c r="AG535" i="1"/>
  <c r="AG536" i="1" s="1"/>
  <c r="R537" i="1"/>
  <c r="AG537" i="1" s="1"/>
  <c r="AG538" i="1" s="1"/>
  <c r="AG524" i="1"/>
  <c r="AG525" i="1" s="1"/>
  <c r="R526" i="1"/>
  <c r="AG526" i="1" s="1"/>
  <c r="R544" i="1"/>
  <c r="AG544" i="1" s="1"/>
  <c r="AG542" i="1"/>
  <c r="AG543" i="1" s="1"/>
  <c r="AG877" i="1"/>
  <c r="AG878" i="1" s="1"/>
  <c r="R881" i="1"/>
  <c r="AG881" i="1" s="1"/>
  <c r="AG882" i="1" s="1"/>
  <c r="AG883" i="1" s="1"/>
  <c r="R975" i="1" l="1"/>
  <c r="AG975" i="1" s="1"/>
  <c r="AG976" i="1" s="1"/>
  <c r="AG977" i="1" s="1"/>
  <c r="R505" i="1"/>
  <c r="AG505" i="1" s="1"/>
  <c r="AG506" i="1" s="1"/>
  <c r="AG584" i="1"/>
  <c r="AG581" i="1"/>
  <c r="AG1081" i="1"/>
  <c r="AD1081" i="1" s="1"/>
  <c r="AD1083" i="1"/>
</calcChain>
</file>

<file path=xl/sharedStrings.xml><?xml version="1.0" encoding="utf-8"?>
<sst xmlns="http://schemas.openxmlformats.org/spreadsheetml/2006/main" count="56529" uniqueCount="1405">
  <si>
    <t>Lot</t>
  </si>
  <si>
    <t>Stock Name</t>
  </si>
  <si>
    <t>Shares</t>
  </si>
  <si>
    <t>Transaction Type</t>
  </si>
  <si>
    <t>Date</t>
  </si>
  <si>
    <t>Account</t>
  </si>
  <si>
    <t>Number of shares owned at any point in time</t>
  </si>
  <si>
    <t>IRR for each stock</t>
  </si>
  <si>
    <t>IRR for each lot</t>
  </si>
  <si>
    <t>IRR for whole portfolio</t>
  </si>
  <si>
    <t>Could be adapted into double entry accounting</t>
  </si>
  <si>
    <t>Broker Name</t>
  </si>
  <si>
    <t>Mt</t>
  </si>
  <si>
    <t>Rh</t>
  </si>
  <si>
    <t>Inv</t>
  </si>
  <si>
    <t>Div</t>
  </si>
  <si>
    <t>Fee</t>
  </si>
  <si>
    <t>Foreign Tax Wi</t>
  </si>
  <si>
    <t>Dist</t>
  </si>
  <si>
    <t>Net Royalty</t>
  </si>
  <si>
    <t>S Fee</t>
  </si>
  <si>
    <t>R Fee</t>
  </si>
  <si>
    <t>Acc Adj</t>
  </si>
  <si>
    <t>ADMS</t>
  </si>
  <si>
    <t>AFOP</t>
  </si>
  <si>
    <t>AGX</t>
  </si>
  <si>
    <t>APOL</t>
  </si>
  <si>
    <t>AWRE</t>
  </si>
  <si>
    <t>BCOR</t>
  </si>
  <si>
    <t>COH</t>
  </si>
  <si>
    <t>CSCO</t>
  </si>
  <si>
    <t>DEPO</t>
  </si>
  <si>
    <t>DLX</t>
  </si>
  <si>
    <t>EBIX</t>
  </si>
  <si>
    <t>GME</t>
  </si>
  <si>
    <t>IDCC</t>
  </si>
  <si>
    <t>IQNT</t>
  </si>
  <si>
    <t>KING</t>
  </si>
  <si>
    <t>LFVN</t>
  </si>
  <si>
    <t>LQDT</t>
  </si>
  <si>
    <t>MNDO</t>
  </si>
  <si>
    <t>PDLI</t>
  </si>
  <si>
    <t>PETS</t>
  </si>
  <si>
    <t>PFMT</t>
  </si>
  <si>
    <t>PTIE</t>
  </si>
  <si>
    <t>RPXC</t>
  </si>
  <si>
    <t>SPOK</t>
  </si>
  <si>
    <t>TTWO</t>
  </si>
  <si>
    <t>TZOO</t>
  </si>
  <si>
    <t>UIS</t>
  </si>
  <si>
    <t>VEC</t>
  </si>
  <si>
    <t>VIAB</t>
  </si>
  <si>
    <t>WSTG</t>
  </si>
  <si>
    <t>AVID</t>
  </si>
  <si>
    <t>ENTA</t>
  </si>
  <si>
    <t>ENZN</t>
  </si>
  <si>
    <t>FLR</t>
  </si>
  <si>
    <t>MSB</t>
  </si>
  <si>
    <t>MTEX</t>
  </si>
  <si>
    <t>NSR</t>
  </si>
  <si>
    <t>PSDV</t>
  </si>
  <si>
    <t>TSRA</t>
  </si>
  <si>
    <t>WTW</t>
  </si>
  <si>
    <t>CLCT</t>
  </si>
  <si>
    <t>CPLA</t>
  </si>
  <si>
    <t>GILD</t>
  </si>
  <si>
    <t>HRB</t>
  </si>
  <si>
    <t>KORS</t>
  </si>
  <si>
    <t>LCI</t>
  </si>
  <si>
    <t>NATH</t>
  </si>
  <si>
    <t>NLNK</t>
  </si>
  <si>
    <t>ONE</t>
  </si>
  <si>
    <t>STRA</t>
  </si>
  <si>
    <t>AMDS</t>
  </si>
  <si>
    <t>QTRH</t>
  </si>
  <si>
    <t>SRDX</t>
  </si>
  <si>
    <t>TIME</t>
  </si>
  <si>
    <t>UTHR</t>
  </si>
  <si>
    <t>SSNI</t>
  </si>
  <si>
    <t>NHTC</t>
  </si>
  <si>
    <t>MSGN</t>
  </si>
  <si>
    <t>ILG</t>
  </si>
  <si>
    <t>HPQ</t>
  </si>
  <si>
    <t>MEET</t>
  </si>
  <si>
    <t>GSB</t>
  </si>
  <si>
    <t>FPRX</t>
  </si>
  <si>
    <t>FIT</t>
  </si>
  <si>
    <t>EFOI</t>
  </si>
  <si>
    <t>BRCD</t>
  </si>
  <si>
    <t>CALM</t>
  </si>
  <si>
    <t>BKE</t>
  </si>
  <si>
    <t>BSQR</t>
  </si>
  <si>
    <t>BPT</t>
  </si>
  <si>
    <t>BBSI</t>
  </si>
  <si>
    <t>BLBD</t>
  </si>
  <si>
    <t>AAPL</t>
  </si>
  <si>
    <t>AMAG</t>
  </si>
  <si>
    <t>XPER</t>
  </si>
  <si>
    <t>DATE</t>
  </si>
  <si>
    <t>ACCNT</t>
  </si>
  <si>
    <t>Cash</t>
  </si>
  <si>
    <t>Capital Contributions</t>
  </si>
  <si>
    <t>Cash - Mt</t>
  </si>
  <si>
    <t>ADMS - Inv - Mt - 112414</t>
  </si>
  <si>
    <t>AFOP - Inv - Mt - 112414</t>
  </si>
  <si>
    <t>AGX - Inv - Mt - 112414</t>
  </si>
  <si>
    <t>APOL - Inv - Mt - 112414</t>
  </si>
  <si>
    <t>AWRE - Inv - Mt - 112414</t>
  </si>
  <si>
    <t>BCOR - Inv - Mt - 112414</t>
  </si>
  <si>
    <t>COH - Inv - Mt - 112414</t>
  </si>
  <si>
    <t>CSCO - Inv - Mt - 112414</t>
  </si>
  <si>
    <t>DEPO - Inv - Mt - 112414</t>
  </si>
  <si>
    <t>DLX - Inv - Mt - 112414</t>
  </si>
  <si>
    <t>EBIX - Inv - Mt - 112414</t>
  </si>
  <si>
    <t>GME - Inv - Mt - 112414</t>
  </si>
  <si>
    <t>IDCC - Inv - Mt - 112414</t>
  </si>
  <si>
    <t>IQNT - Inv - Mt - 112414</t>
  </si>
  <si>
    <t>KING - Inv - Mt - 112414</t>
  </si>
  <si>
    <t>LFVN - Inv - Mt - 112414</t>
  </si>
  <si>
    <t>LQDT - Inv - Mt - 112414</t>
  </si>
  <si>
    <t>MNDO - Inv - Mt - 112414</t>
  </si>
  <si>
    <t>PDLI - Inv - Mt - 112414</t>
  </si>
  <si>
    <t>PETS - Inv - Mt - 112414</t>
  </si>
  <si>
    <t>PFMT - Inv - Mt - 112414</t>
  </si>
  <si>
    <t>PTIE - Inv - Mt - 112414</t>
  </si>
  <si>
    <t>RPXC - Inv - Mt - 112414</t>
  </si>
  <si>
    <t>SPOK - Inv - Mt - 112414</t>
  </si>
  <si>
    <t>TTWO - Inv - Mt - 112414</t>
  </si>
  <si>
    <t>TZOO - Inv - Mt - 112414</t>
  </si>
  <si>
    <t>UIS - Inv - Mt - 112414</t>
  </si>
  <si>
    <t>VEC - Inv - Mt - 112414</t>
  </si>
  <si>
    <t>VIAB - Inv - Mt - 112414</t>
  </si>
  <si>
    <t>WSTG - Inv - Mt - 112414</t>
  </si>
  <si>
    <t>PDLI - Div - Mt - 112414</t>
  </si>
  <si>
    <t>EBIX - Div - Mt - 112414</t>
  </si>
  <si>
    <t>AFOP - Div - Mt - 112414</t>
  </si>
  <si>
    <t>COH - Div - Mt - 112414</t>
  </si>
  <si>
    <t>VIAB - Div - Mt - 112414</t>
  </si>
  <si>
    <t>CSCO - Div - Mt - 112414</t>
  </si>
  <si>
    <t>IDCC - Div - Mt - 112414</t>
  </si>
  <si>
    <t>PETS - Div - Mt - 112414</t>
  </si>
  <si>
    <t>Unrealized Loss</t>
  </si>
  <si>
    <t>Unrealized Gain</t>
  </si>
  <si>
    <t>Gain On Sale</t>
  </si>
  <si>
    <t>ADMS - S Fee - Mt - 112414</t>
  </si>
  <si>
    <t>ADMS - R Fee - Mt - 112414</t>
  </si>
  <si>
    <t>AFOP - S Fee - Mt - 112414</t>
  </si>
  <si>
    <t>AFOP - R Fee - Mt - 112414</t>
  </si>
  <si>
    <t>AGX - S Fee - Mt - 112414</t>
  </si>
  <si>
    <t>AGX - R Fee - Mt - 112414</t>
  </si>
  <si>
    <t>Loss On Sale</t>
  </si>
  <si>
    <t>APOL - S Fee - Mt - 112414</t>
  </si>
  <si>
    <t>APOL - R Fee - Mt - 112414</t>
  </si>
  <si>
    <t>AWRE - S Fee - Mt - 112414</t>
  </si>
  <si>
    <t>AWRE - R Fee - Mt - 112414</t>
  </si>
  <si>
    <t>BCOR - S Fee - Mt - 112414</t>
  </si>
  <si>
    <t>BCOR - R Fee - Mt - 112414</t>
  </si>
  <si>
    <t>COH - S Fee - Mt - 112414</t>
  </si>
  <si>
    <t>COH - R Fee - Mt - 112414</t>
  </si>
  <si>
    <t>CSCO - S Fee - Mt - 112414</t>
  </si>
  <si>
    <t>CSCO - R Fee - Mt - 112414</t>
  </si>
  <si>
    <t>DEPO - S Fee - Mt - 112414</t>
  </si>
  <si>
    <t>DEPO - R Fee - Mt - 112414</t>
  </si>
  <si>
    <t>DLX - S Fee - Mt - 112414</t>
  </si>
  <si>
    <t>DLX - R Fee - Mt - 112414</t>
  </si>
  <si>
    <t>EBIX - S Fee - Mt - 112414</t>
  </si>
  <si>
    <t>EBIX - R Fee - Mt - 112414</t>
  </si>
  <si>
    <t>GME - S Fee - Mt - 112414</t>
  </si>
  <si>
    <t>GME - R Fee - Mt - 112414</t>
  </si>
  <si>
    <t>IDCC - S Fee - Mt - 112414</t>
  </si>
  <si>
    <t>IDCC - R Fee - Mt - 112414</t>
  </si>
  <si>
    <t>IQNT - S Fee - Mt - 112414</t>
  </si>
  <si>
    <t>IQNT - R Fee - Mt - 112414</t>
  </si>
  <si>
    <t>KING - S Fee - Mt - 112414</t>
  </si>
  <si>
    <t>KING - R Fee - Mt - 112414</t>
  </si>
  <si>
    <t>LFVN - S Fee - Mt - 112414</t>
  </si>
  <si>
    <t>LFVN - R Fee - Mt - 112414</t>
  </si>
  <si>
    <t>LQDT - S Fee - Mt - 112414</t>
  </si>
  <si>
    <t>LQDT - R Fee - Mt - 112414</t>
  </si>
  <si>
    <t>MNDO - S Fee - Mt - 112414</t>
  </si>
  <si>
    <t>MNDO - R Fee - Mt - 112414</t>
  </si>
  <si>
    <t>PDLI - S Fee - Mt - 112414</t>
  </si>
  <si>
    <t>PDLI - R Fee - Mt - 112414</t>
  </si>
  <si>
    <t>PETS - S Fee - Mt - 112414</t>
  </si>
  <si>
    <t>PETS - R Fee - Mt - 112414</t>
  </si>
  <si>
    <t>PFMT - S Fee - Mt - 112414</t>
  </si>
  <si>
    <t>PFMT - R Fee - Mt - 112414</t>
  </si>
  <si>
    <t>PTIE - S Fee - Mt - 112414</t>
  </si>
  <si>
    <t>PTIE - R Fee - Mt - 112414</t>
  </si>
  <si>
    <t>RPXC - S Fee - Mt - 112414</t>
  </si>
  <si>
    <t>RPXC - R Fee - Mt - 112414</t>
  </si>
  <si>
    <t>SPOK - S Fee - Mt - 112414</t>
  </si>
  <si>
    <t>SPOK - R Fee - Mt - 112414</t>
  </si>
  <si>
    <t>TTWO - S Fee - Mt - 112414</t>
  </si>
  <si>
    <t>TTWO - R Fee - Mt - 112414</t>
  </si>
  <si>
    <t>TZOO - S Fee - Mt - 112414</t>
  </si>
  <si>
    <t>TZOO - R Fee - Mt - 112414</t>
  </si>
  <si>
    <t>UIS - S Fee - Mt - 112414</t>
  </si>
  <si>
    <t>UIS - R Fee - Mt - 112414</t>
  </si>
  <si>
    <t>VEC - S Fee - Mt - 112414</t>
  </si>
  <si>
    <t>VEC - R Fee - Mt - 112414</t>
  </si>
  <si>
    <t>VIAB - S Fee - Mt - 112414</t>
  </si>
  <si>
    <t>VIAB - R Fee - Mt - 112414</t>
  </si>
  <si>
    <t>WSTG - S Fee - Mt - 112414</t>
  </si>
  <si>
    <t>WSTG - R Fee - Mt - 112414</t>
  </si>
  <si>
    <t>PETS - Inv - Mt - 22115</t>
  </si>
  <si>
    <t>Non-Taxable Gain On Donation</t>
  </si>
  <si>
    <t>PETS - S Fee - Mt - 22115</t>
  </si>
  <si>
    <t>PETS - R Fee - Mt - 22115</t>
  </si>
  <si>
    <t>Donation Expense</t>
  </si>
  <si>
    <t>Cash - Rh</t>
  </si>
  <si>
    <t>Income Tax Benefit</t>
  </si>
  <si>
    <t>CLCT - Div - Mt - 52815</t>
  </si>
  <si>
    <t>ONE - Inv - Mt - 52815</t>
  </si>
  <si>
    <t>ONE - S Fee - Mt - 52815</t>
  </si>
  <si>
    <t>ONE - R Fee - Mt - 52815</t>
  </si>
  <si>
    <t>IQNT - Inv - Mt - 52815</t>
  </si>
  <si>
    <t>IQNT - S Fee - Mt - 52815</t>
  </si>
  <si>
    <t>IQNT - R Fee - Mt - 52815</t>
  </si>
  <si>
    <t>Platform Fee</t>
  </si>
  <si>
    <t>NSR - Inv - Mt - 52815</t>
  </si>
  <si>
    <t>NSR - S Fee - Mt - 52815</t>
  </si>
  <si>
    <t>NSR - R Fee - Mt - 52815</t>
  </si>
  <si>
    <t>AMOUNT</t>
  </si>
  <si>
    <t>Amount+-</t>
  </si>
  <si>
    <t>For IRR?</t>
  </si>
  <si>
    <t>Shares Extract</t>
  </si>
  <si>
    <t>Compare</t>
  </si>
  <si>
    <t>Amount Prep</t>
  </si>
  <si>
    <t>Total Shares</t>
  </si>
  <si>
    <t>Motif 112414 Shares</t>
  </si>
  <si>
    <t>Motif 22115 Shares</t>
  </si>
  <si>
    <t>Motif 52815 Shares</t>
  </si>
  <si>
    <t>Motif 112414 %</t>
  </si>
  <si>
    <t>Motif 22115 %</t>
  </si>
  <si>
    <t>Motif 52815 %</t>
  </si>
  <si>
    <t>!SPL</t>
  </si>
  <si>
    <t>SPLID</t>
  </si>
  <si>
    <t>TRNSTYPE</t>
  </si>
  <si>
    <t>NAME</t>
  </si>
  <si>
    <t>CLASS</t>
  </si>
  <si>
    <t>DOCNUM</t>
  </si>
  <si>
    <t>MEMO</t>
  </si>
  <si>
    <t>SPL</t>
  </si>
  <si>
    <t>General Journal</t>
  </si>
  <si>
    <t>Cash Setup</t>
  </si>
  <si>
    <t>Cash From Owners</t>
  </si>
  <si>
    <t>Capital Contribution</t>
  </si>
  <si>
    <t>Purchase of ADMS - Mt - 112414</t>
  </si>
  <si>
    <t>x</t>
  </si>
  <si>
    <t>Cash To Purchase of ADMS - Mt - 112414</t>
  </si>
  <si>
    <t>Purchase of AFOP - Mt - 112414</t>
  </si>
  <si>
    <t>Cash To Purchase of AFOP - Mt - 112414</t>
  </si>
  <si>
    <t>Purchase of AGX - Mt - 112414</t>
  </si>
  <si>
    <t>Cash To Purchase of AGX - Mt - 112414</t>
  </si>
  <si>
    <t>Purchase of APOL - Mt - 112414</t>
  </si>
  <si>
    <t>Cash To Purchase of APOL - Mt - 112414</t>
  </si>
  <si>
    <t>Purchase of AWRE - Mt - 112414</t>
  </si>
  <si>
    <t>Cash To Purchase of AWRE - Mt - 112414</t>
  </si>
  <si>
    <t>Purchase of BCOR - Mt - 112414</t>
  </si>
  <si>
    <t>Cash To Purchase of BCOR - Mt - 112414</t>
  </si>
  <si>
    <t>Purchase of COH - Mt - 112414</t>
  </si>
  <si>
    <t>Cash To Purchase of COH - Mt - 112414</t>
  </si>
  <si>
    <t>Purchase of CSCO - Mt - 112414</t>
  </si>
  <si>
    <t>Cash To Purchase of CSCO - Mt - 112414</t>
  </si>
  <si>
    <t>Purchase of DEPO - Mt - 112414</t>
  </si>
  <si>
    <t>Cash To Purchase of DEPO - Mt - 112414</t>
  </si>
  <si>
    <t>Purchase of DLX - Mt - 112414</t>
  </si>
  <si>
    <t>Cash To Purchase of DLX - Mt - 112414</t>
  </si>
  <si>
    <t>Purchase of EBIX - Mt - 112414</t>
  </si>
  <si>
    <t>Cash To Purchase of EBIX - Mt - 112414</t>
  </si>
  <si>
    <t>Purchase of GME - Mt - 112414</t>
  </si>
  <si>
    <t>Cash To Purchase of GME - Mt - 112414</t>
  </si>
  <si>
    <t>Purchase of IDCC - Mt - 112414</t>
  </si>
  <si>
    <t>Cash To Purchase of IDCC - Mt - 112414</t>
  </si>
  <si>
    <t>Purchase of IQNT - Mt - 112414</t>
  </si>
  <si>
    <t>Cash To Purchase of IQNT - Mt - 112414</t>
  </si>
  <si>
    <t>Purchase of KING - Mt - 112414</t>
  </si>
  <si>
    <t>Cash To Purchase of KING - Mt - 112414</t>
  </si>
  <si>
    <t>Purchase of LFVN - Mt - 112414</t>
  </si>
  <si>
    <t>Cash To Purchase of LFVN - Mt - 112414</t>
  </si>
  <si>
    <t>Purchase of LQDT - Mt - 112414</t>
  </si>
  <si>
    <t>Cash To Purchase of LQDT - Mt - 112414</t>
  </si>
  <si>
    <t>Purchase of MNDO - Mt - 112414</t>
  </si>
  <si>
    <t>Cash To Purchase of MNDO - Mt - 112414</t>
  </si>
  <si>
    <t>Purchase of PDLI - Mt - 112414</t>
  </si>
  <si>
    <t>Cash To Purchase of PDLI - Mt - 112414</t>
  </si>
  <si>
    <t>Purchase of PETS - Mt - 112414</t>
  </si>
  <si>
    <t>Cash To Purchase of PETS - Mt - 112414</t>
  </si>
  <si>
    <t>Purchase of PFMT - Mt - 112414</t>
  </si>
  <si>
    <t>Cash To Purchase of PFMT - Mt - 112414</t>
  </si>
  <si>
    <t>Purchase of PTIE - Mt - 112414</t>
  </si>
  <si>
    <t>Cash To Purchase of PTIE - Mt - 112414</t>
  </si>
  <si>
    <t>Purchase of RPXC - Mt - 112414</t>
  </si>
  <si>
    <t>Cash To Purchase of RPXC - Mt - 112414</t>
  </si>
  <si>
    <t>Purchase of SPOK - Mt - 112414</t>
  </si>
  <si>
    <t>Cash To Purchase of SPOK - Mt - 112414</t>
  </si>
  <si>
    <t>Purchase of TTWO - Mt - 112414</t>
  </si>
  <si>
    <t>Cash To Purchase of TTWO - Mt - 112414</t>
  </si>
  <si>
    <t>Purchase of TZOO - Mt - 112414</t>
  </si>
  <si>
    <t>Cash To Purchase of TZOO - Mt - 112414</t>
  </si>
  <si>
    <t>Purchase of UIS - Mt - 112414</t>
  </si>
  <si>
    <t>Cash To Purchase of UIS - Mt - 112414</t>
  </si>
  <si>
    <t>Purchase of VEC - Mt - 112414</t>
  </si>
  <si>
    <t>Cash To Purchase of VEC - Mt - 112414</t>
  </si>
  <si>
    <t>Purchase of VIAB - Mt - 112414</t>
  </si>
  <si>
    <t>Cash To Purchase of VIAB - Mt - 112414</t>
  </si>
  <si>
    <t>Purchase of WSTG - Mt - 112414</t>
  </si>
  <si>
    <t>Cash To Purchase of WSTG - Mt - 112414</t>
  </si>
  <si>
    <t>Cash From Dividend from PDLI - Mt - 112414</t>
  </si>
  <si>
    <t>Dividend from PDLI - Mt - 112414</t>
  </si>
  <si>
    <t>Cash From Dividend from EBIX - Mt - 112414</t>
  </si>
  <si>
    <t>Dividend from EBIX - Mt - 112414</t>
  </si>
  <si>
    <t>Cash From Dividend from AFOP - Mt - 112414</t>
  </si>
  <si>
    <t>Dividend from AFOP - Mt - 112414</t>
  </si>
  <si>
    <t>Cash From Dividend from COH - Mt - 112414</t>
  </si>
  <si>
    <t>Dividend from COH - Mt - 112414</t>
  </si>
  <si>
    <t>Cash To Owners</t>
  </si>
  <si>
    <t>Capital Distribution</t>
  </si>
  <si>
    <t>Cash From Dividend from VIAB - Mt - 112414</t>
  </si>
  <si>
    <t>Dividend from VIAB - Mt - 112414</t>
  </si>
  <si>
    <t>Cash From Dividend from CSCO - Mt - 112414</t>
  </si>
  <si>
    <t>Dividend from CSCO - Mt - 112414</t>
  </si>
  <si>
    <t>Cash From Dividend from IDCC - Mt - 112414</t>
  </si>
  <si>
    <t>Dividend from IDCC - Mt - 112414</t>
  </si>
  <si>
    <t>Cash From Dividend from PETS - Mt - 112414</t>
  </si>
  <si>
    <t>Dividend from PETS - Mt - 112414</t>
  </si>
  <si>
    <t>5.5200 SHRS DELUXE CORP RD 02/17 PD 03/02/15</t>
  </si>
  <si>
    <t>Dividend Paid</t>
  </si>
  <si>
    <t>--</t>
  </si>
  <si>
    <t>18.3100 SHRS INTELIQUENT INC COM RD 02/26 PD 03/12/15</t>
  </si>
  <si>
    <t>91.0700 SHRS PDL BIOPHARMA INC COM RD 03/05 PD 03/12/15</t>
  </si>
  <si>
    <t>19.7800 SHRS EBIX INC COM NEW RD 02/27 PD 03/16/15</t>
  </si>
  <si>
    <t>8.4900 SHRS TESSERA TECHNOLOGIES INC COM RD 03/03 PD 03/24/15</t>
  </si>
  <si>
    <t>41.0900 SHRS KING DIGITAL ENTMT PLC ORD SHS ISIN#IE00BKJ9QQ58 RD 03/04 PD 03/24/15</t>
  </si>
  <si>
    <t>KING DIGITAL ENTMT PLC ORD SHS ISIN#IE00BKJ9QQ58 RD 03/04 PD 03/24/15 FEE @ .001 41.09 SHS</t>
  </si>
  <si>
    <t>17.7900 SHRS GAMESTOP CORP NEW CLASS A RD 03/17 PD 03/24/15</t>
  </si>
  <si>
    <t>187.8700- SHRS MIND C T I LTD SHS ISIN#IL0010851827 RD 03/12 PD 03/26/15</t>
  </si>
  <si>
    <t>Withholding</t>
  </si>
  <si>
    <t>187.8700 SHRS MIND C T I LTD SHS ISIN#IL0010851827 RD 03/12 PD 03/26/15</t>
  </si>
  <si>
    <t>38.0900 SHRS SPOK HLDGS INC COM RD 03/18 PD 03/30/15</t>
  </si>
  <si>
    <t>8.7000 SHRS COACH INC COM RD 03/06 PD 03/30/15</t>
  </si>
  <si>
    <t>4.3900 SHRS VIACOM INC NEW CL B RD 03/13 PD 04/01/15</t>
  </si>
  <si>
    <t>5.7400 SHRS FLUOR CORP NEW COM RD 03/03 PD 04/02/15</t>
  </si>
  <si>
    <t>ACH DISBURSEMENT</t>
  </si>
  <si>
    <t>ACH</t>
  </si>
  <si>
    <t>12.0300 SHRS CISCO SYSTEMS INC RD 04/02 PD 04/22/15</t>
  </si>
  <si>
    <t>12.8200 SHRS INTERDIGITAL INC PA FOR FUTURE ISSUES SEE 458660 COM RD 04/15 PD 04/29/15</t>
  </si>
  <si>
    <t>38.2500 SHRS WAYSIDE TECHNOLOGY GROUP INC COM RD 05/13 PD 05/20/15</t>
  </si>
  <si>
    <t>46.1400 SHRS PETMED EXPRESS INC COMMON STK RD 05/15 PD 05/22/15</t>
  </si>
  <si>
    <t>ACH DEPOSIT</t>
  </si>
  <si>
    <t>5.5200 SHRS DELUXE CORP RD 05/18 PD 06/01/15</t>
  </si>
  <si>
    <t>37.9100 SHRS INTELIQUENT INC COM RD 05/25 PD 06/08/15</t>
  </si>
  <si>
    <t>140.5400 SHRS PDL BIOPHARMA INC COM RD 06/05 PD 06/12/15</t>
  </si>
  <si>
    <t>19.7800 SHRS EBIX INC COM NEW RD 05/29 PD 06/15/15</t>
  </si>
  <si>
    <t>8.4900 SHRS TESSERA TECHNOLOGIES INC COM RD 05/27 PD 06/17/15</t>
  </si>
  <si>
    <t>26.1800 SHRS GAMESTOP CORP NEW CLASS A RD 06/10 PD 06/23/15</t>
  </si>
  <si>
    <t>38.0900 SHRS SPOK HLDGS INC COM RD 05/22 PD 06/25/15</t>
  </si>
  <si>
    <t>3 SHRS GILEAD SCIENCES INC RD 06/16 PD 06/29/15</t>
  </si>
  <si>
    <t>8.7000 SHRS COACH INC COM RD 06/05 PD 06/29/15</t>
  </si>
  <si>
    <t>10.5000 SHRS BLOCK H &amp; R INC RD 06/15 PD 07/01/15</t>
  </si>
  <si>
    <t>9.3800 SHRS VIACOM INC NEW CL B RD 06/15 PD 07/01/15</t>
  </si>
  <si>
    <t>5.7400 SHRS FLUOR CORP NEW COM RD 06/02 PD 07/02/15</t>
  </si>
  <si>
    <t>6.2900 SHRS CAPELLA ED CO COM RD 06/03 PD 07/15/15</t>
  </si>
  <si>
    <t>23.5300 SHRS CISCO SYSTEMS INC RD 07/06 PD 07/22/15</t>
  </si>
  <si>
    <t>18.6100 SHRS INTERDIGITAL INC PA FOR FUTURE ISSUES SEE 458660 COM RD 07/08 PD 07/22/15</t>
  </si>
  <si>
    <t>46.1400 SHRS PETMED EXPRESS INC COMMON STK RD 08/03 PD 08/14/15</t>
  </si>
  <si>
    <t>38.2500 SHRS WAYSIDE TECHNOLOGY GROUP INC COM RD 08/10 PD 08/17/15</t>
  </si>
  <si>
    <t>560.2000 SHRS ENZON PHARMACEUTICALS INC COM RD 08/11 PD 08/18/15</t>
  </si>
  <si>
    <t>43.3000 SHRS MESABI TR CO CTF BEN INT RD 07/30 PD 08/20/15</t>
  </si>
  <si>
    <t>Distribution</t>
  </si>
  <si>
    <t>15.7900 SHRS COLLECTORS UNIVERSE INC COM NEW RD 08/14 PD 08/28/15</t>
  </si>
  <si>
    <t>10.7500 SHRS DELUXE CORP RD 08/24 PD 09/08/15</t>
  </si>
  <si>
    <t>57.1300 SHRS INTELIQUENT INC COM RD 08/24 PD 09/07/15</t>
  </si>
  <si>
    <t>38.0900 SHRS SPOK HLDGS INC COM RD 08/19 PD 09/10/15</t>
  </si>
  <si>
    <t>140.5400 SHRS PDL BIOPHARMA INC COM RD 09/04 PD 09/11/15</t>
  </si>
  <si>
    <t>19.7800 SHRS EBIX INC COM NEW RD 08/31 PD 09/15/15</t>
  </si>
  <si>
    <t>8.4900 SHRS TESSERA TECHNOLOGIES INC COM RD 08/28 PD 09/18/15</t>
  </si>
  <si>
    <t>26.1800 SHRS GAMESTOP CORP NEW CLASS A RD 09/09 PD 09/22/15</t>
  </si>
  <si>
    <t>8.7000 SHRS COACH INC COM RD 09/08 PD 09/28/15</t>
  </si>
  <si>
    <t>3 SHRS GILEAD SCIENCES INC RD 09/16 PD 09/29/15</t>
  </si>
  <si>
    <t>9.3800 SHRS VIACOM INC NEW CL B RD 09/15 PD 10/01/15</t>
  </si>
  <si>
    <t>10.5000 SHRS BLOCK H &amp; R INC RD 09/09 PD 10/01/15</t>
  </si>
  <si>
    <t>5.7400 SHRS FLUOR CORP NEW COM RD 09/02 PD 10/02/15</t>
  </si>
  <si>
    <t>6.2900 SHRS CAPELLA ED CO COM RD 08/26 PD 10/15/15</t>
  </si>
  <si>
    <t>Value Inv (Top 30) 2-21-15 - Value Inv (Top 30) 2-21-15 - Removed 350.71 LFVN</t>
  </si>
  <si>
    <t>Journal</t>
  </si>
  <si>
    <t>Value Inv - Value Inv - Removed 236.12 LFVN</t>
  </si>
  <si>
    <t>Value Inv (Top 30) 5-28-15 - Value Inv (Top 30) 5-28-15 - Removed 503.92 LFVN</t>
  </si>
  <si>
    <t>Value Inv (Top 30) 5-28-15 - Value Inv (Top 30) 5-28-15 - Assigned 155.8215 LFVN</t>
  </si>
  <si>
    <t>Value Inv (Top 30) 5-28-15 - Value Inv (Top 30) 5-28-15 - Removed 155.8215 LFVN</t>
  </si>
  <si>
    <t>Value Inv (Top 30) 5-28-15 - Value Inv (Top 30) 5-28-15 - Assigned 156 LFVN</t>
  </si>
  <si>
    <t>23.5300 SHRS CISCO SYSTEMS INC RD 10/05 PD 10/21/15</t>
  </si>
  <si>
    <t>18.6100 SHRS INTERDIGITAL INC PA FOR FUTURE ISSUES SEE 458660 COM RD 10/14 PD 10/28/15</t>
  </si>
  <si>
    <t>29.4600 SHRS ARGAN INC COM RD 10/15 PD 11/05/15</t>
  </si>
  <si>
    <t>46.1400 SHRS PETMED EXPRESS INC COMMON STK RD 11/02 PD 11/13/15</t>
  </si>
  <si>
    <t>38.2500 SHRS WAYSIDE TECHNOLOGY GROUP INC COM RD 11/10 PD 11/17/15</t>
  </si>
  <si>
    <t>15.7900 SHRS COLLECTORS UNIVERSE INC COM NEW RD 11/13 PD 11/27/15</t>
  </si>
  <si>
    <t>Sale of ADMS - Mt - 112414</t>
  </si>
  <si>
    <t>Value Inv</t>
  </si>
  <si>
    <t>Sell</t>
  </si>
  <si>
    <t>$8,897.67 </t>
  </si>
  <si>
    <t>Cash From Sale of ADMS - Mt - 112414</t>
  </si>
  <si>
    <t>Sale of AFOP - Mt - 112414</t>
  </si>
  <si>
    <t>Cash From Sale of AFOP - Mt - 112414</t>
  </si>
  <si>
    <t>Sale of AGX - Mt - 112414</t>
  </si>
  <si>
    <t>Cash From Sale of AGX - Mt - 112414</t>
  </si>
  <si>
    <t>Sale of APOL - Mt - 112414</t>
  </si>
  <si>
    <t>Cash From Sale of APOL - Mt - 112414</t>
  </si>
  <si>
    <t>Sale of AWRE - Mt - 112414</t>
  </si>
  <si>
    <t>Cash From Sale of AWRE - Mt - 112414</t>
  </si>
  <si>
    <t>Sale of BCOR - Mt - 112414</t>
  </si>
  <si>
    <t>Cash From Sale of BCOR - Mt - 112414</t>
  </si>
  <si>
    <t>Sale of COH - Mt - 112414</t>
  </si>
  <si>
    <t>Cash From Sale of COH - Mt - 112414</t>
  </si>
  <si>
    <t>Sale of CSCO - Mt - 112414</t>
  </si>
  <si>
    <t>Cash From Sale of CSCO - Mt - 112414</t>
  </si>
  <si>
    <t>Sale of DEPO - Mt - 112414</t>
  </si>
  <si>
    <t>Cash From Sale of DEPO - Mt - 112414</t>
  </si>
  <si>
    <t>Sale of DLX - Mt - 112414</t>
  </si>
  <si>
    <t>Cash From Sale of DLX - Mt - 112414</t>
  </si>
  <si>
    <t>Sale of EBIX - Mt - 112414</t>
  </si>
  <si>
    <t>Cash From Sale of EBIX - Mt - 112414</t>
  </si>
  <si>
    <t>Sale of GME - Mt - 112414</t>
  </si>
  <si>
    <t>Cash From Sale of GME - Mt - 112414</t>
  </si>
  <si>
    <t>Sale of IDCC - Mt - 112414</t>
  </si>
  <si>
    <t>Cash From Sale of IDCC - Mt - 112414</t>
  </si>
  <si>
    <t>Sale of IQNT - Mt - 112414</t>
  </si>
  <si>
    <t>Cash From Sale of IQNT - Mt - 112414</t>
  </si>
  <si>
    <t>Sale of KING - Mt - 112414</t>
  </si>
  <si>
    <t>Cash From Sale of KING - Mt - 112414</t>
  </si>
  <si>
    <t>Sale of LFVN - Mt - 112414</t>
  </si>
  <si>
    <t>Cash From Sale of LFVN - Mt - 112414</t>
  </si>
  <si>
    <t>Sale of LQDT - Mt - 112414</t>
  </si>
  <si>
    <t>Cash From Sale of LQDT - Mt - 112414</t>
  </si>
  <si>
    <t>Sale of MNDO - Mt - 112414</t>
  </si>
  <si>
    <t>Cash From Sale of MNDO - Mt - 112414</t>
  </si>
  <si>
    <t>Sale of PDLI - Mt - 112414</t>
  </si>
  <si>
    <t>Cash From Sale of PDLI - Mt - 112414</t>
  </si>
  <si>
    <t>Sale of PETS - Mt - 112414</t>
  </si>
  <si>
    <t>Cash From Sale of PETS - Mt - 112414</t>
  </si>
  <si>
    <t>Sale of PFMT - Mt - 112414</t>
  </si>
  <si>
    <t>Cash From Sale of PFMT - Mt - 112414</t>
  </si>
  <si>
    <t>Sale of PTIE - Mt - 112414</t>
  </si>
  <si>
    <t>Cash From Sale of PTIE - Mt - 112414</t>
  </si>
  <si>
    <t>Sale of RPXC - Mt - 112414</t>
  </si>
  <si>
    <t>Cash From Sale of RPXC - Mt - 112414</t>
  </si>
  <si>
    <t>Sale of SPOK - Mt - 112414</t>
  </si>
  <si>
    <t>Cash From Sale of SPOK - Mt - 112414</t>
  </si>
  <si>
    <t>Sale of TTWO - Mt - 112414</t>
  </si>
  <si>
    <t>Cash From Sale of TTWO - Mt - 112414</t>
  </si>
  <si>
    <t>Sale of TZOO - Mt - 112414</t>
  </si>
  <si>
    <t>Cash From Sale of TZOO - Mt - 112414</t>
  </si>
  <si>
    <t>Sale of UIS - Mt - 112414</t>
  </si>
  <si>
    <t>Cash From Sale of UIS - Mt - 112414</t>
  </si>
  <si>
    <t>Sale of VEC - Mt - 112414</t>
  </si>
  <si>
    <t>Cash From Sale of VEC - Mt - 112414</t>
  </si>
  <si>
    <t>Sale of VIAB - Mt - 112414</t>
  </si>
  <si>
    <t>Cash From Sale of VIAB - Mt - 112414</t>
  </si>
  <si>
    <t>Sale of WSTG - Mt - 112414</t>
  </si>
  <si>
    <t>Cash From Sale of WSTG - Mt - 112414</t>
  </si>
  <si>
    <t>10.7500 SHRS DELUXE CORP RD 11/23 PD 12/07/15</t>
  </si>
  <si>
    <t>57.1300 SHRS INTELIQUENT INC COM RD 11/25 PD 12/09/15</t>
  </si>
  <si>
    <t>38.0900 SHRS SPOK HLDGS INC COM RD 11/18 PD 12/10/15</t>
  </si>
  <si>
    <t>99.0600 SHRS PDL BIOPHARMA INC COM RD 12/04 PD 12/11/15</t>
  </si>
  <si>
    <t>26.1800 SHRS GAMESTOP CORP NEW CLASS A RD 12/03 PD 12/15/15</t>
  </si>
  <si>
    <t>8.4900 SHRS TESSERA TECHNOLOGIES INC COM RD 11/24 PD 12/15/15</t>
  </si>
  <si>
    <t>19.7800 SHRS EBIX INC COM NEW RD 11/30 PD 12/15/15</t>
  </si>
  <si>
    <t>3 SHRS GILEAD SCIENCES INC RD 12/16 PD 12/30/15</t>
  </si>
  <si>
    <t>560.2000 SHRS ENZON PHARMACEUTICALS INC COM RD 12/14 PD 12/29/15</t>
  </si>
  <si>
    <t>10.5000 SHRS BLOCK H &amp; R INC RD 12/07 PD 01/04/16</t>
  </si>
  <si>
    <t>4.9900 SHRS VIACOM INC NEW CL B RD 12/15 PD 01/04/16</t>
  </si>
  <si>
    <t>5.7400 SHRS FLUOR CORP NEW COM RD 12/02 PD 01/05/16</t>
  </si>
  <si>
    <t>6.2900 SHRS CAPELLA ED CO COM RD 12/23 PD 01/15/16</t>
  </si>
  <si>
    <t>11.5000 SHRS CISCO SYSTEMS INC RD 01/06 PD 01/20/16</t>
  </si>
  <si>
    <t>12.1200 SHRS INTERDIGITAL INC PA FOR FUTURE ISSUES SEE 458660 COM RD 01/13 PD 01/27/16</t>
  </si>
  <si>
    <t>22.1300 SHRS PETMED EXPRESS INC COMMON STK RD 02/08 PD 02/19/16</t>
  </si>
  <si>
    <t>43.3000 SHRS MESABI TR CO CTF BEN INT RD 01/30 PD 02/20/16</t>
  </si>
  <si>
    <t>Removed 21.04 KING from outside of a Motif (KING)</t>
  </si>
  <si>
    <t>19.7000 SHRS WAYSIDE TECHNOLOGY GROUP INC COM RD 02/16 PD 02/26/16</t>
  </si>
  <si>
    <t>15.7900 SHRS COLLECTORS UNIVERSE INC COM NEW RD 02/17 PD 02/26/16</t>
  </si>
  <si>
    <t>5.2300 SHRS DELUXE CORP RD 02/22 PD 03/07/16</t>
  </si>
  <si>
    <t>Sale of PETS - Mt - 22115</t>
  </si>
  <si>
    <t>Cash From Sale of PETS - Mt - 22115</t>
  </si>
  <si>
    <t>Cash To Donation Expense</t>
  </si>
  <si>
    <t>38.8200 SHRS INTELIQUENT INC COM RD 02/26 PD 03/11/16</t>
  </si>
  <si>
    <t>99.0600 SHRS PDL BIOPHARMA INC COM RD 03/04 PD 03/11/16</t>
  </si>
  <si>
    <t>8.4900 SHRS TESSERA TECHNOLOGIES INC COM RD 02/24 PD 03/16/16</t>
  </si>
  <si>
    <t>17.5500 SHRS GAMESTOP CORP NEW CLASS A RD 03/08 PD 03/22/16</t>
  </si>
  <si>
    <t>98.6000 SHRS MIND C T I LTD SHS ISIN#IL0010851827 RD 03/10 PD 03/24/16</t>
  </si>
  <si>
    <t>98.6000- SHRS MIND C T I LTD SHS ISIN#IL0010851827 RD 03/10 PD 03/24/16</t>
  </si>
  <si>
    <t>3 SHRS GILEAD SCIENCES INC RD 03/16 PD 03/30/16</t>
  </si>
  <si>
    <t>4.9900 SHRS VIACOM INC NEW CL B RD 03/13 PD 04/01/16</t>
  </si>
  <si>
    <t>10.5000 SHRS BLOCK H &amp; R INC RD 03/15 PD 04/01/16</t>
  </si>
  <si>
    <t>5.7400 SHRS FLUOR CORP NEW COM RD 03/02 PD 04/04/16</t>
  </si>
  <si>
    <t>6.2900 SHRS CAPELLA ED CO COM RD 03/10 PD 04/15/16</t>
  </si>
  <si>
    <t>Cash From Tax Refund from Mt - 112414</t>
  </si>
  <si>
    <t>Tax Refund from Mt - 22115</t>
  </si>
  <si>
    <t>11.5000 SHRS CISCO SYSTEMS INC RD 04/06 PD 04/27/16</t>
  </si>
  <si>
    <t>5.7900 SHRS INTERDIGITAL INC PA FOR FUTURE ISSUES SEE 458660 COM RD 04/13 PD 04/27/16</t>
  </si>
  <si>
    <t>23.8900 SHRS MESABI TR CO CTF BEN INT RD 04/30 PD 05/20/16</t>
  </si>
  <si>
    <t>15.7900 SHRS COLLECTORS UNIVERSE INC COM NEW RD 05/18 PD 05/27/16</t>
  </si>
  <si>
    <t>Distribution from CLCT - Mt - 52815</t>
  </si>
  <si>
    <t>5.2300 SHRS DELUXE CORP RD 05/23 PD 06/06/16</t>
  </si>
  <si>
    <t>19.2200 SHRS INTELIQUENT INC COM RD 05/26 PD 06/09/16</t>
  </si>
  <si>
    <t>49.4700 SHRS PDL BIOPHARMA INC COM RD 06/06 PD 06/13/16</t>
  </si>
  <si>
    <t>8.3900 SHRS GAMESTOP CORP NEW CLASS A RD 06/08 PD 06/21/16</t>
  </si>
  <si>
    <t>3 SHRS GILEAD SCIENCES INC RD 06/16 PD 06/29/16</t>
  </si>
  <si>
    <t>10.5000 SHRS BLOCK H &amp; R INC RD 06/20 PD 07/01/16</t>
  </si>
  <si>
    <t>4.9900 SHRS VIACOM INC NEW CL B RD 06/15 PD 07/01/16</t>
  </si>
  <si>
    <t>6.2900 SHRS CAPELLA ED CO COM RD 05/25 PD 07/15/16</t>
  </si>
  <si>
    <t>11.5000 SHRS CISCO SYSTEMS INC RD 07/07 PD 07/27/16</t>
  </si>
  <si>
    <t>5.7900 SHRS INTERDIGITAL INC PA FOR FUTURE ISSUES SEE 458660 COM RD 07/13 PD 07/27/16</t>
  </si>
  <si>
    <t>Sale of ONE - Mt - 52815</t>
  </si>
  <si>
    <t>Cash From Sale of ONE - Mt - 52815</t>
  </si>
  <si>
    <t>23.8900 SHRS MESABI TR CO CTF BEN INT RD 07/30 PD 08/20/16</t>
  </si>
  <si>
    <t>15.7900 SHRS COLLECTORS UNIVERSE INC COM NEW RD 08/12 PD 08/26/16</t>
  </si>
  <si>
    <t>5.2300 SHRS DELUXE CORP RD 08/22 PD 09/06/16</t>
  </si>
  <si>
    <t>19.2200 SHRS INTELIQUENT INC COM RD 08/24 PD 09/07/16</t>
  </si>
  <si>
    <t>16.0800 SHRS MANNATECH INC COM NEW RD 08/31 PD 09/21/16</t>
  </si>
  <si>
    <t>8.3900 SHRS GAMESTOP CORP NEW CLASS A RD 09/09 PD 09/22/16</t>
  </si>
  <si>
    <t>3 SHRS GILEAD SCIENCES INC RD 09/16 PD 09/29/16</t>
  </si>
  <si>
    <t>10.5000 SHRS BLOCK H &amp; R INC RD 09/14 PD 10/03/16</t>
  </si>
  <si>
    <t>4.9900 SHRS VIACOM INC NEW CL B RD 09/26 PD 10/03/16</t>
  </si>
  <si>
    <t>6.2900 SHRS CAPELLA ED CO COM RD 08/26 PD 10/14/16</t>
  </si>
  <si>
    <t>11.5000 SHRS CISCO SYSTEMS INC RD 10/05 PD 10/26/16</t>
  </si>
  <si>
    <t>5.7900 SHRS INTERDIGITAL INC PA FOR FUTURE ISSUES SEE 458660 COM RD 10/12 PD 10/26/16</t>
  </si>
  <si>
    <t>9.4800 SHRS ARGAN INC COM RD 10/18 PD 10/28/16</t>
  </si>
  <si>
    <t>23.8900 SHRS MESABI TR CO CTF BEN INT RD 10/30 PD 11/20/16</t>
  </si>
  <si>
    <t>15.7900 SHRS COLLECTORS UNIVERSE INC COM NEW RD 11/16 PD 11/25/16</t>
  </si>
  <si>
    <t>5.2300 SHRS DELUXE CORP RD 11/21 PD 12/05/16</t>
  </si>
  <si>
    <t>8.3900 SHRS GAMESTOP CORP NEW CLASS A RD 12/01 PD 12/13/16</t>
  </si>
  <si>
    <t>256.4600 SHRS ENZON PHARMACEUTICALS INC COM RD 12/15 PD 12/19/16</t>
  </si>
  <si>
    <t>16.0800 SHRS MANNATECH INC COM NEW RD 11/30 PD 12/21/16</t>
  </si>
  <si>
    <t>3 SHRS GILEAD SCIENCES INC RD 12/15 PD 12/29/16</t>
  </si>
  <si>
    <t>4.9900 SHRS VIACOM INC NEW CL B RD 12/15 PD 01/03/17</t>
  </si>
  <si>
    <t>10.5000 SHRS BLOCK H &amp; R INC RD 12/05 PD 01/03/17</t>
  </si>
  <si>
    <t>6.2900 SHRS CAPELLA ED CO COM RD 12/22 PD 01/13/17</t>
  </si>
  <si>
    <t>11.5000 SHRS CISCO SYSTEMS INC RD 01/06 PD 01/25/17</t>
  </si>
  <si>
    <t>5.7900 SHRS INTERDIGITAL INC PA FOR FUTURE ISSUES SEE 458660 COM RD 01/11 PD 01/25/17</t>
  </si>
  <si>
    <t>Sale of IQNT - Mt - 52815</t>
  </si>
  <si>
    <t>Cash To Purchase of IQNT - Motif - 112414</t>
  </si>
  <si>
    <t>KING - Inv - Motif - 112414</t>
  </si>
  <si>
    <t>Cash From Sale of IQNT - Mt - 52815</t>
  </si>
  <si>
    <t>23.8900 SHRS MESABI TR CO CTF BEN INT RD 01/30 PD 02/20/17</t>
  </si>
  <si>
    <t>15.7900 SHRS COLLECTORS UNIVERSE INC COM NEW RD 02/15 PD 02/24/17</t>
  </si>
  <si>
    <t>5.2300 SHRS DELUXE CORP RD 02/21 PD 03/06/17</t>
  </si>
  <si>
    <t>7.3700 SHRS STRAYER ED INC COM RD 03/06 PD 03/20/17</t>
  </si>
  <si>
    <t>8.3900 SHRS GAMESTOP CORP NEW CLASS A RD 03/14 PD 03/28/17</t>
  </si>
  <si>
    <t>16.0800 SHRS MANNATECH INC COM NEW RD 03/08 PD 03/29/17</t>
  </si>
  <si>
    <t>3 SHRS GILEAD SCIENCES INC RD 03/16 PD 03/30/17</t>
  </si>
  <si>
    <t>4.9900 SHRS VIACOM INC NEW CL B RD 03/15 PD 04/03/17</t>
  </si>
  <si>
    <t>10.5000 SHRS BLOCK H &amp; R INC RD 03/14 PD 04/03/17</t>
  </si>
  <si>
    <t>Accounting Adjustment Revenue</t>
  </si>
  <si>
    <t>6.2900 SHRS CAPELLA ED CO COM RD 03/10 PD 04/13/17</t>
  </si>
  <si>
    <t>11.5000 SHRS CISCO SYSTEMS INC RD 04/06 PD 04/26/17</t>
  </si>
  <si>
    <t>5.7900 SHRS INTERDIGITAL INC PA FOR FUTURE ISSUES SEE 458660 COM RD 04/12 PD 04/26/17</t>
  </si>
  <si>
    <t>Cash From Tax Refund from Mt - 22115</t>
  </si>
  <si>
    <t>PLATFORM FEE</t>
  </si>
  <si>
    <t>23.8900 SHRS MESABI TR CO CTF BEN INT RD 04/30 PD 05/20/17</t>
  </si>
  <si>
    <t>15.7900 SHRS COLLECTORS UNIVERSE INC COM NEW RD 05/17 PD 05/26/17</t>
  </si>
  <si>
    <t>5.2300 SHRS DELUXE CORP RD 05/22 PD 06/05/17</t>
  </si>
  <si>
    <t>7.3700 SHRS STRAYER ED INC COM RD 06/05 PD 06/19/17</t>
  </si>
  <si>
    <t>8.3900 SHRS GAMESTOP CORP NEW CLASS A RD 06/07 PD 06/20/17</t>
  </si>
  <si>
    <t>16.0800 SHRS MANNATECH INC COM NEW RD 06/21 PD 06/28/17</t>
  </si>
  <si>
    <t>3 SHRS GILEAD SCIENCES INC RD 06/16 PD 06/29/17</t>
  </si>
  <si>
    <t>10.5000 SHRS BLOCK H &amp; R INC RD 06/23 PD 07/03/17</t>
  </si>
  <si>
    <t>4.9900 SHRS VIACOM INC NEW CL B RD 06/15 PD 07/03/17</t>
  </si>
  <si>
    <t>6.2900 SHRS CAPELLA ED CO COM RD 05/24 PD 07/14/17</t>
  </si>
  <si>
    <t>5.7900 SHRS INTERDIGITAL INC PA FOR FUTURE ISSUES SEE 458660 COM RD 07/12 PD 07/26/17</t>
  </si>
  <si>
    <t>11.5000 SHRS CISCO SYSTEMS INC RD 07/07 PD 07/26/17</t>
  </si>
  <si>
    <t>Sale of NSR - Mt - 52815</t>
  </si>
  <si>
    <t>Cash To Purchase of NSR - Motif - 52815</t>
  </si>
  <si>
    <t>ONE - Inv - Motif - 52815</t>
  </si>
  <si>
    <t>Cash From Sale of NSR - Mt - 52815</t>
  </si>
  <si>
    <t>Sale of NSR - Rh - 40716</t>
  </si>
  <si>
    <t>Cash From Sale of NSR - Mt - 112414</t>
  </si>
  <si>
    <t>Ok</t>
  </si>
  <si>
    <t>15.7900 SHRS COLLECTORS UNIVERSE INC COM NEW RD 08/16 PD 08/25/17</t>
  </si>
  <si>
    <t>5.2300 SHRS DELUXE CORP RD 08/21 PD 09/05/17</t>
  </si>
  <si>
    <t>7.3700 SHRS STRAYER ED INC COM RD 09/05 PD 09/18/17</t>
  </si>
  <si>
    <t>16.0800 SHRS MANNATECH INC COM NEW RD 09/13 PD 09/20/17</t>
  </si>
  <si>
    <t>8.3900 SHRS GAMESTOP CORP NEW CLASS A RD 09/08 PD 09/21/17</t>
  </si>
  <si>
    <t>3 SHRS GILEAD SCIENCES INC RD 09/15 PD 09/28/17</t>
  </si>
  <si>
    <t>Added 0 ENZN to outside of a Motif (ENZN)</t>
  </si>
  <si>
    <t>10.5000 SHRS BLOCK H &amp; R INC RD 09/13 PD 10/02/17</t>
  </si>
  <si>
    <t>4.9900 SHRS VIACOM INC NEW CL B RD 09/15 PD 10/02/17</t>
  </si>
  <si>
    <t>Dividend Revenue</t>
  </si>
  <si>
    <t>Income Tax Benefit Revenue</t>
  </si>
  <si>
    <t>Purchase Fee</t>
  </si>
  <si>
    <t>ADMS - Purchase Fee - Mt - 112414</t>
  </si>
  <si>
    <t>AFOP - Purchase Fee - Mt - 112414</t>
  </si>
  <si>
    <t>AGX - Purchase Fee - Mt - 112414</t>
  </si>
  <si>
    <t>APOL - Purchase Fee - Mt - 112414</t>
  </si>
  <si>
    <t>AWRE - Purchase Fee - Mt - 112414</t>
  </si>
  <si>
    <t>BCOR - Purchase Fee - Mt - 112414</t>
  </si>
  <si>
    <t>COH - Purchase Fee - Mt - 112414</t>
  </si>
  <si>
    <t>CSCO - Purchase Fee - Mt - 112414</t>
  </si>
  <si>
    <t>DEPO - Purchase Fee - Mt - 112414</t>
  </si>
  <si>
    <t>DLX - Purchase Fee - Mt - 112414</t>
  </si>
  <si>
    <t>EBIX - Purchase Fee - Mt - 112414</t>
  </si>
  <si>
    <t>GME - Purchase Fee - Mt - 112414</t>
  </si>
  <si>
    <t>IDCC - Purchase Fee - Mt - 112414</t>
  </si>
  <si>
    <t>IQNT - Purchase Fee - Mt - 112414</t>
  </si>
  <si>
    <t>KING - Purchase Fee - Mt - 112414</t>
  </si>
  <si>
    <t>LFVN - Purchase Fee - Mt - 112414</t>
  </si>
  <si>
    <t>LQDT - Purchase Fee - Mt - 112414</t>
  </si>
  <si>
    <t>MNDO - Purchase Fee - Mt - 112414</t>
  </si>
  <si>
    <t>PDLI - Purchase Fee - Mt - 112414</t>
  </si>
  <si>
    <t>PETS - Purchase Fee - Mt - 112414</t>
  </si>
  <si>
    <t>PFMT - Purchase Fee - Mt - 112414</t>
  </si>
  <si>
    <t>PTIE - Purchase Fee - Mt - 112414</t>
  </si>
  <si>
    <t>RPXC - Purchase Fee - Mt - 112414</t>
  </si>
  <si>
    <t>SPOK - Purchase Fee - Mt - 112414</t>
  </si>
  <si>
    <t>TTWO - Purchase Fee - Mt - 112414</t>
  </si>
  <si>
    <t>TZOO - Purchase Fee - Mt - 112414</t>
  </si>
  <si>
    <t>UIS - Purchase Fee - Mt - 112414</t>
  </si>
  <si>
    <t>VEC - Purchase Fee - Mt - 112414</t>
  </si>
  <si>
    <t>VIAB - Purchase Fee - Mt - 112414</t>
  </si>
  <si>
    <t>WSTG - Purchase Fee - Mt - 112414</t>
  </si>
  <si>
    <t>PETS - Purchase Fee - Mt - 22115</t>
  </si>
  <si>
    <t>IQNT - Purchase Fee - Mt - 52815</t>
  </si>
  <si>
    <t>NSR - Purchase Fee - Mt - 52815</t>
  </si>
  <si>
    <t>ONE - Purchase Fee - Mt - 52815</t>
  </si>
  <si>
    <t>KING - Purchase Fee - Motif - 112414</t>
  </si>
  <si>
    <t>ONE - Purchase Fee - Motif - 52815</t>
  </si>
  <si>
    <t>Distribution Revenue</t>
  </si>
  <si>
    <t>Net Royalty Revenue</t>
  </si>
  <si>
    <t>See different lots for each stock</t>
  </si>
  <si>
    <t>Calculate taxable gain or loss for each stock</t>
  </si>
  <si>
    <t>Sale Fee Expense</t>
  </si>
  <si>
    <t>Regulatory Fee Expense</t>
  </si>
  <si>
    <t>ADMS - Investment Asset - Mt - 112414</t>
  </si>
  <si>
    <t>AFOP - Investment Asset - Mt - 112414</t>
  </si>
  <si>
    <t>AGX - Investment Asset - Mt - 112414</t>
  </si>
  <si>
    <t>APOL - Investment Asset - Mt - 112414</t>
  </si>
  <si>
    <t>AWRE - Investment Asset - Mt - 112414</t>
  </si>
  <si>
    <t>BCOR - Investment Asset - Mt - 112414</t>
  </si>
  <si>
    <t>COH - Investment Asset - Mt - 112414</t>
  </si>
  <si>
    <t>CSCO - Investment Asset - Mt - 112414</t>
  </si>
  <si>
    <t>DEPO - Investment Asset - Mt - 112414</t>
  </si>
  <si>
    <t>DLX - Investment Asset - Mt - 112414</t>
  </si>
  <si>
    <t>EBIX - Investment Asset - Mt - 112414</t>
  </si>
  <si>
    <t>GME - Investment Asset - Mt - 112414</t>
  </si>
  <si>
    <t>IDCC - Investment Asset - Mt - 112414</t>
  </si>
  <si>
    <t>IQNT - Investment Asset - Mt - 112414</t>
  </si>
  <si>
    <t>KING - Investment Asset - Mt - 112414</t>
  </si>
  <si>
    <t>LFVN - Investment Asset - Mt - 112414</t>
  </si>
  <si>
    <t>LQDT - Investment Asset - Mt - 112414</t>
  </si>
  <si>
    <t>MNDO - Investment Asset - Mt - 112414</t>
  </si>
  <si>
    <t>PDLI - Investment Asset - Mt - 112414</t>
  </si>
  <si>
    <t>PETS - Investment Asset - Mt - 112414</t>
  </si>
  <si>
    <t>PFMT - Investment Asset - Mt - 112414</t>
  </si>
  <si>
    <t>PTIE - Investment Asset - Mt - 112414</t>
  </si>
  <si>
    <t>RPXC - Investment Asset - Mt - 112414</t>
  </si>
  <si>
    <t>SPOK - Investment Asset - Mt - 112414</t>
  </si>
  <si>
    <t>TTWO - Investment Asset - Mt - 112414</t>
  </si>
  <si>
    <t>TZOO - Investment Asset - Mt - 112414</t>
  </si>
  <si>
    <t>UIS - Investment Asset - Mt - 112414</t>
  </si>
  <si>
    <t>VEC - Investment Asset - Mt - 112414</t>
  </si>
  <si>
    <t>VIAB - Investment Asset - Mt - 112414</t>
  </si>
  <si>
    <t>WSTG - Investment Asset - Mt - 112414</t>
  </si>
  <si>
    <t>ADMS - Investment Asset - Mt - 22115</t>
  </si>
  <si>
    <t>AGX - Investment Asset - Mt - 22115</t>
  </si>
  <si>
    <t>AVID - Investment Asset - Mt - 22115</t>
  </si>
  <si>
    <t>BCOR - Investment Asset - Mt - 22115</t>
  </si>
  <si>
    <t>ENTA - Investment Asset - Mt - 22115</t>
  </si>
  <si>
    <t>ENZN - Investment Asset - Mt - 22115</t>
  </si>
  <si>
    <t>FLR - Investment Asset - Mt - 22115</t>
  </si>
  <si>
    <t>GME - Investment Asset - Mt - 22115</t>
  </si>
  <si>
    <t>IQNT - Investment Asset - Mt - 22115</t>
  </si>
  <si>
    <t>IDCC - Investment Asset - Mt - 22115</t>
  </si>
  <si>
    <t>KING - Investment Asset - Mt - 22115</t>
  </si>
  <si>
    <t>LFVN - Investment Asset - Mt - 22115</t>
  </si>
  <si>
    <t>LQDT - Investment Asset - Mt - 22115</t>
  </si>
  <si>
    <t>MNDO - Investment Asset - Mt - 22115</t>
  </si>
  <si>
    <t>MSB - Investment Asset - Mt - 22115</t>
  </si>
  <si>
    <t>MTEX - Investment Asset - Mt - 22115</t>
  </si>
  <si>
    <t>NSR - Investment Asset - Mt - 22115</t>
  </si>
  <si>
    <t>PDLI - Investment Asset - Mt - 22115</t>
  </si>
  <si>
    <t>PETS - Investment Asset - Mt - 22115</t>
  </si>
  <si>
    <t>PFMT - Investment Asset - Mt - 22115</t>
  </si>
  <si>
    <t>PSDV - Investment Asset - Mt - 22115</t>
  </si>
  <si>
    <t>RPXC - Investment Asset - Mt - 22115</t>
  </si>
  <si>
    <t>SPOK - Investment Asset - Mt - 22115</t>
  </si>
  <si>
    <t>TSRA - Investment Asset - Mt - 22115</t>
  </si>
  <si>
    <t>TZOO - Investment Asset - Mt - 22115</t>
  </si>
  <si>
    <t>VEC - Investment Asset - Mt - 22115</t>
  </si>
  <si>
    <t>WSTG - Investment Asset - Mt - 22115</t>
  </si>
  <si>
    <t>WTW - Investment Asset - Mt - 22115</t>
  </si>
  <si>
    <t>AGX - Investment Asset - Mt - 52815</t>
  </si>
  <si>
    <t>CLCT - Investment Asset - Mt - 52815</t>
  </si>
  <si>
    <t>CPLA - Investment Asset - Mt - 52815</t>
  </si>
  <si>
    <t>CSCO - Investment Asset - Mt - 52815</t>
  </si>
  <si>
    <t>DEPO - Investment Asset - Mt - 52815</t>
  </si>
  <si>
    <t>DLX - Investment Asset - Mt - 52815</t>
  </si>
  <si>
    <t>ENTA - Investment Asset - Mt - 52815</t>
  </si>
  <si>
    <t>ENZN - Investment Asset - Mt - 52815</t>
  </si>
  <si>
    <t>GILD - Investment Asset - Mt - 52815</t>
  </si>
  <si>
    <t>GME - Investment Asset - Mt - 52815</t>
  </si>
  <si>
    <t>HRB - Investment Asset - Mt - 52815</t>
  </si>
  <si>
    <t>IDCC - Investment Asset - Mt - 52815</t>
  </si>
  <si>
    <t>IQNT - Investment Asset - Mt - 52815</t>
  </si>
  <si>
    <t>KORS - Investment Asset - Mt - 52815</t>
  </si>
  <si>
    <t>LCI - Investment Asset - Mt - 52815</t>
  </si>
  <si>
    <t>LFVN - Investment Asset - Mt - 52815</t>
  </si>
  <si>
    <t>LQDT - Investment Asset - Mt - 52815</t>
  </si>
  <si>
    <t>MSB - Investment Asset - Mt - 52815</t>
  </si>
  <si>
    <t>MTEX - Investment Asset - Mt - 52815</t>
  </si>
  <si>
    <t>NATH - Investment Asset - Mt - 52815</t>
  </si>
  <si>
    <t>NLNK - Investment Asset - Mt - 52815</t>
  </si>
  <si>
    <t>NSR - Investment Asset - Mt - 52815</t>
  </si>
  <si>
    <t>ONE - Investment Asset - Mt - 52815</t>
  </si>
  <si>
    <t>PDLI - Investment Asset - Mt - 52815</t>
  </si>
  <si>
    <t>PSDV - Investment Asset - Mt - 52815</t>
  </si>
  <si>
    <t>RPXC - Investment Asset - Mt - 52815</t>
  </si>
  <si>
    <t>STRA - Investment Asset - Mt - 52815</t>
  </si>
  <si>
    <t>VEC - Investment Asset - Mt - 52815</t>
  </si>
  <si>
    <t>VIAB - Investment Asset - Mt - 52815</t>
  </si>
  <si>
    <t>AMDS - Investment Asset - Mt - 22115</t>
  </si>
  <si>
    <t>QTRH - Investment Asset - Rh - 40716</t>
  </si>
  <si>
    <t>SRDX - Investment Asset - Rh - 40716</t>
  </si>
  <si>
    <t>TIME - Investment Asset - Rh - 40716</t>
  </si>
  <si>
    <t>UTHR - Investment Asset - Rh - 40716</t>
  </si>
  <si>
    <t>TSRA - Investment Asset - Rh - 40716</t>
  </si>
  <si>
    <t>SSNI - Investment Asset - Rh - 40716</t>
  </si>
  <si>
    <t>RPXC - Investment Asset - Rh - 40716</t>
  </si>
  <si>
    <t>NHTC - Investment Asset - Rh - 40716</t>
  </si>
  <si>
    <t>NSR - Investment Asset - Rh - 40716</t>
  </si>
  <si>
    <t>MSGN - Investment Asset - Rh - 40716</t>
  </si>
  <si>
    <t>KORS - Investment Asset - Rh - 40716</t>
  </si>
  <si>
    <t>ILG - Investment Asset - Rh - 40716</t>
  </si>
  <si>
    <t>HPQ - Investment Asset - Rh - 40716</t>
  </si>
  <si>
    <t>MEET - Investment Asset - Rh - 40716</t>
  </si>
  <si>
    <t>GSB - Investment Asset - Rh - 40716</t>
  </si>
  <si>
    <t>FPRX - Investment Asset - Rh - 40716</t>
  </si>
  <si>
    <t>FIT - Investment Asset - Rh - 40716</t>
  </si>
  <si>
    <t>ENTA - Investment Asset - Rh - 40716</t>
  </si>
  <si>
    <t>EFOI - Investment Asset - Rh - 40716</t>
  </si>
  <si>
    <t>BRCD - Investment Asset - Rh - 40716</t>
  </si>
  <si>
    <t>CALM - Investment Asset - Rh - 40716</t>
  </si>
  <si>
    <t>BKE - Investment Asset - Rh - 40716</t>
  </si>
  <si>
    <t>BSQR - Investment Asset - Rh - 40716</t>
  </si>
  <si>
    <t>BPT - Investment Asset - Rh - 40716</t>
  </si>
  <si>
    <t>BBSI - Investment Asset - Rh - 40716</t>
  </si>
  <si>
    <t>BLBD - Investment Asset - Rh - 40716</t>
  </si>
  <si>
    <t>AAPL - Investment Asset - Rh - 40716</t>
  </si>
  <si>
    <t>AMAG - Investment Asset - Rh - 40716</t>
  </si>
  <si>
    <t>ADMS - Purchase Fee Asset - Mt - 112414</t>
  </si>
  <si>
    <t>AFOP - Purchase Fee Asset - Mt - 112414</t>
  </si>
  <si>
    <t>AGX - Purchase Fee Asset - Mt - 112414</t>
  </si>
  <si>
    <t>APOL - Purchase Fee Asset - Mt - 112414</t>
  </si>
  <si>
    <t>AWRE - Purchase Fee Asset - Mt - 112414</t>
  </si>
  <si>
    <t>BCOR - Purchase Fee Asset - Mt - 112414</t>
  </si>
  <si>
    <t>COH - Purchase Fee Asset - Mt - 112414</t>
  </si>
  <si>
    <t>CSCO - Purchase Fee Asset - Mt - 112414</t>
  </si>
  <si>
    <t>DEPO - Purchase Fee Asset - Mt - 112414</t>
  </si>
  <si>
    <t>DLX - Purchase Fee Asset - Mt - 112414</t>
  </si>
  <si>
    <t>EBIX - Purchase Fee Asset - Mt - 112414</t>
  </si>
  <si>
    <t>GME - Purchase Fee Asset - Mt - 112414</t>
  </si>
  <si>
    <t>IDCC - Purchase Fee Asset - Mt - 112414</t>
  </si>
  <si>
    <t>IQNT - Purchase Fee Asset - Mt - 112414</t>
  </si>
  <si>
    <t>KING - Purchase Fee Asset - Mt - 112414</t>
  </si>
  <si>
    <t>LFVN - Purchase Fee Asset - Mt - 112414</t>
  </si>
  <si>
    <t>LQDT - Purchase Fee Asset - Mt - 112414</t>
  </si>
  <si>
    <t>MNDO - Purchase Fee Asset - Mt - 112414</t>
  </si>
  <si>
    <t>PDLI - Purchase Fee Asset - Mt - 112414</t>
  </si>
  <si>
    <t>PETS - Purchase Fee Asset - Mt - 112414</t>
  </si>
  <si>
    <t>PFMT - Purchase Fee Asset - Mt - 112414</t>
  </si>
  <si>
    <t>PTIE - Purchase Fee Asset - Mt - 112414</t>
  </si>
  <si>
    <t>RPXC - Purchase Fee Asset - Mt - 112414</t>
  </si>
  <si>
    <t>SPOK - Purchase Fee Asset - Mt - 112414</t>
  </si>
  <si>
    <t>TTWO - Purchase Fee Asset - Mt - 112414</t>
  </si>
  <si>
    <t>TZOO - Purchase Fee Asset - Mt - 112414</t>
  </si>
  <si>
    <t>UIS - Purchase Fee Asset - Mt - 112414</t>
  </si>
  <si>
    <t>VEC - Purchase Fee Asset - Mt - 112414</t>
  </si>
  <si>
    <t>VIAB - Purchase Fee Asset - Mt - 112414</t>
  </si>
  <si>
    <t>WSTG - Purchase Fee Asset - Mt - 112414</t>
  </si>
  <si>
    <t>ADMS - Purchase Fee Asset - Mt - 22115</t>
  </si>
  <si>
    <t>AGX - Purchase Fee Asset - Mt - 22115</t>
  </si>
  <si>
    <t>AVID - Purchase Fee Asset - Mt - 22115</t>
  </si>
  <si>
    <t>BCOR - Purchase Fee Asset - Mt - 22115</t>
  </si>
  <si>
    <t>ENTA - Purchase Fee Asset - Mt - 22115</t>
  </si>
  <si>
    <t>ENZN - Purchase Fee Asset - Mt - 22115</t>
  </si>
  <si>
    <t>FLR - Purchase Fee Asset - Mt - 22115</t>
  </si>
  <si>
    <t>GME - Purchase Fee Asset - Mt - 22115</t>
  </si>
  <si>
    <t>IQNT - Purchase Fee Asset - Mt - 22115</t>
  </si>
  <si>
    <t>IDCC - Purchase Fee Asset - Mt - 22115</t>
  </si>
  <si>
    <t>KING - Purchase Fee Asset - Mt - 22115</t>
  </si>
  <si>
    <t>LFVN - Purchase Fee Asset - Mt - 22115</t>
  </si>
  <si>
    <t>LQDT - Purchase Fee Asset - Mt - 22115</t>
  </si>
  <si>
    <t>MNDO - Purchase Fee Asset - Mt - 22115</t>
  </si>
  <si>
    <t>MSB - Purchase Fee Asset - Mt - 22115</t>
  </si>
  <si>
    <t>MTEX - Purchase Fee Asset - Mt - 22115</t>
  </si>
  <si>
    <t>NSR - Purchase Fee Asset - Mt - 22115</t>
  </si>
  <si>
    <t>PDLI - Purchase Fee Asset - Mt - 22115</t>
  </si>
  <si>
    <t>PETS - Purchase Fee Asset - Mt - 22115</t>
  </si>
  <si>
    <t>PFMT - Purchase Fee Asset - Mt - 22115</t>
  </si>
  <si>
    <t>PSDV - Purchase Fee Asset - Mt - 22115</t>
  </si>
  <si>
    <t>RPXC - Purchase Fee Asset - Mt - 22115</t>
  </si>
  <si>
    <t>SPOK - Purchase Fee Asset - Mt - 22115</t>
  </si>
  <si>
    <t>TSRA - Purchase Fee Asset - Mt - 22115</t>
  </si>
  <si>
    <t>TZOO - Purchase Fee Asset - Mt - 22115</t>
  </si>
  <si>
    <t>VEC - Purchase Fee Asset - Mt - 22115</t>
  </si>
  <si>
    <t>WSTG - Purchase Fee Asset - Mt - 22115</t>
  </si>
  <si>
    <t>WTW - Purchase Fee Asset - Mt - 22115</t>
  </si>
  <si>
    <t>AGX - Purchase Fee Asset - Mt - 52815</t>
  </si>
  <si>
    <t>CLCT - Purchase Fee Asset - Mt - 52815</t>
  </si>
  <si>
    <t>CPLA - Purchase Fee Asset - Mt - 52815</t>
  </si>
  <si>
    <t>CSCO - Purchase Fee Asset - Mt - 52815</t>
  </si>
  <si>
    <t>DEPO - Purchase Fee Asset - Mt - 52815</t>
  </si>
  <si>
    <t>DLX - Purchase Fee Asset - Mt - 52815</t>
  </si>
  <si>
    <t>ENTA - Purchase Fee Asset - Mt - 52815</t>
  </si>
  <si>
    <t>ENZN - Purchase Fee Asset - Mt - 52815</t>
  </si>
  <si>
    <t>GILD - Purchase Fee Asset - Mt - 52815</t>
  </si>
  <si>
    <t>GME - Purchase Fee Asset - Mt - 52815</t>
  </si>
  <si>
    <t>HRB - Purchase Fee Asset - Mt - 52815</t>
  </si>
  <si>
    <t>IDCC - Purchase Fee Asset - Mt - 52815</t>
  </si>
  <si>
    <t>IQNT - Purchase Fee Asset - Mt - 52815</t>
  </si>
  <si>
    <t>KORS - Purchase Fee Asset - Mt - 52815</t>
  </si>
  <si>
    <t>LCI - Purchase Fee Asset - Mt - 52815</t>
  </si>
  <si>
    <t>LFVN - Purchase Fee Asset - Mt - 52815</t>
  </si>
  <si>
    <t>LQDT - Purchase Fee Asset - Mt - 52815</t>
  </si>
  <si>
    <t>MSB - Purchase Fee Asset - Mt - 52815</t>
  </si>
  <si>
    <t>MTEX - Purchase Fee Asset - Mt - 52815</t>
  </si>
  <si>
    <t>NATH - Purchase Fee Asset - Mt - 52815</t>
  </si>
  <si>
    <t>NLNK - Purchase Fee Asset - Mt - 52815</t>
  </si>
  <si>
    <t>NSR - Purchase Fee Asset - Mt - 52815</t>
  </si>
  <si>
    <t>ONE - Purchase Fee Asset - Mt - 52815</t>
  </si>
  <si>
    <t>PDLI - Purchase Fee Asset - Mt - 52815</t>
  </si>
  <si>
    <t>PSDV - Purchase Fee Asset - Mt - 52815</t>
  </si>
  <si>
    <t>RPXC - Purchase Fee Asset - Mt - 52815</t>
  </si>
  <si>
    <t>STRA - Purchase Fee Asset - Mt - 52815</t>
  </si>
  <si>
    <t>VEC - Purchase Fee Asset - Mt - 52815</t>
  </si>
  <si>
    <t>VIAB - Purchase Fee Asset - Mt - 52815</t>
  </si>
  <si>
    <t>AMDS - Purchase Fee Asset - Mt - 22115</t>
  </si>
  <si>
    <t>Fee Expense</t>
  </si>
  <si>
    <t>Pay Fee</t>
  </si>
  <si>
    <t>Pay Foreign Tax Withholding</t>
  </si>
  <si>
    <t>Accounting Adjustment Expense</t>
  </si>
  <si>
    <t>Platform Fee Expense</t>
  </si>
  <si>
    <t>Pay Platform Fee</t>
  </si>
  <si>
    <t>Receive Net Royalty</t>
  </si>
  <si>
    <t>Pay Donation</t>
  </si>
  <si>
    <t>Receive Distribution</t>
  </si>
  <si>
    <t>Receive Dividend</t>
  </si>
  <si>
    <t>Receive Income Tax Benefit</t>
  </si>
  <si>
    <t>Receive Accounting Adjustment Revenue</t>
  </si>
  <si>
    <t>Purchase Stock</t>
  </si>
  <si>
    <t>Sell Stock</t>
  </si>
  <si>
    <t>To Do</t>
  </si>
  <si>
    <t>Dispose of foreign tax withholding receivable</t>
  </si>
  <si>
    <t>MNDO - Foreing Tax Withholding Receivable - Mt - 22115</t>
  </si>
  <si>
    <t>MNDO - Foreing Tax Withholding Receivable - Mt - 112414</t>
  </si>
  <si>
    <t>MNDO - Foreing Tax Withholding Receivable - Mt - 52815</t>
  </si>
  <si>
    <t>QTRH - Foreing Tax Withholding Receivable - Rh - 40716</t>
  </si>
  <si>
    <t>XIRR</t>
  </si>
  <si>
    <t>Look into ENZN distribution of shares?</t>
  </si>
  <si>
    <t>Questions</t>
  </si>
  <si>
    <t>Grand Total</t>
  </si>
  <si>
    <t>Sum of Amount+-</t>
  </si>
  <si>
    <t>Fix donation?</t>
  </si>
  <si>
    <t>Cash To Owners For Donation</t>
  </si>
  <si>
    <t>Dividend from Cal-Maine Foods</t>
  </si>
  <si>
    <t>Interest Payment</t>
  </si>
  <si>
    <t>Dividend from GlobalSCAPE</t>
  </si>
  <si>
    <t>Dividend from Argan</t>
  </si>
  <si>
    <t>Withdrawal to Bank of American Fork</t>
  </si>
  <si>
    <t>Dividend from Buckle</t>
  </si>
  <si>
    <t>Dividend from BP Prudhoe Bay Royalty Trust</t>
  </si>
  <si>
    <t>AKS from Robinhood</t>
  </si>
  <si>
    <t>Dividend from World Fuel Services</t>
  </si>
  <si>
    <t>Dividend from Wi-LAN</t>
  </si>
  <si>
    <t>Dividend from Dine Brands</t>
  </si>
  <si>
    <t>Deposit from Bank of American Fork</t>
  </si>
  <si>
    <t>Dividend from Marriott Vacations</t>
  </si>
  <si>
    <t>Dividend from Tupperware</t>
  </si>
  <si>
    <t>Dividend from HP</t>
  </si>
  <si>
    <t>Dividend from Viacom</t>
  </si>
  <si>
    <t>Dividend from NIC</t>
  </si>
  <si>
    <t>Dividend from Interpublic Group</t>
  </si>
  <si>
    <t>Dividend from Barrett Business Services</t>
  </si>
  <si>
    <t>Dividend from Xperi</t>
  </si>
  <si>
    <t>Dividend from AmerisourceBergen</t>
  </si>
  <si>
    <t>Dividend from North European Oil Royalty Trust</t>
  </si>
  <si>
    <t>Dividend from Natural Health Trends</t>
  </si>
  <si>
    <t>Dividend from Apple</t>
  </si>
  <si>
    <t>Dividend from ILG</t>
  </si>
  <si>
    <t>Dividend from RPX</t>
  </si>
  <si>
    <t>Dividend from Time</t>
  </si>
  <si>
    <t>Electro Scientific Industries Market Buy</t>
  </si>
  <si>
    <t>22 shares at $14.87</t>
  </si>
  <si>
    <t>Finjan Market Buy</t>
  </si>
  <si>
    <t>90 shares at $3.74</t>
  </si>
  <si>
    <t>Palatin Technologies Market Buy</t>
  </si>
  <si>
    <t>350 shares at $0.908</t>
  </si>
  <si>
    <t>Thor Industries Market Buy</t>
  </si>
  <si>
    <t>14 shares at $74.94</t>
  </si>
  <si>
    <t>Argan Market Buy</t>
  </si>
  <si>
    <t>16 shares at $43.05</t>
  </si>
  <si>
    <t>164 shares at $4.07</t>
  </si>
  <si>
    <t>38 shares at $17.81</t>
  </si>
  <si>
    <t>Cerecor Market Buy</t>
  </si>
  <si>
    <t>4 shares at $5.22</t>
  </si>
  <si>
    <t>Discovery Market Buy</t>
  </si>
  <si>
    <t>14 shares at $26.50</t>
  </si>
  <si>
    <t>Concert Pharmaceuticals Market Buy</t>
  </si>
  <si>
    <t>18 shares at $22.57</t>
  </si>
  <si>
    <t>76 shares at $5.25</t>
  </si>
  <si>
    <t>Casa Systems Market Buy</t>
  </si>
  <si>
    <t>18 shares at $21.99</t>
  </si>
  <si>
    <t>North European Oil Royalty Trust Market Buy</t>
  </si>
  <si>
    <t>49 shares at $8.24</t>
  </si>
  <si>
    <t>Viacom Market Buy</t>
  </si>
  <si>
    <t>12 shares at $33.81</t>
  </si>
  <si>
    <t>Tupperware Market Buy</t>
  </si>
  <si>
    <t>8 shares at $51.92</t>
  </si>
  <si>
    <t>Motorcar Parts of America Market Buy</t>
  </si>
  <si>
    <t>17 shares at $23.91</t>
  </si>
  <si>
    <t>AmerisourceBergen Market Buy</t>
  </si>
  <si>
    <t>4 shares at $96.18</t>
  </si>
  <si>
    <t>Advanced Energy Market Buy</t>
  </si>
  <si>
    <t>6 shares at $66.30</t>
  </si>
  <si>
    <t>SP Plus Market Buy</t>
  </si>
  <si>
    <t>10 shares at $37.75</t>
  </si>
  <si>
    <t>Sequential Brands Market Buy</t>
  </si>
  <si>
    <t>206 shares at $1.95</t>
  </si>
  <si>
    <t>Eagle Pharmaceuticals Market Buy</t>
  </si>
  <si>
    <t>7 shares at $58.69</t>
  </si>
  <si>
    <t>NIC Market Buy</t>
  </si>
  <si>
    <t>23 shares at $17.05</t>
  </si>
  <si>
    <t>DHI Market Buy</t>
  </si>
  <si>
    <t>205 shares at $2.00</t>
  </si>
  <si>
    <t>Interpublic Group Market Buy</t>
  </si>
  <si>
    <t>27 shares at $18.75</t>
  </si>
  <si>
    <t>World Fuel Services Market Buy</t>
  </si>
  <si>
    <t>15 shares at $27.65</t>
  </si>
  <si>
    <t>Dine Brands Market Buy</t>
  </si>
  <si>
    <t>9 shares at $43.14</t>
  </si>
  <si>
    <t>Bioverativ Market Buy</t>
  </si>
  <si>
    <t>8 shares at $50.57</t>
  </si>
  <si>
    <t>AMC Networks Market Buy</t>
  </si>
  <si>
    <t>8 shares at $49.92</t>
  </si>
  <si>
    <t>Interest Revenue</t>
  </si>
  <si>
    <t>GlobalSCAPE</t>
  </si>
  <si>
    <t>Argan</t>
  </si>
  <si>
    <t>Buckle</t>
  </si>
  <si>
    <t>BP Prudhoe Bay Royalty Trust</t>
  </si>
  <si>
    <t>World Fuel Services</t>
  </si>
  <si>
    <t>Wi-LAN</t>
  </si>
  <si>
    <t>Dine Brands</t>
  </si>
  <si>
    <t>Marriott Vacations</t>
  </si>
  <si>
    <t>Tupperware</t>
  </si>
  <si>
    <t>HP</t>
  </si>
  <si>
    <t>Viacom</t>
  </si>
  <si>
    <t>NIC</t>
  </si>
  <si>
    <t>Interpublic Group</t>
  </si>
  <si>
    <t>Barrett Business Services</t>
  </si>
  <si>
    <t>Xperi</t>
  </si>
  <si>
    <t>AmerisourceBergen</t>
  </si>
  <si>
    <t>North European Oil Royalty Trust</t>
  </si>
  <si>
    <t>Natural Health Trends</t>
  </si>
  <si>
    <t>Cal-Maine Foods</t>
  </si>
  <si>
    <t>Apple</t>
  </si>
  <si>
    <t>RPX</t>
  </si>
  <si>
    <t>Time</t>
  </si>
  <si>
    <t>Electro Scientific Industries</t>
  </si>
  <si>
    <t>Finjan</t>
  </si>
  <si>
    <t>Palatin Technologies</t>
  </si>
  <si>
    <t>Thor Industries</t>
  </si>
  <si>
    <t>Cerecor</t>
  </si>
  <si>
    <t>Discovery</t>
  </si>
  <si>
    <t>Concert Pharmaceuticals</t>
  </si>
  <si>
    <t>Casa Systems</t>
  </si>
  <si>
    <t>Motorcar Parts of America</t>
  </si>
  <si>
    <t>Advanced Energy</t>
  </si>
  <si>
    <t>SP Plus</t>
  </si>
  <si>
    <t>Sequential Brands</t>
  </si>
  <si>
    <t>Eagle Pharmaceuticals</t>
  </si>
  <si>
    <t>DHI</t>
  </si>
  <si>
    <t>Bioverativ</t>
  </si>
  <si>
    <t>AMC Networks</t>
  </si>
  <si>
    <t>AAA</t>
  </si>
  <si>
    <t>Receive Interest</t>
  </si>
  <si>
    <t>GB</t>
  </si>
  <si>
    <t/>
  </si>
  <si>
    <t>AAA - Investment Asset - Rh - 102318</t>
  </si>
  <si>
    <t>AAA - Investment Asset - Rh - 91218</t>
  </si>
  <si>
    <t>AAA - Investment Asset - Rh - 22718</t>
  </si>
  <si>
    <t>AAA - Investment Asset - Rh - 21518</t>
  </si>
  <si>
    <t>AAA - Investment Asset - Rh - 10518</t>
  </si>
  <si>
    <t>AAA - Investment Asset - Rh - 10418</t>
  </si>
  <si>
    <t>AAA - Investment Asset - Rh - 112717</t>
  </si>
  <si>
    <t>AAA - Investment Asset - Rh - 112417</t>
  </si>
  <si>
    <t>Description</t>
  </si>
  <si>
    <t>Action</t>
  </si>
  <si>
    <t>Quantity</t>
  </si>
  <si>
    <t>Price</t>
  </si>
  <si>
    <t>Net Amount</t>
  </si>
  <si>
    <t>Commission</t>
  </si>
  <si>
    <t>Fees</t>
  </si>
  <si>
    <t>Amount</t>
  </si>
  <si>
    <t xml:space="preserve">ACH DISBURSEMENT </t>
  </si>
  <si>
    <t xml:space="preserve">.2900  SHRS CAPELLA ED CO COM RD 03/08 PD 04/13/18  </t>
  </si>
  <si>
    <t xml:space="preserve">4.9900  SHRS VIACOM INC NEW CL B RD 03/15 PD 04/03/18  </t>
  </si>
  <si>
    <t xml:space="preserve">10.5000  SHRS BLOCK H &amp; R INC RD 03/13 PD 04/02/18  </t>
  </si>
  <si>
    <t xml:space="preserve">3 SHRS GILEAD SCIENCES INC RD 03/16 PD 03/29/18  </t>
  </si>
  <si>
    <t xml:space="preserve">21.1100  SHRS RPX CORP COM RD 03/14 PD 03/28/18  </t>
  </si>
  <si>
    <t xml:space="preserve">8.3900  SHRS GAMESTOP CORP NEW CLASS A RD 03/05 PD 03/20/18  </t>
  </si>
  <si>
    <t xml:space="preserve">.3700  SHRS STRAYER ED INC COM RD 03/12 PD 03/19/18  </t>
  </si>
  <si>
    <t xml:space="preserve">Value Inv (Top 30) 5-28-15 </t>
  </si>
  <si>
    <t xml:space="preserve">ACH DEPOSIT </t>
  </si>
  <si>
    <t xml:space="preserve">5.2300  SHRS DELUXE CORP RD 02/20 PD 03/05/18  </t>
  </si>
  <si>
    <t xml:space="preserve">.7900  SHRS COLLECTORS UNIVERSE INC COM NEW RD 02/13 PD 02/23/18  </t>
  </si>
  <si>
    <t xml:space="preserve">.8900  SHRS MESABI TR CO CTF BEN INT RD 01/30 PD 02/20/18  </t>
  </si>
  <si>
    <t xml:space="preserve">PLATFORM FEE  </t>
  </si>
  <si>
    <t xml:space="preserve">5.7900  SHRS INTERDIGITAL INC PA FOR FUTURE ISSUES SEE 458660 COM RD 01/10 PD 01/24/18  </t>
  </si>
  <si>
    <t xml:space="preserve">11.5000  SHRS CISCO SYSTEMS INC RD 01/05 PD 01/24/18  </t>
  </si>
  <si>
    <t xml:space="preserve">.2900  SHRS CAPELLA ED CO COM RD 12/22 PD 01/18/18  </t>
  </si>
  <si>
    <t xml:space="preserve">.3000  SHRS NATHANS FAMOUS INC NEW COM RD 12/22 PD 01/04/18  </t>
  </si>
  <si>
    <t xml:space="preserve">4.9900  SHRS VIACOM INC NEW CL B RD 12/15 PD 01/02/18  </t>
  </si>
  <si>
    <t xml:space="preserve">10.5000  SHRS BLOCK H &amp; R INC RD 12/04 PD 01/02/18  </t>
  </si>
  <si>
    <t xml:space="preserve">3 SHRS GILEAD SCIENCES INC RD 12/15 PD 12/28/17  </t>
  </si>
  <si>
    <t xml:space="preserve">16.0800  SHRS MANNATECH INC COM NEW RD 12/07 PD 12/28/17  </t>
  </si>
  <si>
    <t xml:space="preserve">.3700  SHRS STRAYER ED INC COM RD 12/04 PD 12/18/17  </t>
  </si>
  <si>
    <t xml:space="preserve">8.3900  SHRS GAMESTOP CORP NEW CLASS A RD 12/01 PD 12/12/17  </t>
  </si>
  <si>
    <t xml:space="preserve">21.1100  SHRS RPX CORP COM RD 11/20 PD 12/05/17  </t>
  </si>
  <si>
    <t xml:space="preserve">5.2300  SHRS DELUXE CORP RD 11/20 PD 12/04/17  </t>
  </si>
  <si>
    <t xml:space="preserve">Value Inv (Top 30) 5-28-15 - Value Inv (Top 30) 5-28-15 - Removed 7 STRA (STRA) </t>
  </si>
  <si>
    <t xml:space="preserve">Value Inv (Top 30) 5-28-15 - Value Inv (Top 30) 5-28-15 - Removed 8 NATH (NATH) </t>
  </si>
  <si>
    <t xml:space="preserve">Value Inv (Top 30) 5-28-15 - Value Inv (Top 30) 5-28-15 - Removed 23 MSB (MSB) </t>
  </si>
  <si>
    <t xml:space="preserve">Value Inv (Top 30) 5-28-15 - Value Inv (Top 30) 5-28-15 - Removed 8 ENTA (ENTA) </t>
  </si>
  <si>
    <t xml:space="preserve">Value Inv (Top 30) 5-28-15 - Value Inv (Top 30) 5-28-15 - Removed 15 CLCT (CLCT) </t>
  </si>
  <si>
    <t xml:space="preserve">Value Inv (Top 30) 5-28-15 - Value Inv (Top 30) 5-28-15 - Removed 6 CPLA (CPLA) </t>
  </si>
  <si>
    <t xml:space="preserve">Value Inv (Top 30) 5-28-15 - Value Inv (Top 30) 5-28-15 - Removed 7 KORS (KORS) </t>
  </si>
  <si>
    <t xml:space="preserve">15.7900  SHRS COLLECTORS UNIVERSE INC COM NEW RD 11/15 PD 11/24/17  </t>
  </si>
  <si>
    <t xml:space="preserve">23.8900  SHRS MESABI TR CO CTF BEN INT RD 10/30 PD 11/20/17  </t>
  </si>
  <si>
    <t xml:space="preserve">PLATFORM FEE CREDIT  </t>
  </si>
  <si>
    <t>Credit</t>
  </si>
  <si>
    <t xml:space="preserve">9.4800  SHRS ARGAN INC COM RD 10/20 PD 10/31/17  </t>
  </si>
  <si>
    <t xml:space="preserve">11.5000  SHRS CISCO SYSTEMS INC RD 10/05 PD 10/25/17  </t>
  </si>
  <si>
    <t xml:space="preserve">5.7900  SHRS INTERDIGITAL INC PA FOR FUTURE ISSUES SEE 458660 COM RD 10/11 PD 10/25/17  </t>
  </si>
  <si>
    <t xml:space="preserve">6.2900  SHRS CAPELLA ED CO COM RD 08/25 PD 10/13/17  </t>
  </si>
  <si>
    <t xml:space="preserve">4.9900  SHRS VIACOM INC NEW CL B RD 09/15 PD 10/02/17  </t>
  </si>
  <si>
    <t xml:space="preserve">10.5000  SHRS BLOCK H &amp; R INC RD 09/13 PD 10/02/17  </t>
  </si>
  <si>
    <t xml:space="preserve">Added 0 ENZN to outside of a Motif (ENZN) </t>
  </si>
  <si>
    <t xml:space="preserve">3 SHRS GILEAD SCIENCES INC RD 09/15 PD 09/28/17  </t>
  </si>
  <si>
    <t xml:space="preserve">8.3900  SHRS GAMESTOP CORP NEW CLASS A RD 09/08 PD 09/21/17  </t>
  </si>
  <si>
    <t xml:space="preserve">16.0800  SHRS MANNATECH INC COM NEW RD 09/13 PD 09/20/17  </t>
  </si>
  <si>
    <t xml:space="preserve">7.3700  SHRS STRAYER ED INC COM RD 09/05 PD 09/18/17  </t>
  </si>
  <si>
    <t xml:space="preserve">5.2300  SHRS DELUXE CORP RD 08/21 PD 09/05/17  </t>
  </si>
  <si>
    <t xml:space="preserve">15.7900  SHRS COLLECTORS UNIVERSE INC COM NEW RD 08/16 PD 08/25/17  </t>
  </si>
  <si>
    <t xml:space="preserve">23.8900  SHRS MESABI TR CO CTF BEN INT RD 07/30 PD 08/20/17  </t>
  </si>
  <si>
    <t xml:space="preserve">Value Inv (Top 30) 5-28-15 - Value Inv (Top 30) 5-28-15 - Removed 12.53 NSR (NSR) </t>
  </si>
  <si>
    <t xml:space="preserve">11.5000  SHRS CISCO SYSTEMS INC RD 07/07 PD 07/26/17  </t>
  </si>
  <si>
    <t xml:space="preserve">5.7900  SHRS INTERDIGITAL INC PA FOR FUTURE ISSUES SEE 458660 COM RD 07/12 PD 07/26/17  </t>
  </si>
  <si>
    <t xml:space="preserve">6.2900  SHRS CAPELLA ED CO COM RD 05/24 PD 07/14/17  </t>
  </si>
  <si>
    <t xml:space="preserve">4.9900  SHRS VIACOM INC NEW CL B RD 06/15 PD 07/03/17  </t>
  </si>
  <si>
    <t xml:space="preserve">10.5000  SHRS BLOCK H &amp; R INC RD 06/23 PD 07/03/17  </t>
  </si>
  <si>
    <t xml:space="preserve">3 SHRS GILEAD SCIENCES INC RD 06/16 PD 06/29/17  </t>
  </si>
  <si>
    <t xml:space="preserve">16.0800  SHRS MANNATECH INC COM NEW RD 06/21 PD 06/28/17  </t>
  </si>
  <si>
    <t xml:space="preserve">8.3900  SHRS GAMESTOP CORP NEW CLASS A RD 06/07 PD 06/20/17  </t>
  </si>
  <si>
    <t xml:space="preserve">7.3700  SHRS STRAYER ED INC COM RD 06/05 PD 06/19/17  </t>
  </si>
  <si>
    <t xml:space="preserve">5.2300  SHRS DELUXE CORP RD 05/22 PD 06/05/17  </t>
  </si>
  <si>
    <t xml:space="preserve">15.7900  SHRS COLLECTORS UNIVERSE INC COM NEW RD 05/17 PD 05/26/17  </t>
  </si>
  <si>
    <t xml:space="preserve">23.8900  SHRS MESABI TR CO CTF BEN INT RD 04/30 PD 05/20/17  </t>
  </si>
  <si>
    <t xml:space="preserve">5.7900  SHRS INTERDIGITAL INC PA FOR FUTURE ISSUES SEE 458660 COM RD 04/12 PD 04/26/17  </t>
  </si>
  <si>
    <t xml:space="preserve">11.5000  SHRS CISCO SYSTEMS INC RD 04/06 PD 04/26/17  </t>
  </si>
  <si>
    <t xml:space="preserve">6.2900  SHRS CAPELLA ED CO COM RD 03/10 PD 04/13/17  </t>
  </si>
  <si>
    <t xml:space="preserve">10.5000  SHRS BLOCK H &amp; R INC RD 03/14 PD 04/03/17  </t>
  </si>
  <si>
    <t xml:space="preserve">4.9900  SHRS VIACOM INC NEW CL B RD 03/15 PD 04/03/17  </t>
  </si>
  <si>
    <t xml:space="preserve">3 SHRS GILEAD SCIENCES INC RD 03/16 PD 03/30/17  </t>
  </si>
  <si>
    <t xml:space="preserve">16.0800  SHRS MANNATECH INC COM NEW RD 03/08 PD 03/29/17  </t>
  </si>
  <si>
    <t xml:space="preserve">8.3900  SHRS GAMESTOP CORP NEW CLASS A RD 03/14 PD 03/28/17  </t>
  </si>
  <si>
    <t xml:space="preserve">7.3700  SHRS STRAYER ED INC COM RD 03/06 PD 03/20/17  </t>
  </si>
  <si>
    <t xml:space="preserve">5.2300  SHRS DELUXE CORP RD 02/21 PD 03/06/17  </t>
  </si>
  <si>
    <t xml:space="preserve">15.7900  SHRS COLLECTORS UNIVERSE INC COM NEW RD 02/15 PD 02/24/17  </t>
  </si>
  <si>
    <t xml:space="preserve">23.8900  SHRS MESABI TR CO CTF BEN INT RD 01/30 PD 02/20/17  </t>
  </si>
  <si>
    <t xml:space="preserve">Value Inv (Top 30) 5-28-15 - Value Inv (Top 30) 5-28-15 - Removed 19.22 IQNT (IQNT) </t>
  </si>
  <si>
    <t xml:space="preserve">5.7900  SHRS INTERDIGITAL INC PA FOR FUTURE ISSUES SEE 458660 COM RD 01/11 PD 01/25/17  </t>
  </si>
  <si>
    <t xml:space="preserve">11.5000  SHRS CISCO SYSTEMS INC RD 01/06 PD 01/25/17  </t>
  </si>
  <si>
    <t xml:space="preserve">6.2900  SHRS CAPELLA ED CO COM RD 12/22 PD 01/13/17  </t>
  </si>
  <si>
    <t xml:space="preserve">10.5000  SHRS BLOCK H &amp; R INC RD 12/05 PD 01/03/17  </t>
  </si>
  <si>
    <t xml:space="preserve">4.9900  SHRS VIACOM INC NEW CL B RD 12/15 PD 01/03/17  </t>
  </si>
  <si>
    <t xml:space="preserve">3 SHRS GILEAD SCIENCES INC RD 12/15 PD 12/29/16  </t>
  </si>
  <si>
    <t xml:space="preserve">16.0800  SHRS MANNATECH INC COM NEW RD 11/30 PD 12/21/16  </t>
  </si>
  <si>
    <t xml:space="preserve">256.4600  SHRS ENZON PHARMACEUTICALS INC COM RD 12/15 PD 12/19/16  </t>
  </si>
  <si>
    <t xml:space="preserve">8.3900  SHRS GAMESTOP CORP NEW CLASS A RD 12/01 PD 12/13/16  </t>
  </si>
  <si>
    <t xml:space="preserve">5.2300  SHRS DELUXE CORP RD 11/21 PD 12/05/16  </t>
  </si>
  <si>
    <t xml:space="preserve">15.7900  SHRS COLLECTORS UNIVERSE INC COM NEW RD 11/16 PD 11/25/16  </t>
  </si>
  <si>
    <t xml:space="preserve">23.8900  SHRS MESABI TR CO CTF BEN INT RD 10/30 PD 11/20/16  </t>
  </si>
  <si>
    <t xml:space="preserve">9.4800  SHRS ARGAN INC COM RD 10/18 PD 10/28/16  </t>
  </si>
  <si>
    <t xml:space="preserve">5.7900  SHRS INTERDIGITAL INC PA FOR FUTURE ISSUES SEE 458660 COM RD 10/12 PD 10/26/16  </t>
  </si>
  <si>
    <t xml:space="preserve">11.5000  SHRS CISCO SYSTEMS INC RD 10/05 PD 10/26/16  </t>
  </si>
  <si>
    <t xml:space="preserve">6.2900  SHRS CAPELLA ED CO COM RD 08/26 PD 10/14/16  </t>
  </si>
  <si>
    <t xml:space="preserve">4.9900  SHRS VIACOM INC NEW CL B RD 09/26 PD 10/03/16  </t>
  </si>
  <si>
    <t xml:space="preserve">10.5000  SHRS BLOCK H &amp; R INC RD 09/14 PD 10/03/16  </t>
  </si>
  <si>
    <t xml:space="preserve">3 SHRS GILEAD SCIENCES INC RD 09/16 PD 09/29/16  </t>
  </si>
  <si>
    <t xml:space="preserve">8.3900  SHRS GAMESTOP CORP NEW CLASS A RD 09/09 PD 09/22/16  </t>
  </si>
  <si>
    <t xml:space="preserve">16.0800  SHRS MANNATECH INC COM NEW RD 08/31 PD 09/21/16  </t>
  </si>
  <si>
    <t xml:space="preserve">19.2200  SHRS INTELIQUENT INC COM RD 08/24 PD 09/07/16  </t>
  </si>
  <si>
    <t xml:space="preserve">5.2300  SHRS DELUXE CORP RD 08/22 PD 09/06/16  </t>
  </si>
  <si>
    <t xml:space="preserve">15.7900  SHRS COLLECTORS UNIVERSE INC COM NEW RD 08/12 PD 08/26/16  </t>
  </si>
  <si>
    <t xml:space="preserve">23.8900  SHRS MESABI TR CO CTF BEN INT RD 07/30 PD 08/20/16  </t>
  </si>
  <si>
    <t xml:space="preserve">Value Inv (Top 30) 5-28-15 - Value Inv (Top 30) 5-28-15 - Removed 116.83 ONE (ONE) </t>
  </si>
  <si>
    <t xml:space="preserve">5.7900  SHRS INTERDIGITAL INC PA FOR FUTURE ISSUES SEE 458660 COM RD 07/13 PD 07/27/16  </t>
  </si>
  <si>
    <t xml:space="preserve">11.5000  SHRS CISCO SYSTEMS INC RD 07/07 PD 07/27/16  </t>
  </si>
  <si>
    <t xml:space="preserve">6.2900  SHRS CAPELLA ED CO COM RD 05/25 PD 07/15/16  </t>
  </si>
  <si>
    <t xml:space="preserve">4.9900  SHRS VIACOM INC NEW CL B RD 06/15 PD 07/01/16  </t>
  </si>
  <si>
    <t xml:space="preserve">10.5000  SHRS BLOCK H &amp; R INC RD 06/20 PD 07/01/16  </t>
  </si>
  <si>
    <t xml:space="preserve">3 SHRS GILEAD SCIENCES INC RD 06/16 PD 06/29/16  </t>
  </si>
  <si>
    <t xml:space="preserve">8.3900  SHRS GAMESTOP CORP NEW CLASS A RD 06/08 PD 06/21/16  </t>
  </si>
  <si>
    <t xml:space="preserve">49.4700  SHRS PDL BIOPHARMA INC COM RD 06/06 PD 06/13/16  </t>
  </si>
  <si>
    <t xml:space="preserve">19.2200  SHRS INTELIQUENT INC COM RD 05/26 PD 06/09/16  </t>
  </si>
  <si>
    <t xml:space="preserve">5.2300  SHRS DELUXE CORP RD 05/23 PD 06/06/16  </t>
  </si>
  <si>
    <t xml:space="preserve">15.7900  SHRS COLLECTORS UNIVERSE INC COM NEW RD 05/18 PD 05/27/16  </t>
  </si>
  <si>
    <t xml:space="preserve">23.8900  SHRS MESABI TR CO CTF BEN INT RD 04/30 PD 05/20/16  </t>
  </si>
  <si>
    <t xml:space="preserve">5.7900  SHRS INTERDIGITAL INC PA FOR FUTURE ISSUES SEE 458660 COM RD 04/13 PD 04/27/16  </t>
  </si>
  <si>
    <t xml:space="preserve">11.5000  SHRS CISCO SYSTEMS INC RD 04/06 PD 04/27/16  </t>
  </si>
  <si>
    <t xml:space="preserve">6.2900  SHRS CAPELLA ED CO COM RD 03/10 PD 04/15/16  </t>
  </si>
  <si>
    <t xml:space="preserve">5.7400  SHRS FLUOR CORP NEW COM RD 03/02 PD 04/04/16  </t>
  </si>
  <si>
    <t xml:space="preserve">10.5000  SHRS BLOCK H &amp; R INC RD 03/15 PD 04/01/16  </t>
  </si>
  <si>
    <t xml:space="preserve">4.9900  SHRS VIACOM INC NEW CL B RD 03/13 PD 04/01/16  </t>
  </si>
  <si>
    <t xml:space="preserve">3 SHRS GILEAD SCIENCES INC RD 03/16 PD 03/30/16  </t>
  </si>
  <si>
    <t xml:space="preserve">98.6000- SHRS MIND C T I LTD SHS ISIN#IL0010851827 RD 03/10 PD 03/24/16  </t>
  </si>
  <si>
    <t xml:space="preserve">98.6000  SHRS MIND C T I LTD SHS ISIN#IL0010851827 RD 03/10 PD 03/24/16  </t>
  </si>
  <si>
    <t xml:space="preserve">17.5500  SHRS GAMESTOP CORP NEW CLASS A RD 03/08 PD 03/22/16  </t>
  </si>
  <si>
    <t xml:space="preserve">8.4900  SHRS TESSERA TECHNOLOGIES INC COM RD 02/24 PD 03/16/16  </t>
  </si>
  <si>
    <t xml:space="preserve">Value Inv (Top 30) 2-21-15 </t>
  </si>
  <si>
    <t xml:space="preserve">99.0600  SHRS PDL BIOPHARMA INC COM RD 03/04 PD 03/11/16  </t>
  </si>
  <si>
    <t xml:space="preserve">38.8200  SHRS INTELIQUENT INC COM RD 02/26 PD 03/11/16  </t>
  </si>
  <si>
    <t xml:space="preserve">Value Inv (Top 30) 2-21-15 - Value Inv (Top 30) 2-21-15 - Removed 22 PETS (PETS) </t>
  </si>
  <si>
    <t xml:space="preserve">5.2300  SHRS DELUXE CORP RD 02/22 PD 03/07/16  </t>
  </si>
  <si>
    <t xml:space="preserve">15.7900  SHRS COLLECTORS UNIVERSE INC COM NEW RD 02/17 PD 02/26/16  </t>
  </si>
  <si>
    <t xml:space="preserve">19.7000  SHRS WAYSIDE TECHNOLOGY GROUP INC COM RD 02/16 PD 02/26/16  </t>
  </si>
  <si>
    <t xml:space="preserve">Removed 21.04 KING from outside of a Motif (KING) </t>
  </si>
  <si>
    <t xml:space="preserve">43.3000  SHRS MESABI TR CO CTF BEN INT RD 01/30 PD 02/20/16  </t>
  </si>
  <si>
    <t xml:space="preserve">22.1300  SHRS PETMED EXPRESS INC COMMON STK RD 02/08 PD 02/19/16  </t>
  </si>
  <si>
    <t xml:space="preserve">12.1200  SHRS INTERDIGITAL INC PA FOR FUTURE ISSUES SEE 458660 COM RD 01/13 PD 01/27/16  </t>
  </si>
  <si>
    <t xml:space="preserve">11.5000  SHRS CISCO SYSTEMS INC RD 01/06 PD 01/20/16  </t>
  </si>
  <si>
    <t xml:space="preserve">6.2900  SHRS CAPELLA ED CO COM RD 12/23 PD 01/15/16  </t>
  </si>
  <si>
    <t xml:space="preserve">5.7400  SHRS FLUOR CORP NEW COM RD 12/02 PD 01/05/16  </t>
  </si>
  <si>
    <t xml:space="preserve">4.9900  SHRS VIACOM INC NEW CL B RD 12/15 PD 01/04/16  </t>
  </si>
  <si>
    <t xml:space="preserve">10.5000  SHRS BLOCK H &amp; R INC RD 12/07 PD 01/04/16  </t>
  </si>
  <si>
    <t xml:space="preserve">560.2000  SHRS ENZON PHARMACEUTICALS INC COM RD 12/14 PD 12/29/15  </t>
  </si>
  <si>
    <t xml:space="preserve">3 SHRS GILEAD SCIENCES INC RD 12/16 PD 12/30/15  </t>
  </si>
  <si>
    <t xml:space="preserve">19.7800  SHRS EBIX INC COM NEW RD 11/30 PD 12/15/15  </t>
  </si>
  <si>
    <t xml:space="preserve">8.4900  SHRS TESSERA TECHNOLOGIES INC COM RD 11/24 PD 12/15/15  </t>
  </si>
  <si>
    <t xml:space="preserve">26.1800  SHRS GAMESTOP CORP NEW CLASS A RD 12/03 PD 12/15/15  </t>
  </si>
  <si>
    <t xml:space="preserve">99.0600  SHRS PDL BIOPHARMA INC COM RD 12/04 PD 12/11/15  </t>
  </si>
  <si>
    <t xml:space="preserve">38.0900  SHRS SPOK HLDGS INC COM RD 11/18 PD 12/10/15  </t>
  </si>
  <si>
    <t xml:space="preserve">57.1300  SHRS INTELIQUENT INC COM RD 11/25 PD 12/09/15  </t>
  </si>
  <si>
    <t xml:space="preserve">10.7500  SHRS DELUXE CORP RD 11/23 PD 12/07/15  </t>
  </si>
  <si>
    <t xml:space="preserve">Value Inv </t>
  </si>
  <si>
    <t xml:space="preserve">15.7900  SHRS COLLECTORS UNIVERSE INC COM NEW RD 11/13 PD 11/27/15  </t>
  </si>
  <si>
    <t xml:space="preserve">38.2500  SHRS WAYSIDE TECHNOLOGY GROUP INC COM RD 11/10 PD 11/17/15  </t>
  </si>
  <si>
    <t xml:space="preserve">46.1400  SHRS PETMED EXPRESS INC COMMON STK RD 11/02 PD 11/13/15  </t>
  </si>
  <si>
    <t xml:space="preserve">29.4600  SHRS ARGAN INC COM RD 10/15 PD 11/05/15  </t>
  </si>
  <si>
    <t xml:space="preserve">18.6100  SHRS INTERDIGITAL INC PA FOR FUTURE ISSUES SEE 458660 COM RD 10/14 PD 10/28/15  </t>
  </si>
  <si>
    <t xml:space="preserve">23.5300  SHRS CISCO SYSTEMS INC RD 10/05 PD 10/21/15  </t>
  </si>
  <si>
    <t xml:space="preserve">Value Inv (Top 30) 5-28-15 - Value Inv (Top 30) 5-28-15 - Assigned 156 LFVN (LFVN) </t>
  </si>
  <si>
    <t xml:space="preserve">Value Inv (Top 30) 5-28-15 - Value Inv (Top 30) 5-28-15 - Removed 155.8215 LFVN (LFVN) </t>
  </si>
  <si>
    <t xml:space="preserve">Value Inv (Top 30) 5-28-15 - Value Inv (Top 30) 5-28-15 - Assigned 155.8215 LFVN (LFVN) </t>
  </si>
  <si>
    <t xml:space="preserve">Value Inv (Top 30) 5-28-15 - Value Inv (Top 30) 5-28-15 - Removed 503.92 LFVN (LFVN) </t>
  </si>
  <si>
    <t xml:space="preserve">Value Inv - Value Inv - Removed 236.12 LFVN (LFVN) </t>
  </si>
  <si>
    <t xml:space="preserve">Value Inv (Top 30) 2-21-15 - Value Inv (Top 30) 2-21-15 - Removed 350.71 LFVN (LFVN) </t>
  </si>
  <si>
    <t xml:space="preserve">6.2900  SHRS CAPELLA ED CO COM RD 08/26 PD 10/15/15  </t>
  </si>
  <si>
    <t xml:space="preserve">5.7400  SHRS FLUOR CORP NEW COM RD 09/02 PD 10/02/15  </t>
  </si>
  <si>
    <t xml:space="preserve">10.5000  SHRS BLOCK H &amp; R INC RD 09/09 PD 10/01/15  </t>
  </si>
  <si>
    <t xml:space="preserve">9.3800  SHRS VIACOM INC NEW CL B RD 09/15 PD 10/01/15  </t>
  </si>
  <si>
    <t xml:space="preserve">3 SHRS GILEAD SCIENCES INC RD 09/16 PD 09/29/15  </t>
  </si>
  <si>
    <t xml:space="preserve">8.7000  SHRS COACH INC COM RD 09/08 PD 09/28/15  </t>
  </si>
  <si>
    <t xml:space="preserve">26.1800  SHRS GAMESTOP CORP NEW CLASS A RD 09/09 PD 09/22/15  </t>
  </si>
  <si>
    <t xml:space="preserve">8.4900  SHRS TESSERA TECHNOLOGIES INC COM RD 08/28 PD 09/18/15  </t>
  </si>
  <si>
    <t xml:space="preserve">19.7800  SHRS EBIX INC COM NEW RD 08/31 PD 09/15/15  </t>
  </si>
  <si>
    <t xml:space="preserve">140.5400  SHRS PDL BIOPHARMA INC COM RD 09/04 PD 09/11/15  </t>
  </si>
  <si>
    <t xml:space="preserve">38.0900  SHRS SPOK HLDGS INC COM RD 08/19 PD 09/10/15  </t>
  </si>
  <si>
    <t xml:space="preserve">57.1300  SHRS INTELIQUENT INC COM RD 08/24 PD 09/07/15  </t>
  </si>
  <si>
    <t xml:space="preserve">10.7500  SHRS DELUXE CORP RD 08/24 PD 09/08/15  </t>
  </si>
  <si>
    <t xml:space="preserve">15.7900  SHRS COLLECTORS UNIVERSE INC COM NEW RD 08/14 PD 08/28/15  </t>
  </si>
  <si>
    <t xml:space="preserve">43.3000  SHRS MESABI TR CO CTF BEN INT RD 07/30 PD 08/20/15  </t>
  </si>
  <si>
    <t xml:space="preserve">560.2000  SHRS ENZON PHARMACEUTICALS INC COM RD 08/11 PD 08/18/15  </t>
  </si>
  <si>
    <t xml:space="preserve">38.2500  SHRS WAYSIDE TECHNOLOGY GROUP INC COM RD 08/10 PD 08/17/15  </t>
  </si>
  <si>
    <t xml:space="preserve">46.1400  SHRS PETMED EXPRESS INC COMMON STK RD 08/03 PD 08/14/15  </t>
  </si>
  <si>
    <t xml:space="preserve">18.6100  SHRS INTERDIGITAL INC PA FOR FUTURE ISSUES SEE 458660 COM RD 07/08 PD 07/22/15  </t>
  </si>
  <si>
    <t xml:space="preserve">23.5300  SHRS CISCO SYSTEMS INC RD 07/06 PD 07/22/15  </t>
  </si>
  <si>
    <t xml:space="preserve">6.2900  SHRS CAPELLA ED CO COM RD 06/03 PD 07/15/15  </t>
  </si>
  <si>
    <t xml:space="preserve">5.7400  SHRS FLUOR CORP NEW COM RD 06/02 PD 07/02/15  </t>
  </si>
  <si>
    <t xml:space="preserve">9.3800  SHRS VIACOM INC NEW CL B RD 06/15 PD 07/01/15  </t>
  </si>
  <si>
    <t xml:space="preserve">10.5000  SHRS BLOCK H &amp; R INC RD 06/15 PD 07/01/15  </t>
  </si>
  <si>
    <t xml:space="preserve">8.7000  SHRS COACH INC COM RD 06/05 PD 06/29/15  </t>
  </si>
  <si>
    <t xml:space="preserve">3 SHRS GILEAD SCIENCES INC RD 06/16 PD 06/29/15  </t>
  </si>
  <si>
    <t xml:space="preserve">38.0900  SHRS SPOK HLDGS INC COM RD 05/22 PD 06/25/15  </t>
  </si>
  <si>
    <t xml:space="preserve">26.1800  SHRS GAMESTOP CORP NEW CLASS A RD 06/10 PD 06/23/15  </t>
  </si>
  <si>
    <t xml:space="preserve">8.4900  SHRS TESSERA TECHNOLOGIES INC COM RD 05/27 PD 06/17/15  </t>
  </si>
  <si>
    <t xml:space="preserve">19.7800  SHRS EBIX INC COM NEW RD 05/29 PD 06/15/15  </t>
  </si>
  <si>
    <t xml:space="preserve">140.5400  SHRS PDL BIOPHARMA INC COM RD 06/05 PD 06/12/15  </t>
  </si>
  <si>
    <t xml:space="preserve">37.9100  SHRS INTELIQUENT INC COM RD 05/25 PD 06/08/15  </t>
  </si>
  <si>
    <t xml:space="preserve">5.5200  SHRS DELUXE CORP RD 05/18 PD 06/01/15  </t>
  </si>
  <si>
    <t>Buy</t>
  </si>
  <si>
    <t xml:space="preserve">46.1400  SHRS PETMED EXPRESS INC COMMON STK RD 05/15 PD 05/22/15  </t>
  </si>
  <si>
    <t xml:space="preserve">38.2500  SHRS WAYSIDE TECHNOLOGY GROUP INC COM RD 05/13 PD 05/20/15  </t>
  </si>
  <si>
    <t xml:space="preserve">12.8200  SHRS INTERDIGITAL INC PA FOR FUTURE ISSUES SEE 458660 COM RD 04/15 PD 04/29/15  </t>
  </si>
  <si>
    <t xml:space="preserve">12.0300  SHRS CISCO SYSTEMS INC RD 04/02 PD 04/22/15  </t>
  </si>
  <si>
    <t xml:space="preserve">5.7400  SHRS FLUOR CORP NEW COM RD 03/03 PD 04/02/15  </t>
  </si>
  <si>
    <t xml:space="preserve">4.3900  SHRS VIACOM INC NEW CL B RD 03/13 PD 04/01/15  </t>
  </si>
  <si>
    <t xml:space="preserve">8.7000  SHRS COACH INC COM RD 03/06 PD 03/30/15  </t>
  </si>
  <si>
    <t xml:space="preserve">38.0900  SHRS SPOK HLDGS INC COM RD 03/18 PD 03/30/15  </t>
  </si>
  <si>
    <t xml:space="preserve">187.8700- SHRS MIND C T I LTD SHS ISIN#IL0010851827 RD 03/12 PD 03/26/15  </t>
  </si>
  <si>
    <t xml:space="preserve">187.8700  SHRS MIND C T I LTD SHS ISIN#IL0010851827 RD 03/12 PD 03/26/15  </t>
  </si>
  <si>
    <t xml:space="preserve">8.4900  SHRS TESSERA TECHNOLOGIES INC COM RD 03/03 PD 03/24/15  </t>
  </si>
  <si>
    <t xml:space="preserve">17.7900  SHRS GAMESTOP CORP NEW CLASS A RD 03/17 PD 03/24/15  </t>
  </si>
  <si>
    <t xml:space="preserve">KING DIGITAL ENTMT PLC ORD SHS ISIN#IE00BKJ9QQ58 RD 03/04 PD 03/24/15 FEE @ .001 41.09 SHS  </t>
  </si>
  <si>
    <t xml:space="preserve">41.0900  SHRS KING DIGITAL ENTMT PLC ORD SHS ISIN#IE00BKJ9QQ58 RD 03/04 PD 03/24/15  </t>
  </si>
  <si>
    <t xml:space="preserve">19.7800  SHRS EBIX INC COM NEW RD 02/27 PD 03/16/15  </t>
  </si>
  <si>
    <t xml:space="preserve">91.0700  SHRS PDL BIOPHARMA INC COM RD 03/05 PD 03/12/15  </t>
  </si>
  <si>
    <t xml:space="preserve">18.3100  SHRS INTELIQUENT INC COM RD 02/26 PD 03/12/15  </t>
  </si>
  <si>
    <t xml:space="preserve">5.5200  SHRS DELUXE CORP RD 02/17 PD 03/02/15  </t>
  </si>
  <si>
    <t xml:space="preserve">18.5500  SHRS WAYSIDE TECHNOLOGY GROUP INC COM RD 02/18 PD 02/27/15  </t>
  </si>
  <si>
    <t xml:space="preserve">24.0100  SHRS PETMED EXPRESS INC COMMON STK RD 02/03 PD 02/13/15  </t>
  </si>
  <si>
    <t xml:space="preserve">RECV FR BANK FOR ACH ACH 124301025 2275006  </t>
  </si>
  <si>
    <t xml:space="preserve">6.4900  SHRS INTERDIGITAL INC PA FOR FUTURE ISSUES SEE 458660 COM RD 01/14 PD 01/28/15  </t>
  </si>
  <si>
    <t xml:space="preserve">12.0300  SHRS CISCO SYSTEMS INC RD 01/06 PD 01/21/15  </t>
  </si>
  <si>
    <t xml:space="preserve">4.3900  SHRS VIACOM INC NEW CL B RD 12/15 PD 01/02/15  </t>
  </si>
  <si>
    <t xml:space="preserve">COACH INC                      </t>
  </si>
  <si>
    <t>Dividend</t>
  </si>
  <si>
    <t xml:space="preserve">SEND TO BANK FOR ACH ACH 124301025 2275006  </t>
  </si>
  <si>
    <t xml:space="preserve">ALLIANCE FIBER OPTIC PRODS INC </t>
  </si>
  <si>
    <t xml:space="preserve">EBIX INC                       </t>
  </si>
  <si>
    <t xml:space="preserve">PDL BIOPHARMA INC              </t>
  </si>
  <si>
    <t xml:space="preserve">ACH DEPOSIT                    </t>
  </si>
  <si>
    <t>CAPELLA ED CO COM</t>
  </si>
  <si>
    <t>VIACOM INC NEW CL B</t>
  </si>
  <si>
    <t>BLOCK H &amp; R INC</t>
  </si>
  <si>
    <t>GILEAD SCIENCES INC</t>
  </si>
  <si>
    <t>RPX CORP COM</t>
  </si>
  <si>
    <t>GAMESTOP CORP NEW CLASS A</t>
  </si>
  <si>
    <t>STRAYER ED INC COM</t>
  </si>
  <si>
    <t>DELUXE CORP</t>
  </si>
  <si>
    <t>COLLECTORS UNIVERSE INC COM NEW</t>
  </si>
  <si>
    <t>INTERDIGITAL INC PA FOR FUTURE ISSUES SEE 458660 COM</t>
  </si>
  <si>
    <t>CISCO SYSTEMS INC</t>
  </si>
  <si>
    <t>NATHANS FAMOUS INC NEW COM</t>
  </si>
  <si>
    <t>MANNATECH INC COM NEW</t>
  </si>
  <si>
    <t>ARGAN INC COM</t>
  </si>
  <si>
    <t>ENZON PHARMACEUTICALS INC COM</t>
  </si>
  <si>
    <t>INTELIQUENT INC COM</t>
  </si>
  <si>
    <t>PDL BIOPHARMA INC COM</t>
  </si>
  <si>
    <t>FLUOR CORP NEW COM</t>
  </si>
  <si>
    <t>MIND C T I LTD SHS ISIN#IL0010851827</t>
  </si>
  <si>
    <t>TESSERA TECHNOLOGIES INC COM</t>
  </si>
  <si>
    <t>WAYSIDE TECHNOLOGY GROUP INC COM</t>
  </si>
  <si>
    <t>PETMED EXPRESS INC COMMON STK</t>
  </si>
  <si>
    <t>EBIX INC COM NEW</t>
  </si>
  <si>
    <t>SPOK HLDGS INC COM</t>
  </si>
  <si>
    <t>COACH INC COM</t>
  </si>
  <si>
    <t>KING DIGITAL ENTMT PLC ORD SHS ISIN#IE00BKJ9QQ58</t>
  </si>
  <si>
    <t>MESABI TR CO CTF BEN INT</t>
  </si>
  <si>
    <t>Receive Platform Fee</t>
  </si>
  <si>
    <t>Robinhood</t>
  </si>
  <si>
    <t>Motif</t>
  </si>
  <si>
    <t>VIAB?</t>
  </si>
  <si>
    <t>AEIS</t>
  </si>
  <si>
    <t>AMCX</t>
  </si>
  <si>
    <t>ABC</t>
  </si>
  <si>
    <t>CASA</t>
  </si>
  <si>
    <t>CERC</t>
  </si>
  <si>
    <t>CNCE</t>
  </si>
  <si>
    <t>DHX</t>
  </si>
  <si>
    <t>DIN</t>
  </si>
  <si>
    <t>DISCA</t>
  </si>
  <si>
    <t>EGRX</t>
  </si>
  <si>
    <t>ESIO</t>
  </si>
  <si>
    <t>FNJN</t>
  </si>
  <si>
    <t>IPG</t>
  </si>
  <si>
    <t>VAC</t>
  </si>
  <si>
    <t>MPAA</t>
  </si>
  <si>
    <t>NRT</t>
  </si>
  <si>
    <t>PTN</t>
  </si>
  <si>
    <t>Older</t>
  </si>
  <si>
    <t>Failed</t>
  </si>
  <si>
    <t>Dividend from Brocade</t>
  </si>
  <si>
    <t>Dividend from Tessera Technologies, Inc. - Common Stock</t>
  </si>
  <si>
    <t>Wi-LAN Market Buy</t>
  </si>
  <si>
    <t>100 shares at $2.25</t>
  </si>
  <si>
    <t>SurModics Market Buy</t>
  </si>
  <si>
    <t>11 shares at $19.88</t>
  </si>
  <si>
    <t>Time Market Buy</t>
  </si>
  <si>
    <t>15 shares at $14.56</t>
  </si>
  <si>
    <t>United Therapeutics Market Buy</t>
  </si>
  <si>
    <t>2 shares at $113.27</t>
  </si>
  <si>
    <t>Tessera Technologies, Inc. - Common Stock Market Buy</t>
  </si>
  <si>
    <t>7 shares at $29.94</t>
  </si>
  <si>
    <t>Silver Spring Market Buy</t>
  </si>
  <si>
    <t>16 shares at $13.87</t>
  </si>
  <si>
    <t>RPX Market Buy</t>
  </si>
  <si>
    <t>20 shares at $11.14</t>
  </si>
  <si>
    <t>Natural Health Trends Market Buy</t>
  </si>
  <si>
    <t>6 shares at $33.65</t>
  </si>
  <si>
    <t>Neustar Market Buy</t>
  </si>
  <si>
    <t>9 shares at $23.81</t>
  </si>
  <si>
    <t>MSG Networks Market Buy</t>
  </si>
  <si>
    <t>13 shares at $16.60</t>
  </si>
  <si>
    <t>Michael Kors Market Buy</t>
  </si>
  <si>
    <t>4 shares at $54.09</t>
  </si>
  <si>
    <t>ILG Market Buy</t>
  </si>
  <si>
    <t>17 shares at $13.19</t>
  </si>
  <si>
    <t>HP Market Buy</t>
  </si>
  <si>
    <t>18 shares at $12.11</t>
  </si>
  <si>
    <t>Meet Group Market Buy</t>
  </si>
  <si>
    <t>66 shares at $2.89</t>
  </si>
  <si>
    <t>GlobalSCAPE Market Buy</t>
  </si>
  <si>
    <t>58 shares at $3.88</t>
  </si>
  <si>
    <t>Five Prime Therapeutics Market Buy</t>
  </si>
  <si>
    <t>5 shares at $44.54</t>
  </si>
  <si>
    <t>Fitbit Market Buy</t>
  </si>
  <si>
    <t>15 shares at $15.19</t>
  </si>
  <si>
    <t>Enanta Market Buy</t>
  </si>
  <si>
    <t>7 shares at $29.63</t>
  </si>
  <si>
    <t>Energy Focus Market Buy</t>
  </si>
  <si>
    <t>28 shares at $7.95</t>
  </si>
  <si>
    <t>Brocade Market Buy</t>
  </si>
  <si>
    <t>22 shares at $10.02</t>
  </si>
  <si>
    <t>Cal-Maine Foods Market Buy</t>
  </si>
  <si>
    <t>4 shares at $52.05</t>
  </si>
  <si>
    <t>Buckle Market Buy</t>
  </si>
  <si>
    <t>7 shares at $29.52</t>
  </si>
  <si>
    <t>BSQUARE Market Buy</t>
  </si>
  <si>
    <t>39 shares at $5.86</t>
  </si>
  <si>
    <t>BP Prudhoe Bay Royalty Trust Market Buy</t>
  </si>
  <si>
    <t>19 shares at $12.15</t>
  </si>
  <si>
    <t>Barrett Business Services Market Buy</t>
  </si>
  <si>
    <t>8 shares at $27.17</t>
  </si>
  <si>
    <t>Blue Bird Market Buy</t>
  </si>
  <si>
    <t>21 shares at $10.85</t>
  </si>
  <si>
    <t>Apple Market Buy</t>
  </si>
  <si>
    <t>2 shares at $109.45</t>
  </si>
  <si>
    <t>AMAG Pharmaceuticals Market Buy</t>
  </si>
  <si>
    <t>8 shares at $25.90</t>
  </si>
  <si>
    <t>SurModics</t>
  </si>
  <si>
    <t>United Therapeutics</t>
  </si>
  <si>
    <t>Silver Spring</t>
  </si>
  <si>
    <t>Neustar</t>
  </si>
  <si>
    <t>MSG Networks</t>
  </si>
  <si>
    <t>Michael Kors</t>
  </si>
  <si>
    <t>Meet Group</t>
  </si>
  <si>
    <t>Five Prime Therapeutics</t>
  </si>
  <si>
    <t>Fitbit</t>
  </si>
  <si>
    <t>Enanta</t>
  </si>
  <si>
    <t>Energy Focus</t>
  </si>
  <si>
    <t>Brocade</t>
  </si>
  <si>
    <t>BSQUARE</t>
  </si>
  <si>
    <t>Blue Bird</t>
  </si>
  <si>
    <t>AMAG Pharmaceuticals</t>
  </si>
  <si>
    <t>Sell Fee</t>
  </si>
  <si>
    <t>Reg Fee</t>
  </si>
  <si>
    <t>Investment</t>
  </si>
  <si>
    <t>Purchase</t>
  </si>
  <si>
    <t>Receive Stock Gift</t>
  </si>
  <si>
    <t>AKS</t>
  </si>
  <si>
    <t>Gift Revenue</t>
  </si>
  <si>
    <t>MNDO - Foreign Tax Withholding Receivable - Mt - 22115</t>
  </si>
  <si>
    <t>MNDO - Foreign Tax Withholding Receivable - Mt - 112414</t>
  </si>
  <si>
    <t>MNDO - Foreign Tax Withholding Receivable - Mt - 52815</t>
  </si>
  <si>
    <t>Wi-LAN - Foreign Tax Withholding Receivable - Rh - 40716</t>
  </si>
  <si>
    <t>Dividends</t>
  </si>
  <si>
    <t>Marginal Tax Rate</t>
  </si>
  <si>
    <t>Capital Gains Rate</t>
  </si>
  <si>
    <t>Capital Gains</t>
  </si>
  <si>
    <t>Tax Impact</t>
  </si>
  <si>
    <t>Royalty</t>
  </si>
  <si>
    <t>Foreign Tax Credit</t>
  </si>
  <si>
    <t>Receive Tax Credit For Foreign Tax Withholding</t>
  </si>
  <si>
    <t>Loss On Income Tax Rounding</t>
  </si>
  <si>
    <t>Gain On Income Tax Rounding</t>
  </si>
  <si>
    <t>(blank)</t>
  </si>
  <si>
    <t>Income Tax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</si>
  <si>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</si>
  <si>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</si>
  <si>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</si>
  <si>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</si>
  <si>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</si>
  <si>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</si>
  <si>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</si>
  <si>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</si>
  <si>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</si>
  <si>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</si>
  <si>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</si>
  <si>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</si>
  <si>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</si>
  <si>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2014</t>
  </si>
  <si>
    <t>2015</t>
  </si>
  <si>
    <t>2016</t>
  </si>
  <si>
    <t>2017</t>
  </si>
  <si>
    <t>2018</t>
  </si>
  <si>
    <t>Brocade - Investment Asset - Rh - 40716</t>
  </si>
  <si>
    <t>Neustar - Investment Asset - Rh - 40716</t>
  </si>
  <si>
    <t>Receive Substitute Payment</t>
  </si>
  <si>
    <t>Substitute Payment Revenue</t>
  </si>
  <si>
    <t>Sell Stock For Re-Purchase</t>
  </si>
  <si>
    <t>Sell Stock For Donation</t>
  </si>
  <si>
    <t>Non-Taxable Gain On Sale</t>
  </si>
  <si>
    <t>Gain Excluded From Tax</t>
  </si>
  <si>
    <t>Cash Distribution Revenue</t>
  </si>
  <si>
    <t>Receive Cash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</si>
</sst>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8" formatCode="&quot;$&quot;#,##0.00_);[Red]\(&quot;$&quot;#,##0.00\)"/>
    <numFmt numFmtId="43" formatCode="_(* #,##0.00_);_(* \(#,##0.00\);_(* &quot;-&quot;??_);_(@_)"/>
    <numFmt numFmtId="164" formatCode="0.000%"/>
    <numFmt numFmtId="165" formatCode="[$-409]m/d/yyyy;@"/>
    <numFmt numFmtId="166" formatCode="_(* #,##0.000_);_(* \(#,##0.000\);_(* &quot;-&quot;??_);_(@_)"/>
    <numFmt numFmtId="167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474747"/>
      <name val="Arial"/>
      <family val="2"/>
    </font>
    <font>
      <sz val="11"/>
      <color indexed="8"/>
      <name val="Calibri"/>
      <family val="2"/>
      <scheme val="minor"/>
    </font>
    <font>
      <sz val="12"/>
      <color indexed="9"/>
      <name val="Calibri"/>
    </font>
    <font>
      <i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3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medium">
        <color rgb="FFE9E9E9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</cellStyleXfs>
  <cellXfs count="9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1" fillId="0" borderId="0" xfId="0" applyFont="1" applyAlignment="1">
      <alignment horizontal="right"/>
    </xf>
    <xf numFmtId="14" fontId="1" fillId="0" borderId="0" xfId="0" applyNumberFormat="1" applyFont="1"/>
    <xf numFmtId="0" fontId="0" fillId="0" borderId="0" xfId="0" applyAlignment="1">
      <alignment horizontal="center"/>
    </xf>
    <xf numFmtId="43" fontId="0" fillId="0" borderId="0" xfId="1" applyFont="1"/>
    <xf numFmtId="9" fontId="0" fillId="0" borderId="0" xfId="2" applyFont="1" applyAlignment="1">
      <alignment horizontal="center"/>
    </xf>
    <xf numFmtId="9" fontId="0" fillId="0" borderId="0" xfId="2" applyFont="1"/>
    <xf numFmtId="43" fontId="0" fillId="4" borderId="0" xfId="1" applyFont="1" applyFill="1"/>
    <xf numFmtId="0" fontId="0" fillId="0" borderId="0" xfId="0" applyBorder="1"/>
    <xf numFmtId="14" fontId="4" fillId="5" borderId="1" xfId="0" applyNumberFormat="1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right" vertical="top" wrapText="1"/>
    </xf>
    <xf numFmtId="8" fontId="4" fillId="5" borderId="1" xfId="0" applyNumberFormat="1" applyFont="1" applyFill="1" applyBorder="1" applyAlignment="1">
      <alignment horizontal="right" vertical="top" wrapText="1" indent="3"/>
    </xf>
    <xf numFmtId="43" fontId="0" fillId="6" borderId="0" xfId="1" applyFont="1" applyFill="1"/>
    <xf numFmtId="0" fontId="3" fillId="5" borderId="1" xfId="3" applyFill="1" applyBorder="1" applyAlignment="1">
      <alignment horizontal="left" vertical="top" wrapText="1"/>
    </xf>
    <xf numFmtId="0" fontId="0" fillId="0" borderId="0" xfId="0" applyFill="1"/>
    <xf numFmtId="0" fontId="4" fillId="0" borderId="1" xfId="0" applyFont="1" applyFill="1" applyBorder="1" applyAlignment="1">
      <alignment horizontal="right" vertical="top" wrapText="1"/>
    </xf>
    <xf numFmtId="14" fontId="4" fillId="0" borderId="1" xfId="0" applyNumberFormat="1" applyFont="1" applyFill="1" applyBorder="1" applyAlignment="1">
      <alignment horizontal="left" vertical="top"/>
    </xf>
    <xf numFmtId="0" fontId="3" fillId="0" borderId="1" xfId="3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8" fontId="4" fillId="0" borderId="1" xfId="0" applyNumberFormat="1" applyFont="1" applyFill="1" applyBorder="1" applyAlignment="1">
      <alignment horizontal="right" vertical="top" wrapText="1" indent="3"/>
    </xf>
    <xf numFmtId="43" fontId="0" fillId="0" borderId="0" xfId="1" applyFont="1" applyFill="1"/>
    <xf numFmtId="8" fontId="4" fillId="5" borderId="1" xfId="0" applyNumberFormat="1" applyFont="1" applyFill="1" applyBorder="1" applyAlignment="1">
      <alignment horizontal="right" vertical="top" wrapText="1"/>
    </xf>
    <xf numFmtId="43" fontId="4" fillId="0" borderId="1" xfId="1" applyFont="1" applyFill="1" applyBorder="1" applyAlignment="1">
      <alignment horizontal="left" vertical="top"/>
    </xf>
    <xf numFmtId="0" fontId="0" fillId="0" borderId="1" xfId="0" applyBorder="1"/>
    <xf numFmtId="0" fontId="0" fillId="2" borderId="0" xfId="0" applyFill="1" applyAlignment="1">
      <alignment horizontal="center"/>
    </xf>
    <xf numFmtId="43" fontId="0" fillId="2" borderId="0" xfId="1" applyFont="1" applyFill="1"/>
    <xf numFmtId="9" fontId="0" fillId="2" borderId="0" xfId="2" applyFont="1" applyFill="1" applyAlignment="1">
      <alignment horizontal="center"/>
    </xf>
    <xf numFmtId="0" fontId="0" fillId="2" borderId="1" xfId="0" applyFill="1" applyBorder="1"/>
    <xf numFmtId="9" fontId="0" fillId="2" borderId="0" xfId="2" applyFont="1" applyFill="1"/>
    <xf numFmtId="0" fontId="0" fillId="3" borderId="0" xfId="0" applyFill="1" applyAlignment="1">
      <alignment horizontal="center"/>
    </xf>
    <xf numFmtId="43" fontId="0" fillId="3" borderId="0" xfId="1" applyFont="1" applyFill="1"/>
    <xf numFmtId="9" fontId="0" fillId="3" borderId="0" xfId="2" applyFont="1" applyFill="1"/>
    <xf numFmtId="0" fontId="0" fillId="3" borderId="1" xfId="0" applyFill="1" applyBorder="1"/>
    <xf numFmtId="9" fontId="0" fillId="3" borderId="0" xfId="2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4" fillId="5" borderId="0" xfId="0" applyFont="1" applyFill="1" applyBorder="1" applyAlignment="1">
      <alignment horizontal="left" vertical="top" wrapText="1"/>
    </xf>
    <xf numFmtId="0" fontId="4" fillId="5" borderId="0" xfId="0" applyFont="1" applyFill="1" applyBorder="1" applyAlignment="1">
      <alignment horizontal="center" vertical="top" wrapText="1"/>
    </xf>
    <xf numFmtId="0" fontId="4" fillId="5" borderId="0" xfId="0" applyFont="1" applyFill="1" applyBorder="1" applyAlignment="1">
      <alignment horizontal="right" vertical="top" wrapText="1"/>
    </xf>
    <xf numFmtId="43" fontId="0" fillId="0" borderId="1" xfId="1" applyFont="1" applyBorder="1"/>
    <xf numFmtId="14" fontId="4" fillId="5" borderId="0" xfId="0" applyNumberFormat="1" applyFont="1" applyFill="1" applyBorder="1" applyAlignment="1">
      <alignment horizontal="left" vertical="top"/>
    </xf>
    <xf numFmtId="8" fontId="4" fillId="5" borderId="0" xfId="0" applyNumberFormat="1" applyFont="1" applyFill="1" applyBorder="1" applyAlignment="1">
      <alignment horizontal="right" vertical="top" wrapText="1" indent="3"/>
    </xf>
    <xf numFmtId="14" fontId="4" fillId="0" borderId="0" xfId="0" applyNumberFormat="1" applyFont="1" applyFill="1" applyBorder="1" applyAlignment="1">
      <alignment horizontal="left" vertical="top"/>
    </xf>
    <xf numFmtId="0" fontId="3" fillId="0" borderId="0" xfId="3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right" vertical="top" wrapText="1"/>
    </xf>
    <xf numFmtId="8" fontId="0" fillId="0" borderId="0" xfId="1" applyNumberFormat="1" applyFont="1"/>
    <xf numFmtId="0" fontId="3" fillId="5" borderId="0" xfId="3" applyFill="1" applyBorder="1" applyAlignment="1">
      <alignment horizontal="left" vertical="top" wrapText="1"/>
    </xf>
    <xf numFmtId="0" fontId="0" fillId="4" borderId="1" xfId="0" applyFill="1" applyBorder="1"/>
    <xf numFmtId="164" fontId="0" fillId="0" borderId="0" xfId="2" applyNumberFormat="1" applyFont="1"/>
    <xf numFmtId="0" fontId="0" fillId="0" borderId="0" xfId="0" pivotButton="1"/>
    <xf numFmtId="15" fontId="0" fillId="0" borderId="0" xfId="0" applyNumberFormat="1"/>
    <xf numFmtId="16" fontId="0" fillId="0" borderId="0" xfId="0" applyNumberFormat="1"/>
    <xf numFmtId="8" fontId="0" fillId="0" borderId="0" xfId="0" applyNumberFormat="1"/>
    <xf numFmtId="7" fontId="0" fillId="0" borderId="0" xfId="0" applyNumberFormat="1"/>
    <xf numFmtId="0" fontId="0" fillId="0" borderId="0" xfId="0" quotePrefix="1"/>
    <xf numFmtId="0" fontId="5" fillId="0" borderId="0" xfId="4"/>
    <xf numFmtId="0" fontId="6" fillId="7" borderId="0" xfId="4" applyFont="1" applyFill="1" applyAlignment="1">
      <alignment horizontal="center" vertical="center" wrapText="1"/>
    </xf>
    <xf numFmtId="165" fontId="5" fillId="0" borderId="0" xfId="4" applyNumberFormat="1"/>
    <xf numFmtId="0" fontId="5" fillId="0" borderId="0" xfId="4" applyAlignment="1">
      <alignment horizontal="center"/>
    </xf>
    <xf numFmtId="8" fontId="7" fillId="0" borderId="0" xfId="4" applyNumberFormat="1" applyFont="1" applyAlignment="1">
      <alignment horizontal="right"/>
    </xf>
    <xf numFmtId="8" fontId="5" fillId="0" borderId="0" xfId="4" applyNumberFormat="1" applyAlignment="1">
      <alignment horizontal="right"/>
    </xf>
    <xf numFmtId="0" fontId="5" fillId="0" borderId="0" xfId="4" applyNumberFormat="1" applyAlignment="1">
      <alignment horizontal="right"/>
    </xf>
    <xf numFmtId="0" fontId="1" fillId="0" borderId="0" xfId="0" applyNumberFormat="1" applyFont="1" applyAlignment="1">
      <alignment horizontal="right"/>
    </xf>
    <xf numFmtId="0" fontId="0" fillId="0" borderId="0" xfId="0" applyNumberFormat="1"/>
    <xf numFmtId="43" fontId="1" fillId="0" borderId="0" xfId="1" applyFont="1"/>
    <xf numFmtId="43" fontId="0" fillId="0" borderId="0" xfId="0" applyNumberFormat="1"/>
    <xf numFmtId="43" fontId="6" fillId="7" borderId="0" xfId="1" applyFont="1" applyFill="1" applyAlignment="1">
      <alignment horizontal="center" vertical="center" wrapText="1"/>
    </xf>
    <xf numFmtId="43" fontId="5" fillId="0" borderId="0" xfId="1" applyFont="1" applyAlignment="1">
      <alignment horizontal="center"/>
    </xf>
    <xf numFmtId="43" fontId="5" fillId="0" borderId="0" xfId="1" applyFont="1" applyAlignment="1">
      <alignment horizontal="right"/>
    </xf>
    <xf numFmtId="166" fontId="0" fillId="0" borderId="0" xfId="1" applyNumberFormat="1" applyFont="1"/>
    <xf numFmtId="43" fontId="1" fillId="0" borderId="0" xfId="1" applyFont="1" applyFill="1"/>
    <xf numFmtId="0" fontId="0" fillId="8" borderId="0" xfId="0" applyFill="1"/>
    <xf numFmtId="167" fontId="1" fillId="0" borderId="0" xfId="1" applyNumberFormat="1" applyFont="1"/>
    <xf numFmtId="167" fontId="0" fillId="0" borderId="0" xfId="1" applyNumberFormat="1" applyFont="1"/>
    <xf numFmtId="9" fontId="1" fillId="0" borderId="0" xfId="2" applyFont="1"/>
    <xf numFmtId="14" fontId="0" fillId="0" borderId="0" xfId="0" pivotButton="1" applyNumberFormat="1"/>
    <xf numFmtId="0" fontId="1" fillId="9" borderId="2" xfId="0" applyNumberFormat="1" applyFont="1" applyFill="1" applyBorder="1"/>
    <xf numFmtId="0" fontId="0" fillId="0" borderId="0" xfId="0" applyNumberFormat="1" applyFill="1"/>
  </cellXfs>
  <cellStyles count="5">
    <cellStyle name="Comma" xfId="1" builtinId="3"/>
    <cellStyle name="Hyperlink" xfId="3" builtinId="8"/>
    <cellStyle name="Normal" xfId="0" builtinId="0"/>
    <cellStyle name="Normal 2" xfId="4" xr:uid="{00000000-0005-0000-0000-000031000000}"/>
    <cellStyle name="Percent" xfId="2" builtinId="5"/>
  </cellStyles>
  <dxfs count="19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9" formatCode="m/d/yyyy"/>
    </dxf>
    <dxf>
      <numFmt numFmtId="19" formatCode="m/d/yyyy"/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eed Naylor" refreshedDate="43418.834237847223" createdVersion="6" refreshedVersion="6" minRefreshableVersion="3" recordCount="2518" xr:uid="{9AE30312-8ED0-4555-A05E-AD8E9FCE47EE}">
  <cacheSource type="worksheet">
    <worksheetSource ref="A1:H2519" sheet="Transactions"/>
  </cacheSource>
  <cacheFields count="9">
    <cacheField name="Transaction Type" numFmtId="0">
      <sharedItems count="19">
        <s v="Cash From Owners"/>
        <s v="Purchase Stock"/>
        <s v="Receive Dividend"/>
        <s v="Cash To Owners"/>
        <s v="Pay Fee"/>
        <s v="Pay Foreign Tax Withholding"/>
        <s v="Receive Distribution"/>
        <s v="Receive Cash Distribution"/>
        <s v="Sell Stock For Re-Purchase"/>
        <s v="Sell Stock"/>
        <s v="Cash To Owners For Donation"/>
        <s v="Sell Stock For Donation"/>
        <s v="Pay Platform Fee"/>
        <s v="Receive Platform Fee"/>
        <s v="Receive Substitute Payment"/>
        <s v="Receive Interest"/>
        <s v="Receive Stock Gift"/>
        <s v="Receive Tax Credit For Foreign Tax Withholding"/>
        <s v="Receive Net Royalty" u="1"/>
      </sharedItems>
    </cacheField>
    <cacheField name="Stock Name" numFmtId="0">
      <sharedItems containsBlank="1" count="106">
        <m/>
        <s v="ADMS"/>
        <s v="AFOP"/>
        <s v="AGX"/>
        <s v="APOL"/>
        <s v="AWRE"/>
        <s v="BCOR"/>
        <s v="COH"/>
        <s v="CSCO"/>
        <s v="DEPO"/>
        <s v="DLX"/>
        <s v="EBIX"/>
        <s v="GME"/>
        <s v="IDCC"/>
        <s v="IQNT"/>
        <s v="KING"/>
        <s v="LFVN"/>
        <s v="LQDT"/>
        <s v="MNDO"/>
        <s v="PDLI"/>
        <s v="PETS"/>
        <s v="PFMT"/>
        <s v="PTIE"/>
        <s v="RPXC"/>
        <s v="SPOK"/>
        <s v="TTWO"/>
        <s v="TZOO"/>
        <s v="UIS"/>
        <s v="VEC"/>
        <s v="VIAB"/>
        <s v="WSTG"/>
        <s v="AVID"/>
        <s v="ENTA"/>
        <s v="ENZN"/>
        <s v="FLR"/>
        <s v="MSB"/>
        <s v="MTEX"/>
        <s v="NSR"/>
        <s v="PSDV"/>
        <s v="TSRA"/>
        <s v="WTW"/>
        <s v="CLCT"/>
        <s v="CPLA"/>
        <s v="GILD"/>
        <s v="HRB"/>
        <s v="KORS"/>
        <s v="LCI"/>
        <s v="NATH"/>
        <s v="NLNK"/>
        <s v="ONE"/>
        <s v="STRA"/>
        <s v="Wi-LAN"/>
        <s v="SurModics"/>
        <s v="Time"/>
        <s v="United Therapeutics"/>
        <s v="Xperi"/>
        <s v="Silver Spring"/>
        <s v="RPX"/>
        <s v="Natural Health Trends"/>
        <s v="Neustar"/>
        <s v="MSG Networks"/>
        <s v="Michael Kors"/>
        <s v="ILG"/>
        <s v="HP"/>
        <s v="Meet Group"/>
        <s v="GlobalSCAPE"/>
        <s v="Five Prime Therapeutics"/>
        <s v="Fitbit"/>
        <s v="Enanta"/>
        <s v="Energy Focus"/>
        <s v="Brocade"/>
        <s v="Cal-Maine Foods"/>
        <s v="Buckle"/>
        <s v="BSQUARE"/>
        <s v="BP Prudhoe Bay Royalty Trust"/>
        <s v="Barrett Business Services"/>
        <s v="Blue Bird"/>
        <s v="Apple"/>
        <s v="AMAG Pharmaceuticals"/>
        <s v="Bioverativ"/>
        <s v="AMC Networks"/>
        <s v="Interpublic Group"/>
        <s v="World Fuel Services"/>
        <s v="Dine Brands"/>
        <s v="Sequential Brands"/>
        <s v="Eagle Pharmaceuticals"/>
        <s v="NIC"/>
        <s v="DHI"/>
        <s v="SP Plus"/>
        <s v="Viacom"/>
        <s v="Tupperware"/>
        <s v="Motorcar Parts of America"/>
        <s v="AmerisourceBergen"/>
        <s v="Advanced Energy"/>
        <s v="Cerecor"/>
        <s v="Discovery"/>
        <s v="Concert Pharmaceuticals"/>
        <s v="Casa Systems"/>
        <s v="North European Oil Royalty Trust"/>
        <s v="Argan"/>
        <s v="Finjan"/>
        <s v="Electro Scientific Industries"/>
        <s v="Marriott Vacations"/>
        <s v="AKS"/>
        <s v="Palatin Technologies"/>
        <s v="Thor Industries"/>
      </sharedItems>
    </cacheField>
    <cacheField name="Broker Name" numFmtId="0">
      <sharedItems count="2">
        <s v="Mt"/>
        <s v="Rh"/>
      </sharedItems>
    </cacheField>
    <cacheField name="Lot" numFmtId="0">
      <sharedItems containsString="0" containsBlank="1" containsNumber="1" containsInteger="1" minValue="10418" maxValue="112717" count="14">
        <m/>
        <n v="112414"/>
        <n v="22115"/>
        <n v="52815"/>
        <n v="40716"/>
        <n v="112417"/>
        <n v="112717"/>
        <n v="10418"/>
        <n v="10518"/>
        <n v="21518"/>
        <n v="22718"/>
        <n v="91218"/>
        <n v="101718"/>
        <n v="102318"/>
      </sharedItems>
    </cacheField>
    <cacheField name="Shares" numFmtId="0">
      <sharedItems containsString="0" containsBlank="1" containsNumber="1" minValue="-503.92" maxValue="503.92"/>
    </cacheField>
    <cacheField name="Date" numFmtId="14">
      <sharedItems containsSemiMixedTypes="0" containsNonDate="0" containsDate="1" containsString="0" minDate="2014-11-21T00:00:00" maxDate="2018-11-08T00:00:00" count="360">
        <d v="2014-11-21T00:00:00"/>
        <d v="2014-11-24T00:00:00"/>
        <d v="2014-12-12T00:00:00"/>
        <d v="2014-12-15T00:00:00"/>
        <d v="2014-12-24T00:00:00"/>
        <d v="2014-12-29T00:00:00"/>
        <d v="2015-01-02T00:00:00"/>
        <d v="2015-01-21T00:00:00"/>
        <d v="2015-01-28T00:00:00"/>
        <d v="2015-02-11T00:00:00"/>
        <d v="2015-02-13T00:00:00"/>
        <d v="2015-02-21T00:00:00"/>
        <d v="2015-02-26T00:00:00"/>
        <d v="2015-02-27T00:00:00"/>
        <d v="2015-03-02T00:00:00"/>
        <d v="2015-03-12T00:00:00"/>
        <d v="2015-03-16T00:00:00"/>
        <d v="2015-03-24T00:00:00"/>
        <d v="2015-03-27T00:00:00"/>
        <d v="2015-03-30T00:00:00"/>
        <d v="2015-04-01T00:00:00"/>
        <d v="2015-04-02T00:00:00"/>
        <d v="2015-04-21T00:00:00"/>
        <d v="2015-04-22T00:00:00"/>
        <d v="2015-04-28T00:00:00"/>
        <d v="2015-04-29T00:00:00"/>
        <d v="2015-05-20T00:00:00"/>
        <d v="2015-05-22T00:00:00"/>
        <d v="2015-05-26T00:00:00"/>
        <d v="2015-05-28T00:00:00"/>
        <d v="2015-06-01T00:00:00"/>
        <d v="2015-06-08T00:00:00"/>
        <d v="2015-06-12T00:00:00"/>
        <d v="2015-06-15T00:00:00"/>
        <d v="2015-06-17T00:00:00"/>
        <d v="2015-06-23T00:00:00"/>
        <d v="2015-06-25T00:00:00"/>
        <d v="2015-06-29T00:00:00"/>
        <d v="2015-07-01T00:00:00"/>
        <d v="2015-07-02T00:00:00"/>
        <d v="2015-07-15T00:00:00"/>
        <d v="2015-07-22T00:00:00"/>
        <d v="2015-08-10T00:00:00"/>
        <d v="2015-08-14T00:00:00"/>
        <d v="2015-08-17T00:00:00"/>
        <d v="2015-08-18T00:00:00"/>
        <d v="2015-08-20T00:00:00"/>
        <d v="2015-08-28T00:00:00"/>
        <d v="2015-09-08T00:00:00"/>
        <d v="2015-09-10T00:00:00"/>
        <d v="2015-09-11T00:00:00"/>
        <d v="2015-09-15T00:00:00"/>
        <d v="2015-09-18T00:00:00"/>
        <d v="2015-09-22T00:00:00"/>
        <d v="2015-09-28T00:00:00"/>
        <d v="2015-09-29T00:00:00"/>
        <d v="2015-10-01T00:00:00"/>
        <d v="2015-10-02T00:00:00"/>
        <d v="2015-10-13T00:00:00"/>
        <d v="2015-10-15T00:00:00"/>
        <d v="2015-10-19T00:00:00"/>
        <d v="2015-10-21T00:00:00"/>
        <d v="2015-10-28T00:00:00"/>
        <d v="2015-11-05T00:00:00"/>
        <d v="2015-11-12T00:00:00"/>
        <d v="2015-11-13T00:00:00"/>
        <d v="2015-11-16T00:00:00"/>
        <d v="2015-11-17T00:00:00"/>
        <d v="2015-11-27T00:00:00"/>
        <d v="2015-12-01T00:00:00"/>
        <d v="2015-12-07T00:00:00"/>
        <d v="2015-12-09T00:00:00"/>
        <d v="2015-12-10T00:00:00"/>
        <d v="2015-12-11T00:00:00"/>
        <d v="2015-12-15T00:00:00"/>
        <d v="2015-12-21T00:00:00"/>
        <d v="2015-12-30T00:00:00"/>
        <d v="2015-12-31T00:00:00"/>
        <d v="2016-01-04T00:00:00"/>
        <d v="2016-01-05T00:00:00"/>
        <d v="2016-01-15T00:00:00"/>
        <d v="2016-01-20T00:00:00"/>
        <d v="2016-01-27T00:00:00"/>
        <d v="2016-02-19T00:00:00"/>
        <d v="2016-02-22T00:00:00"/>
        <d v="2016-02-23T00:00:00"/>
        <d v="2016-02-26T00:00:00"/>
        <d v="2016-03-01T00:00:00"/>
        <d v="2016-03-07T00:00:00"/>
        <d v="2016-03-08T00:00:00"/>
        <d v="2016-03-11T00:00:00"/>
        <d v="2016-03-14T00:00:00"/>
        <d v="2016-03-16T00:00:00"/>
        <d v="2016-03-22T00:00:00"/>
        <d v="2016-03-23T00:00:00"/>
        <d v="2016-03-24T00:00:00"/>
        <d v="2016-03-30T00:00:00"/>
        <d v="2016-04-01T00:00:00"/>
        <d v="2016-04-04T00:00:00"/>
        <d v="2016-04-08T00:00:00"/>
        <d v="2016-04-15T00:00:00"/>
        <d v="2016-04-18T00:00:00"/>
        <d v="2016-04-27T00:00:00"/>
        <d v="2016-05-02T00:00:00"/>
        <d v="2016-05-20T00:00:00"/>
        <d v="2016-05-27T00:00:00"/>
        <d v="2016-06-06T00:00:00"/>
        <d v="2016-06-09T00:00:00"/>
        <d v="2016-06-13T00:00:00"/>
        <d v="2016-06-15T00:00:00"/>
        <d v="2016-06-21T00:00:00"/>
        <d v="2016-06-29T00:00:00"/>
        <d v="2016-07-01T00:00:00"/>
        <d v="2016-07-15T00:00:00"/>
        <d v="2016-07-27T00:00:00"/>
        <d v="2016-08-09T00:00:00"/>
        <d v="2016-08-22T00:00:00"/>
        <d v="2016-08-26T00:00:00"/>
        <d v="2016-09-06T00:00:00"/>
        <d v="2016-09-07T00:00:00"/>
        <d v="2016-09-08T00:00:00"/>
        <d v="2016-09-21T00:00:00"/>
        <d v="2016-09-22T00:00:00"/>
        <d v="2016-09-29T00:00:00"/>
        <d v="2016-10-03T00:00:00"/>
        <d v="2016-10-14T00:00:00"/>
        <d v="2016-10-24T00:00:00"/>
        <d v="2016-10-26T00:00:00"/>
        <d v="2016-10-28T00:00:00"/>
        <d v="2016-11-07T00:00:00"/>
        <d v="2016-11-21T00:00:00"/>
        <d v="2016-11-25T00:00:00"/>
        <d v="2016-12-05T00:00:00"/>
        <d v="2016-12-06T00:00:00"/>
        <d v="2016-12-13T00:00:00"/>
        <d v="2016-12-15T00:00:00"/>
        <d v="2016-12-19T00:00:00"/>
        <d v="2016-12-21T00:00:00"/>
        <d v="2016-12-29T00:00:00"/>
        <d v="2017-01-03T00:00:00"/>
        <d v="2017-01-13T00:00:00"/>
        <d v="2017-01-24T00:00:00"/>
        <d v="2017-01-25T00:00:00"/>
        <d v="2017-02-09T00:00:00"/>
        <d v="2017-02-13T00:00:00"/>
        <d v="2017-02-16T00:00:00"/>
        <d v="2017-02-21T00:00:00"/>
        <d v="2017-02-24T00:00:00"/>
        <d v="2017-03-06T00:00:00"/>
        <d v="2017-03-08T00:00:00"/>
        <d v="2017-03-20T00:00:00"/>
        <d v="2017-03-28T00:00:00"/>
        <d v="2017-03-29T00:00:00"/>
        <d v="2017-03-30T00:00:00"/>
        <d v="2017-04-03T00:00:00"/>
        <d v="2017-04-07T00:00:00"/>
        <d v="2017-04-13T00:00:00"/>
        <d v="2017-04-26T00:00:00"/>
        <d v="2017-05-16T00:00:00"/>
        <d v="2017-05-22T00:00:00"/>
        <d v="2017-05-26T00:00:00"/>
        <d v="2017-06-05T00:00:00"/>
        <d v="2017-06-19T00:00:00"/>
        <d v="2017-06-20T00:00:00"/>
        <d v="2017-06-26T00:00:00"/>
        <d v="2017-06-28T00:00:00"/>
        <d v="2017-06-29T00:00:00"/>
        <d v="2017-07-03T00:00:00"/>
        <d v="2017-07-14T00:00:00"/>
        <d v="2017-07-26T00:00:00"/>
        <d v="2017-08-08T00:00:00"/>
        <d v="2017-08-21T00:00:00"/>
        <d v="2017-08-25T00:00:00"/>
        <d v="2017-09-05T00:00:00"/>
        <d v="2017-09-18T00:00:00"/>
        <d v="2017-09-20T00:00:00"/>
        <d v="2017-09-21T00:00:00"/>
        <d v="2017-09-28T00:00:00"/>
        <d v="2017-09-29T00:00:00"/>
        <d v="2017-10-02T00:00:00"/>
        <d v="2017-10-13T00:00:00"/>
        <d v="2017-10-16T00:00:00"/>
        <d v="2017-10-25T00:00:00"/>
        <d v="2017-10-26T00:00:00"/>
        <d v="2017-10-31T00:00:00"/>
        <d v="2017-11-07T00:00:00"/>
        <d v="2017-11-16T00:00:00"/>
        <d v="2017-11-20T00:00:00"/>
        <d v="2017-11-24T00:00:00"/>
        <d v="2017-12-04T00:00:00"/>
        <d v="2017-12-05T00:00:00"/>
        <d v="2017-12-12T00:00:00"/>
        <d v="2017-12-18T00:00:00"/>
        <d v="2017-12-28T00:00:00"/>
        <d v="2018-01-02T00:00:00"/>
        <d v="2018-01-04T00:00:00"/>
        <d v="2018-01-18T00:00:00"/>
        <d v="2018-01-24T00:00:00"/>
        <d v="2018-02-16T00:00:00"/>
        <d v="2018-02-20T00:00:00"/>
        <d v="2018-02-23T00:00:00"/>
        <d v="2018-03-05T00:00:00"/>
        <d v="2018-03-19T00:00:00"/>
        <d v="2018-03-20T00:00:00"/>
        <d v="2018-03-22T00:00:00"/>
        <d v="2018-03-28T00:00:00"/>
        <d v="2018-03-29T00:00:00"/>
        <d v="2018-04-02T00:00:00"/>
        <d v="2018-04-03T00:00:00"/>
        <d v="2018-04-13T00:00:00"/>
        <d v="2018-05-25T00:00:00"/>
        <d v="2017-12-01T00:00:00"/>
        <d v="2018-03-16T00:00:00"/>
        <d v="2016-04-07T00:00:00"/>
        <d v="2016-04-20T00:00:00"/>
        <d v="2016-04-21T00:00:00"/>
        <d v="2016-05-05T00:00:00"/>
        <d v="2016-05-12T00:00:00"/>
        <d v="2016-05-13T00:00:00"/>
        <d v="2016-06-03T00:00:00"/>
        <d v="2016-06-08T00:00:00"/>
        <d v="2016-06-14T00:00:00"/>
        <d v="2016-06-17T00:00:00"/>
        <d v="2016-06-23T00:00:00"/>
        <d v="2016-07-05T00:00:00"/>
        <d v="2016-07-06T00:00:00"/>
        <d v="2016-07-08T00:00:00"/>
        <d v="2016-07-11T00:00:00"/>
        <d v="2016-07-13T00:00:00"/>
        <d v="2016-07-20T00:00:00"/>
        <d v="2016-08-11T00:00:00"/>
        <d v="2016-09-12T00:00:00"/>
        <d v="2016-09-14T00:00:00"/>
        <d v="2016-09-15T00:00:00"/>
        <d v="2016-09-30T00:00:00"/>
        <d v="2016-10-05T00:00:00"/>
        <d v="2016-10-07T00:00:00"/>
        <d v="2016-10-20T00:00:00"/>
        <d v="2016-10-27T00:00:00"/>
        <d v="2016-11-10T00:00:00"/>
        <d v="2016-11-14T00:00:00"/>
        <d v="2016-11-23T00:00:00"/>
        <d v="2016-12-08T00:00:00"/>
        <d v="2016-12-20T00:00:00"/>
        <d v="2017-01-04T00:00:00"/>
        <d v="2017-01-05T00:00:00"/>
        <d v="2017-01-06T00:00:00"/>
        <d v="2017-01-20T00:00:00"/>
        <d v="2017-02-02T00:00:00"/>
        <d v="2017-03-03T00:00:00"/>
        <d v="2017-03-09T00:00:00"/>
        <d v="2017-03-14T00:00:00"/>
        <d v="2017-03-15T00:00:00"/>
        <d v="2017-03-16T00:00:00"/>
        <d v="2017-03-22T00:00:00"/>
        <d v="2017-04-04T00:00:00"/>
        <d v="2017-04-05T00:00:00"/>
        <d v="2017-04-20T00:00:00"/>
        <d v="2017-04-25T00:00:00"/>
        <d v="2017-05-18T00:00:00"/>
        <d v="2017-05-19T00:00:00"/>
        <d v="2017-06-08T00:00:00"/>
        <d v="2017-06-14T00:00:00"/>
        <d v="2017-06-15T00:00:00"/>
        <d v="2017-06-22T00:00:00"/>
        <d v="2017-07-05T00:00:00"/>
        <d v="2017-07-06T00:00:00"/>
        <d v="2017-07-20T00:00:00"/>
        <d v="2017-08-17T00:00:00"/>
        <d v="2017-08-31T00:00:00"/>
        <d v="2017-09-08T00:00:00"/>
        <d v="2017-09-15T00:00:00"/>
        <d v="2017-10-03T00:00:00"/>
        <d v="2017-10-04T00:00:00"/>
        <d v="2017-10-06T00:00:00"/>
        <d v="2017-10-20T00:00:00"/>
        <d v="2017-10-27T00:00:00"/>
        <d v="2017-11-02T00:00:00"/>
        <d v="2017-11-27T00:00:00"/>
        <d v="2017-11-30T00:00:00"/>
        <d v="2017-12-08T00:00:00"/>
        <d v="2017-12-13T00:00:00"/>
        <d v="2017-12-15T00:00:00"/>
        <d v="2017-12-19T00:00:00"/>
        <d v="2017-12-29T00:00:00"/>
        <d v="2018-01-03T00:00:00"/>
        <d v="2018-01-05T00:00:00"/>
        <d v="2018-01-08T00:00:00"/>
        <d v="2018-01-10T00:00:00"/>
        <d v="2018-01-11T00:00:00"/>
        <d v="2018-01-12T00:00:00"/>
        <d v="2018-01-22T00:00:00"/>
        <d v="2018-01-25T00:00:00"/>
        <d v="2018-01-26T00:00:00"/>
        <d v="2018-02-15T00:00:00"/>
        <d v="2018-02-21T00:00:00"/>
        <d v="2018-02-22T00:00:00"/>
        <d v="2018-02-27T00:00:00"/>
        <d v="2018-03-08T00:00:00"/>
        <d v="2018-03-09T00:00:00"/>
        <d v="2018-03-15T00:00:00"/>
        <d v="2018-03-23T00:00:00"/>
        <d v="2018-03-30T00:00:00"/>
        <d v="2018-04-04T00:00:00"/>
        <d v="2018-04-05T00:00:00"/>
        <d v="2018-04-06T00:00:00"/>
        <d v="2018-04-10T00:00:00"/>
        <d v="2018-04-20T00:00:00"/>
        <d v="2018-04-27T00:00:00"/>
        <d v="2018-05-11T00:00:00"/>
        <d v="2018-05-17T00:00:00"/>
        <d v="2018-05-30T00:00:00"/>
        <d v="2018-06-01T00:00:00"/>
        <d v="2018-06-04T00:00:00"/>
        <d v="2018-06-08T00:00:00"/>
        <d v="2018-06-12T00:00:00"/>
        <d v="2018-06-13T00:00:00"/>
        <d v="2018-06-14T00:00:00"/>
        <d v="2018-06-18T00:00:00"/>
        <d v="2018-06-19T00:00:00"/>
        <d v="2018-06-22T00:00:00"/>
        <d v="2018-07-02T00:00:00"/>
        <d v="2018-07-05T00:00:00"/>
        <d v="2018-07-06T00:00:00"/>
        <d v="2018-07-09T00:00:00"/>
        <d v="2018-07-19T00:00:00"/>
        <d v="2018-07-20T00:00:00"/>
        <d v="2018-07-27T00:00:00"/>
        <d v="2018-08-02T00:00:00"/>
        <d v="2018-08-06T00:00:00"/>
        <d v="2018-08-16T00:00:00"/>
        <d v="2018-08-20T00:00:00"/>
        <d v="2018-08-21T00:00:00"/>
        <d v="2018-08-24T00:00:00"/>
        <d v="2018-08-29T00:00:00"/>
        <d v="2018-09-04T00:00:00"/>
        <d v="2018-09-06T00:00:00"/>
        <d v="2018-09-07T00:00:00"/>
        <d v="2018-09-10T00:00:00"/>
        <d v="2018-09-12T00:00:00"/>
        <d v="2018-09-18T00:00:00"/>
        <d v="2018-09-19T00:00:00"/>
        <d v="2018-10-01T00:00:00"/>
        <d v="2018-10-03T00:00:00"/>
        <d v="2018-10-04T00:00:00"/>
        <d v="2018-10-08T00:00:00"/>
        <d v="2018-10-09T00:00:00"/>
        <d v="2018-10-11T00:00:00"/>
        <d v="2018-10-17T00:00:00"/>
        <d v="2018-10-18T00:00:00"/>
        <d v="2018-10-23T00:00:00"/>
        <d v="2018-10-25T00:00:00"/>
        <d v="2018-10-26T00:00:00"/>
        <d v="2018-10-30T00:00:00"/>
        <d v="2018-11-04T00:00:00"/>
        <d v="2018-11-05T00:00:00"/>
        <d v="2018-11-07T00:00:00"/>
        <d v="2017-04-15T00:00:00"/>
        <d v="2018-04-15T00:00:00"/>
        <d v="2017-11-17T00:00:00"/>
      </sharedItems>
      <fieldGroup par="8" base="5">
        <rangePr groupBy="months" startDate="2014-11-21T00:00:00" endDate="2018-11-08T00:00:00"/>
        <groupItems count="14">
          <s v="&lt;11/21/201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8/2018"/>
        </groupItems>
      </fieldGroup>
    </cacheField>
    <cacheField name="Account" numFmtId="0">
      <sharedItems count="256">
        <s v="Cash - Mt"/>
        <s v="Capital Contributions"/>
        <s v="ADMS - Investment Asset - Mt - 112414"/>
        <s v="ADMS - Purchase Fee Asset - Mt - 112414"/>
        <s v="AFOP - Investment Asset - Mt - 112414"/>
        <s v="AFOP - Purchase Fee Asset - Mt - 112414"/>
        <s v="AGX - Investment Asset - Mt - 112414"/>
        <s v="AGX - Purchase Fee Asset - Mt - 112414"/>
        <s v="APOL - Investment Asset - Mt - 112414"/>
        <s v="APOL - Purchase Fee Asset - Mt - 112414"/>
        <s v="AWRE - Investment Asset - Mt - 112414"/>
        <s v="AWRE - Purchase Fee Asset - Mt - 112414"/>
        <s v="BCOR - Investment Asset - Mt - 112414"/>
        <s v="BCOR - Purchase Fee Asset - Mt - 112414"/>
        <s v="COH - Investment Asset - Mt - 112414"/>
        <s v="COH - Purchase Fee Asset - Mt - 112414"/>
        <s v="CSCO - Investment Asset - Mt - 112414"/>
        <s v="CSCO - Purchase Fee Asset - Mt - 112414"/>
        <s v="DEPO - Investment Asset - Mt - 112414"/>
        <s v="DEPO - Purchase Fee Asset - Mt - 112414"/>
        <s v="DLX - Investment Asset - Mt - 112414"/>
        <s v="DLX - Purchase Fee Asset - Mt - 112414"/>
        <s v="EBIX - Investment Asset - Mt - 112414"/>
        <s v="EBIX - Purchase Fee Asset - Mt - 112414"/>
        <s v="GME - Investment Asset - Mt - 112414"/>
        <s v="GME - Purchase Fee Asset - Mt - 112414"/>
        <s v="IDCC - Investment Asset - Mt - 112414"/>
        <s v="IDCC - Purchase Fee Asset - Mt - 112414"/>
        <s v="IQNT - Investment Asset - Mt - 112414"/>
        <s v="IQNT - Purchase Fee Asset - Mt - 112414"/>
        <s v="KING - Investment Asset - Mt - 112414"/>
        <s v="KING - Purchase Fee Asset - Mt - 112414"/>
        <s v="LFVN - Investment Asset - Mt - 112414"/>
        <s v="LFVN - Purchase Fee Asset - Mt - 112414"/>
        <s v="LQDT - Investment Asset - Mt - 112414"/>
        <s v="LQDT - Purchase Fee Asset - Mt - 112414"/>
        <s v="MNDO - Investment Asset - Mt - 112414"/>
        <s v="MNDO - Purchase Fee Asset - Mt - 112414"/>
        <s v="PDLI - Investment Asset - Mt - 112414"/>
        <s v="PDLI - Purchase Fee Asset - Mt - 112414"/>
        <s v="PETS - Investment Asset - Mt - 112414"/>
        <s v="PETS - Purchase Fee Asset - Mt - 112414"/>
        <s v="PFMT - Investment Asset - Mt - 112414"/>
        <s v="PFMT - Purchase Fee Asset - Mt - 112414"/>
        <s v="PTIE - Investment Asset - Mt - 112414"/>
        <s v="PTIE - Purchase Fee Asset - Mt - 112414"/>
        <s v="RPXC - Investment Asset - Mt - 112414"/>
        <s v="RPXC - Purchase Fee Asset - Mt - 112414"/>
        <s v="SPOK - Investment Asset - Mt - 112414"/>
        <s v="SPOK - Purchase Fee Asset - Mt - 112414"/>
        <s v="TTWO - Investment Asset - Mt - 112414"/>
        <s v="TTWO - Purchase Fee Asset - Mt - 112414"/>
        <s v="TZOO - Investment Asset - Mt - 112414"/>
        <s v="TZOO - Purchase Fee Asset - Mt - 112414"/>
        <s v="UIS - Investment Asset - Mt - 112414"/>
        <s v="UIS - Purchase Fee Asset - Mt - 112414"/>
        <s v="VEC - Investment Asset - Mt - 112414"/>
        <s v="VEC - Purchase Fee Asset - Mt - 112414"/>
        <s v="VIAB - Investment Asset - Mt - 112414"/>
        <s v="VIAB - Purchase Fee Asset - Mt - 112414"/>
        <s v="WSTG - Investment Asset - Mt - 112414"/>
        <s v="WSTG - Purchase Fee Asset - Mt - 112414"/>
        <s v="Dividend Revenue"/>
        <s v="ADMS - Investment Asset - Mt - 22115"/>
        <s v="ADMS - Purchase Fee Asset - Mt - 22115"/>
        <s v="AGX - Investment Asset - Mt - 22115"/>
        <s v="AGX - Purchase Fee Asset - Mt - 22115"/>
        <s v="AVID - Investment Asset - Mt - 22115"/>
        <s v="AVID - Purchase Fee Asset - Mt - 22115"/>
        <s v="BCOR - Investment Asset - Mt - 22115"/>
        <s v="BCOR - Purchase Fee Asset - Mt - 22115"/>
        <s v="ENTA - Investment Asset - Mt - 22115"/>
        <s v="ENTA - Purchase Fee Asset - Mt - 22115"/>
        <s v="ENZN - Investment Asset - Mt - 22115"/>
        <s v="ENZN - Purchase Fee Asset - Mt - 22115"/>
        <s v="FLR - Investment Asset - Mt - 22115"/>
        <s v="FLR - Purchase Fee Asset - Mt - 22115"/>
        <s v="GME - Investment Asset - Mt - 22115"/>
        <s v="GME - Purchase Fee Asset - Mt - 22115"/>
        <s v="IDCC - Investment Asset - Mt - 22115"/>
        <s v="IDCC - Purchase Fee Asset - Mt - 22115"/>
        <s v="IQNT - Investment Asset - Mt - 22115"/>
        <s v="IQNT - Purchase Fee Asset - Mt - 22115"/>
        <s v="KING - Investment Asset - Mt - 22115"/>
        <s v="KING - Purchase Fee Asset - Mt - 22115"/>
        <s v="LFVN - Investment Asset - Mt - 22115"/>
        <s v="LFVN - Purchase Fee Asset - Mt - 22115"/>
        <s v="LQDT - Investment Asset - Mt - 22115"/>
        <s v="LQDT - Purchase Fee Asset - Mt - 22115"/>
        <s v="MNDO - Investment Asset - Mt - 22115"/>
        <s v="MNDO - Purchase Fee Asset - Mt - 22115"/>
        <s v="MSB - Investment Asset - Mt - 22115"/>
        <s v="MSB - Purchase Fee Asset - Mt - 22115"/>
        <s v="MTEX - Investment Asset - Mt - 22115"/>
        <s v="MTEX - Purchase Fee Asset - Mt - 22115"/>
        <s v="NSR - Investment Asset - Mt - 22115"/>
        <s v="NSR - Purchase Fee Asset - Mt - 22115"/>
        <s v="PDLI - Investment Asset - Mt - 22115"/>
        <s v="PDLI - Purchase Fee Asset - Mt - 22115"/>
        <s v="PETS - Investment Asset - Mt - 22115"/>
        <s v="PETS - Purchase Fee Asset - Mt - 22115"/>
        <s v="PFMT - Investment Asset - Mt - 22115"/>
        <s v="PFMT - Purchase Fee Asset - Mt - 22115"/>
        <s v="PSDV - Investment Asset - Mt - 22115"/>
        <s v="PSDV - Purchase Fee Asset - Mt - 22115"/>
        <s v="RPXC - Investment Asset - Mt - 22115"/>
        <s v="RPXC - Purchase Fee Asset - Mt - 22115"/>
        <s v="SPOK - Investment Asset - Mt - 22115"/>
        <s v="SPOK - Purchase Fee Asset - Mt - 22115"/>
        <s v="TSRA - Investment Asset - Mt - 22115"/>
        <s v="TSRA - Purchase Fee Asset - Mt - 22115"/>
        <s v="TZOO - Investment Asset - Mt - 22115"/>
        <s v="TZOO - Purchase Fee Asset - Mt - 22115"/>
        <s v="VEC - Investment Asset - Mt - 22115"/>
        <s v="VEC - Purchase Fee Asset - Mt - 22115"/>
        <s v="WSTG - Investment Asset - Mt - 22115"/>
        <s v="WSTG - Purchase Fee Asset - Mt - 22115"/>
        <s v="WTW - Investment Asset - Mt - 22115"/>
        <s v="WTW - Purchase Fee Asset - Mt - 22115"/>
        <s v="Fee Expense"/>
        <s v="MNDO - Foreign Tax Withholding Receivable - Mt - 22115"/>
        <s v="MNDO - Foreign Tax Withholding Receivable - Mt - 112414"/>
        <s v="AGX - Investment Asset - Mt - 52815"/>
        <s v="AGX - Purchase Fee Asset - Mt - 52815"/>
        <s v="CLCT - Investment Asset - Mt - 52815"/>
        <s v="CLCT - Purchase Fee Asset - Mt - 52815"/>
        <s v="CPLA - Investment Asset - Mt - 52815"/>
        <s v="CPLA - Purchase Fee Asset - Mt - 52815"/>
        <s v="CSCO - Investment Asset - Mt - 52815"/>
        <s v="CSCO - Purchase Fee Asset - Mt - 52815"/>
        <s v="DEPO - Investment Asset - Mt - 52815"/>
        <s v="DEPO - Purchase Fee Asset - Mt - 52815"/>
        <s v="DLX - Investment Asset - Mt - 52815"/>
        <s v="DLX - Purchase Fee Asset - Mt - 52815"/>
        <s v="ENTA - Investment Asset - Mt - 52815"/>
        <s v="ENTA - Purchase Fee Asset - Mt - 52815"/>
        <s v="ENZN - Investment Asset - Mt - 52815"/>
        <s v="ENZN - Purchase Fee Asset - Mt - 52815"/>
        <s v="GILD - Investment Asset - Mt - 52815"/>
        <s v="GILD - Purchase Fee Asset - Mt - 52815"/>
        <s v="GME - Investment Asset - Mt - 52815"/>
        <s v="GME - Purchase Fee Asset - Mt - 52815"/>
        <s v="HRB - Investment Asset - Mt - 52815"/>
        <s v="HRB - Purchase Fee Asset - Mt - 52815"/>
        <s v="IDCC - Investment Asset - Mt - 52815"/>
        <s v="IDCC - Purchase Fee Asset - Mt - 52815"/>
        <s v="IQNT - Investment Asset - Mt - 52815"/>
        <s v="IQNT - Purchase Fee Asset - Mt - 52815"/>
        <s v="KORS - Investment Asset - Mt - 52815"/>
        <s v="KORS - Purchase Fee Asset - Mt - 52815"/>
        <s v="LCI - Investment Asset - Mt - 52815"/>
        <s v="LCI - Purchase Fee Asset - Mt - 52815"/>
        <s v="LFVN - Investment Asset - Mt - 52815"/>
        <s v="LFVN - Purchase Fee Asset - Mt - 52815"/>
        <s v="LQDT - Investment Asset - Mt - 52815"/>
        <s v="LQDT - Purchase Fee Asset - Mt - 52815"/>
        <s v="MSB - Investment Asset - Mt - 52815"/>
        <s v="MSB - Purchase Fee Asset - Mt - 52815"/>
        <s v="MTEX - Investment Asset - Mt - 52815"/>
        <s v="MTEX - Purchase Fee Asset - Mt - 52815"/>
        <s v="NATH - Investment Asset - Mt - 52815"/>
        <s v="NATH - Purchase Fee Asset - Mt - 52815"/>
        <s v="NLNK - Investment Asset - Mt - 52815"/>
        <s v="NLNK - Purchase Fee Asset - Mt - 52815"/>
        <s v="NSR - Investment Asset - Mt - 52815"/>
        <s v="NSR - Purchase Fee Asset - Mt - 52815"/>
        <s v="ONE - Investment Asset - Mt - 52815"/>
        <s v="ONE - Purchase Fee Asset - Mt - 52815"/>
        <s v="PDLI - Investment Asset - Mt - 52815"/>
        <s v="PDLI - Purchase Fee Asset - Mt - 52815"/>
        <s v="PSDV - Investment Asset - Mt - 52815"/>
        <s v="PSDV - Purchase Fee Asset - Mt - 52815"/>
        <s v="RPXC - Investment Asset - Mt - 52815"/>
        <s v="RPXC - Purchase Fee Asset - Mt - 52815"/>
        <s v="STRA - Investment Asset - Mt - 52815"/>
        <s v="STRA - Purchase Fee Asset - Mt - 52815"/>
        <s v="VEC - Investment Asset - Mt - 52815"/>
        <s v="VEC - Purchase Fee Asset - Mt - 52815"/>
        <s v="VIAB - Investment Asset - Mt - 52815"/>
        <s v="VIAB - Purchase Fee Asset - Mt - 52815"/>
        <s v="Cash Distribution Revenue"/>
        <s v="Unrealized Gain"/>
        <s v="Unrealized Loss"/>
        <s v="Sale Fee Expense"/>
        <s v="Regulatory Fee Expense"/>
        <s v="Gain On Sale"/>
        <s v="Loss On Sale"/>
        <s v="Non-Taxable Gain On Donation"/>
        <s v="MNDO - Foreign Tax Withholding Receivable - Mt - 52815"/>
        <s v="Platform Fee Expense"/>
        <s v="Non-Taxable Gain On Sale"/>
        <s v="Cash - Rh"/>
        <s v="Wi-LAN - Investment Asset - Rh - 40716"/>
        <s v="SurModics - Investment Asset - Rh - 40716"/>
        <s v="Time - Investment Asset - Rh - 40716"/>
        <s v="United Therapeutics - Investment Asset - Rh - 40716"/>
        <s v="Xperi - Investment Asset - Rh - 40716"/>
        <s v="Silver Spring - Investment Asset - Rh - 40716"/>
        <s v="RPX - Investment Asset - Rh - 40716"/>
        <s v="Natural Health Trends - Investment Asset - Rh - 40716"/>
        <s v="Neustar - Investment Asset - Rh - 40716"/>
        <s v="MSG Networks - Investment Asset - Rh - 40716"/>
        <s v="Michael Kors - Investment Asset - Rh - 40716"/>
        <s v="ILG - Investment Asset - Rh - 40716"/>
        <s v="HP - Investment Asset - Rh - 40716"/>
        <s v="Meet Group - Investment Asset - Rh - 40716"/>
        <s v="GlobalSCAPE - Investment Asset - Rh - 40716"/>
        <s v="Five Prime Therapeutics - Investment Asset - Rh - 40716"/>
        <s v="Fitbit - Investment Asset - Rh - 40716"/>
        <s v="Enanta - Investment Asset - Rh - 40716"/>
        <s v="Energy Focus - Investment Asset - Rh - 40716"/>
        <s v="Brocade - Investment Asset - Rh - 40716"/>
        <s v="Cal-Maine Foods - Investment Asset - Rh - 40716"/>
        <s v="Buckle - Investment Asset - Rh - 40716"/>
        <s v="BSQUARE - Investment Asset - Rh - 40716"/>
        <s v="BP Prudhoe Bay Royalty Trust - Investment Asset - Rh - 40716"/>
        <s v="Barrett Business Services - Investment Asset - Rh - 40716"/>
        <s v="Blue Bird - Investment Asset - Rh - 40716"/>
        <s v="Apple - Investment Asset - Rh - 40716"/>
        <s v="AMAG Pharmaceuticals - Investment Asset - Rh - 40716"/>
        <s v="Substitute Payment Revenue"/>
        <s v="Wi-LAN - Foreign Tax Withholding Receivable - Rh - 40716"/>
        <s v="Bioverativ - Investment Asset - Rh - 112417"/>
        <s v="AMC Networks - Investment Asset - Rh - 112417"/>
        <s v="Interpublic Group - Investment Asset - Rh - 112717"/>
        <s v="World Fuel Services - Investment Asset - Rh - 112717"/>
        <s v="Dine Brands - Investment Asset - Rh - 112717"/>
        <s v="Sequential Brands - Investment Asset - Rh - 10418"/>
        <s v="Eagle Pharmaceuticals - Investment Asset - Rh - 10418"/>
        <s v="NIC - Investment Asset - Rh - 10418"/>
        <s v="DHI - Investment Asset - Rh - 10418"/>
        <s v="SP Plus - Investment Asset - Rh - 10518"/>
        <s v="Viacom - Investment Asset - Rh - 21518"/>
        <s v="Tupperware - Investment Asset - Rh - 21518"/>
        <s v="Motorcar Parts of America - Investment Asset - Rh - 21518"/>
        <s v="AmerisourceBergen - Investment Asset - Rh - 21518"/>
        <s v="Advanced Energy - Investment Asset - Rh - 21518"/>
        <s v="Cerecor - Investment Asset - Rh - 22718"/>
        <s v="Discovery - Investment Asset - Rh - 22718"/>
        <s v="Concert Pharmaceuticals - Investment Asset - Rh - 22718"/>
        <s v="Casa Systems - Investment Asset - Rh - 22718"/>
        <s v="North European Oil Royalty Trust - Investment Asset - Rh - 22718"/>
        <s v="Interest Revenue"/>
        <s v="Argan - Investment Asset - Rh - 91218"/>
        <s v="Finjan - Investment Asset - Rh - 91218"/>
        <s v="Electro Scientific Industries - Investment Asset - Rh - 91218"/>
        <s v="AKS - Investment Asset - Rh - 101718"/>
        <s v="Gift Revenue"/>
        <s v="Electro Scientific Industries - Investment Asset - Rh - 102318"/>
        <s v="Finjan - Investment Asset - Rh - 102318"/>
        <s v="Palatin Technologies - Investment Asset - Rh - 102318"/>
        <s v="Thor Industries - Investment Asset - Rh - 102318"/>
        <s v="Cash"/>
        <s v="Loss On Income Tax Rounding"/>
        <s v="Gain On Income Tax Rounding"/>
        <s v="Net Royalty Revenue" u="1"/>
      </sharedItems>
    </cacheField>
    <cacheField name="Amount+-" numFmtId="0">
      <sharedItems containsSemiMixedTypes="0" containsString="0" containsNumber="1" minValue="-50000" maxValue="50000"/>
    </cacheField>
    <cacheField name="Years" numFmtId="0" databaseField="0">
      <fieldGroup base="5">
        <rangePr groupBy="years" startDate="2014-11-21T00:00:00" endDate="2018-11-08T00:00:00"/>
        <groupItems count="7">
          <s v="&lt;11/21/2014"/>
          <s v="2014"/>
          <s v="2015"/>
          <s v="2016"/>
          <s v="2017"/>
          <s v="2018"/>
          <s v="&gt;11/8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18">
  <r>
    <x v="0"/>
    <x v="0"/>
    <x v="0"/>
    <x v="0"/>
    <m/>
    <x v="0"/>
    <x v="0"/>
    <n v="10000"/>
  </r>
  <r>
    <x v="0"/>
    <x v="0"/>
    <x v="0"/>
    <x v="0"/>
    <m/>
    <x v="0"/>
    <x v="1"/>
    <n v="-10000"/>
  </r>
  <r>
    <x v="1"/>
    <x v="1"/>
    <x v="0"/>
    <x v="1"/>
    <n v="21.77"/>
    <x v="1"/>
    <x v="2"/>
    <n v="325.89"/>
  </r>
  <r>
    <x v="1"/>
    <x v="1"/>
    <x v="0"/>
    <x v="1"/>
    <m/>
    <x v="1"/>
    <x v="3"/>
    <n v="0.33"/>
  </r>
  <r>
    <x v="1"/>
    <x v="1"/>
    <x v="0"/>
    <x v="1"/>
    <m/>
    <x v="1"/>
    <x v="0"/>
    <n v="-326.21999999999997"/>
  </r>
  <r>
    <x v="1"/>
    <x v="2"/>
    <x v="0"/>
    <x v="1"/>
    <n v="25.34"/>
    <x v="1"/>
    <x v="4"/>
    <n v="325.62"/>
  </r>
  <r>
    <x v="1"/>
    <x v="2"/>
    <x v="0"/>
    <x v="1"/>
    <m/>
    <x v="1"/>
    <x v="5"/>
    <n v="0.34"/>
  </r>
  <r>
    <x v="1"/>
    <x v="2"/>
    <x v="0"/>
    <x v="1"/>
    <m/>
    <x v="1"/>
    <x v="0"/>
    <n v="-325.95999999999998"/>
  </r>
  <r>
    <x v="1"/>
    <x v="3"/>
    <x v="0"/>
    <x v="1"/>
    <n v="9.6300000000000008"/>
    <x v="1"/>
    <x v="6"/>
    <n v="325.77999999999997"/>
  </r>
  <r>
    <x v="1"/>
    <x v="3"/>
    <x v="0"/>
    <x v="1"/>
    <m/>
    <x v="1"/>
    <x v="7"/>
    <n v="0.33"/>
  </r>
  <r>
    <x v="1"/>
    <x v="3"/>
    <x v="0"/>
    <x v="1"/>
    <m/>
    <x v="1"/>
    <x v="0"/>
    <n v="-326.10999999999996"/>
  </r>
  <r>
    <x v="1"/>
    <x v="4"/>
    <x v="0"/>
    <x v="1"/>
    <n v="10.56"/>
    <x v="1"/>
    <x v="8"/>
    <n v="326.08999999999997"/>
  </r>
  <r>
    <x v="1"/>
    <x v="4"/>
    <x v="0"/>
    <x v="1"/>
    <m/>
    <x v="1"/>
    <x v="9"/>
    <n v="0.33"/>
  </r>
  <r>
    <x v="1"/>
    <x v="4"/>
    <x v="0"/>
    <x v="1"/>
    <m/>
    <x v="1"/>
    <x v="0"/>
    <n v="-326.41999999999996"/>
  </r>
  <r>
    <x v="1"/>
    <x v="5"/>
    <x v="0"/>
    <x v="1"/>
    <n v="74.39"/>
    <x v="1"/>
    <x v="10"/>
    <n v="325.82"/>
  </r>
  <r>
    <x v="1"/>
    <x v="5"/>
    <x v="0"/>
    <x v="1"/>
    <m/>
    <x v="1"/>
    <x v="11"/>
    <n v="0.33"/>
  </r>
  <r>
    <x v="1"/>
    <x v="5"/>
    <x v="0"/>
    <x v="1"/>
    <m/>
    <x v="1"/>
    <x v="0"/>
    <n v="-326.14999999999998"/>
  </r>
  <r>
    <x v="1"/>
    <x v="6"/>
    <x v="0"/>
    <x v="1"/>
    <n v="22.8"/>
    <x v="1"/>
    <x v="12"/>
    <n v="325.81"/>
  </r>
  <r>
    <x v="1"/>
    <x v="6"/>
    <x v="0"/>
    <x v="1"/>
    <m/>
    <x v="1"/>
    <x v="13"/>
    <n v="0.33"/>
  </r>
  <r>
    <x v="1"/>
    <x v="6"/>
    <x v="0"/>
    <x v="1"/>
    <m/>
    <x v="1"/>
    <x v="0"/>
    <n v="-326.14"/>
  </r>
  <r>
    <x v="1"/>
    <x v="7"/>
    <x v="0"/>
    <x v="1"/>
    <n v="8.6999999999999993"/>
    <x v="1"/>
    <x v="14"/>
    <n v="325.89999999999998"/>
  </r>
  <r>
    <x v="1"/>
    <x v="7"/>
    <x v="0"/>
    <x v="1"/>
    <m/>
    <x v="1"/>
    <x v="15"/>
    <n v="0.33"/>
  </r>
  <r>
    <x v="1"/>
    <x v="7"/>
    <x v="0"/>
    <x v="1"/>
    <m/>
    <x v="1"/>
    <x v="0"/>
    <n v="-326.22999999999996"/>
  </r>
  <r>
    <x v="1"/>
    <x v="8"/>
    <x v="0"/>
    <x v="1"/>
    <n v="12.03"/>
    <x v="1"/>
    <x v="16"/>
    <n v="326.01"/>
  </r>
  <r>
    <x v="1"/>
    <x v="8"/>
    <x v="0"/>
    <x v="1"/>
    <m/>
    <x v="1"/>
    <x v="17"/>
    <n v="0.34"/>
  </r>
  <r>
    <x v="1"/>
    <x v="8"/>
    <x v="0"/>
    <x v="1"/>
    <m/>
    <x v="1"/>
    <x v="0"/>
    <n v="-326.34999999999997"/>
  </r>
  <r>
    <x v="1"/>
    <x v="9"/>
    <x v="0"/>
    <x v="1"/>
    <n v="20.83"/>
    <x v="1"/>
    <x v="18"/>
    <n v="325.77999999999997"/>
  </r>
  <r>
    <x v="1"/>
    <x v="9"/>
    <x v="0"/>
    <x v="1"/>
    <m/>
    <x v="1"/>
    <x v="19"/>
    <n v="0.33"/>
  </r>
  <r>
    <x v="1"/>
    <x v="9"/>
    <x v="0"/>
    <x v="1"/>
    <m/>
    <x v="1"/>
    <x v="0"/>
    <n v="-326.10999999999996"/>
  </r>
  <r>
    <x v="1"/>
    <x v="10"/>
    <x v="0"/>
    <x v="1"/>
    <n v="5.52"/>
    <x v="1"/>
    <x v="20"/>
    <n v="325.85000000000002"/>
  </r>
  <r>
    <x v="1"/>
    <x v="10"/>
    <x v="0"/>
    <x v="1"/>
    <m/>
    <x v="1"/>
    <x v="21"/>
    <n v="0.34"/>
  </r>
  <r>
    <x v="1"/>
    <x v="10"/>
    <x v="0"/>
    <x v="1"/>
    <m/>
    <x v="1"/>
    <x v="0"/>
    <n v="-326.19"/>
  </r>
  <r>
    <x v="1"/>
    <x v="11"/>
    <x v="0"/>
    <x v="1"/>
    <n v="19.78"/>
    <x v="1"/>
    <x v="22"/>
    <n v="325.38"/>
  </r>
  <r>
    <x v="1"/>
    <x v="11"/>
    <x v="0"/>
    <x v="1"/>
    <m/>
    <x v="1"/>
    <x v="23"/>
    <n v="0.33"/>
  </r>
  <r>
    <x v="1"/>
    <x v="11"/>
    <x v="0"/>
    <x v="1"/>
    <m/>
    <x v="1"/>
    <x v="0"/>
    <n v="-325.70999999999998"/>
  </r>
  <r>
    <x v="1"/>
    <x v="12"/>
    <x v="0"/>
    <x v="1"/>
    <n v="8.6300000000000008"/>
    <x v="1"/>
    <x v="24"/>
    <n v="325.87"/>
  </r>
  <r>
    <x v="1"/>
    <x v="12"/>
    <x v="0"/>
    <x v="1"/>
    <m/>
    <x v="1"/>
    <x v="25"/>
    <n v="0.33"/>
  </r>
  <r>
    <x v="1"/>
    <x v="12"/>
    <x v="0"/>
    <x v="1"/>
    <m/>
    <x v="1"/>
    <x v="0"/>
    <n v="-326.2"/>
  </r>
  <r>
    <x v="1"/>
    <x v="13"/>
    <x v="0"/>
    <x v="1"/>
    <n v="6.49"/>
    <x v="1"/>
    <x v="26"/>
    <n v="325.60000000000002"/>
  </r>
  <r>
    <x v="1"/>
    <x v="13"/>
    <x v="0"/>
    <x v="1"/>
    <m/>
    <x v="1"/>
    <x v="27"/>
    <n v="0.33"/>
  </r>
  <r>
    <x v="1"/>
    <x v="13"/>
    <x v="0"/>
    <x v="1"/>
    <m/>
    <x v="1"/>
    <x v="0"/>
    <n v="-325.93"/>
  </r>
  <r>
    <x v="1"/>
    <x v="14"/>
    <x v="0"/>
    <x v="1"/>
    <n v="18.309999999999999"/>
    <x v="1"/>
    <x v="28"/>
    <n v="326.10000000000002"/>
  </r>
  <r>
    <x v="1"/>
    <x v="14"/>
    <x v="0"/>
    <x v="1"/>
    <m/>
    <x v="1"/>
    <x v="29"/>
    <n v="0.33"/>
  </r>
  <r>
    <x v="1"/>
    <x v="14"/>
    <x v="0"/>
    <x v="1"/>
    <m/>
    <x v="1"/>
    <x v="0"/>
    <n v="-326.43"/>
  </r>
  <r>
    <x v="1"/>
    <x v="15"/>
    <x v="0"/>
    <x v="1"/>
    <n v="20.05"/>
    <x v="1"/>
    <x v="30"/>
    <n v="326.20999999999998"/>
  </r>
  <r>
    <x v="1"/>
    <x v="15"/>
    <x v="0"/>
    <x v="1"/>
    <m/>
    <x v="1"/>
    <x v="31"/>
    <n v="0.33"/>
  </r>
  <r>
    <x v="1"/>
    <x v="15"/>
    <x v="0"/>
    <x v="1"/>
    <m/>
    <x v="1"/>
    <x v="0"/>
    <n v="-326.53999999999996"/>
  </r>
  <r>
    <x v="1"/>
    <x v="16"/>
    <x v="0"/>
    <x v="1"/>
    <n v="236.12"/>
    <x v="1"/>
    <x v="32"/>
    <n v="325.82"/>
  </r>
  <r>
    <x v="1"/>
    <x v="16"/>
    <x v="0"/>
    <x v="1"/>
    <m/>
    <x v="1"/>
    <x v="33"/>
    <n v="0.33"/>
  </r>
  <r>
    <x v="1"/>
    <x v="16"/>
    <x v="0"/>
    <x v="1"/>
    <m/>
    <x v="1"/>
    <x v="0"/>
    <n v="-326.14999999999998"/>
  </r>
  <r>
    <x v="1"/>
    <x v="17"/>
    <x v="0"/>
    <x v="1"/>
    <n v="30.37"/>
    <x v="1"/>
    <x v="34"/>
    <n v="325.87"/>
  </r>
  <r>
    <x v="1"/>
    <x v="17"/>
    <x v="0"/>
    <x v="1"/>
    <m/>
    <x v="1"/>
    <x v="35"/>
    <n v="0.33"/>
  </r>
  <r>
    <x v="1"/>
    <x v="17"/>
    <x v="0"/>
    <x v="1"/>
    <m/>
    <x v="1"/>
    <x v="0"/>
    <n v="-326.2"/>
  </r>
  <r>
    <x v="1"/>
    <x v="18"/>
    <x v="0"/>
    <x v="1"/>
    <n v="89.27"/>
    <x v="1"/>
    <x v="36"/>
    <n v="325.83999999999997"/>
  </r>
  <r>
    <x v="1"/>
    <x v="18"/>
    <x v="0"/>
    <x v="1"/>
    <m/>
    <x v="1"/>
    <x v="37"/>
    <n v="0.33"/>
  </r>
  <r>
    <x v="1"/>
    <x v="18"/>
    <x v="0"/>
    <x v="1"/>
    <m/>
    <x v="1"/>
    <x v="0"/>
    <n v="-326.16999999999996"/>
  </r>
  <r>
    <x v="1"/>
    <x v="19"/>
    <x v="0"/>
    <x v="1"/>
    <n v="41.48"/>
    <x v="1"/>
    <x v="38"/>
    <n v="326.02999999999997"/>
  </r>
  <r>
    <x v="1"/>
    <x v="19"/>
    <x v="0"/>
    <x v="1"/>
    <m/>
    <x v="1"/>
    <x v="39"/>
    <n v="0.33"/>
  </r>
  <r>
    <x v="1"/>
    <x v="19"/>
    <x v="0"/>
    <x v="1"/>
    <m/>
    <x v="1"/>
    <x v="0"/>
    <n v="-326.35999999999996"/>
  </r>
  <r>
    <x v="1"/>
    <x v="20"/>
    <x v="0"/>
    <x v="1"/>
    <n v="24.01"/>
    <x v="1"/>
    <x v="40"/>
    <n v="325.81"/>
  </r>
  <r>
    <x v="1"/>
    <x v="20"/>
    <x v="0"/>
    <x v="1"/>
    <m/>
    <x v="1"/>
    <x v="41"/>
    <n v="0.34"/>
  </r>
  <r>
    <x v="1"/>
    <x v="20"/>
    <x v="0"/>
    <x v="1"/>
    <m/>
    <x v="1"/>
    <x v="0"/>
    <n v="-326.14999999999998"/>
  </r>
  <r>
    <x v="1"/>
    <x v="21"/>
    <x v="0"/>
    <x v="1"/>
    <n v="46.68"/>
    <x v="1"/>
    <x v="42"/>
    <n v="325.82"/>
  </r>
  <r>
    <x v="1"/>
    <x v="21"/>
    <x v="0"/>
    <x v="1"/>
    <m/>
    <x v="1"/>
    <x v="43"/>
    <n v="0.33"/>
  </r>
  <r>
    <x v="1"/>
    <x v="21"/>
    <x v="0"/>
    <x v="1"/>
    <m/>
    <x v="1"/>
    <x v="0"/>
    <n v="-326.14999999999998"/>
  </r>
  <r>
    <x v="1"/>
    <x v="22"/>
    <x v="0"/>
    <x v="1"/>
    <n v="172.41"/>
    <x v="1"/>
    <x v="44"/>
    <n v="325.79000000000002"/>
  </r>
  <r>
    <x v="1"/>
    <x v="22"/>
    <x v="0"/>
    <x v="1"/>
    <m/>
    <x v="1"/>
    <x v="45"/>
    <n v="0.33"/>
  </r>
  <r>
    <x v="1"/>
    <x v="22"/>
    <x v="0"/>
    <x v="1"/>
    <m/>
    <x v="1"/>
    <x v="0"/>
    <n v="-326.12"/>
  </r>
  <r>
    <x v="1"/>
    <x v="23"/>
    <x v="0"/>
    <x v="1"/>
    <n v="23.75"/>
    <x v="1"/>
    <x v="46"/>
    <n v="325.85000000000002"/>
  </r>
  <r>
    <x v="1"/>
    <x v="23"/>
    <x v="0"/>
    <x v="1"/>
    <m/>
    <x v="1"/>
    <x v="47"/>
    <n v="0.33"/>
  </r>
  <r>
    <x v="1"/>
    <x v="23"/>
    <x v="0"/>
    <x v="1"/>
    <m/>
    <x v="1"/>
    <x v="0"/>
    <n v="-326.18"/>
  </r>
  <r>
    <x v="1"/>
    <x v="24"/>
    <x v="0"/>
    <x v="1"/>
    <n v="19.989999999999998"/>
    <x v="1"/>
    <x v="48"/>
    <n v="325.64"/>
  </r>
  <r>
    <x v="1"/>
    <x v="24"/>
    <x v="0"/>
    <x v="1"/>
    <m/>
    <x v="1"/>
    <x v="49"/>
    <n v="0.33"/>
  </r>
  <r>
    <x v="1"/>
    <x v="24"/>
    <x v="0"/>
    <x v="1"/>
    <m/>
    <x v="1"/>
    <x v="0"/>
    <n v="-325.96999999999997"/>
  </r>
  <r>
    <x v="1"/>
    <x v="25"/>
    <x v="0"/>
    <x v="1"/>
    <n v="11.82"/>
    <x v="1"/>
    <x v="50"/>
    <n v="325.76"/>
  </r>
  <r>
    <x v="1"/>
    <x v="25"/>
    <x v="0"/>
    <x v="1"/>
    <m/>
    <x v="1"/>
    <x v="51"/>
    <n v="0.33"/>
  </r>
  <r>
    <x v="1"/>
    <x v="25"/>
    <x v="0"/>
    <x v="1"/>
    <m/>
    <x v="1"/>
    <x v="0"/>
    <n v="-326.08999999999997"/>
  </r>
  <r>
    <x v="1"/>
    <x v="26"/>
    <x v="0"/>
    <x v="1"/>
    <n v="25.84"/>
    <x v="1"/>
    <x v="52"/>
    <n v="325.83999999999997"/>
  </r>
  <r>
    <x v="1"/>
    <x v="26"/>
    <x v="0"/>
    <x v="1"/>
    <m/>
    <x v="1"/>
    <x v="53"/>
    <n v="0.33"/>
  </r>
  <r>
    <x v="1"/>
    <x v="26"/>
    <x v="0"/>
    <x v="1"/>
    <m/>
    <x v="1"/>
    <x v="0"/>
    <n v="-326.16999999999996"/>
  </r>
  <r>
    <x v="1"/>
    <x v="27"/>
    <x v="0"/>
    <x v="1"/>
    <n v="12.07"/>
    <x v="1"/>
    <x v="54"/>
    <n v="325.77"/>
  </r>
  <r>
    <x v="1"/>
    <x v="27"/>
    <x v="0"/>
    <x v="1"/>
    <m/>
    <x v="1"/>
    <x v="55"/>
    <n v="0.33"/>
  </r>
  <r>
    <x v="1"/>
    <x v="27"/>
    <x v="0"/>
    <x v="1"/>
    <m/>
    <x v="1"/>
    <x v="0"/>
    <n v="-326.09999999999997"/>
  </r>
  <r>
    <x v="1"/>
    <x v="28"/>
    <x v="0"/>
    <x v="1"/>
    <n v="11.98"/>
    <x v="1"/>
    <x v="56"/>
    <n v="326.08999999999997"/>
  </r>
  <r>
    <x v="1"/>
    <x v="28"/>
    <x v="0"/>
    <x v="1"/>
    <m/>
    <x v="1"/>
    <x v="57"/>
    <n v="0.33"/>
  </r>
  <r>
    <x v="1"/>
    <x v="28"/>
    <x v="0"/>
    <x v="1"/>
    <m/>
    <x v="1"/>
    <x v="0"/>
    <n v="-326.41999999999996"/>
  </r>
  <r>
    <x v="1"/>
    <x v="29"/>
    <x v="0"/>
    <x v="1"/>
    <n v="4.3899999999999997"/>
    <x v="1"/>
    <x v="58"/>
    <n v="325.39"/>
  </r>
  <r>
    <x v="1"/>
    <x v="29"/>
    <x v="0"/>
    <x v="1"/>
    <m/>
    <x v="1"/>
    <x v="59"/>
    <n v="0.34"/>
  </r>
  <r>
    <x v="1"/>
    <x v="29"/>
    <x v="0"/>
    <x v="1"/>
    <m/>
    <x v="1"/>
    <x v="0"/>
    <n v="-325.72999999999996"/>
  </r>
  <r>
    <x v="1"/>
    <x v="30"/>
    <x v="0"/>
    <x v="1"/>
    <n v="18.55"/>
    <x v="1"/>
    <x v="60"/>
    <n v="325.92"/>
  </r>
  <r>
    <x v="1"/>
    <x v="30"/>
    <x v="0"/>
    <x v="1"/>
    <m/>
    <x v="1"/>
    <x v="61"/>
    <n v="0.33"/>
  </r>
  <r>
    <x v="1"/>
    <x v="30"/>
    <x v="0"/>
    <x v="1"/>
    <m/>
    <x v="1"/>
    <x v="0"/>
    <n v="-326.25"/>
  </r>
  <r>
    <x v="2"/>
    <x v="19"/>
    <x v="0"/>
    <x v="1"/>
    <m/>
    <x v="2"/>
    <x v="0"/>
    <n v="6.22"/>
  </r>
  <r>
    <x v="2"/>
    <x v="19"/>
    <x v="0"/>
    <x v="1"/>
    <m/>
    <x v="2"/>
    <x v="62"/>
    <n v="-6.22"/>
  </r>
  <r>
    <x v="2"/>
    <x v="11"/>
    <x v="0"/>
    <x v="1"/>
    <m/>
    <x v="3"/>
    <x v="0"/>
    <n v="1.48"/>
  </r>
  <r>
    <x v="2"/>
    <x v="11"/>
    <x v="0"/>
    <x v="1"/>
    <m/>
    <x v="3"/>
    <x v="62"/>
    <n v="-1.48"/>
  </r>
  <r>
    <x v="2"/>
    <x v="2"/>
    <x v="0"/>
    <x v="1"/>
    <m/>
    <x v="4"/>
    <x v="0"/>
    <n v="3.8"/>
  </r>
  <r>
    <x v="2"/>
    <x v="2"/>
    <x v="0"/>
    <x v="1"/>
    <m/>
    <x v="4"/>
    <x v="62"/>
    <n v="-3.8"/>
  </r>
  <r>
    <x v="3"/>
    <x v="0"/>
    <x v="0"/>
    <x v="0"/>
    <m/>
    <x v="5"/>
    <x v="1"/>
    <n v="222.8"/>
  </r>
  <r>
    <x v="3"/>
    <x v="0"/>
    <x v="0"/>
    <x v="0"/>
    <m/>
    <x v="5"/>
    <x v="0"/>
    <n v="-222.8"/>
  </r>
  <r>
    <x v="2"/>
    <x v="7"/>
    <x v="0"/>
    <x v="1"/>
    <m/>
    <x v="5"/>
    <x v="0"/>
    <n v="2.94"/>
  </r>
  <r>
    <x v="2"/>
    <x v="7"/>
    <x v="0"/>
    <x v="1"/>
    <m/>
    <x v="5"/>
    <x v="62"/>
    <n v="-2.94"/>
  </r>
  <r>
    <x v="2"/>
    <x v="29"/>
    <x v="0"/>
    <x v="1"/>
    <m/>
    <x v="6"/>
    <x v="0"/>
    <n v="1.45"/>
  </r>
  <r>
    <x v="2"/>
    <x v="29"/>
    <x v="0"/>
    <x v="1"/>
    <m/>
    <x v="6"/>
    <x v="62"/>
    <n v="-1.45"/>
  </r>
  <r>
    <x v="2"/>
    <x v="8"/>
    <x v="0"/>
    <x v="1"/>
    <m/>
    <x v="7"/>
    <x v="0"/>
    <n v="2.29"/>
  </r>
  <r>
    <x v="2"/>
    <x v="8"/>
    <x v="0"/>
    <x v="1"/>
    <m/>
    <x v="7"/>
    <x v="62"/>
    <n v="-2.29"/>
  </r>
  <r>
    <x v="2"/>
    <x v="13"/>
    <x v="0"/>
    <x v="1"/>
    <m/>
    <x v="8"/>
    <x v="0"/>
    <n v="1.3"/>
  </r>
  <r>
    <x v="2"/>
    <x v="13"/>
    <x v="0"/>
    <x v="1"/>
    <m/>
    <x v="8"/>
    <x v="62"/>
    <n v="-1.3"/>
  </r>
  <r>
    <x v="0"/>
    <x v="0"/>
    <x v="0"/>
    <x v="0"/>
    <m/>
    <x v="9"/>
    <x v="0"/>
    <n v="10000"/>
  </r>
  <r>
    <x v="0"/>
    <x v="0"/>
    <x v="0"/>
    <x v="0"/>
    <m/>
    <x v="9"/>
    <x v="1"/>
    <n v="-10000"/>
  </r>
  <r>
    <x v="2"/>
    <x v="20"/>
    <x v="0"/>
    <x v="1"/>
    <m/>
    <x v="10"/>
    <x v="0"/>
    <n v="4.08"/>
  </r>
  <r>
    <x v="2"/>
    <x v="20"/>
    <x v="0"/>
    <x v="1"/>
    <m/>
    <x v="10"/>
    <x v="62"/>
    <n v="-4.08"/>
  </r>
  <r>
    <x v="1"/>
    <x v="1"/>
    <x v="0"/>
    <x v="2"/>
    <n v="19.71"/>
    <x v="11"/>
    <x v="63"/>
    <n v="340"/>
  </r>
  <r>
    <x v="1"/>
    <x v="1"/>
    <x v="0"/>
    <x v="2"/>
    <m/>
    <x v="11"/>
    <x v="64"/>
    <n v="0.35"/>
  </r>
  <r>
    <x v="1"/>
    <x v="1"/>
    <x v="0"/>
    <x v="2"/>
    <m/>
    <x v="11"/>
    <x v="0"/>
    <n v="-340.35"/>
  </r>
  <r>
    <x v="1"/>
    <x v="3"/>
    <x v="0"/>
    <x v="2"/>
    <n v="10.35"/>
    <x v="11"/>
    <x v="65"/>
    <n v="341.55"/>
  </r>
  <r>
    <x v="1"/>
    <x v="3"/>
    <x v="0"/>
    <x v="2"/>
    <m/>
    <x v="11"/>
    <x v="66"/>
    <n v="0.35"/>
  </r>
  <r>
    <x v="1"/>
    <x v="3"/>
    <x v="0"/>
    <x v="2"/>
    <m/>
    <x v="11"/>
    <x v="0"/>
    <n v="-341.90000000000003"/>
  </r>
  <r>
    <x v="1"/>
    <x v="31"/>
    <x v="0"/>
    <x v="2"/>
    <n v="22.99"/>
    <x v="11"/>
    <x v="67"/>
    <n v="338.64"/>
  </r>
  <r>
    <x v="1"/>
    <x v="31"/>
    <x v="0"/>
    <x v="2"/>
    <m/>
    <x v="11"/>
    <x v="68"/>
    <n v="0.36"/>
  </r>
  <r>
    <x v="1"/>
    <x v="31"/>
    <x v="0"/>
    <x v="2"/>
    <m/>
    <x v="11"/>
    <x v="0"/>
    <n v="-339"/>
  </r>
  <r>
    <x v="1"/>
    <x v="6"/>
    <x v="0"/>
    <x v="2"/>
    <n v="24.2"/>
    <x v="11"/>
    <x v="69"/>
    <n v="338.8"/>
  </r>
  <r>
    <x v="1"/>
    <x v="6"/>
    <x v="0"/>
    <x v="2"/>
    <m/>
    <x v="11"/>
    <x v="70"/>
    <n v="0.35"/>
  </r>
  <r>
    <x v="1"/>
    <x v="6"/>
    <x v="0"/>
    <x v="2"/>
    <m/>
    <x v="11"/>
    <x v="0"/>
    <n v="-339.15000000000003"/>
  </r>
  <r>
    <x v="1"/>
    <x v="32"/>
    <x v="0"/>
    <x v="2"/>
    <n v="9.48"/>
    <x v="11"/>
    <x v="71"/>
    <n v="343.65"/>
  </r>
  <r>
    <x v="1"/>
    <x v="32"/>
    <x v="0"/>
    <x v="2"/>
    <m/>
    <x v="11"/>
    <x v="72"/>
    <n v="0.36"/>
  </r>
  <r>
    <x v="1"/>
    <x v="32"/>
    <x v="0"/>
    <x v="2"/>
    <m/>
    <x v="11"/>
    <x v="0"/>
    <n v="-344.01"/>
  </r>
  <r>
    <x v="1"/>
    <x v="33"/>
    <x v="0"/>
    <x v="2"/>
    <n v="303.74"/>
    <x v="11"/>
    <x v="73"/>
    <n v="340.19"/>
  </r>
  <r>
    <x v="1"/>
    <x v="33"/>
    <x v="0"/>
    <x v="2"/>
    <m/>
    <x v="11"/>
    <x v="74"/>
    <n v="0.36"/>
  </r>
  <r>
    <x v="1"/>
    <x v="33"/>
    <x v="0"/>
    <x v="2"/>
    <m/>
    <x v="11"/>
    <x v="0"/>
    <n v="-340.55"/>
  </r>
  <r>
    <x v="1"/>
    <x v="34"/>
    <x v="0"/>
    <x v="2"/>
    <n v="5.74"/>
    <x v="11"/>
    <x v="75"/>
    <n v="341.3"/>
  </r>
  <r>
    <x v="1"/>
    <x v="34"/>
    <x v="0"/>
    <x v="2"/>
    <m/>
    <x v="11"/>
    <x v="76"/>
    <n v="0.36"/>
  </r>
  <r>
    <x v="1"/>
    <x v="34"/>
    <x v="0"/>
    <x v="2"/>
    <m/>
    <x v="11"/>
    <x v="0"/>
    <n v="-341.66"/>
  </r>
  <r>
    <x v="1"/>
    <x v="12"/>
    <x v="0"/>
    <x v="2"/>
    <n v="9.16"/>
    <x v="11"/>
    <x v="77"/>
    <n v="342.13"/>
  </r>
  <r>
    <x v="1"/>
    <x v="12"/>
    <x v="0"/>
    <x v="2"/>
    <m/>
    <x v="11"/>
    <x v="78"/>
    <n v="0.35"/>
  </r>
  <r>
    <x v="1"/>
    <x v="12"/>
    <x v="0"/>
    <x v="2"/>
    <m/>
    <x v="11"/>
    <x v="0"/>
    <n v="-342.48"/>
  </r>
  <r>
    <x v="1"/>
    <x v="13"/>
    <x v="0"/>
    <x v="2"/>
    <n v="6.33"/>
    <x v="11"/>
    <x v="79"/>
    <n v="339.98"/>
  </r>
  <r>
    <x v="1"/>
    <x v="13"/>
    <x v="0"/>
    <x v="2"/>
    <m/>
    <x v="11"/>
    <x v="80"/>
    <n v="0.36"/>
  </r>
  <r>
    <x v="1"/>
    <x v="13"/>
    <x v="0"/>
    <x v="2"/>
    <m/>
    <x v="11"/>
    <x v="0"/>
    <n v="-340.34000000000003"/>
  </r>
  <r>
    <x v="1"/>
    <x v="14"/>
    <x v="0"/>
    <x v="2"/>
    <n v="19.600000000000001"/>
    <x v="11"/>
    <x v="81"/>
    <n v="338.88"/>
  </r>
  <r>
    <x v="1"/>
    <x v="14"/>
    <x v="0"/>
    <x v="2"/>
    <m/>
    <x v="11"/>
    <x v="82"/>
    <n v="0.36"/>
  </r>
  <r>
    <x v="1"/>
    <x v="14"/>
    <x v="0"/>
    <x v="2"/>
    <m/>
    <x v="11"/>
    <x v="0"/>
    <n v="-339.24"/>
  </r>
  <r>
    <x v="1"/>
    <x v="15"/>
    <x v="0"/>
    <x v="2"/>
    <n v="21.04"/>
    <x v="11"/>
    <x v="83"/>
    <n v="340.64"/>
  </r>
  <r>
    <x v="1"/>
    <x v="15"/>
    <x v="0"/>
    <x v="2"/>
    <m/>
    <x v="11"/>
    <x v="84"/>
    <n v="0.36"/>
  </r>
  <r>
    <x v="1"/>
    <x v="15"/>
    <x v="0"/>
    <x v="2"/>
    <m/>
    <x v="11"/>
    <x v="0"/>
    <n v="-341"/>
  </r>
  <r>
    <x v="1"/>
    <x v="16"/>
    <x v="0"/>
    <x v="2"/>
    <n v="350.71"/>
    <x v="11"/>
    <x v="85"/>
    <n v="340.19"/>
  </r>
  <r>
    <x v="1"/>
    <x v="16"/>
    <x v="0"/>
    <x v="2"/>
    <m/>
    <x v="11"/>
    <x v="86"/>
    <n v="0.36"/>
  </r>
  <r>
    <x v="1"/>
    <x v="16"/>
    <x v="0"/>
    <x v="2"/>
    <m/>
    <x v="11"/>
    <x v="0"/>
    <n v="-340.55"/>
  </r>
  <r>
    <x v="1"/>
    <x v="17"/>
    <x v="0"/>
    <x v="2"/>
    <n v="34.75"/>
    <x v="11"/>
    <x v="87"/>
    <n v="340.9"/>
  </r>
  <r>
    <x v="1"/>
    <x v="17"/>
    <x v="0"/>
    <x v="2"/>
    <m/>
    <x v="11"/>
    <x v="88"/>
    <n v="0.35"/>
  </r>
  <r>
    <x v="1"/>
    <x v="17"/>
    <x v="0"/>
    <x v="2"/>
    <m/>
    <x v="11"/>
    <x v="0"/>
    <n v="-341.25"/>
  </r>
  <r>
    <x v="1"/>
    <x v="18"/>
    <x v="0"/>
    <x v="2"/>
    <n v="98.6"/>
    <x v="11"/>
    <x v="89"/>
    <n v="337.21"/>
  </r>
  <r>
    <x v="1"/>
    <x v="18"/>
    <x v="0"/>
    <x v="2"/>
    <m/>
    <x v="11"/>
    <x v="90"/>
    <n v="0.35"/>
  </r>
  <r>
    <x v="1"/>
    <x v="18"/>
    <x v="0"/>
    <x v="2"/>
    <m/>
    <x v="11"/>
    <x v="0"/>
    <n v="-337.56"/>
  </r>
  <r>
    <x v="1"/>
    <x v="35"/>
    <x v="0"/>
    <x v="2"/>
    <n v="19.41"/>
    <x v="11"/>
    <x v="91"/>
    <n v="340.65"/>
  </r>
  <r>
    <x v="1"/>
    <x v="35"/>
    <x v="0"/>
    <x v="2"/>
    <m/>
    <x v="11"/>
    <x v="92"/>
    <n v="0.35"/>
  </r>
  <r>
    <x v="1"/>
    <x v="35"/>
    <x v="0"/>
    <x v="2"/>
    <m/>
    <x v="11"/>
    <x v="0"/>
    <n v="-341"/>
  </r>
  <r>
    <x v="1"/>
    <x v="36"/>
    <x v="0"/>
    <x v="2"/>
    <n v="14.25"/>
    <x v="11"/>
    <x v="93"/>
    <n v="342"/>
  </r>
  <r>
    <x v="1"/>
    <x v="36"/>
    <x v="0"/>
    <x v="2"/>
    <m/>
    <x v="11"/>
    <x v="94"/>
    <n v="0.35"/>
  </r>
  <r>
    <x v="1"/>
    <x v="36"/>
    <x v="0"/>
    <x v="2"/>
    <m/>
    <x v="11"/>
    <x v="0"/>
    <n v="-342.35"/>
  </r>
  <r>
    <x v="1"/>
    <x v="37"/>
    <x v="0"/>
    <x v="2"/>
    <n v="12.67"/>
    <x v="11"/>
    <x v="95"/>
    <n v="337.15"/>
  </r>
  <r>
    <x v="1"/>
    <x v="37"/>
    <x v="0"/>
    <x v="2"/>
    <m/>
    <x v="11"/>
    <x v="96"/>
    <n v="0.35"/>
  </r>
  <r>
    <x v="1"/>
    <x v="37"/>
    <x v="0"/>
    <x v="2"/>
    <m/>
    <x v="11"/>
    <x v="0"/>
    <n v="-337.5"/>
  </r>
  <r>
    <x v="1"/>
    <x v="19"/>
    <x v="0"/>
    <x v="2"/>
    <n v="49.59"/>
    <x v="11"/>
    <x v="97"/>
    <n v="342.17"/>
  </r>
  <r>
    <x v="1"/>
    <x v="19"/>
    <x v="0"/>
    <x v="2"/>
    <m/>
    <x v="11"/>
    <x v="98"/>
    <n v="0.36"/>
  </r>
  <r>
    <x v="1"/>
    <x v="19"/>
    <x v="0"/>
    <x v="2"/>
    <m/>
    <x v="11"/>
    <x v="0"/>
    <n v="-342.53000000000003"/>
  </r>
  <r>
    <x v="1"/>
    <x v="20"/>
    <x v="0"/>
    <x v="2"/>
    <n v="22.13"/>
    <x v="11"/>
    <x v="99"/>
    <n v="340.14"/>
  </r>
  <r>
    <x v="1"/>
    <x v="20"/>
    <x v="0"/>
    <x v="2"/>
    <m/>
    <x v="11"/>
    <x v="100"/>
    <n v="0.36"/>
  </r>
  <r>
    <x v="1"/>
    <x v="20"/>
    <x v="0"/>
    <x v="2"/>
    <m/>
    <x v="11"/>
    <x v="0"/>
    <n v="-340.5"/>
  </r>
  <r>
    <x v="1"/>
    <x v="21"/>
    <x v="0"/>
    <x v="2"/>
    <n v="56.14"/>
    <x v="11"/>
    <x v="101"/>
    <n v="338.52"/>
  </r>
  <r>
    <x v="1"/>
    <x v="21"/>
    <x v="0"/>
    <x v="2"/>
    <m/>
    <x v="11"/>
    <x v="102"/>
    <n v="0.35"/>
  </r>
  <r>
    <x v="1"/>
    <x v="21"/>
    <x v="0"/>
    <x v="2"/>
    <m/>
    <x v="11"/>
    <x v="0"/>
    <n v="-338.87"/>
  </r>
  <r>
    <x v="1"/>
    <x v="38"/>
    <x v="0"/>
    <x v="2"/>
    <n v="76.27"/>
    <x v="11"/>
    <x v="103"/>
    <n v="342.45"/>
  </r>
  <r>
    <x v="1"/>
    <x v="38"/>
    <x v="0"/>
    <x v="2"/>
    <m/>
    <x v="11"/>
    <x v="104"/>
    <n v="0.36"/>
  </r>
  <r>
    <x v="1"/>
    <x v="38"/>
    <x v="0"/>
    <x v="2"/>
    <m/>
    <x v="11"/>
    <x v="0"/>
    <n v="-342.81"/>
  </r>
  <r>
    <x v="1"/>
    <x v="23"/>
    <x v="0"/>
    <x v="2"/>
    <n v="23.89"/>
    <x v="11"/>
    <x v="105"/>
    <n v="340.43"/>
  </r>
  <r>
    <x v="1"/>
    <x v="23"/>
    <x v="0"/>
    <x v="2"/>
    <m/>
    <x v="11"/>
    <x v="106"/>
    <n v="0.36"/>
  </r>
  <r>
    <x v="1"/>
    <x v="23"/>
    <x v="0"/>
    <x v="2"/>
    <m/>
    <x v="11"/>
    <x v="0"/>
    <n v="-340.79"/>
  </r>
  <r>
    <x v="1"/>
    <x v="24"/>
    <x v="0"/>
    <x v="2"/>
    <n v="18.100000000000001"/>
    <x v="11"/>
    <x v="107"/>
    <n v="340.28"/>
  </r>
  <r>
    <x v="1"/>
    <x v="24"/>
    <x v="0"/>
    <x v="2"/>
    <m/>
    <x v="11"/>
    <x v="108"/>
    <n v="0.35"/>
  </r>
  <r>
    <x v="1"/>
    <x v="24"/>
    <x v="0"/>
    <x v="2"/>
    <m/>
    <x v="11"/>
    <x v="0"/>
    <n v="-340.63"/>
  </r>
  <r>
    <x v="1"/>
    <x v="39"/>
    <x v="0"/>
    <x v="2"/>
    <n v="8.49"/>
    <x v="11"/>
    <x v="109"/>
    <n v="339.6"/>
  </r>
  <r>
    <x v="1"/>
    <x v="39"/>
    <x v="0"/>
    <x v="2"/>
    <m/>
    <x v="11"/>
    <x v="110"/>
    <n v="0.36"/>
  </r>
  <r>
    <x v="1"/>
    <x v="39"/>
    <x v="0"/>
    <x v="2"/>
    <m/>
    <x v="11"/>
    <x v="0"/>
    <n v="-339.96000000000004"/>
  </r>
  <r>
    <x v="1"/>
    <x v="26"/>
    <x v="0"/>
    <x v="2"/>
    <n v="34.22"/>
    <x v="11"/>
    <x v="111"/>
    <n v="341.86"/>
  </r>
  <r>
    <x v="1"/>
    <x v="26"/>
    <x v="0"/>
    <x v="2"/>
    <m/>
    <x v="11"/>
    <x v="112"/>
    <n v="0.36"/>
  </r>
  <r>
    <x v="1"/>
    <x v="26"/>
    <x v="0"/>
    <x v="2"/>
    <m/>
    <x v="11"/>
    <x v="0"/>
    <n v="-342.22"/>
  </r>
  <r>
    <x v="1"/>
    <x v="28"/>
    <x v="0"/>
    <x v="2"/>
    <n v="10.65"/>
    <x v="11"/>
    <x v="113"/>
    <n v="338.67"/>
  </r>
  <r>
    <x v="1"/>
    <x v="28"/>
    <x v="0"/>
    <x v="2"/>
    <m/>
    <x v="11"/>
    <x v="114"/>
    <n v="0.35"/>
  </r>
  <r>
    <x v="1"/>
    <x v="28"/>
    <x v="0"/>
    <x v="2"/>
    <m/>
    <x v="11"/>
    <x v="0"/>
    <n v="-339.02000000000004"/>
  </r>
  <r>
    <x v="1"/>
    <x v="30"/>
    <x v="0"/>
    <x v="2"/>
    <n v="19.7"/>
    <x v="11"/>
    <x v="115"/>
    <n v="338.84"/>
  </r>
  <r>
    <x v="1"/>
    <x v="30"/>
    <x v="0"/>
    <x v="2"/>
    <m/>
    <x v="11"/>
    <x v="116"/>
    <n v="0.35"/>
  </r>
  <r>
    <x v="1"/>
    <x v="30"/>
    <x v="0"/>
    <x v="2"/>
    <m/>
    <x v="11"/>
    <x v="0"/>
    <n v="-339.19"/>
  </r>
  <r>
    <x v="1"/>
    <x v="40"/>
    <x v="0"/>
    <x v="2"/>
    <n v="18.88"/>
    <x v="11"/>
    <x v="117"/>
    <n v="342.29"/>
  </r>
  <r>
    <x v="1"/>
    <x v="40"/>
    <x v="0"/>
    <x v="2"/>
    <m/>
    <x v="11"/>
    <x v="118"/>
    <n v="0.36"/>
  </r>
  <r>
    <x v="1"/>
    <x v="40"/>
    <x v="0"/>
    <x v="2"/>
    <m/>
    <x v="11"/>
    <x v="0"/>
    <n v="-342.65000000000003"/>
  </r>
  <r>
    <x v="0"/>
    <x v="0"/>
    <x v="0"/>
    <x v="0"/>
    <m/>
    <x v="12"/>
    <x v="0"/>
    <n v="50000"/>
  </r>
  <r>
    <x v="0"/>
    <x v="0"/>
    <x v="0"/>
    <x v="0"/>
    <m/>
    <x v="12"/>
    <x v="1"/>
    <n v="-50000"/>
  </r>
  <r>
    <x v="0"/>
    <x v="0"/>
    <x v="0"/>
    <x v="0"/>
    <m/>
    <x v="13"/>
    <x v="0"/>
    <n v="22812.71"/>
  </r>
  <r>
    <x v="0"/>
    <x v="0"/>
    <x v="0"/>
    <x v="0"/>
    <m/>
    <x v="13"/>
    <x v="1"/>
    <n v="-22812.71"/>
  </r>
  <r>
    <x v="2"/>
    <x v="30"/>
    <x v="0"/>
    <x v="1"/>
    <m/>
    <x v="13"/>
    <x v="0"/>
    <n v="3.15"/>
  </r>
  <r>
    <x v="2"/>
    <x v="30"/>
    <x v="0"/>
    <x v="1"/>
    <m/>
    <x v="13"/>
    <x v="62"/>
    <n v="-3.15"/>
  </r>
  <r>
    <x v="2"/>
    <x v="10"/>
    <x v="0"/>
    <x v="1"/>
    <m/>
    <x v="14"/>
    <x v="0"/>
    <n v="1.66"/>
  </r>
  <r>
    <x v="2"/>
    <x v="10"/>
    <x v="0"/>
    <x v="1"/>
    <m/>
    <x v="14"/>
    <x v="62"/>
    <n v="-1.66"/>
  </r>
  <r>
    <x v="2"/>
    <x v="19"/>
    <x v="0"/>
    <x v="2"/>
    <m/>
    <x v="15"/>
    <x v="0"/>
    <n v="7.44"/>
  </r>
  <r>
    <x v="2"/>
    <x v="19"/>
    <x v="0"/>
    <x v="2"/>
    <m/>
    <x v="15"/>
    <x v="62"/>
    <n v="-7.44"/>
  </r>
  <r>
    <x v="2"/>
    <x v="14"/>
    <x v="0"/>
    <x v="1"/>
    <m/>
    <x v="15"/>
    <x v="0"/>
    <n v="2.75"/>
  </r>
  <r>
    <x v="2"/>
    <x v="14"/>
    <x v="0"/>
    <x v="1"/>
    <m/>
    <x v="15"/>
    <x v="62"/>
    <n v="-2.75"/>
  </r>
  <r>
    <x v="2"/>
    <x v="19"/>
    <x v="0"/>
    <x v="1"/>
    <m/>
    <x v="15"/>
    <x v="0"/>
    <n v="6.22"/>
  </r>
  <r>
    <x v="2"/>
    <x v="19"/>
    <x v="0"/>
    <x v="1"/>
    <m/>
    <x v="15"/>
    <x v="62"/>
    <n v="-6.22"/>
  </r>
  <r>
    <x v="2"/>
    <x v="11"/>
    <x v="0"/>
    <x v="2"/>
    <m/>
    <x v="16"/>
    <x v="62"/>
    <n v="0"/>
  </r>
  <r>
    <x v="2"/>
    <x v="11"/>
    <x v="0"/>
    <x v="2"/>
    <m/>
    <x v="16"/>
    <x v="0"/>
    <n v="0"/>
  </r>
  <r>
    <x v="2"/>
    <x v="11"/>
    <x v="0"/>
    <x v="1"/>
    <m/>
    <x v="16"/>
    <x v="0"/>
    <n v="1.48"/>
  </r>
  <r>
    <x v="2"/>
    <x v="11"/>
    <x v="0"/>
    <x v="1"/>
    <m/>
    <x v="16"/>
    <x v="62"/>
    <n v="-1.48"/>
  </r>
  <r>
    <x v="4"/>
    <x v="15"/>
    <x v="0"/>
    <x v="2"/>
    <m/>
    <x v="17"/>
    <x v="119"/>
    <n v="0.02"/>
  </r>
  <r>
    <x v="4"/>
    <x v="15"/>
    <x v="0"/>
    <x v="2"/>
    <m/>
    <x v="17"/>
    <x v="0"/>
    <n v="-0.02"/>
  </r>
  <r>
    <x v="4"/>
    <x v="15"/>
    <x v="0"/>
    <x v="1"/>
    <m/>
    <x v="17"/>
    <x v="119"/>
    <n v="0.02"/>
  </r>
  <r>
    <x v="4"/>
    <x v="15"/>
    <x v="0"/>
    <x v="1"/>
    <m/>
    <x v="17"/>
    <x v="0"/>
    <n v="-0.02"/>
  </r>
  <r>
    <x v="5"/>
    <x v="18"/>
    <x v="0"/>
    <x v="2"/>
    <m/>
    <x v="17"/>
    <x v="120"/>
    <n v="7.05"/>
  </r>
  <r>
    <x v="5"/>
    <x v="18"/>
    <x v="0"/>
    <x v="2"/>
    <m/>
    <x v="17"/>
    <x v="0"/>
    <n v="-7.05"/>
  </r>
  <r>
    <x v="5"/>
    <x v="18"/>
    <x v="0"/>
    <x v="1"/>
    <m/>
    <x v="17"/>
    <x v="121"/>
    <n v="6.39"/>
  </r>
  <r>
    <x v="5"/>
    <x v="18"/>
    <x v="0"/>
    <x v="1"/>
    <m/>
    <x v="17"/>
    <x v="0"/>
    <n v="-6.39"/>
  </r>
  <r>
    <x v="2"/>
    <x v="12"/>
    <x v="0"/>
    <x v="2"/>
    <m/>
    <x v="17"/>
    <x v="0"/>
    <n v="3.3000000000000003"/>
  </r>
  <r>
    <x v="2"/>
    <x v="12"/>
    <x v="0"/>
    <x v="2"/>
    <m/>
    <x v="17"/>
    <x v="62"/>
    <n v="-3.3000000000000003"/>
  </r>
  <r>
    <x v="2"/>
    <x v="15"/>
    <x v="0"/>
    <x v="2"/>
    <m/>
    <x v="17"/>
    <x v="0"/>
    <n v="19.779999999999998"/>
  </r>
  <r>
    <x v="2"/>
    <x v="15"/>
    <x v="0"/>
    <x v="2"/>
    <m/>
    <x v="17"/>
    <x v="62"/>
    <n v="-19.779999999999998"/>
  </r>
  <r>
    <x v="2"/>
    <x v="39"/>
    <x v="0"/>
    <x v="2"/>
    <m/>
    <x v="17"/>
    <x v="0"/>
    <n v="1.7"/>
  </r>
  <r>
    <x v="2"/>
    <x v="39"/>
    <x v="0"/>
    <x v="2"/>
    <m/>
    <x v="17"/>
    <x v="62"/>
    <n v="-1.7"/>
  </r>
  <r>
    <x v="2"/>
    <x v="12"/>
    <x v="0"/>
    <x v="1"/>
    <m/>
    <x v="17"/>
    <x v="0"/>
    <n v="3.1"/>
  </r>
  <r>
    <x v="2"/>
    <x v="12"/>
    <x v="0"/>
    <x v="1"/>
    <m/>
    <x v="17"/>
    <x v="62"/>
    <n v="-3.1"/>
  </r>
  <r>
    <x v="2"/>
    <x v="15"/>
    <x v="0"/>
    <x v="1"/>
    <m/>
    <x v="17"/>
    <x v="0"/>
    <n v="18.84"/>
  </r>
  <r>
    <x v="2"/>
    <x v="15"/>
    <x v="0"/>
    <x v="1"/>
    <m/>
    <x v="17"/>
    <x v="62"/>
    <n v="-18.84"/>
  </r>
  <r>
    <x v="2"/>
    <x v="39"/>
    <x v="0"/>
    <x v="1"/>
    <m/>
    <x v="17"/>
    <x v="62"/>
    <n v="0"/>
  </r>
  <r>
    <x v="2"/>
    <x v="39"/>
    <x v="0"/>
    <x v="1"/>
    <m/>
    <x v="17"/>
    <x v="0"/>
    <n v="0"/>
  </r>
  <r>
    <x v="2"/>
    <x v="18"/>
    <x v="0"/>
    <x v="2"/>
    <m/>
    <x v="18"/>
    <x v="0"/>
    <n v="29.58"/>
  </r>
  <r>
    <x v="2"/>
    <x v="18"/>
    <x v="0"/>
    <x v="2"/>
    <m/>
    <x v="18"/>
    <x v="62"/>
    <n v="-29.58"/>
  </r>
  <r>
    <x v="2"/>
    <x v="18"/>
    <x v="0"/>
    <x v="1"/>
    <m/>
    <x v="18"/>
    <x v="0"/>
    <n v="26.78"/>
  </r>
  <r>
    <x v="2"/>
    <x v="18"/>
    <x v="0"/>
    <x v="1"/>
    <m/>
    <x v="18"/>
    <x v="62"/>
    <n v="-26.78"/>
  </r>
  <r>
    <x v="2"/>
    <x v="7"/>
    <x v="0"/>
    <x v="2"/>
    <m/>
    <x v="19"/>
    <x v="62"/>
    <n v="0"/>
  </r>
  <r>
    <x v="2"/>
    <x v="7"/>
    <x v="0"/>
    <x v="2"/>
    <m/>
    <x v="19"/>
    <x v="0"/>
    <n v="0"/>
  </r>
  <r>
    <x v="2"/>
    <x v="24"/>
    <x v="0"/>
    <x v="2"/>
    <m/>
    <x v="19"/>
    <x v="0"/>
    <n v="2.2599999999999998"/>
  </r>
  <r>
    <x v="2"/>
    <x v="24"/>
    <x v="0"/>
    <x v="2"/>
    <m/>
    <x v="19"/>
    <x v="62"/>
    <n v="-2.2599999999999998"/>
  </r>
  <r>
    <x v="2"/>
    <x v="7"/>
    <x v="0"/>
    <x v="1"/>
    <m/>
    <x v="19"/>
    <x v="0"/>
    <n v="2.94"/>
  </r>
  <r>
    <x v="2"/>
    <x v="7"/>
    <x v="0"/>
    <x v="1"/>
    <m/>
    <x v="19"/>
    <x v="62"/>
    <n v="-2.94"/>
  </r>
  <r>
    <x v="2"/>
    <x v="24"/>
    <x v="0"/>
    <x v="1"/>
    <m/>
    <x v="19"/>
    <x v="0"/>
    <n v="2.5"/>
  </r>
  <r>
    <x v="2"/>
    <x v="24"/>
    <x v="0"/>
    <x v="1"/>
    <m/>
    <x v="19"/>
    <x v="62"/>
    <n v="-2.5"/>
  </r>
  <r>
    <x v="2"/>
    <x v="29"/>
    <x v="0"/>
    <x v="2"/>
    <m/>
    <x v="20"/>
    <x v="62"/>
    <n v="0"/>
  </r>
  <r>
    <x v="2"/>
    <x v="29"/>
    <x v="0"/>
    <x v="2"/>
    <m/>
    <x v="20"/>
    <x v="0"/>
    <n v="0"/>
  </r>
  <r>
    <x v="2"/>
    <x v="29"/>
    <x v="0"/>
    <x v="1"/>
    <m/>
    <x v="20"/>
    <x v="0"/>
    <n v="1.45"/>
  </r>
  <r>
    <x v="2"/>
    <x v="29"/>
    <x v="0"/>
    <x v="1"/>
    <m/>
    <x v="20"/>
    <x v="62"/>
    <n v="-1.45"/>
  </r>
  <r>
    <x v="2"/>
    <x v="34"/>
    <x v="0"/>
    <x v="2"/>
    <m/>
    <x v="21"/>
    <x v="0"/>
    <n v="1.21"/>
  </r>
  <r>
    <x v="2"/>
    <x v="34"/>
    <x v="0"/>
    <x v="2"/>
    <m/>
    <x v="21"/>
    <x v="62"/>
    <n v="-1.21"/>
  </r>
  <r>
    <x v="2"/>
    <x v="34"/>
    <x v="0"/>
    <x v="1"/>
    <m/>
    <x v="21"/>
    <x v="62"/>
    <n v="0"/>
  </r>
  <r>
    <x v="2"/>
    <x v="34"/>
    <x v="0"/>
    <x v="1"/>
    <m/>
    <x v="21"/>
    <x v="0"/>
    <n v="0"/>
  </r>
  <r>
    <x v="3"/>
    <x v="0"/>
    <x v="0"/>
    <x v="0"/>
    <m/>
    <x v="22"/>
    <x v="1"/>
    <n v="19837.79"/>
  </r>
  <r>
    <x v="3"/>
    <x v="0"/>
    <x v="0"/>
    <x v="0"/>
    <m/>
    <x v="22"/>
    <x v="1"/>
    <n v="7986.94"/>
  </r>
  <r>
    <x v="3"/>
    <x v="0"/>
    <x v="0"/>
    <x v="0"/>
    <m/>
    <x v="22"/>
    <x v="0"/>
    <n v="-7986.94"/>
  </r>
  <r>
    <x v="3"/>
    <x v="0"/>
    <x v="0"/>
    <x v="0"/>
    <m/>
    <x v="22"/>
    <x v="0"/>
    <n v="-19837.79"/>
  </r>
  <r>
    <x v="2"/>
    <x v="8"/>
    <x v="0"/>
    <x v="2"/>
    <m/>
    <x v="23"/>
    <x v="62"/>
    <n v="0"/>
  </r>
  <r>
    <x v="2"/>
    <x v="8"/>
    <x v="0"/>
    <x v="2"/>
    <m/>
    <x v="23"/>
    <x v="0"/>
    <n v="0"/>
  </r>
  <r>
    <x v="2"/>
    <x v="8"/>
    <x v="0"/>
    <x v="1"/>
    <m/>
    <x v="23"/>
    <x v="0"/>
    <n v="2.5299999999999998"/>
  </r>
  <r>
    <x v="2"/>
    <x v="8"/>
    <x v="0"/>
    <x v="1"/>
    <m/>
    <x v="23"/>
    <x v="62"/>
    <n v="-2.5299999999999998"/>
  </r>
  <r>
    <x v="3"/>
    <x v="0"/>
    <x v="0"/>
    <x v="0"/>
    <m/>
    <x v="24"/>
    <x v="1"/>
    <n v="45589.97"/>
  </r>
  <r>
    <x v="3"/>
    <x v="0"/>
    <x v="0"/>
    <x v="0"/>
    <m/>
    <x v="24"/>
    <x v="0"/>
    <n v="-45589.97"/>
  </r>
  <r>
    <x v="2"/>
    <x v="13"/>
    <x v="0"/>
    <x v="2"/>
    <m/>
    <x v="25"/>
    <x v="0"/>
    <n v="1.26"/>
  </r>
  <r>
    <x v="2"/>
    <x v="13"/>
    <x v="0"/>
    <x v="2"/>
    <m/>
    <x v="25"/>
    <x v="62"/>
    <n v="-1.26"/>
  </r>
  <r>
    <x v="2"/>
    <x v="13"/>
    <x v="0"/>
    <x v="1"/>
    <m/>
    <x v="25"/>
    <x v="0"/>
    <n v="1.3"/>
  </r>
  <r>
    <x v="2"/>
    <x v="13"/>
    <x v="0"/>
    <x v="1"/>
    <m/>
    <x v="25"/>
    <x v="62"/>
    <n v="-1.3"/>
  </r>
  <r>
    <x v="2"/>
    <x v="30"/>
    <x v="0"/>
    <x v="2"/>
    <m/>
    <x v="26"/>
    <x v="0"/>
    <n v="3.35"/>
  </r>
  <r>
    <x v="2"/>
    <x v="30"/>
    <x v="0"/>
    <x v="2"/>
    <m/>
    <x v="26"/>
    <x v="62"/>
    <n v="-3.35"/>
  </r>
  <r>
    <x v="2"/>
    <x v="30"/>
    <x v="0"/>
    <x v="1"/>
    <m/>
    <x v="26"/>
    <x v="0"/>
    <n v="3.15"/>
  </r>
  <r>
    <x v="2"/>
    <x v="30"/>
    <x v="0"/>
    <x v="1"/>
    <m/>
    <x v="26"/>
    <x v="62"/>
    <n v="-3.15"/>
  </r>
  <r>
    <x v="2"/>
    <x v="20"/>
    <x v="0"/>
    <x v="2"/>
    <m/>
    <x v="27"/>
    <x v="0"/>
    <n v="3.99"/>
  </r>
  <r>
    <x v="2"/>
    <x v="20"/>
    <x v="0"/>
    <x v="2"/>
    <m/>
    <x v="27"/>
    <x v="62"/>
    <n v="-3.99"/>
  </r>
  <r>
    <x v="2"/>
    <x v="20"/>
    <x v="0"/>
    <x v="1"/>
    <m/>
    <x v="27"/>
    <x v="0"/>
    <n v="4.32"/>
  </r>
  <r>
    <x v="2"/>
    <x v="20"/>
    <x v="0"/>
    <x v="1"/>
    <m/>
    <x v="27"/>
    <x v="62"/>
    <n v="-4.32"/>
  </r>
  <r>
    <x v="0"/>
    <x v="0"/>
    <x v="0"/>
    <x v="0"/>
    <m/>
    <x v="28"/>
    <x v="0"/>
    <n v="10000"/>
  </r>
  <r>
    <x v="0"/>
    <x v="0"/>
    <x v="0"/>
    <x v="0"/>
    <m/>
    <x v="28"/>
    <x v="1"/>
    <n v="-10000"/>
  </r>
  <r>
    <x v="1"/>
    <x v="3"/>
    <x v="0"/>
    <x v="3"/>
    <n v="9.48"/>
    <x v="29"/>
    <x v="122"/>
    <n v="337.87"/>
  </r>
  <r>
    <x v="1"/>
    <x v="3"/>
    <x v="0"/>
    <x v="3"/>
    <m/>
    <x v="29"/>
    <x v="123"/>
    <n v="0.34"/>
  </r>
  <r>
    <x v="1"/>
    <x v="3"/>
    <x v="0"/>
    <x v="3"/>
    <m/>
    <x v="29"/>
    <x v="0"/>
    <n v="-338.21"/>
  </r>
  <r>
    <x v="1"/>
    <x v="41"/>
    <x v="0"/>
    <x v="3"/>
    <n v="15.79"/>
    <x v="29"/>
    <x v="124"/>
    <n v="336.8"/>
  </r>
  <r>
    <x v="1"/>
    <x v="41"/>
    <x v="0"/>
    <x v="3"/>
    <m/>
    <x v="29"/>
    <x v="125"/>
    <n v="0.35"/>
  </r>
  <r>
    <x v="1"/>
    <x v="41"/>
    <x v="0"/>
    <x v="3"/>
    <m/>
    <x v="29"/>
    <x v="0"/>
    <n v="-337.15000000000003"/>
  </r>
  <r>
    <x v="1"/>
    <x v="42"/>
    <x v="0"/>
    <x v="3"/>
    <n v="6.29"/>
    <x v="29"/>
    <x v="126"/>
    <n v="338.65"/>
  </r>
  <r>
    <x v="1"/>
    <x v="42"/>
    <x v="0"/>
    <x v="3"/>
    <m/>
    <x v="29"/>
    <x v="127"/>
    <n v="0.34"/>
  </r>
  <r>
    <x v="1"/>
    <x v="42"/>
    <x v="0"/>
    <x v="3"/>
    <m/>
    <x v="29"/>
    <x v="0"/>
    <n v="-338.98999999999995"/>
  </r>
  <r>
    <x v="1"/>
    <x v="8"/>
    <x v="0"/>
    <x v="3"/>
    <n v="11.5"/>
    <x v="29"/>
    <x v="128"/>
    <n v="337.07"/>
  </r>
  <r>
    <x v="1"/>
    <x v="8"/>
    <x v="0"/>
    <x v="3"/>
    <m/>
    <x v="29"/>
    <x v="129"/>
    <n v="0.34"/>
  </r>
  <r>
    <x v="1"/>
    <x v="8"/>
    <x v="0"/>
    <x v="3"/>
    <m/>
    <x v="29"/>
    <x v="0"/>
    <n v="-337.40999999999997"/>
  </r>
  <r>
    <x v="1"/>
    <x v="9"/>
    <x v="0"/>
    <x v="3"/>
    <n v="16.36"/>
    <x v="29"/>
    <x v="130"/>
    <n v="339.14"/>
  </r>
  <r>
    <x v="1"/>
    <x v="9"/>
    <x v="0"/>
    <x v="3"/>
    <m/>
    <x v="29"/>
    <x v="131"/>
    <n v="0.35"/>
  </r>
  <r>
    <x v="1"/>
    <x v="9"/>
    <x v="0"/>
    <x v="3"/>
    <m/>
    <x v="29"/>
    <x v="0"/>
    <n v="-339.49"/>
  </r>
  <r>
    <x v="1"/>
    <x v="10"/>
    <x v="0"/>
    <x v="3"/>
    <n v="5.23"/>
    <x v="29"/>
    <x v="132"/>
    <n v="337.96"/>
  </r>
  <r>
    <x v="1"/>
    <x v="10"/>
    <x v="0"/>
    <x v="3"/>
    <m/>
    <x v="29"/>
    <x v="133"/>
    <n v="0.35"/>
  </r>
  <r>
    <x v="1"/>
    <x v="10"/>
    <x v="0"/>
    <x v="3"/>
    <m/>
    <x v="29"/>
    <x v="0"/>
    <n v="-338.31"/>
  </r>
  <r>
    <x v="1"/>
    <x v="32"/>
    <x v="0"/>
    <x v="3"/>
    <n v="8.4"/>
    <x v="29"/>
    <x v="134"/>
    <n v="339.7"/>
  </r>
  <r>
    <x v="1"/>
    <x v="32"/>
    <x v="0"/>
    <x v="3"/>
    <m/>
    <x v="29"/>
    <x v="135"/>
    <n v="0.35"/>
  </r>
  <r>
    <x v="1"/>
    <x v="32"/>
    <x v="0"/>
    <x v="3"/>
    <m/>
    <x v="29"/>
    <x v="0"/>
    <n v="-340.05"/>
  </r>
  <r>
    <x v="1"/>
    <x v="33"/>
    <x v="0"/>
    <x v="3"/>
    <n v="256.45999999999998"/>
    <x v="29"/>
    <x v="136"/>
    <n v="339.81"/>
  </r>
  <r>
    <x v="1"/>
    <x v="33"/>
    <x v="0"/>
    <x v="3"/>
    <m/>
    <x v="29"/>
    <x v="137"/>
    <n v="0.34"/>
  </r>
  <r>
    <x v="1"/>
    <x v="33"/>
    <x v="0"/>
    <x v="3"/>
    <m/>
    <x v="29"/>
    <x v="0"/>
    <n v="-340.15"/>
  </r>
  <r>
    <x v="1"/>
    <x v="43"/>
    <x v="0"/>
    <x v="3"/>
    <n v="3"/>
    <x v="29"/>
    <x v="138"/>
    <n v="339.45"/>
  </r>
  <r>
    <x v="1"/>
    <x v="43"/>
    <x v="0"/>
    <x v="3"/>
    <m/>
    <x v="29"/>
    <x v="139"/>
    <n v="0.34"/>
  </r>
  <r>
    <x v="1"/>
    <x v="43"/>
    <x v="0"/>
    <x v="3"/>
    <m/>
    <x v="29"/>
    <x v="0"/>
    <n v="-339.78999999999996"/>
  </r>
  <r>
    <x v="1"/>
    <x v="12"/>
    <x v="0"/>
    <x v="3"/>
    <n v="8.39"/>
    <x v="29"/>
    <x v="140"/>
    <n v="337.61"/>
  </r>
  <r>
    <x v="1"/>
    <x v="12"/>
    <x v="0"/>
    <x v="3"/>
    <m/>
    <x v="29"/>
    <x v="141"/>
    <n v="0.34"/>
  </r>
  <r>
    <x v="1"/>
    <x v="12"/>
    <x v="0"/>
    <x v="3"/>
    <m/>
    <x v="29"/>
    <x v="0"/>
    <n v="-337.95"/>
  </r>
  <r>
    <x v="1"/>
    <x v="44"/>
    <x v="0"/>
    <x v="3"/>
    <n v="10.5"/>
    <x v="29"/>
    <x v="142"/>
    <n v="337.26"/>
  </r>
  <r>
    <x v="1"/>
    <x v="44"/>
    <x v="0"/>
    <x v="3"/>
    <m/>
    <x v="29"/>
    <x v="143"/>
    <n v="0.34"/>
  </r>
  <r>
    <x v="1"/>
    <x v="44"/>
    <x v="0"/>
    <x v="3"/>
    <m/>
    <x v="29"/>
    <x v="0"/>
    <n v="-337.59999999999997"/>
  </r>
  <r>
    <x v="1"/>
    <x v="13"/>
    <x v="0"/>
    <x v="3"/>
    <n v="5.79"/>
    <x v="29"/>
    <x v="144"/>
    <n v="337.33"/>
  </r>
  <r>
    <x v="1"/>
    <x v="13"/>
    <x v="0"/>
    <x v="3"/>
    <m/>
    <x v="29"/>
    <x v="145"/>
    <n v="0.35"/>
  </r>
  <r>
    <x v="1"/>
    <x v="13"/>
    <x v="0"/>
    <x v="3"/>
    <m/>
    <x v="29"/>
    <x v="0"/>
    <n v="-337.68"/>
  </r>
  <r>
    <x v="1"/>
    <x v="14"/>
    <x v="0"/>
    <x v="3"/>
    <n v="19.22"/>
    <x v="29"/>
    <x v="146"/>
    <n v="338.85"/>
  </r>
  <r>
    <x v="1"/>
    <x v="14"/>
    <x v="0"/>
    <x v="3"/>
    <m/>
    <x v="29"/>
    <x v="147"/>
    <n v="0.35"/>
  </r>
  <r>
    <x v="1"/>
    <x v="14"/>
    <x v="0"/>
    <x v="3"/>
    <m/>
    <x v="29"/>
    <x v="0"/>
    <n v="-339.20000000000005"/>
  </r>
  <r>
    <x v="1"/>
    <x v="45"/>
    <x v="0"/>
    <x v="3"/>
    <n v="7.3"/>
    <x v="29"/>
    <x v="148"/>
    <n v="338.65"/>
  </r>
  <r>
    <x v="1"/>
    <x v="45"/>
    <x v="0"/>
    <x v="3"/>
    <m/>
    <x v="29"/>
    <x v="149"/>
    <n v="0.35"/>
  </r>
  <r>
    <x v="1"/>
    <x v="45"/>
    <x v="0"/>
    <x v="3"/>
    <m/>
    <x v="29"/>
    <x v="0"/>
    <n v="-339"/>
  </r>
  <r>
    <x v="1"/>
    <x v="46"/>
    <x v="0"/>
    <x v="3"/>
    <n v="6.09"/>
    <x v="29"/>
    <x v="150"/>
    <n v="338.42"/>
  </r>
  <r>
    <x v="1"/>
    <x v="46"/>
    <x v="0"/>
    <x v="3"/>
    <m/>
    <x v="29"/>
    <x v="151"/>
    <n v="0.34"/>
  </r>
  <r>
    <x v="1"/>
    <x v="46"/>
    <x v="0"/>
    <x v="3"/>
    <m/>
    <x v="29"/>
    <x v="0"/>
    <n v="-338.76"/>
  </r>
  <r>
    <x v="1"/>
    <x v="16"/>
    <x v="0"/>
    <x v="3"/>
    <n v="503.92"/>
    <x v="29"/>
    <x v="152"/>
    <n v="332.08"/>
  </r>
  <r>
    <x v="1"/>
    <x v="16"/>
    <x v="0"/>
    <x v="3"/>
    <m/>
    <x v="29"/>
    <x v="153"/>
    <n v="0.34"/>
  </r>
  <r>
    <x v="1"/>
    <x v="16"/>
    <x v="0"/>
    <x v="3"/>
    <m/>
    <x v="29"/>
    <x v="0"/>
    <n v="-332.41999999999996"/>
  </r>
  <r>
    <x v="1"/>
    <x v="17"/>
    <x v="0"/>
    <x v="3"/>
    <n v="33.07"/>
    <x v="29"/>
    <x v="154"/>
    <n v="338.31"/>
  </r>
  <r>
    <x v="1"/>
    <x v="17"/>
    <x v="0"/>
    <x v="3"/>
    <m/>
    <x v="29"/>
    <x v="155"/>
    <n v="0.35"/>
  </r>
  <r>
    <x v="1"/>
    <x v="17"/>
    <x v="0"/>
    <x v="3"/>
    <m/>
    <x v="29"/>
    <x v="0"/>
    <n v="-338.66"/>
  </r>
  <r>
    <x v="1"/>
    <x v="35"/>
    <x v="0"/>
    <x v="3"/>
    <n v="23.89"/>
    <x v="29"/>
    <x v="156"/>
    <n v="337.8"/>
  </r>
  <r>
    <x v="1"/>
    <x v="35"/>
    <x v="0"/>
    <x v="3"/>
    <m/>
    <x v="29"/>
    <x v="157"/>
    <n v="0.35"/>
  </r>
  <r>
    <x v="1"/>
    <x v="35"/>
    <x v="0"/>
    <x v="3"/>
    <m/>
    <x v="29"/>
    <x v="0"/>
    <n v="-338.15000000000003"/>
  </r>
  <r>
    <x v="1"/>
    <x v="36"/>
    <x v="0"/>
    <x v="3"/>
    <n v="16.079999999999998"/>
    <x v="29"/>
    <x v="158"/>
    <n v="337.68"/>
  </r>
  <r>
    <x v="1"/>
    <x v="36"/>
    <x v="0"/>
    <x v="3"/>
    <m/>
    <x v="29"/>
    <x v="159"/>
    <n v="0.34"/>
  </r>
  <r>
    <x v="1"/>
    <x v="36"/>
    <x v="0"/>
    <x v="3"/>
    <m/>
    <x v="29"/>
    <x v="0"/>
    <n v="-338.02"/>
  </r>
  <r>
    <x v="1"/>
    <x v="47"/>
    <x v="0"/>
    <x v="3"/>
    <n v="8.3000000000000007"/>
    <x v="29"/>
    <x v="160"/>
    <n v="337.64"/>
  </r>
  <r>
    <x v="1"/>
    <x v="47"/>
    <x v="0"/>
    <x v="3"/>
    <m/>
    <x v="29"/>
    <x v="161"/>
    <n v="0.34"/>
  </r>
  <r>
    <x v="1"/>
    <x v="47"/>
    <x v="0"/>
    <x v="3"/>
    <m/>
    <x v="29"/>
    <x v="0"/>
    <n v="-337.97999999999996"/>
  </r>
  <r>
    <x v="1"/>
    <x v="48"/>
    <x v="0"/>
    <x v="3"/>
    <n v="7.83"/>
    <x v="29"/>
    <x v="162"/>
    <n v="336.06"/>
  </r>
  <r>
    <x v="1"/>
    <x v="48"/>
    <x v="0"/>
    <x v="3"/>
    <m/>
    <x v="29"/>
    <x v="163"/>
    <n v="0.34"/>
  </r>
  <r>
    <x v="1"/>
    <x v="48"/>
    <x v="0"/>
    <x v="3"/>
    <m/>
    <x v="29"/>
    <x v="0"/>
    <n v="-336.4"/>
  </r>
  <r>
    <x v="1"/>
    <x v="37"/>
    <x v="0"/>
    <x v="3"/>
    <n v="12.53"/>
    <x v="29"/>
    <x v="164"/>
    <n v="339.31"/>
  </r>
  <r>
    <x v="1"/>
    <x v="37"/>
    <x v="0"/>
    <x v="3"/>
    <m/>
    <x v="29"/>
    <x v="165"/>
    <n v="0.34"/>
  </r>
  <r>
    <x v="1"/>
    <x v="37"/>
    <x v="0"/>
    <x v="3"/>
    <m/>
    <x v="29"/>
    <x v="0"/>
    <n v="-339.65"/>
  </r>
  <r>
    <x v="1"/>
    <x v="49"/>
    <x v="0"/>
    <x v="3"/>
    <n v="116.83"/>
    <x v="29"/>
    <x v="166"/>
    <n v="335.83"/>
  </r>
  <r>
    <x v="1"/>
    <x v="49"/>
    <x v="0"/>
    <x v="3"/>
    <m/>
    <x v="29"/>
    <x v="167"/>
    <n v="0.34"/>
  </r>
  <r>
    <x v="1"/>
    <x v="49"/>
    <x v="0"/>
    <x v="3"/>
    <m/>
    <x v="29"/>
    <x v="0"/>
    <n v="-336.16999999999996"/>
  </r>
  <r>
    <x v="1"/>
    <x v="19"/>
    <x v="0"/>
    <x v="3"/>
    <n v="49.47"/>
    <x v="29"/>
    <x v="168"/>
    <n v="337.39"/>
  </r>
  <r>
    <x v="1"/>
    <x v="19"/>
    <x v="0"/>
    <x v="3"/>
    <m/>
    <x v="29"/>
    <x v="169"/>
    <n v="0.34"/>
  </r>
  <r>
    <x v="1"/>
    <x v="19"/>
    <x v="0"/>
    <x v="3"/>
    <m/>
    <x v="29"/>
    <x v="0"/>
    <n v="-337.72999999999996"/>
  </r>
  <r>
    <x v="1"/>
    <x v="38"/>
    <x v="0"/>
    <x v="3"/>
    <n v="86.57"/>
    <x v="29"/>
    <x v="170"/>
    <n v="337.62"/>
  </r>
  <r>
    <x v="1"/>
    <x v="38"/>
    <x v="0"/>
    <x v="3"/>
    <m/>
    <x v="29"/>
    <x v="171"/>
    <n v="0.34"/>
  </r>
  <r>
    <x v="1"/>
    <x v="38"/>
    <x v="0"/>
    <x v="3"/>
    <m/>
    <x v="29"/>
    <x v="0"/>
    <n v="-337.96"/>
  </r>
  <r>
    <x v="1"/>
    <x v="23"/>
    <x v="0"/>
    <x v="3"/>
    <n v="21.11"/>
    <x v="29"/>
    <x v="172"/>
    <n v="336.92"/>
  </r>
  <r>
    <x v="1"/>
    <x v="23"/>
    <x v="0"/>
    <x v="3"/>
    <m/>
    <x v="29"/>
    <x v="173"/>
    <n v="0.34"/>
  </r>
  <r>
    <x v="1"/>
    <x v="23"/>
    <x v="0"/>
    <x v="3"/>
    <m/>
    <x v="29"/>
    <x v="0"/>
    <n v="-337.26"/>
  </r>
  <r>
    <x v="1"/>
    <x v="50"/>
    <x v="0"/>
    <x v="3"/>
    <n v="7.37"/>
    <x v="29"/>
    <x v="174"/>
    <n v="339.02"/>
  </r>
  <r>
    <x v="1"/>
    <x v="50"/>
    <x v="0"/>
    <x v="3"/>
    <m/>
    <x v="29"/>
    <x v="175"/>
    <n v="0.34"/>
  </r>
  <r>
    <x v="1"/>
    <x v="50"/>
    <x v="0"/>
    <x v="3"/>
    <m/>
    <x v="29"/>
    <x v="0"/>
    <n v="-339.35999999999996"/>
  </r>
  <r>
    <x v="1"/>
    <x v="28"/>
    <x v="0"/>
    <x v="3"/>
    <n v="13.16"/>
    <x v="29"/>
    <x v="176"/>
    <n v="340.45"/>
  </r>
  <r>
    <x v="1"/>
    <x v="28"/>
    <x v="0"/>
    <x v="3"/>
    <m/>
    <x v="29"/>
    <x v="177"/>
    <n v="0.34"/>
  </r>
  <r>
    <x v="1"/>
    <x v="28"/>
    <x v="0"/>
    <x v="3"/>
    <m/>
    <x v="29"/>
    <x v="0"/>
    <n v="-340.78999999999996"/>
  </r>
  <r>
    <x v="1"/>
    <x v="29"/>
    <x v="0"/>
    <x v="3"/>
    <n v="4.99"/>
    <x v="29"/>
    <x v="178"/>
    <n v="337.47"/>
  </r>
  <r>
    <x v="1"/>
    <x v="29"/>
    <x v="0"/>
    <x v="3"/>
    <m/>
    <x v="29"/>
    <x v="179"/>
    <n v="0.34"/>
  </r>
  <r>
    <x v="1"/>
    <x v="29"/>
    <x v="0"/>
    <x v="3"/>
    <m/>
    <x v="29"/>
    <x v="0"/>
    <n v="-337.81"/>
  </r>
  <r>
    <x v="2"/>
    <x v="10"/>
    <x v="0"/>
    <x v="2"/>
    <m/>
    <x v="30"/>
    <x v="62"/>
    <n v="0"/>
  </r>
  <r>
    <x v="2"/>
    <x v="10"/>
    <x v="0"/>
    <x v="2"/>
    <m/>
    <x v="30"/>
    <x v="0"/>
    <n v="0"/>
  </r>
  <r>
    <x v="2"/>
    <x v="10"/>
    <x v="0"/>
    <x v="3"/>
    <m/>
    <x v="30"/>
    <x v="0"/>
    <n v="0.80999999999999994"/>
  </r>
  <r>
    <x v="2"/>
    <x v="10"/>
    <x v="0"/>
    <x v="3"/>
    <m/>
    <x v="30"/>
    <x v="62"/>
    <n v="-0.80999999999999994"/>
  </r>
  <r>
    <x v="2"/>
    <x v="10"/>
    <x v="0"/>
    <x v="1"/>
    <m/>
    <x v="30"/>
    <x v="0"/>
    <n v="0.85"/>
  </r>
  <r>
    <x v="2"/>
    <x v="10"/>
    <x v="0"/>
    <x v="1"/>
    <m/>
    <x v="30"/>
    <x v="62"/>
    <n v="-0.85"/>
  </r>
  <r>
    <x v="2"/>
    <x v="14"/>
    <x v="0"/>
    <x v="2"/>
    <m/>
    <x v="31"/>
    <x v="0"/>
    <n v="2.94"/>
  </r>
  <r>
    <x v="2"/>
    <x v="14"/>
    <x v="0"/>
    <x v="2"/>
    <m/>
    <x v="31"/>
    <x v="62"/>
    <n v="-2.94"/>
  </r>
  <r>
    <x v="2"/>
    <x v="14"/>
    <x v="0"/>
    <x v="3"/>
    <m/>
    <x v="31"/>
    <x v="62"/>
    <n v="0"/>
  </r>
  <r>
    <x v="2"/>
    <x v="14"/>
    <x v="0"/>
    <x v="3"/>
    <m/>
    <x v="31"/>
    <x v="0"/>
    <n v="0"/>
  </r>
  <r>
    <x v="2"/>
    <x v="14"/>
    <x v="0"/>
    <x v="1"/>
    <m/>
    <x v="31"/>
    <x v="0"/>
    <n v="2.75"/>
  </r>
  <r>
    <x v="2"/>
    <x v="14"/>
    <x v="0"/>
    <x v="1"/>
    <m/>
    <x v="31"/>
    <x v="62"/>
    <n v="-2.75"/>
  </r>
  <r>
    <x v="2"/>
    <x v="19"/>
    <x v="0"/>
    <x v="2"/>
    <m/>
    <x v="32"/>
    <x v="0"/>
    <n v="7.44"/>
  </r>
  <r>
    <x v="2"/>
    <x v="19"/>
    <x v="0"/>
    <x v="2"/>
    <m/>
    <x v="32"/>
    <x v="62"/>
    <n v="-7.44"/>
  </r>
  <r>
    <x v="2"/>
    <x v="19"/>
    <x v="0"/>
    <x v="3"/>
    <m/>
    <x v="32"/>
    <x v="0"/>
    <n v="7.419999999999999"/>
  </r>
  <r>
    <x v="2"/>
    <x v="19"/>
    <x v="0"/>
    <x v="3"/>
    <m/>
    <x v="32"/>
    <x v="62"/>
    <n v="-7.419999999999999"/>
  </r>
  <r>
    <x v="2"/>
    <x v="19"/>
    <x v="0"/>
    <x v="1"/>
    <m/>
    <x v="32"/>
    <x v="0"/>
    <n v="6.22"/>
  </r>
  <r>
    <x v="2"/>
    <x v="19"/>
    <x v="0"/>
    <x v="1"/>
    <m/>
    <x v="32"/>
    <x v="62"/>
    <n v="-6.22"/>
  </r>
  <r>
    <x v="2"/>
    <x v="11"/>
    <x v="0"/>
    <x v="2"/>
    <m/>
    <x v="33"/>
    <x v="62"/>
    <n v="0"/>
  </r>
  <r>
    <x v="2"/>
    <x v="11"/>
    <x v="0"/>
    <x v="2"/>
    <m/>
    <x v="33"/>
    <x v="0"/>
    <n v="0"/>
  </r>
  <r>
    <x v="2"/>
    <x v="11"/>
    <x v="0"/>
    <x v="3"/>
    <m/>
    <x v="33"/>
    <x v="62"/>
    <n v="0"/>
  </r>
  <r>
    <x v="2"/>
    <x v="11"/>
    <x v="0"/>
    <x v="3"/>
    <m/>
    <x v="33"/>
    <x v="0"/>
    <n v="0"/>
  </r>
  <r>
    <x v="2"/>
    <x v="11"/>
    <x v="0"/>
    <x v="1"/>
    <m/>
    <x v="33"/>
    <x v="0"/>
    <n v="1.48"/>
  </r>
  <r>
    <x v="2"/>
    <x v="11"/>
    <x v="0"/>
    <x v="1"/>
    <m/>
    <x v="33"/>
    <x v="62"/>
    <n v="-1.48"/>
  </r>
  <r>
    <x v="2"/>
    <x v="39"/>
    <x v="0"/>
    <x v="2"/>
    <m/>
    <x v="34"/>
    <x v="0"/>
    <n v="1.7"/>
  </r>
  <r>
    <x v="2"/>
    <x v="39"/>
    <x v="0"/>
    <x v="2"/>
    <m/>
    <x v="34"/>
    <x v="62"/>
    <n v="-1.7"/>
  </r>
  <r>
    <x v="2"/>
    <x v="39"/>
    <x v="0"/>
    <x v="3"/>
    <m/>
    <x v="34"/>
    <x v="62"/>
    <n v="0"/>
  </r>
  <r>
    <x v="2"/>
    <x v="39"/>
    <x v="0"/>
    <x v="3"/>
    <m/>
    <x v="34"/>
    <x v="0"/>
    <n v="0"/>
  </r>
  <r>
    <x v="2"/>
    <x v="39"/>
    <x v="0"/>
    <x v="1"/>
    <m/>
    <x v="34"/>
    <x v="62"/>
    <n v="0"/>
  </r>
  <r>
    <x v="2"/>
    <x v="39"/>
    <x v="0"/>
    <x v="1"/>
    <m/>
    <x v="34"/>
    <x v="0"/>
    <n v="0"/>
  </r>
  <r>
    <x v="2"/>
    <x v="12"/>
    <x v="0"/>
    <x v="2"/>
    <m/>
    <x v="35"/>
    <x v="0"/>
    <n v="3.3"/>
  </r>
  <r>
    <x v="2"/>
    <x v="12"/>
    <x v="0"/>
    <x v="2"/>
    <m/>
    <x v="35"/>
    <x v="62"/>
    <n v="-3.3"/>
  </r>
  <r>
    <x v="2"/>
    <x v="12"/>
    <x v="0"/>
    <x v="3"/>
    <m/>
    <x v="35"/>
    <x v="0"/>
    <n v="3.0100000000000007"/>
  </r>
  <r>
    <x v="2"/>
    <x v="12"/>
    <x v="0"/>
    <x v="3"/>
    <m/>
    <x v="35"/>
    <x v="62"/>
    <n v="-3.0100000000000007"/>
  </r>
  <r>
    <x v="2"/>
    <x v="12"/>
    <x v="0"/>
    <x v="1"/>
    <m/>
    <x v="35"/>
    <x v="0"/>
    <n v="3.11"/>
  </r>
  <r>
    <x v="2"/>
    <x v="12"/>
    <x v="0"/>
    <x v="1"/>
    <m/>
    <x v="35"/>
    <x v="62"/>
    <n v="-3.11"/>
  </r>
  <r>
    <x v="2"/>
    <x v="24"/>
    <x v="0"/>
    <x v="2"/>
    <m/>
    <x v="36"/>
    <x v="0"/>
    <n v="2.2599999999999998"/>
  </r>
  <r>
    <x v="2"/>
    <x v="24"/>
    <x v="0"/>
    <x v="2"/>
    <m/>
    <x v="36"/>
    <x v="62"/>
    <n v="-2.2599999999999998"/>
  </r>
  <r>
    <x v="2"/>
    <x v="24"/>
    <x v="0"/>
    <x v="3"/>
    <m/>
    <x v="36"/>
    <x v="62"/>
    <n v="0"/>
  </r>
  <r>
    <x v="2"/>
    <x v="24"/>
    <x v="0"/>
    <x v="3"/>
    <m/>
    <x v="36"/>
    <x v="0"/>
    <n v="0"/>
  </r>
  <r>
    <x v="2"/>
    <x v="24"/>
    <x v="0"/>
    <x v="1"/>
    <m/>
    <x v="36"/>
    <x v="0"/>
    <n v="2.5"/>
  </r>
  <r>
    <x v="2"/>
    <x v="24"/>
    <x v="0"/>
    <x v="1"/>
    <m/>
    <x v="36"/>
    <x v="62"/>
    <n v="-2.5"/>
  </r>
  <r>
    <x v="2"/>
    <x v="7"/>
    <x v="0"/>
    <x v="2"/>
    <m/>
    <x v="37"/>
    <x v="62"/>
    <n v="0"/>
  </r>
  <r>
    <x v="2"/>
    <x v="7"/>
    <x v="0"/>
    <x v="2"/>
    <m/>
    <x v="37"/>
    <x v="0"/>
    <n v="0"/>
  </r>
  <r>
    <x v="2"/>
    <x v="43"/>
    <x v="0"/>
    <x v="2"/>
    <m/>
    <x v="37"/>
    <x v="62"/>
    <n v="0"/>
  </r>
  <r>
    <x v="2"/>
    <x v="43"/>
    <x v="0"/>
    <x v="2"/>
    <m/>
    <x v="37"/>
    <x v="0"/>
    <n v="0"/>
  </r>
  <r>
    <x v="2"/>
    <x v="7"/>
    <x v="0"/>
    <x v="3"/>
    <m/>
    <x v="37"/>
    <x v="62"/>
    <n v="0"/>
  </r>
  <r>
    <x v="2"/>
    <x v="7"/>
    <x v="0"/>
    <x v="3"/>
    <m/>
    <x v="37"/>
    <x v="0"/>
    <n v="0"/>
  </r>
  <r>
    <x v="2"/>
    <x v="43"/>
    <x v="0"/>
    <x v="3"/>
    <m/>
    <x v="37"/>
    <x v="0"/>
    <n v="1.29"/>
  </r>
  <r>
    <x v="2"/>
    <x v="43"/>
    <x v="0"/>
    <x v="3"/>
    <m/>
    <x v="37"/>
    <x v="62"/>
    <n v="-1.29"/>
  </r>
  <r>
    <x v="2"/>
    <x v="7"/>
    <x v="0"/>
    <x v="1"/>
    <m/>
    <x v="37"/>
    <x v="0"/>
    <n v="2.94"/>
  </r>
  <r>
    <x v="2"/>
    <x v="7"/>
    <x v="0"/>
    <x v="1"/>
    <m/>
    <x v="37"/>
    <x v="62"/>
    <n v="-2.94"/>
  </r>
  <r>
    <x v="2"/>
    <x v="43"/>
    <x v="0"/>
    <x v="1"/>
    <m/>
    <x v="37"/>
    <x v="62"/>
    <n v="0"/>
  </r>
  <r>
    <x v="2"/>
    <x v="43"/>
    <x v="0"/>
    <x v="1"/>
    <m/>
    <x v="37"/>
    <x v="0"/>
    <n v="0"/>
  </r>
  <r>
    <x v="2"/>
    <x v="44"/>
    <x v="0"/>
    <x v="2"/>
    <m/>
    <x v="38"/>
    <x v="62"/>
    <n v="0"/>
  </r>
  <r>
    <x v="2"/>
    <x v="44"/>
    <x v="0"/>
    <x v="2"/>
    <m/>
    <x v="38"/>
    <x v="0"/>
    <n v="0"/>
  </r>
  <r>
    <x v="2"/>
    <x v="29"/>
    <x v="0"/>
    <x v="2"/>
    <m/>
    <x v="38"/>
    <x v="62"/>
    <n v="0"/>
  </r>
  <r>
    <x v="2"/>
    <x v="29"/>
    <x v="0"/>
    <x v="2"/>
    <m/>
    <x v="38"/>
    <x v="0"/>
    <n v="0"/>
  </r>
  <r>
    <x v="2"/>
    <x v="44"/>
    <x v="0"/>
    <x v="3"/>
    <m/>
    <x v="38"/>
    <x v="0"/>
    <n v="2.1"/>
  </r>
  <r>
    <x v="2"/>
    <x v="44"/>
    <x v="0"/>
    <x v="3"/>
    <m/>
    <x v="38"/>
    <x v="62"/>
    <n v="-2.1"/>
  </r>
  <r>
    <x v="2"/>
    <x v="29"/>
    <x v="0"/>
    <x v="3"/>
    <m/>
    <x v="38"/>
    <x v="0"/>
    <n v="1.99"/>
  </r>
  <r>
    <x v="2"/>
    <x v="29"/>
    <x v="0"/>
    <x v="3"/>
    <m/>
    <x v="38"/>
    <x v="62"/>
    <n v="-1.99"/>
  </r>
  <r>
    <x v="2"/>
    <x v="44"/>
    <x v="0"/>
    <x v="1"/>
    <m/>
    <x v="38"/>
    <x v="62"/>
    <n v="0"/>
  </r>
  <r>
    <x v="2"/>
    <x v="44"/>
    <x v="0"/>
    <x v="1"/>
    <m/>
    <x v="38"/>
    <x v="0"/>
    <n v="0"/>
  </r>
  <r>
    <x v="2"/>
    <x v="29"/>
    <x v="0"/>
    <x v="1"/>
    <m/>
    <x v="38"/>
    <x v="0"/>
    <n v="1.76"/>
  </r>
  <r>
    <x v="2"/>
    <x v="29"/>
    <x v="0"/>
    <x v="1"/>
    <m/>
    <x v="38"/>
    <x v="62"/>
    <n v="-1.76"/>
  </r>
  <r>
    <x v="2"/>
    <x v="34"/>
    <x v="0"/>
    <x v="2"/>
    <m/>
    <x v="39"/>
    <x v="0"/>
    <n v="1.21"/>
  </r>
  <r>
    <x v="2"/>
    <x v="34"/>
    <x v="0"/>
    <x v="2"/>
    <m/>
    <x v="39"/>
    <x v="62"/>
    <n v="-1.21"/>
  </r>
  <r>
    <x v="2"/>
    <x v="34"/>
    <x v="0"/>
    <x v="3"/>
    <m/>
    <x v="39"/>
    <x v="62"/>
    <n v="0"/>
  </r>
  <r>
    <x v="2"/>
    <x v="34"/>
    <x v="0"/>
    <x v="3"/>
    <m/>
    <x v="39"/>
    <x v="0"/>
    <n v="0"/>
  </r>
  <r>
    <x v="2"/>
    <x v="34"/>
    <x v="0"/>
    <x v="1"/>
    <m/>
    <x v="39"/>
    <x v="62"/>
    <n v="0"/>
  </r>
  <r>
    <x v="2"/>
    <x v="34"/>
    <x v="0"/>
    <x v="1"/>
    <m/>
    <x v="39"/>
    <x v="0"/>
    <n v="0"/>
  </r>
  <r>
    <x v="2"/>
    <x v="42"/>
    <x v="0"/>
    <x v="2"/>
    <m/>
    <x v="40"/>
    <x v="62"/>
    <n v="0"/>
  </r>
  <r>
    <x v="2"/>
    <x v="42"/>
    <x v="0"/>
    <x v="2"/>
    <m/>
    <x v="40"/>
    <x v="0"/>
    <n v="0"/>
  </r>
  <r>
    <x v="2"/>
    <x v="42"/>
    <x v="0"/>
    <x v="3"/>
    <m/>
    <x v="40"/>
    <x v="0"/>
    <n v="2.33"/>
  </r>
  <r>
    <x v="2"/>
    <x v="42"/>
    <x v="0"/>
    <x v="3"/>
    <m/>
    <x v="40"/>
    <x v="62"/>
    <n v="-2.33"/>
  </r>
  <r>
    <x v="2"/>
    <x v="42"/>
    <x v="0"/>
    <x v="1"/>
    <m/>
    <x v="40"/>
    <x v="62"/>
    <n v="0"/>
  </r>
  <r>
    <x v="2"/>
    <x v="42"/>
    <x v="0"/>
    <x v="1"/>
    <m/>
    <x v="40"/>
    <x v="0"/>
    <n v="0"/>
  </r>
  <r>
    <x v="2"/>
    <x v="8"/>
    <x v="0"/>
    <x v="2"/>
    <m/>
    <x v="41"/>
    <x v="62"/>
    <n v="0"/>
  </r>
  <r>
    <x v="2"/>
    <x v="8"/>
    <x v="0"/>
    <x v="2"/>
    <m/>
    <x v="41"/>
    <x v="0"/>
    <n v="0"/>
  </r>
  <r>
    <x v="2"/>
    <x v="13"/>
    <x v="0"/>
    <x v="2"/>
    <m/>
    <x v="41"/>
    <x v="0"/>
    <n v="1.27"/>
  </r>
  <r>
    <x v="2"/>
    <x v="13"/>
    <x v="0"/>
    <x v="2"/>
    <m/>
    <x v="41"/>
    <x v="62"/>
    <n v="-1.27"/>
  </r>
  <r>
    <x v="2"/>
    <x v="8"/>
    <x v="0"/>
    <x v="3"/>
    <m/>
    <x v="41"/>
    <x v="0"/>
    <n v="2.4100000000000006"/>
  </r>
  <r>
    <x v="2"/>
    <x v="8"/>
    <x v="0"/>
    <x v="3"/>
    <m/>
    <x v="41"/>
    <x v="62"/>
    <n v="-2.4100000000000006"/>
  </r>
  <r>
    <x v="2"/>
    <x v="13"/>
    <x v="0"/>
    <x v="3"/>
    <m/>
    <x v="41"/>
    <x v="0"/>
    <n v="1.1499999999999999"/>
  </r>
  <r>
    <x v="2"/>
    <x v="13"/>
    <x v="0"/>
    <x v="3"/>
    <m/>
    <x v="41"/>
    <x v="62"/>
    <n v="-1.1499999999999999"/>
  </r>
  <r>
    <x v="2"/>
    <x v="8"/>
    <x v="0"/>
    <x v="1"/>
    <m/>
    <x v="41"/>
    <x v="0"/>
    <n v="2.5299999999999998"/>
  </r>
  <r>
    <x v="2"/>
    <x v="8"/>
    <x v="0"/>
    <x v="1"/>
    <m/>
    <x v="41"/>
    <x v="62"/>
    <n v="-2.5299999999999998"/>
  </r>
  <r>
    <x v="2"/>
    <x v="13"/>
    <x v="0"/>
    <x v="1"/>
    <m/>
    <x v="41"/>
    <x v="0"/>
    <n v="1.3"/>
  </r>
  <r>
    <x v="2"/>
    <x v="13"/>
    <x v="0"/>
    <x v="1"/>
    <m/>
    <x v="41"/>
    <x v="62"/>
    <n v="-1.3"/>
  </r>
  <r>
    <x v="0"/>
    <x v="0"/>
    <x v="0"/>
    <x v="0"/>
    <m/>
    <x v="42"/>
    <x v="0"/>
    <n v="10000"/>
  </r>
  <r>
    <x v="0"/>
    <x v="0"/>
    <x v="0"/>
    <x v="0"/>
    <m/>
    <x v="42"/>
    <x v="1"/>
    <n v="-10000"/>
  </r>
  <r>
    <x v="2"/>
    <x v="20"/>
    <x v="0"/>
    <x v="2"/>
    <m/>
    <x v="43"/>
    <x v="0"/>
    <n v="3.99"/>
  </r>
  <r>
    <x v="2"/>
    <x v="20"/>
    <x v="0"/>
    <x v="2"/>
    <m/>
    <x v="43"/>
    <x v="62"/>
    <n v="-3.99"/>
  </r>
  <r>
    <x v="2"/>
    <x v="20"/>
    <x v="0"/>
    <x v="3"/>
    <m/>
    <x v="43"/>
    <x v="62"/>
    <n v="0"/>
  </r>
  <r>
    <x v="2"/>
    <x v="20"/>
    <x v="0"/>
    <x v="3"/>
    <m/>
    <x v="43"/>
    <x v="0"/>
    <n v="0"/>
  </r>
  <r>
    <x v="2"/>
    <x v="20"/>
    <x v="0"/>
    <x v="1"/>
    <m/>
    <x v="43"/>
    <x v="0"/>
    <n v="4.32"/>
  </r>
  <r>
    <x v="2"/>
    <x v="20"/>
    <x v="0"/>
    <x v="1"/>
    <m/>
    <x v="43"/>
    <x v="62"/>
    <n v="-4.32"/>
  </r>
  <r>
    <x v="2"/>
    <x v="30"/>
    <x v="0"/>
    <x v="2"/>
    <m/>
    <x v="44"/>
    <x v="0"/>
    <n v="3.35"/>
  </r>
  <r>
    <x v="2"/>
    <x v="30"/>
    <x v="0"/>
    <x v="2"/>
    <m/>
    <x v="44"/>
    <x v="62"/>
    <n v="-3.35"/>
  </r>
  <r>
    <x v="2"/>
    <x v="30"/>
    <x v="0"/>
    <x v="3"/>
    <m/>
    <x v="44"/>
    <x v="62"/>
    <n v="0"/>
  </r>
  <r>
    <x v="2"/>
    <x v="30"/>
    <x v="0"/>
    <x v="3"/>
    <m/>
    <x v="44"/>
    <x v="0"/>
    <n v="0"/>
  </r>
  <r>
    <x v="2"/>
    <x v="30"/>
    <x v="0"/>
    <x v="1"/>
    <m/>
    <x v="44"/>
    <x v="0"/>
    <n v="3.15"/>
  </r>
  <r>
    <x v="2"/>
    <x v="30"/>
    <x v="0"/>
    <x v="1"/>
    <m/>
    <x v="44"/>
    <x v="62"/>
    <n v="-3.15"/>
  </r>
  <r>
    <x v="6"/>
    <x v="33"/>
    <x v="0"/>
    <x v="2"/>
    <m/>
    <x v="45"/>
    <x v="0"/>
    <n v="94.16"/>
  </r>
  <r>
    <x v="6"/>
    <x v="33"/>
    <x v="0"/>
    <x v="2"/>
    <m/>
    <x v="45"/>
    <x v="73"/>
    <n v="-94.16"/>
  </r>
  <r>
    <x v="6"/>
    <x v="33"/>
    <x v="0"/>
    <x v="3"/>
    <m/>
    <x v="45"/>
    <x v="0"/>
    <n v="79.5"/>
  </r>
  <r>
    <x v="6"/>
    <x v="33"/>
    <x v="0"/>
    <x v="3"/>
    <m/>
    <x v="45"/>
    <x v="136"/>
    <n v="-79.5"/>
  </r>
  <r>
    <x v="2"/>
    <x v="33"/>
    <x v="0"/>
    <x v="2"/>
    <m/>
    <x v="45"/>
    <x v="0"/>
    <n v="57.71"/>
  </r>
  <r>
    <x v="2"/>
    <x v="33"/>
    <x v="0"/>
    <x v="2"/>
    <m/>
    <x v="45"/>
    <x v="62"/>
    <n v="-57.71"/>
  </r>
  <r>
    <x v="2"/>
    <x v="33"/>
    <x v="0"/>
    <x v="3"/>
    <m/>
    <x v="45"/>
    <x v="0"/>
    <n v="48.73"/>
  </r>
  <r>
    <x v="2"/>
    <x v="33"/>
    <x v="0"/>
    <x v="3"/>
    <m/>
    <x v="45"/>
    <x v="62"/>
    <n v="-48.73"/>
  </r>
  <r>
    <x v="2"/>
    <x v="33"/>
    <x v="0"/>
    <x v="1"/>
    <m/>
    <x v="45"/>
    <x v="62"/>
    <n v="0"/>
  </r>
  <r>
    <x v="2"/>
    <x v="33"/>
    <x v="0"/>
    <x v="1"/>
    <m/>
    <x v="45"/>
    <x v="0"/>
    <n v="0"/>
  </r>
  <r>
    <x v="7"/>
    <x v="35"/>
    <x v="0"/>
    <x v="2"/>
    <m/>
    <x v="46"/>
    <x v="0"/>
    <n v="0.78"/>
  </r>
  <r>
    <x v="7"/>
    <x v="35"/>
    <x v="0"/>
    <x v="2"/>
    <m/>
    <x v="46"/>
    <x v="180"/>
    <n v="-0.78"/>
  </r>
  <r>
    <x v="7"/>
    <x v="35"/>
    <x v="0"/>
    <x v="3"/>
    <m/>
    <x v="46"/>
    <x v="0"/>
    <n v="0.95"/>
  </r>
  <r>
    <x v="7"/>
    <x v="35"/>
    <x v="0"/>
    <x v="3"/>
    <m/>
    <x v="46"/>
    <x v="180"/>
    <n v="-0.95"/>
  </r>
  <r>
    <x v="7"/>
    <x v="35"/>
    <x v="0"/>
    <x v="1"/>
    <m/>
    <x v="46"/>
    <x v="180"/>
    <n v="0"/>
  </r>
  <r>
    <x v="7"/>
    <x v="35"/>
    <x v="0"/>
    <x v="1"/>
    <m/>
    <x v="46"/>
    <x v="0"/>
    <n v="0"/>
  </r>
  <r>
    <x v="6"/>
    <x v="41"/>
    <x v="0"/>
    <x v="3"/>
    <m/>
    <x v="47"/>
    <x v="0"/>
    <n v="1.66"/>
  </r>
  <r>
    <x v="6"/>
    <x v="41"/>
    <x v="0"/>
    <x v="3"/>
    <m/>
    <x v="47"/>
    <x v="124"/>
    <n v="-1.66"/>
  </r>
  <r>
    <x v="2"/>
    <x v="41"/>
    <x v="0"/>
    <x v="2"/>
    <m/>
    <x v="47"/>
    <x v="62"/>
    <n v="0"/>
  </r>
  <r>
    <x v="2"/>
    <x v="41"/>
    <x v="0"/>
    <x v="2"/>
    <m/>
    <x v="47"/>
    <x v="0"/>
    <n v="0"/>
  </r>
  <r>
    <x v="2"/>
    <x v="41"/>
    <x v="0"/>
    <x v="3"/>
    <m/>
    <x v="47"/>
    <x v="0"/>
    <n v="3.87"/>
  </r>
  <r>
    <x v="2"/>
    <x v="41"/>
    <x v="0"/>
    <x v="3"/>
    <m/>
    <x v="47"/>
    <x v="62"/>
    <n v="-3.87"/>
  </r>
  <r>
    <x v="2"/>
    <x v="41"/>
    <x v="0"/>
    <x v="1"/>
    <m/>
    <x v="47"/>
    <x v="62"/>
    <n v="0"/>
  </r>
  <r>
    <x v="2"/>
    <x v="41"/>
    <x v="0"/>
    <x v="1"/>
    <m/>
    <x v="47"/>
    <x v="0"/>
    <n v="0"/>
  </r>
  <r>
    <x v="2"/>
    <x v="10"/>
    <x v="0"/>
    <x v="2"/>
    <m/>
    <x v="48"/>
    <x v="62"/>
    <n v="0"/>
  </r>
  <r>
    <x v="2"/>
    <x v="10"/>
    <x v="0"/>
    <x v="2"/>
    <m/>
    <x v="48"/>
    <x v="0"/>
    <n v="0"/>
  </r>
  <r>
    <x v="2"/>
    <x v="14"/>
    <x v="0"/>
    <x v="2"/>
    <m/>
    <x v="48"/>
    <x v="0"/>
    <n v="2.94"/>
  </r>
  <r>
    <x v="2"/>
    <x v="14"/>
    <x v="0"/>
    <x v="2"/>
    <m/>
    <x v="48"/>
    <x v="62"/>
    <n v="-2.94"/>
  </r>
  <r>
    <x v="2"/>
    <x v="10"/>
    <x v="0"/>
    <x v="3"/>
    <m/>
    <x v="48"/>
    <x v="0"/>
    <n v="1.57"/>
  </r>
  <r>
    <x v="2"/>
    <x v="10"/>
    <x v="0"/>
    <x v="3"/>
    <m/>
    <x v="48"/>
    <x v="62"/>
    <n v="-1.57"/>
  </r>
  <r>
    <x v="2"/>
    <x v="14"/>
    <x v="0"/>
    <x v="3"/>
    <m/>
    <x v="48"/>
    <x v="0"/>
    <n v="2.8800000000000003"/>
  </r>
  <r>
    <x v="2"/>
    <x v="14"/>
    <x v="0"/>
    <x v="3"/>
    <m/>
    <x v="48"/>
    <x v="62"/>
    <n v="-2.8800000000000003"/>
  </r>
  <r>
    <x v="2"/>
    <x v="10"/>
    <x v="0"/>
    <x v="1"/>
    <m/>
    <x v="48"/>
    <x v="0"/>
    <n v="1.66"/>
  </r>
  <r>
    <x v="2"/>
    <x v="10"/>
    <x v="0"/>
    <x v="1"/>
    <m/>
    <x v="48"/>
    <x v="62"/>
    <n v="-1.66"/>
  </r>
  <r>
    <x v="2"/>
    <x v="14"/>
    <x v="0"/>
    <x v="1"/>
    <m/>
    <x v="48"/>
    <x v="0"/>
    <n v="2.75"/>
  </r>
  <r>
    <x v="2"/>
    <x v="14"/>
    <x v="0"/>
    <x v="1"/>
    <m/>
    <x v="48"/>
    <x v="62"/>
    <n v="-2.75"/>
  </r>
  <r>
    <x v="2"/>
    <x v="24"/>
    <x v="0"/>
    <x v="2"/>
    <m/>
    <x v="49"/>
    <x v="0"/>
    <n v="2.2599999999999998"/>
  </r>
  <r>
    <x v="2"/>
    <x v="24"/>
    <x v="0"/>
    <x v="2"/>
    <m/>
    <x v="49"/>
    <x v="62"/>
    <n v="-2.2599999999999998"/>
  </r>
  <r>
    <x v="2"/>
    <x v="24"/>
    <x v="0"/>
    <x v="3"/>
    <m/>
    <x v="49"/>
    <x v="62"/>
    <n v="0"/>
  </r>
  <r>
    <x v="2"/>
    <x v="24"/>
    <x v="0"/>
    <x v="3"/>
    <m/>
    <x v="49"/>
    <x v="0"/>
    <n v="0"/>
  </r>
  <r>
    <x v="2"/>
    <x v="24"/>
    <x v="0"/>
    <x v="1"/>
    <m/>
    <x v="49"/>
    <x v="0"/>
    <n v="2.5"/>
  </r>
  <r>
    <x v="2"/>
    <x v="24"/>
    <x v="0"/>
    <x v="1"/>
    <m/>
    <x v="49"/>
    <x v="62"/>
    <n v="-2.5"/>
  </r>
  <r>
    <x v="2"/>
    <x v="19"/>
    <x v="0"/>
    <x v="2"/>
    <m/>
    <x v="50"/>
    <x v="0"/>
    <n v="7.44"/>
  </r>
  <r>
    <x v="2"/>
    <x v="19"/>
    <x v="0"/>
    <x v="2"/>
    <m/>
    <x v="50"/>
    <x v="62"/>
    <n v="-7.44"/>
  </r>
  <r>
    <x v="2"/>
    <x v="19"/>
    <x v="0"/>
    <x v="3"/>
    <m/>
    <x v="50"/>
    <x v="0"/>
    <n v="7.419999999999999"/>
  </r>
  <r>
    <x v="2"/>
    <x v="19"/>
    <x v="0"/>
    <x v="3"/>
    <m/>
    <x v="50"/>
    <x v="62"/>
    <n v="-7.419999999999999"/>
  </r>
  <r>
    <x v="2"/>
    <x v="19"/>
    <x v="0"/>
    <x v="1"/>
    <m/>
    <x v="50"/>
    <x v="0"/>
    <n v="6.22"/>
  </r>
  <r>
    <x v="2"/>
    <x v="19"/>
    <x v="0"/>
    <x v="1"/>
    <m/>
    <x v="50"/>
    <x v="62"/>
    <n v="-6.22"/>
  </r>
  <r>
    <x v="2"/>
    <x v="11"/>
    <x v="0"/>
    <x v="2"/>
    <m/>
    <x v="51"/>
    <x v="62"/>
    <n v="0"/>
  </r>
  <r>
    <x v="2"/>
    <x v="11"/>
    <x v="0"/>
    <x v="2"/>
    <m/>
    <x v="51"/>
    <x v="0"/>
    <n v="0"/>
  </r>
  <r>
    <x v="2"/>
    <x v="11"/>
    <x v="0"/>
    <x v="3"/>
    <m/>
    <x v="51"/>
    <x v="62"/>
    <n v="0"/>
  </r>
  <r>
    <x v="2"/>
    <x v="11"/>
    <x v="0"/>
    <x v="3"/>
    <m/>
    <x v="51"/>
    <x v="0"/>
    <n v="0"/>
  </r>
  <r>
    <x v="2"/>
    <x v="11"/>
    <x v="0"/>
    <x v="1"/>
    <m/>
    <x v="51"/>
    <x v="0"/>
    <n v="1.48"/>
  </r>
  <r>
    <x v="2"/>
    <x v="11"/>
    <x v="0"/>
    <x v="1"/>
    <m/>
    <x v="51"/>
    <x v="62"/>
    <n v="-1.48"/>
  </r>
  <r>
    <x v="2"/>
    <x v="39"/>
    <x v="0"/>
    <x v="2"/>
    <m/>
    <x v="52"/>
    <x v="0"/>
    <n v="1.7"/>
  </r>
  <r>
    <x v="2"/>
    <x v="39"/>
    <x v="0"/>
    <x v="2"/>
    <m/>
    <x v="52"/>
    <x v="62"/>
    <n v="-1.7"/>
  </r>
  <r>
    <x v="2"/>
    <x v="39"/>
    <x v="0"/>
    <x v="3"/>
    <m/>
    <x v="52"/>
    <x v="62"/>
    <n v="0"/>
  </r>
  <r>
    <x v="2"/>
    <x v="39"/>
    <x v="0"/>
    <x v="3"/>
    <m/>
    <x v="52"/>
    <x v="0"/>
    <n v="0"/>
  </r>
  <r>
    <x v="2"/>
    <x v="39"/>
    <x v="0"/>
    <x v="1"/>
    <m/>
    <x v="52"/>
    <x v="62"/>
    <n v="0"/>
  </r>
  <r>
    <x v="2"/>
    <x v="39"/>
    <x v="0"/>
    <x v="1"/>
    <m/>
    <x v="52"/>
    <x v="0"/>
    <n v="0"/>
  </r>
  <r>
    <x v="2"/>
    <x v="12"/>
    <x v="0"/>
    <x v="2"/>
    <m/>
    <x v="53"/>
    <x v="0"/>
    <n v="3.3"/>
  </r>
  <r>
    <x v="2"/>
    <x v="12"/>
    <x v="0"/>
    <x v="2"/>
    <m/>
    <x v="53"/>
    <x v="62"/>
    <n v="-3.3"/>
  </r>
  <r>
    <x v="2"/>
    <x v="12"/>
    <x v="0"/>
    <x v="3"/>
    <m/>
    <x v="53"/>
    <x v="0"/>
    <n v="3.0100000000000007"/>
  </r>
  <r>
    <x v="2"/>
    <x v="12"/>
    <x v="0"/>
    <x v="3"/>
    <m/>
    <x v="53"/>
    <x v="62"/>
    <n v="-3.0100000000000007"/>
  </r>
  <r>
    <x v="2"/>
    <x v="12"/>
    <x v="0"/>
    <x v="1"/>
    <m/>
    <x v="53"/>
    <x v="0"/>
    <n v="3.11"/>
  </r>
  <r>
    <x v="2"/>
    <x v="12"/>
    <x v="0"/>
    <x v="1"/>
    <m/>
    <x v="53"/>
    <x v="62"/>
    <n v="-3.11"/>
  </r>
  <r>
    <x v="2"/>
    <x v="7"/>
    <x v="0"/>
    <x v="2"/>
    <m/>
    <x v="54"/>
    <x v="62"/>
    <n v="0"/>
  </r>
  <r>
    <x v="2"/>
    <x v="7"/>
    <x v="0"/>
    <x v="2"/>
    <m/>
    <x v="54"/>
    <x v="0"/>
    <n v="0"/>
  </r>
  <r>
    <x v="2"/>
    <x v="7"/>
    <x v="0"/>
    <x v="3"/>
    <m/>
    <x v="54"/>
    <x v="62"/>
    <n v="0"/>
  </r>
  <r>
    <x v="2"/>
    <x v="7"/>
    <x v="0"/>
    <x v="3"/>
    <m/>
    <x v="54"/>
    <x v="0"/>
    <n v="0"/>
  </r>
  <r>
    <x v="2"/>
    <x v="7"/>
    <x v="0"/>
    <x v="1"/>
    <m/>
    <x v="54"/>
    <x v="0"/>
    <n v="2.94"/>
  </r>
  <r>
    <x v="2"/>
    <x v="7"/>
    <x v="0"/>
    <x v="1"/>
    <m/>
    <x v="54"/>
    <x v="62"/>
    <n v="-2.94"/>
  </r>
  <r>
    <x v="2"/>
    <x v="43"/>
    <x v="0"/>
    <x v="2"/>
    <m/>
    <x v="55"/>
    <x v="62"/>
    <n v="0"/>
  </r>
  <r>
    <x v="2"/>
    <x v="43"/>
    <x v="0"/>
    <x v="2"/>
    <m/>
    <x v="55"/>
    <x v="0"/>
    <n v="0"/>
  </r>
  <r>
    <x v="2"/>
    <x v="43"/>
    <x v="0"/>
    <x v="3"/>
    <m/>
    <x v="55"/>
    <x v="0"/>
    <n v="1.29"/>
  </r>
  <r>
    <x v="2"/>
    <x v="43"/>
    <x v="0"/>
    <x v="3"/>
    <m/>
    <x v="55"/>
    <x v="62"/>
    <n v="-1.29"/>
  </r>
  <r>
    <x v="2"/>
    <x v="43"/>
    <x v="0"/>
    <x v="1"/>
    <m/>
    <x v="55"/>
    <x v="62"/>
    <n v="0"/>
  </r>
  <r>
    <x v="2"/>
    <x v="43"/>
    <x v="0"/>
    <x v="1"/>
    <m/>
    <x v="55"/>
    <x v="0"/>
    <n v="0"/>
  </r>
  <r>
    <x v="2"/>
    <x v="44"/>
    <x v="0"/>
    <x v="2"/>
    <m/>
    <x v="56"/>
    <x v="62"/>
    <n v="0"/>
  </r>
  <r>
    <x v="2"/>
    <x v="44"/>
    <x v="0"/>
    <x v="2"/>
    <m/>
    <x v="56"/>
    <x v="0"/>
    <n v="0"/>
  </r>
  <r>
    <x v="2"/>
    <x v="29"/>
    <x v="0"/>
    <x v="2"/>
    <m/>
    <x v="56"/>
    <x v="62"/>
    <n v="0"/>
  </r>
  <r>
    <x v="2"/>
    <x v="29"/>
    <x v="0"/>
    <x v="2"/>
    <m/>
    <x v="56"/>
    <x v="0"/>
    <n v="0"/>
  </r>
  <r>
    <x v="2"/>
    <x v="44"/>
    <x v="0"/>
    <x v="3"/>
    <m/>
    <x v="56"/>
    <x v="0"/>
    <n v="2.1"/>
  </r>
  <r>
    <x v="2"/>
    <x v="44"/>
    <x v="0"/>
    <x v="3"/>
    <m/>
    <x v="56"/>
    <x v="62"/>
    <n v="-2.1"/>
  </r>
  <r>
    <x v="2"/>
    <x v="29"/>
    <x v="0"/>
    <x v="3"/>
    <m/>
    <x v="56"/>
    <x v="0"/>
    <n v="1.99"/>
  </r>
  <r>
    <x v="2"/>
    <x v="29"/>
    <x v="0"/>
    <x v="3"/>
    <m/>
    <x v="56"/>
    <x v="62"/>
    <n v="-1.99"/>
  </r>
  <r>
    <x v="2"/>
    <x v="44"/>
    <x v="0"/>
    <x v="1"/>
    <m/>
    <x v="56"/>
    <x v="62"/>
    <n v="0"/>
  </r>
  <r>
    <x v="2"/>
    <x v="44"/>
    <x v="0"/>
    <x v="1"/>
    <m/>
    <x v="56"/>
    <x v="0"/>
    <n v="0"/>
  </r>
  <r>
    <x v="2"/>
    <x v="29"/>
    <x v="0"/>
    <x v="1"/>
    <m/>
    <x v="56"/>
    <x v="0"/>
    <n v="1.76"/>
  </r>
  <r>
    <x v="2"/>
    <x v="29"/>
    <x v="0"/>
    <x v="1"/>
    <m/>
    <x v="56"/>
    <x v="62"/>
    <n v="-1.76"/>
  </r>
  <r>
    <x v="2"/>
    <x v="34"/>
    <x v="0"/>
    <x v="2"/>
    <m/>
    <x v="57"/>
    <x v="0"/>
    <n v="1.21"/>
  </r>
  <r>
    <x v="2"/>
    <x v="34"/>
    <x v="0"/>
    <x v="2"/>
    <m/>
    <x v="57"/>
    <x v="62"/>
    <n v="-1.21"/>
  </r>
  <r>
    <x v="2"/>
    <x v="34"/>
    <x v="0"/>
    <x v="3"/>
    <m/>
    <x v="57"/>
    <x v="62"/>
    <n v="0"/>
  </r>
  <r>
    <x v="2"/>
    <x v="34"/>
    <x v="0"/>
    <x v="3"/>
    <m/>
    <x v="57"/>
    <x v="0"/>
    <n v="0"/>
  </r>
  <r>
    <x v="2"/>
    <x v="34"/>
    <x v="0"/>
    <x v="1"/>
    <m/>
    <x v="57"/>
    <x v="62"/>
    <n v="0"/>
  </r>
  <r>
    <x v="2"/>
    <x v="34"/>
    <x v="0"/>
    <x v="1"/>
    <m/>
    <x v="57"/>
    <x v="0"/>
    <n v="0"/>
  </r>
  <r>
    <x v="3"/>
    <x v="0"/>
    <x v="0"/>
    <x v="0"/>
    <m/>
    <x v="58"/>
    <x v="1"/>
    <n v="10641.04"/>
  </r>
  <r>
    <x v="3"/>
    <x v="0"/>
    <x v="0"/>
    <x v="0"/>
    <m/>
    <x v="58"/>
    <x v="0"/>
    <n v="-10641.04"/>
  </r>
  <r>
    <x v="2"/>
    <x v="42"/>
    <x v="0"/>
    <x v="2"/>
    <m/>
    <x v="59"/>
    <x v="62"/>
    <n v="0"/>
  </r>
  <r>
    <x v="2"/>
    <x v="42"/>
    <x v="0"/>
    <x v="2"/>
    <m/>
    <x v="59"/>
    <x v="0"/>
    <n v="0"/>
  </r>
  <r>
    <x v="2"/>
    <x v="42"/>
    <x v="0"/>
    <x v="3"/>
    <m/>
    <x v="59"/>
    <x v="0"/>
    <n v="2.33"/>
  </r>
  <r>
    <x v="2"/>
    <x v="42"/>
    <x v="0"/>
    <x v="3"/>
    <m/>
    <x v="59"/>
    <x v="62"/>
    <n v="-2.33"/>
  </r>
  <r>
    <x v="2"/>
    <x v="42"/>
    <x v="0"/>
    <x v="1"/>
    <m/>
    <x v="59"/>
    <x v="62"/>
    <n v="0"/>
  </r>
  <r>
    <x v="2"/>
    <x v="42"/>
    <x v="0"/>
    <x v="1"/>
    <m/>
    <x v="59"/>
    <x v="0"/>
    <n v="0"/>
  </r>
  <r>
    <x v="1"/>
    <x v="16"/>
    <x v="0"/>
    <x v="3"/>
    <n v="156"/>
    <x v="60"/>
    <x v="152"/>
    <n v="998.08999999999992"/>
  </r>
  <r>
    <x v="1"/>
    <x v="16"/>
    <x v="0"/>
    <x v="3"/>
    <m/>
    <x v="60"/>
    <x v="181"/>
    <n v="50.559200000000004"/>
  </r>
  <r>
    <x v="1"/>
    <x v="16"/>
    <x v="0"/>
    <x v="3"/>
    <m/>
    <x v="60"/>
    <x v="153"/>
    <n v="1.03"/>
  </r>
  <r>
    <x v="1"/>
    <x v="16"/>
    <x v="0"/>
    <x v="3"/>
    <m/>
    <x v="60"/>
    <x v="182"/>
    <n v="-74.01039999999999"/>
  </r>
  <r>
    <x v="1"/>
    <x v="16"/>
    <x v="0"/>
    <x v="3"/>
    <m/>
    <x v="60"/>
    <x v="182"/>
    <n v="-146.69880000000001"/>
  </r>
  <r>
    <x v="1"/>
    <x v="16"/>
    <x v="0"/>
    <x v="3"/>
    <m/>
    <x v="60"/>
    <x v="0"/>
    <n v="-828.97"/>
  </r>
  <r>
    <x v="8"/>
    <x v="16"/>
    <x v="0"/>
    <x v="2"/>
    <m/>
    <x v="60"/>
    <x v="0"/>
    <n v="266.53960000000001"/>
  </r>
  <r>
    <x v="8"/>
    <x v="16"/>
    <x v="0"/>
    <x v="2"/>
    <m/>
    <x v="60"/>
    <x v="182"/>
    <n v="74.01039999999999"/>
  </r>
  <r>
    <x v="8"/>
    <x v="16"/>
    <x v="0"/>
    <x v="2"/>
    <m/>
    <x v="60"/>
    <x v="86"/>
    <n v="-0.36"/>
  </r>
  <r>
    <x v="8"/>
    <x v="16"/>
    <x v="0"/>
    <x v="2"/>
    <n v="-350.71"/>
    <x v="60"/>
    <x v="85"/>
    <n v="-340.19"/>
  </r>
  <r>
    <x v="8"/>
    <x v="16"/>
    <x v="0"/>
    <x v="3"/>
    <m/>
    <x v="60"/>
    <x v="0"/>
    <n v="382.97919999999999"/>
  </r>
  <r>
    <x v="8"/>
    <x v="16"/>
    <x v="0"/>
    <x v="3"/>
    <m/>
    <x v="60"/>
    <x v="153"/>
    <n v="-0.34"/>
  </r>
  <r>
    <x v="8"/>
    <x v="16"/>
    <x v="0"/>
    <x v="3"/>
    <m/>
    <x v="60"/>
    <x v="181"/>
    <n v="-50.559200000000004"/>
  </r>
  <r>
    <x v="8"/>
    <x v="16"/>
    <x v="0"/>
    <x v="3"/>
    <n v="-503.92"/>
    <x v="60"/>
    <x v="152"/>
    <n v="-332.08"/>
  </r>
  <r>
    <x v="8"/>
    <x v="16"/>
    <x v="0"/>
    <x v="1"/>
    <m/>
    <x v="60"/>
    <x v="0"/>
    <n v="179.4512"/>
  </r>
  <r>
    <x v="8"/>
    <x v="16"/>
    <x v="0"/>
    <x v="1"/>
    <m/>
    <x v="60"/>
    <x v="182"/>
    <n v="146.69880000000001"/>
  </r>
  <r>
    <x v="8"/>
    <x v="16"/>
    <x v="0"/>
    <x v="1"/>
    <m/>
    <x v="60"/>
    <x v="33"/>
    <n v="-0.33"/>
  </r>
  <r>
    <x v="8"/>
    <x v="16"/>
    <x v="0"/>
    <x v="1"/>
    <n v="-236.12"/>
    <x v="60"/>
    <x v="32"/>
    <n v="-325.82"/>
  </r>
  <r>
    <x v="2"/>
    <x v="8"/>
    <x v="0"/>
    <x v="2"/>
    <m/>
    <x v="61"/>
    <x v="62"/>
    <n v="0"/>
  </r>
  <r>
    <x v="2"/>
    <x v="8"/>
    <x v="0"/>
    <x v="2"/>
    <m/>
    <x v="61"/>
    <x v="0"/>
    <n v="0"/>
  </r>
  <r>
    <x v="2"/>
    <x v="8"/>
    <x v="0"/>
    <x v="3"/>
    <m/>
    <x v="61"/>
    <x v="0"/>
    <n v="2.4100000000000006"/>
  </r>
  <r>
    <x v="2"/>
    <x v="8"/>
    <x v="0"/>
    <x v="3"/>
    <m/>
    <x v="61"/>
    <x v="62"/>
    <n v="-2.4100000000000006"/>
  </r>
  <r>
    <x v="2"/>
    <x v="8"/>
    <x v="0"/>
    <x v="1"/>
    <m/>
    <x v="61"/>
    <x v="0"/>
    <n v="2.5299999999999998"/>
  </r>
  <r>
    <x v="2"/>
    <x v="8"/>
    <x v="0"/>
    <x v="1"/>
    <m/>
    <x v="61"/>
    <x v="62"/>
    <n v="-2.5299999999999998"/>
  </r>
  <r>
    <x v="2"/>
    <x v="13"/>
    <x v="0"/>
    <x v="2"/>
    <m/>
    <x v="62"/>
    <x v="0"/>
    <n v="1.27"/>
  </r>
  <r>
    <x v="2"/>
    <x v="13"/>
    <x v="0"/>
    <x v="2"/>
    <m/>
    <x v="62"/>
    <x v="62"/>
    <n v="-1.27"/>
  </r>
  <r>
    <x v="2"/>
    <x v="13"/>
    <x v="0"/>
    <x v="3"/>
    <m/>
    <x v="62"/>
    <x v="0"/>
    <n v="1.1499999999999999"/>
  </r>
  <r>
    <x v="2"/>
    <x v="13"/>
    <x v="0"/>
    <x v="3"/>
    <m/>
    <x v="62"/>
    <x v="62"/>
    <n v="-1.1499999999999999"/>
  </r>
  <r>
    <x v="2"/>
    <x v="13"/>
    <x v="0"/>
    <x v="1"/>
    <m/>
    <x v="62"/>
    <x v="0"/>
    <n v="1.3"/>
  </r>
  <r>
    <x v="2"/>
    <x v="13"/>
    <x v="0"/>
    <x v="1"/>
    <m/>
    <x v="62"/>
    <x v="62"/>
    <n v="-1.3"/>
  </r>
  <r>
    <x v="2"/>
    <x v="3"/>
    <x v="0"/>
    <x v="2"/>
    <m/>
    <x v="63"/>
    <x v="0"/>
    <n v="7.24"/>
  </r>
  <r>
    <x v="2"/>
    <x v="3"/>
    <x v="0"/>
    <x v="2"/>
    <m/>
    <x v="63"/>
    <x v="62"/>
    <n v="-7.24"/>
  </r>
  <r>
    <x v="2"/>
    <x v="3"/>
    <x v="0"/>
    <x v="3"/>
    <m/>
    <x v="63"/>
    <x v="0"/>
    <n v="6.6400000000000006"/>
  </r>
  <r>
    <x v="2"/>
    <x v="3"/>
    <x v="0"/>
    <x v="3"/>
    <m/>
    <x v="63"/>
    <x v="62"/>
    <n v="-6.6400000000000006"/>
  </r>
  <r>
    <x v="2"/>
    <x v="3"/>
    <x v="0"/>
    <x v="1"/>
    <m/>
    <x v="63"/>
    <x v="0"/>
    <n v="6.74"/>
  </r>
  <r>
    <x v="2"/>
    <x v="3"/>
    <x v="0"/>
    <x v="1"/>
    <m/>
    <x v="63"/>
    <x v="62"/>
    <n v="-6.74"/>
  </r>
  <r>
    <x v="3"/>
    <x v="0"/>
    <x v="0"/>
    <x v="0"/>
    <m/>
    <x v="64"/>
    <x v="1"/>
    <n v="31.61"/>
  </r>
  <r>
    <x v="3"/>
    <x v="0"/>
    <x v="0"/>
    <x v="0"/>
    <m/>
    <x v="64"/>
    <x v="0"/>
    <n v="-31.61"/>
  </r>
  <r>
    <x v="2"/>
    <x v="20"/>
    <x v="0"/>
    <x v="2"/>
    <m/>
    <x v="65"/>
    <x v="0"/>
    <n v="3.99"/>
  </r>
  <r>
    <x v="2"/>
    <x v="20"/>
    <x v="0"/>
    <x v="2"/>
    <m/>
    <x v="65"/>
    <x v="62"/>
    <n v="-3.99"/>
  </r>
  <r>
    <x v="2"/>
    <x v="20"/>
    <x v="0"/>
    <x v="3"/>
    <m/>
    <x v="65"/>
    <x v="62"/>
    <n v="0"/>
  </r>
  <r>
    <x v="2"/>
    <x v="20"/>
    <x v="0"/>
    <x v="3"/>
    <m/>
    <x v="65"/>
    <x v="0"/>
    <n v="0"/>
  </r>
  <r>
    <x v="2"/>
    <x v="20"/>
    <x v="0"/>
    <x v="1"/>
    <m/>
    <x v="65"/>
    <x v="0"/>
    <n v="4.32"/>
  </r>
  <r>
    <x v="2"/>
    <x v="20"/>
    <x v="0"/>
    <x v="1"/>
    <m/>
    <x v="65"/>
    <x v="62"/>
    <n v="-4.32"/>
  </r>
  <r>
    <x v="3"/>
    <x v="0"/>
    <x v="0"/>
    <x v="0"/>
    <m/>
    <x v="66"/>
    <x v="1"/>
    <n v="8.31"/>
  </r>
  <r>
    <x v="3"/>
    <x v="0"/>
    <x v="0"/>
    <x v="0"/>
    <m/>
    <x v="66"/>
    <x v="0"/>
    <n v="-8.31"/>
  </r>
  <r>
    <x v="2"/>
    <x v="30"/>
    <x v="0"/>
    <x v="2"/>
    <m/>
    <x v="67"/>
    <x v="0"/>
    <n v="3.35"/>
  </r>
  <r>
    <x v="2"/>
    <x v="30"/>
    <x v="0"/>
    <x v="2"/>
    <m/>
    <x v="67"/>
    <x v="62"/>
    <n v="-3.35"/>
  </r>
  <r>
    <x v="2"/>
    <x v="30"/>
    <x v="0"/>
    <x v="3"/>
    <m/>
    <x v="67"/>
    <x v="62"/>
    <n v="0"/>
  </r>
  <r>
    <x v="2"/>
    <x v="30"/>
    <x v="0"/>
    <x v="3"/>
    <m/>
    <x v="67"/>
    <x v="0"/>
    <n v="0"/>
  </r>
  <r>
    <x v="2"/>
    <x v="30"/>
    <x v="0"/>
    <x v="1"/>
    <m/>
    <x v="67"/>
    <x v="0"/>
    <n v="3.15"/>
  </r>
  <r>
    <x v="2"/>
    <x v="30"/>
    <x v="0"/>
    <x v="1"/>
    <m/>
    <x v="67"/>
    <x v="62"/>
    <n v="-3.15"/>
  </r>
  <r>
    <x v="6"/>
    <x v="41"/>
    <x v="0"/>
    <x v="3"/>
    <m/>
    <x v="68"/>
    <x v="0"/>
    <n v="1.66"/>
  </r>
  <r>
    <x v="6"/>
    <x v="41"/>
    <x v="0"/>
    <x v="3"/>
    <m/>
    <x v="68"/>
    <x v="124"/>
    <n v="-1.66"/>
  </r>
  <r>
    <x v="2"/>
    <x v="41"/>
    <x v="0"/>
    <x v="2"/>
    <m/>
    <x v="68"/>
    <x v="62"/>
    <n v="0"/>
  </r>
  <r>
    <x v="2"/>
    <x v="41"/>
    <x v="0"/>
    <x v="2"/>
    <m/>
    <x v="68"/>
    <x v="0"/>
    <n v="0"/>
  </r>
  <r>
    <x v="2"/>
    <x v="41"/>
    <x v="0"/>
    <x v="3"/>
    <m/>
    <x v="68"/>
    <x v="0"/>
    <n v="3.87"/>
  </r>
  <r>
    <x v="2"/>
    <x v="41"/>
    <x v="0"/>
    <x v="3"/>
    <m/>
    <x v="68"/>
    <x v="62"/>
    <n v="-3.87"/>
  </r>
  <r>
    <x v="2"/>
    <x v="41"/>
    <x v="0"/>
    <x v="1"/>
    <m/>
    <x v="68"/>
    <x v="62"/>
    <n v="0"/>
  </r>
  <r>
    <x v="2"/>
    <x v="41"/>
    <x v="0"/>
    <x v="1"/>
    <m/>
    <x v="68"/>
    <x v="0"/>
    <n v="0"/>
  </r>
  <r>
    <x v="9"/>
    <x v="1"/>
    <x v="0"/>
    <x v="1"/>
    <m/>
    <x v="69"/>
    <x v="0"/>
    <n v="358.58"/>
  </r>
  <r>
    <x v="9"/>
    <x v="1"/>
    <x v="0"/>
    <x v="1"/>
    <m/>
    <x v="69"/>
    <x v="183"/>
    <n v="0.4"/>
  </r>
  <r>
    <x v="9"/>
    <x v="1"/>
    <x v="0"/>
    <x v="1"/>
    <m/>
    <x v="69"/>
    <x v="184"/>
    <n v="0.01"/>
  </r>
  <r>
    <x v="9"/>
    <x v="1"/>
    <x v="0"/>
    <x v="1"/>
    <m/>
    <x v="69"/>
    <x v="3"/>
    <n v="-0.33"/>
  </r>
  <r>
    <x v="9"/>
    <x v="1"/>
    <x v="0"/>
    <x v="1"/>
    <m/>
    <x v="69"/>
    <x v="185"/>
    <n v="-32.770000000000024"/>
  </r>
  <r>
    <x v="9"/>
    <x v="1"/>
    <x v="0"/>
    <x v="1"/>
    <m/>
    <x v="69"/>
    <x v="2"/>
    <n v="-325.89"/>
  </r>
  <r>
    <x v="9"/>
    <x v="2"/>
    <x v="0"/>
    <x v="1"/>
    <m/>
    <x v="69"/>
    <x v="0"/>
    <n v="401.69"/>
  </r>
  <r>
    <x v="9"/>
    <x v="2"/>
    <x v="0"/>
    <x v="1"/>
    <m/>
    <x v="69"/>
    <x v="183"/>
    <n v="0.45"/>
  </r>
  <r>
    <x v="9"/>
    <x v="2"/>
    <x v="0"/>
    <x v="1"/>
    <m/>
    <x v="69"/>
    <x v="184"/>
    <n v="0.01"/>
  </r>
  <r>
    <x v="9"/>
    <x v="2"/>
    <x v="0"/>
    <x v="1"/>
    <m/>
    <x v="69"/>
    <x v="5"/>
    <n v="-0.34"/>
  </r>
  <r>
    <x v="9"/>
    <x v="2"/>
    <x v="0"/>
    <x v="1"/>
    <m/>
    <x v="69"/>
    <x v="185"/>
    <n v="-76.189999999999969"/>
  </r>
  <r>
    <x v="9"/>
    <x v="2"/>
    <x v="0"/>
    <x v="1"/>
    <m/>
    <x v="69"/>
    <x v="4"/>
    <n v="-325.62"/>
  </r>
  <r>
    <x v="9"/>
    <x v="3"/>
    <x v="0"/>
    <x v="1"/>
    <m/>
    <x v="69"/>
    <x v="0"/>
    <n v="376.39"/>
  </r>
  <r>
    <x v="9"/>
    <x v="3"/>
    <x v="0"/>
    <x v="1"/>
    <m/>
    <x v="69"/>
    <x v="183"/>
    <n v="0.42"/>
  </r>
  <r>
    <x v="9"/>
    <x v="3"/>
    <x v="0"/>
    <x v="1"/>
    <m/>
    <x v="69"/>
    <x v="184"/>
    <n v="0.01"/>
  </r>
  <r>
    <x v="9"/>
    <x v="3"/>
    <x v="0"/>
    <x v="1"/>
    <m/>
    <x v="69"/>
    <x v="7"/>
    <n v="-0.33"/>
  </r>
  <r>
    <x v="9"/>
    <x v="3"/>
    <x v="0"/>
    <x v="1"/>
    <m/>
    <x v="69"/>
    <x v="185"/>
    <n v="-50.710000000000022"/>
  </r>
  <r>
    <x v="9"/>
    <x v="3"/>
    <x v="0"/>
    <x v="1"/>
    <m/>
    <x v="69"/>
    <x v="6"/>
    <n v="-325.77999999999997"/>
  </r>
  <r>
    <x v="9"/>
    <x v="4"/>
    <x v="0"/>
    <x v="1"/>
    <m/>
    <x v="69"/>
    <x v="186"/>
    <n v="244.57999999999998"/>
  </r>
  <r>
    <x v="9"/>
    <x v="4"/>
    <x v="0"/>
    <x v="1"/>
    <m/>
    <x v="69"/>
    <x v="0"/>
    <n v="81.73"/>
  </r>
  <r>
    <x v="9"/>
    <x v="4"/>
    <x v="0"/>
    <x v="1"/>
    <m/>
    <x v="69"/>
    <x v="183"/>
    <n v="0.1"/>
  </r>
  <r>
    <x v="9"/>
    <x v="4"/>
    <x v="0"/>
    <x v="1"/>
    <m/>
    <x v="69"/>
    <x v="184"/>
    <n v="0.01"/>
  </r>
  <r>
    <x v="9"/>
    <x v="4"/>
    <x v="0"/>
    <x v="1"/>
    <m/>
    <x v="69"/>
    <x v="9"/>
    <n v="-0.33"/>
  </r>
  <r>
    <x v="9"/>
    <x v="4"/>
    <x v="0"/>
    <x v="1"/>
    <m/>
    <x v="69"/>
    <x v="8"/>
    <n v="-326.08999999999997"/>
  </r>
  <r>
    <x v="9"/>
    <x v="5"/>
    <x v="0"/>
    <x v="1"/>
    <m/>
    <x v="69"/>
    <x v="0"/>
    <n v="234.8"/>
  </r>
  <r>
    <x v="9"/>
    <x v="5"/>
    <x v="0"/>
    <x v="1"/>
    <m/>
    <x v="69"/>
    <x v="186"/>
    <n v="91.069999999999979"/>
  </r>
  <r>
    <x v="9"/>
    <x v="5"/>
    <x v="0"/>
    <x v="1"/>
    <m/>
    <x v="69"/>
    <x v="183"/>
    <n v="0.27"/>
  </r>
  <r>
    <x v="9"/>
    <x v="5"/>
    <x v="0"/>
    <x v="1"/>
    <m/>
    <x v="69"/>
    <x v="184"/>
    <n v="0.01"/>
  </r>
  <r>
    <x v="9"/>
    <x v="5"/>
    <x v="0"/>
    <x v="1"/>
    <m/>
    <x v="69"/>
    <x v="11"/>
    <n v="-0.33"/>
  </r>
  <r>
    <x v="9"/>
    <x v="5"/>
    <x v="0"/>
    <x v="1"/>
    <m/>
    <x v="69"/>
    <x v="10"/>
    <n v="-325.82"/>
  </r>
  <r>
    <x v="9"/>
    <x v="6"/>
    <x v="0"/>
    <x v="1"/>
    <m/>
    <x v="69"/>
    <x v="0"/>
    <n v="241.17"/>
  </r>
  <r>
    <x v="9"/>
    <x v="6"/>
    <x v="0"/>
    <x v="1"/>
    <m/>
    <x v="69"/>
    <x v="186"/>
    <n v="84.690000000000012"/>
  </r>
  <r>
    <x v="9"/>
    <x v="6"/>
    <x v="0"/>
    <x v="1"/>
    <m/>
    <x v="69"/>
    <x v="183"/>
    <n v="0.27"/>
  </r>
  <r>
    <x v="9"/>
    <x v="6"/>
    <x v="0"/>
    <x v="1"/>
    <m/>
    <x v="69"/>
    <x v="184"/>
    <n v="0.01"/>
  </r>
  <r>
    <x v="9"/>
    <x v="6"/>
    <x v="0"/>
    <x v="1"/>
    <m/>
    <x v="69"/>
    <x v="13"/>
    <n v="-0.33"/>
  </r>
  <r>
    <x v="9"/>
    <x v="6"/>
    <x v="0"/>
    <x v="1"/>
    <m/>
    <x v="69"/>
    <x v="12"/>
    <n v="-325.81"/>
  </r>
  <r>
    <x v="9"/>
    <x v="7"/>
    <x v="0"/>
    <x v="1"/>
    <m/>
    <x v="69"/>
    <x v="0"/>
    <n v="274.08999999999997"/>
  </r>
  <r>
    <x v="9"/>
    <x v="7"/>
    <x v="0"/>
    <x v="1"/>
    <m/>
    <x v="69"/>
    <x v="186"/>
    <n v="51.83"/>
  </r>
  <r>
    <x v="9"/>
    <x v="7"/>
    <x v="0"/>
    <x v="1"/>
    <m/>
    <x v="69"/>
    <x v="183"/>
    <n v="0.3"/>
  </r>
  <r>
    <x v="9"/>
    <x v="7"/>
    <x v="0"/>
    <x v="1"/>
    <m/>
    <x v="69"/>
    <x v="184"/>
    <n v="0.01"/>
  </r>
  <r>
    <x v="9"/>
    <x v="7"/>
    <x v="0"/>
    <x v="1"/>
    <m/>
    <x v="69"/>
    <x v="15"/>
    <n v="-0.33"/>
  </r>
  <r>
    <x v="9"/>
    <x v="7"/>
    <x v="0"/>
    <x v="1"/>
    <m/>
    <x v="69"/>
    <x v="14"/>
    <n v="-325.89999999999998"/>
  </r>
  <r>
    <x v="9"/>
    <x v="8"/>
    <x v="0"/>
    <x v="1"/>
    <m/>
    <x v="69"/>
    <x v="0"/>
    <n v="330.82"/>
  </r>
  <r>
    <x v="9"/>
    <x v="8"/>
    <x v="0"/>
    <x v="1"/>
    <m/>
    <x v="69"/>
    <x v="183"/>
    <n v="0.36"/>
  </r>
  <r>
    <x v="9"/>
    <x v="8"/>
    <x v="0"/>
    <x v="1"/>
    <m/>
    <x v="69"/>
    <x v="184"/>
    <n v="0.01"/>
  </r>
  <r>
    <x v="9"/>
    <x v="8"/>
    <x v="0"/>
    <x v="1"/>
    <m/>
    <x v="69"/>
    <x v="17"/>
    <n v="-0.34"/>
  </r>
  <r>
    <x v="9"/>
    <x v="8"/>
    <x v="0"/>
    <x v="1"/>
    <m/>
    <x v="69"/>
    <x v="185"/>
    <n v="-4.840000000000007"/>
  </r>
  <r>
    <x v="9"/>
    <x v="8"/>
    <x v="0"/>
    <x v="1"/>
    <m/>
    <x v="69"/>
    <x v="16"/>
    <n v="-326.01"/>
  </r>
  <r>
    <x v="9"/>
    <x v="9"/>
    <x v="0"/>
    <x v="1"/>
    <m/>
    <x v="69"/>
    <x v="0"/>
    <n v="395.1"/>
  </r>
  <r>
    <x v="9"/>
    <x v="9"/>
    <x v="0"/>
    <x v="1"/>
    <m/>
    <x v="69"/>
    <x v="183"/>
    <n v="0.45"/>
  </r>
  <r>
    <x v="9"/>
    <x v="9"/>
    <x v="0"/>
    <x v="1"/>
    <m/>
    <x v="69"/>
    <x v="184"/>
    <n v="0.01"/>
  </r>
  <r>
    <x v="9"/>
    <x v="9"/>
    <x v="0"/>
    <x v="1"/>
    <m/>
    <x v="69"/>
    <x v="19"/>
    <n v="-0.33"/>
  </r>
  <r>
    <x v="9"/>
    <x v="9"/>
    <x v="0"/>
    <x v="1"/>
    <m/>
    <x v="69"/>
    <x v="185"/>
    <n v="-69.450000000000031"/>
  </r>
  <r>
    <x v="9"/>
    <x v="9"/>
    <x v="0"/>
    <x v="1"/>
    <m/>
    <x v="69"/>
    <x v="18"/>
    <n v="-325.77999999999997"/>
  </r>
  <r>
    <x v="9"/>
    <x v="10"/>
    <x v="0"/>
    <x v="1"/>
    <m/>
    <x v="69"/>
    <x v="0"/>
    <n v="330.71"/>
  </r>
  <r>
    <x v="9"/>
    <x v="10"/>
    <x v="0"/>
    <x v="1"/>
    <m/>
    <x v="69"/>
    <x v="183"/>
    <n v="0.37"/>
  </r>
  <r>
    <x v="9"/>
    <x v="10"/>
    <x v="0"/>
    <x v="1"/>
    <m/>
    <x v="69"/>
    <x v="184"/>
    <n v="0.01"/>
  </r>
  <r>
    <x v="9"/>
    <x v="10"/>
    <x v="0"/>
    <x v="1"/>
    <m/>
    <x v="69"/>
    <x v="21"/>
    <n v="-0.34"/>
  </r>
  <r>
    <x v="9"/>
    <x v="10"/>
    <x v="0"/>
    <x v="1"/>
    <m/>
    <x v="69"/>
    <x v="185"/>
    <n v="-4.8999999999999524"/>
  </r>
  <r>
    <x v="9"/>
    <x v="10"/>
    <x v="0"/>
    <x v="1"/>
    <m/>
    <x v="69"/>
    <x v="20"/>
    <n v="-325.85000000000002"/>
  </r>
  <r>
    <x v="9"/>
    <x v="11"/>
    <x v="0"/>
    <x v="1"/>
    <m/>
    <x v="69"/>
    <x v="0"/>
    <n v="730.04"/>
  </r>
  <r>
    <x v="9"/>
    <x v="11"/>
    <x v="0"/>
    <x v="1"/>
    <m/>
    <x v="69"/>
    <x v="183"/>
    <n v="0.81"/>
  </r>
  <r>
    <x v="9"/>
    <x v="11"/>
    <x v="0"/>
    <x v="1"/>
    <m/>
    <x v="69"/>
    <x v="184"/>
    <n v="0.02"/>
  </r>
  <r>
    <x v="9"/>
    <x v="11"/>
    <x v="0"/>
    <x v="1"/>
    <m/>
    <x v="69"/>
    <x v="23"/>
    <n v="-0.33"/>
  </r>
  <r>
    <x v="9"/>
    <x v="11"/>
    <x v="0"/>
    <x v="1"/>
    <m/>
    <x v="69"/>
    <x v="22"/>
    <n v="-325.38"/>
  </r>
  <r>
    <x v="9"/>
    <x v="11"/>
    <x v="0"/>
    <x v="1"/>
    <m/>
    <x v="69"/>
    <x v="185"/>
    <n v="-405.16"/>
  </r>
  <r>
    <x v="9"/>
    <x v="12"/>
    <x v="0"/>
    <x v="1"/>
    <m/>
    <x v="69"/>
    <x v="0"/>
    <n v="299.20999999999998"/>
  </r>
  <r>
    <x v="9"/>
    <x v="12"/>
    <x v="0"/>
    <x v="1"/>
    <m/>
    <x v="69"/>
    <x v="186"/>
    <n v="26.650000000000048"/>
  </r>
  <r>
    <x v="9"/>
    <x v="12"/>
    <x v="0"/>
    <x v="1"/>
    <m/>
    <x v="69"/>
    <x v="183"/>
    <n v="0.33"/>
  </r>
  <r>
    <x v="9"/>
    <x v="12"/>
    <x v="0"/>
    <x v="1"/>
    <m/>
    <x v="69"/>
    <x v="184"/>
    <n v="0.01"/>
  </r>
  <r>
    <x v="9"/>
    <x v="12"/>
    <x v="0"/>
    <x v="1"/>
    <m/>
    <x v="69"/>
    <x v="25"/>
    <n v="-0.33"/>
  </r>
  <r>
    <x v="9"/>
    <x v="12"/>
    <x v="0"/>
    <x v="1"/>
    <m/>
    <x v="69"/>
    <x v="24"/>
    <n v="-325.87"/>
  </r>
  <r>
    <x v="9"/>
    <x v="13"/>
    <x v="0"/>
    <x v="1"/>
    <m/>
    <x v="69"/>
    <x v="0"/>
    <n v="342.74"/>
  </r>
  <r>
    <x v="9"/>
    <x v="13"/>
    <x v="0"/>
    <x v="1"/>
    <m/>
    <x v="69"/>
    <x v="183"/>
    <n v="0.38"/>
  </r>
  <r>
    <x v="9"/>
    <x v="13"/>
    <x v="0"/>
    <x v="1"/>
    <m/>
    <x v="69"/>
    <x v="184"/>
    <n v="0.01"/>
  </r>
  <r>
    <x v="9"/>
    <x v="13"/>
    <x v="0"/>
    <x v="1"/>
    <m/>
    <x v="69"/>
    <x v="27"/>
    <n v="-0.33"/>
  </r>
  <r>
    <x v="9"/>
    <x v="13"/>
    <x v="0"/>
    <x v="1"/>
    <m/>
    <x v="69"/>
    <x v="185"/>
    <n v="-17.199999999999974"/>
  </r>
  <r>
    <x v="9"/>
    <x v="13"/>
    <x v="0"/>
    <x v="1"/>
    <m/>
    <x v="69"/>
    <x v="26"/>
    <n v="-325.60000000000002"/>
  </r>
  <r>
    <x v="9"/>
    <x v="14"/>
    <x v="0"/>
    <x v="1"/>
    <m/>
    <x v="69"/>
    <x v="0"/>
    <n v="360.47"/>
  </r>
  <r>
    <x v="9"/>
    <x v="14"/>
    <x v="0"/>
    <x v="1"/>
    <m/>
    <x v="69"/>
    <x v="183"/>
    <n v="0.41"/>
  </r>
  <r>
    <x v="9"/>
    <x v="14"/>
    <x v="0"/>
    <x v="1"/>
    <m/>
    <x v="69"/>
    <x v="184"/>
    <n v="0.01"/>
  </r>
  <r>
    <x v="9"/>
    <x v="14"/>
    <x v="0"/>
    <x v="1"/>
    <m/>
    <x v="69"/>
    <x v="29"/>
    <n v="-0.33"/>
  </r>
  <r>
    <x v="9"/>
    <x v="14"/>
    <x v="0"/>
    <x v="1"/>
    <m/>
    <x v="69"/>
    <x v="185"/>
    <n v="-34.460000000000022"/>
  </r>
  <r>
    <x v="9"/>
    <x v="14"/>
    <x v="0"/>
    <x v="1"/>
    <m/>
    <x v="69"/>
    <x v="28"/>
    <n v="-326.10000000000002"/>
  </r>
  <r>
    <x v="9"/>
    <x v="15"/>
    <x v="0"/>
    <x v="1"/>
    <m/>
    <x v="69"/>
    <x v="0"/>
    <n v="354.89"/>
  </r>
  <r>
    <x v="9"/>
    <x v="15"/>
    <x v="0"/>
    <x v="1"/>
    <m/>
    <x v="69"/>
    <x v="183"/>
    <n v="0.39"/>
  </r>
  <r>
    <x v="9"/>
    <x v="15"/>
    <x v="0"/>
    <x v="1"/>
    <m/>
    <x v="69"/>
    <x v="184"/>
    <n v="0.01"/>
  </r>
  <r>
    <x v="9"/>
    <x v="15"/>
    <x v="0"/>
    <x v="1"/>
    <m/>
    <x v="69"/>
    <x v="31"/>
    <n v="-0.33"/>
  </r>
  <r>
    <x v="9"/>
    <x v="15"/>
    <x v="0"/>
    <x v="1"/>
    <m/>
    <x v="69"/>
    <x v="185"/>
    <n v="-28.749999999999986"/>
  </r>
  <r>
    <x v="9"/>
    <x v="15"/>
    <x v="0"/>
    <x v="1"/>
    <m/>
    <x v="69"/>
    <x v="30"/>
    <n v="-326.20999999999998"/>
  </r>
  <r>
    <x v="9"/>
    <x v="16"/>
    <x v="0"/>
    <x v="1"/>
    <m/>
    <x v="69"/>
    <x v="32"/>
    <n v="0"/>
  </r>
  <r>
    <x v="9"/>
    <x v="16"/>
    <x v="0"/>
    <x v="1"/>
    <m/>
    <x v="69"/>
    <x v="33"/>
    <n v="0"/>
  </r>
  <r>
    <x v="9"/>
    <x v="16"/>
    <x v="0"/>
    <x v="1"/>
    <m/>
    <x v="69"/>
    <x v="185"/>
    <n v="0"/>
  </r>
  <r>
    <x v="9"/>
    <x v="16"/>
    <x v="0"/>
    <x v="1"/>
    <m/>
    <x v="69"/>
    <x v="183"/>
    <n v="0"/>
  </r>
  <r>
    <x v="9"/>
    <x v="16"/>
    <x v="0"/>
    <x v="1"/>
    <m/>
    <x v="69"/>
    <x v="184"/>
    <n v="0"/>
  </r>
  <r>
    <x v="9"/>
    <x v="16"/>
    <x v="0"/>
    <x v="1"/>
    <m/>
    <x v="69"/>
    <x v="0"/>
    <n v="0"/>
  </r>
  <r>
    <x v="9"/>
    <x v="17"/>
    <x v="0"/>
    <x v="1"/>
    <m/>
    <x v="69"/>
    <x v="0"/>
    <n v="212.65"/>
  </r>
  <r>
    <x v="9"/>
    <x v="17"/>
    <x v="0"/>
    <x v="1"/>
    <m/>
    <x v="69"/>
    <x v="186"/>
    <n v="113.30999999999999"/>
  </r>
  <r>
    <x v="9"/>
    <x v="17"/>
    <x v="0"/>
    <x v="1"/>
    <m/>
    <x v="69"/>
    <x v="183"/>
    <n v="0.23"/>
  </r>
  <r>
    <x v="9"/>
    <x v="17"/>
    <x v="0"/>
    <x v="1"/>
    <m/>
    <x v="69"/>
    <x v="184"/>
    <n v="0.01"/>
  </r>
  <r>
    <x v="9"/>
    <x v="17"/>
    <x v="0"/>
    <x v="1"/>
    <m/>
    <x v="69"/>
    <x v="35"/>
    <n v="-0.33"/>
  </r>
  <r>
    <x v="9"/>
    <x v="17"/>
    <x v="0"/>
    <x v="1"/>
    <m/>
    <x v="69"/>
    <x v="34"/>
    <n v="-325.87"/>
  </r>
  <r>
    <x v="9"/>
    <x v="18"/>
    <x v="0"/>
    <x v="1"/>
    <m/>
    <x v="69"/>
    <x v="0"/>
    <n v="243.44"/>
  </r>
  <r>
    <x v="9"/>
    <x v="18"/>
    <x v="0"/>
    <x v="1"/>
    <m/>
    <x v="69"/>
    <x v="186"/>
    <n v="82.449999999999974"/>
  </r>
  <r>
    <x v="9"/>
    <x v="18"/>
    <x v="0"/>
    <x v="1"/>
    <m/>
    <x v="69"/>
    <x v="183"/>
    <n v="0.27"/>
  </r>
  <r>
    <x v="9"/>
    <x v="18"/>
    <x v="0"/>
    <x v="1"/>
    <m/>
    <x v="69"/>
    <x v="184"/>
    <n v="0.01"/>
  </r>
  <r>
    <x v="9"/>
    <x v="18"/>
    <x v="0"/>
    <x v="1"/>
    <m/>
    <x v="69"/>
    <x v="37"/>
    <n v="-0.33"/>
  </r>
  <r>
    <x v="9"/>
    <x v="18"/>
    <x v="0"/>
    <x v="1"/>
    <m/>
    <x v="69"/>
    <x v="36"/>
    <n v="-325.83999999999997"/>
  </r>
  <r>
    <x v="9"/>
    <x v="19"/>
    <x v="0"/>
    <x v="1"/>
    <m/>
    <x v="69"/>
    <x v="186"/>
    <n v="170.39999999999998"/>
  </r>
  <r>
    <x v="9"/>
    <x v="19"/>
    <x v="0"/>
    <x v="1"/>
    <m/>
    <x v="69"/>
    <x v="0"/>
    <n v="155.78"/>
  </r>
  <r>
    <x v="9"/>
    <x v="19"/>
    <x v="0"/>
    <x v="1"/>
    <m/>
    <x v="69"/>
    <x v="183"/>
    <n v="0.17"/>
  </r>
  <r>
    <x v="9"/>
    <x v="19"/>
    <x v="0"/>
    <x v="1"/>
    <m/>
    <x v="69"/>
    <x v="184"/>
    <n v="0.01"/>
  </r>
  <r>
    <x v="9"/>
    <x v="19"/>
    <x v="0"/>
    <x v="1"/>
    <m/>
    <x v="69"/>
    <x v="39"/>
    <n v="-0.33"/>
  </r>
  <r>
    <x v="9"/>
    <x v="19"/>
    <x v="0"/>
    <x v="1"/>
    <m/>
    <x v="69"/>
    <x v="38"/>
    <n v="-326.02999999999997"/>
  </r>
  <r>
    <x v="9"/>
    <x v="20"/>
    <x v="0"/>
    <x v="1"/>
    <m/>
    <x v="69"/>
    <x v="0"/>
    <n v="406.5"/>
  </r>
  <r>
    <x v="9"/>
    <x v="20"/>
    <x v="0"/>
    <x v="1"/>
    <m/>
    <x v="69"/>
    <x v="183"/>
    <n v="0.46"/>
  </r>
  <r>
    <x v="9"/>
    <x v="20"/>
    <x v="0"/>
    <x v="1"/>
    <m/>
    <x v="69"/>
    <x v="184"/>
    <n v="0.01"/>
  </r>
  <r>
    <x v="9"/>
    <x v="20"/>
    <x v="0"/>
    <x v="1"/>
    <m/>
    <x v="69"/>
    <x v="41"/>
    <n v="-0.34"/>
  </r>
  <r>
    <x v="9"/>
    <x v="20"/>
    <x v="0"/>
    <x v="1"/>
    <m/>
    <x v="69"/>
    <x v="185"/>
    <n v="-80.820000000000022"/>
  </r>
  <r>
    <x v="9"/>
    <x v="20"/>
    <x v="0"/>
    <x v="1"/>
    <m/>
    <x v="69"/>
    <x v="40"/>
    <n v="-325.81"/>
  </r>
  <r>
    <x v="9"/>
    <x v="21"/>
    <x v="0"/>
    <x v="1"/>
    <m/>
    <x v="69"/>
    <x v="186"/>
    <n v="234.65"/>
  </r>
  <r>
    <x v="9"/>
    <x v="21"/>
    <x v="0"/>
    <x v="1"/>
    <m/>
    <x v="69"/>
    <x v="0"/>
    <n v="91.38"/>
  </r>
  <r>
    <x v="9"/>
    <x v="21"/>
    <x v="0"/>
    <x v="1"/>
    <m/>
    <x v="69"/>
    <x v="183"/>
    <n v="0.11"/>
  </r>
  <r>
    <x v="9"/>
    <x v="21"/>
    <x v="0"/>
    <x v="1"/>
    <m/>
    <x v="69"/>
    <x v="184"/>
    <n v="0.01"/>
  </r>
  <r>
    <x v="9"/>
    <x v="21"/>
    <x v="0"/>
    <x v="1"/>
    <m/>
    <x v="69"/>
    <x v="43"/>
    <n v="-0.33"/>
  </r>
  <r>
    <x v="9"/>
    <x v="21"/>
    <x v="0"/>
    <x v="1"/>
    <m/>
    <x v="69"/>
    <x v="42"/>
    <n v="-325.82"/>
  </r>
  <r>
    <x v="9"/>
    <x v="22"/>
    <x v="0"/>
    <x v="1"/>
    <m/>
    <x v="69"/>
    <x v="0"/>
    <n v="332.36"/>
  </r>
  <r>
    <x v="9"/>
    <x v="22"/>
    <x v="0"/>
    <x v="1"/>
    <m/>
    <x v="69"/>
    <x v="183"/>
    <n v="0.38"/>
  </r>
  <r>
    <x v="9"/>
    <x v="22"/>
    <x v="0"/>
    <x v="1"/>
    <m/>
    <x v="69"/>
    <x v="184"/>
    <n v="0.01"/>
  </r>
  <r>
    <x v="9"/>
    <x v="22"/>
    <x v="0"/>
    <x v="1"/>
    <m/>
    <x v="69"/>
    <x v="45"/>
    <n v="-0.33"/>
  </r>
  <r>
    <x v="9"/>
    <x v="22"/>
    <x v="0"/>
    <x v="1"/>
    <m/>
    <x v="69"/>
    <x v="185"/>
    <n v="-6.6299999999999795"/>
  </r>
  <r>
    <x v="9"/>
    <x v="22"/>
    <x v="0"/>
    <x v="1"/>
    <m/>
    <x v="69"/>
    <x v="44"/>
    <n v="-325.79000000000002"/>
  </r>
  <r>
    <x v="9"/>
    <x v="23"/>
    <x v="0"/>
    <x v="1"/>
    <m/>
    <x v="69"/>
    <x v="0"/>
    <n v="327.61"/>
  </r>
  <r>
    <x v="9"/>
    <x v="23"/>
    <x v="0"/>
    <x v="1"/>
    <m/>
    <x v="69"/>
    <x v="183"/>
    <n v="0.37"/>
  </r>
  <r>
    <x v="9"/>
    <x v="23"/>
    <x v="0"/>
    <x v="1"/>
    <m/>
    <x v="69"/>
    <x v="184"/>
    <n v="0.01"/>
  </r>
  <r>
    <x v="9"/>
    <x v="23"/>
    <x v="0"/>
    <x v="1"/>
    <m/>
    <x v="69"/>
    <x v="47"/>
    <n v="-0.33"/>
  </r>
  <r>
    <x v="9"/>
    <x v="23"/>
    <x v="0"/>
    <x v="1"/>
    <m/>
    <x v="69"/>
    <x v="185"/>
    <n v="-1.8099999999999863"/>
  </r>
  <r>
    <x v="9"/>
    <x v="23"/>
    <x v="0"/>
    <x v="1"/>
    <m/>
    <x v="69"/>
    <x v="46"/>
    <n v="-325.85000000000002"/>
  </r>
  <r>
    <x v="9"/>
    <x v="24"/>
    <x v="0"/>
    <x v="1"/>
    <m/>
    <x v="69"/>
    <x v="0"/>
    <n v="368"/>
  </r>
  <r>
    <x v="9"/>
    <x v="24"/>
    <x v="0"/>
    <x v="1"/>
    <m/>
    <x v="69"/>
    <x v="183"/>
    <n v="0.41"/>
  </r>
  <r>
    <x v="9"/>
    <x v="24"/>
    <x v="0"/>
    <x v="1"/>
    <m/>
    <x v="69"/>
    <x v="184"/>
    <n v="0.01"/>
  </r>
  <r>
    <x v="9"/>
    <x v="24"/>
    <x v="0"/>
    <x v="1"/>
    <m/>
    <x v="69"/>
    <x v="49"/>
    <n v="-0.33"/>
  </r>
  <r>
    <x v="9"/>
    <x v="24"/>
    <x v="0"/>
    <x v="1"/>
    <m/>
    <x v="69"/>
    <x v="185"/>
    <n v="-42.450000000000031"/>
  </r>
  <r>
    <x v="9"/>
    <x v="24"/>
    <x v="0"/>
    <x v="1"/>
    <m/>
    <x v="69"/>
    <x v="48"/>
    <n v="-325.64"/>
  </r>
  <r>
    <x v="9"/>
    <x v="25"/>
    <x v="0"/>
    <x v="1"/>
    <m/>
    <x v="69"/>
    <x v="0"/>
    <n v="424.79"/>
  </r>
  <r>
    <x v="9"/>
    <x v="25"/>
    <x v="0"/>
    <x v="1"/>
    <m/>
    <x v="69"/>
    <x v="183"/>
    <n v="0.48"/>
  </r>
  <r>
    <x v="9"/>
    <x v="25"/>
    <x v="0"/>
    <x v="1"/>
    <m/>
    <x v="69"/>
    <x v="184"/>
    <n v="0.01"/>
  </r>
  <r>
    <x v="9"/>
    <x v="25"/>
    <x v="0"/>
    <x v="1"/>
    <m/>
    <x v="69"/>
    <x v="51"/>
    <n v="-0.33"/>
  </r>
  <r>
    <x v="9"/>
    <x v="25"/>
    <x v="0"/>
    <x v="1"/>
    <m/>
    <x v="69"/>
    <x v="185"/>
    <n v="-99.19000000000004"/>
  </r>
  <r>
    <x v="9"/>
    <x v="25"/>
    <x v="0"/>
    <x v="1"/>
    <m/>
    <x v="69"/>
    <x v="50"/>
    <n v="-325.76"/>
  </r>
  <r>
    <x v="9"/>
    <x v="26"/>
    <x v="0"/>
    <x v="1"/>
    <m/>
    <x v="69"/>
    <x v="0"/>
    <n v="223.53"/>
  </r>
  <r>
    <x v="9"/>
    <x v="26"/>
    <x v="0"/>
    <x v="1"/>
    <m/>
    <x v="69"/>
    <x v="186"/>
    <n v="102.38999999999997"/>
  </r>
  <r>
    <x v="9"/>
    <x v="26"/>
    <x v="0"/>
    <x v="1"/>
    <m/>
    <x v="69"/>
    <x v="183"/>
    <n v="0.24"/>
  </r>
  <r>
    <x v="9"/>
    <x v="26"/>
    <x v="0"/>
    <x v="1"/>
    <m/>
    <x v="69"/>
    <x v="184"/>
    <n v="0.01"/>
  </r>
  <r>
    <x v="9"/>
    <x v="26"/>
    <x v="0"/>
    <x v="1"/>
    <m/>
    <x v="69"/>
    <x v="53"/>
    <n v="-0.33"/>
  </r>
  <r>
    <x v="9"/>
    <x v="26"/>
    <x v="0"/>
    <x v="1"/>
    <m/>
    <x v="69"/>
    <x v="52"/>
    <n v="-325.83999999999997"/>
  </r>
  <r>
    <x v="9"/>
    <x v="27"/>
    <x v="0"/>
    <x v="1"/>
    <m/>
    <x v="69"/>
    <x v="186"/>
    <n v="167.14"/>
  </r>
  <r>
    <x v="9"/>
    <x v="27"/>
    <x v="0"/>
    <x v="1"/>
    <m/>
    <x v="69"/>
    <x v="0"/>
    <n v="158.77000000000001"/>
  </r>
  <r>
    <x v="9"/>
    <x v="27"/>
    <x v="0"/>
    <x v="1"/>
    <m/>
    <x v="69"/>
    <x v="183"/>
    <n v="0.18"/>
  </r>
  <r>
    <x v="9"/>
    <x v="27"/>
    <x v="0"/>
    <x v="1"/>
    <m/>
    <x v="69"/>
    <x v="184"/>
    <n v="0.01"/>
  </r>
  <r>
    <x v="9"/>
    <x v="27"/>
    <x v="0"/>
    <x v="1"/>
    <m/>
    <x v="69"/>
    <x v="55"/>
    <n v="-0.33"/>
  </r>
  <r>
    <x v="9"/>
    <x v="27"/>
    <x v="0"/>
    <x v="1"/>
    <m/>
    <x v="69"/>
    <x v="54"/>
    <n v="-325.77"/>
  </r>
  <r>
    <x v="9"/>
    <x v="28"/>
    <x v="0"/>
    <x v="1"/>
    <m/>
    <x v="69"/>
    <x v="0"/>
    <n v="292.45"/>
  </r>
  <r>
    <x v="9"/>
    <x v="28"/>
    <x v="0"/>
    <x v="1"/>
    <m/>
    <x v="69"/>
    <x v="186"/>
    <n v="33.63000000000001"/>
  </r>
  <r>
    <x v="9"/>
    <x v="28"/>
    <x v="0"/>
    <x v="1"/>
    <m/>
    <x v="69"/>
    <x v="183"/>
    <n v="0.33"/>
  </r>
  <r>
    <x v="9"/>
    <x v="28"/>
    <x v="0"/>
    <x v="1"/>
    <m/>
    <x v="69"/>
    <x v="184"/>
    <n v="0.01"/>
  </r>
  <r>
    <x v="9"/>
    <x v="28"/>
    <x v="0"/>
    <x v="1"/>
    <m/>
    <x v="69"/>
    <x v="57"/>
    <n v="-0.33"/>
  </r>
  <r>
    <x v="9"/>
    <x v="28"/>
    <x v="0"/>
    <x v="1"/>
    <m/>
    <x v="69"/>
    <x v="56"/>
    <n v="-326.08999999999997"/>
  </r>
  <r>
    <x v="9"/>
    <x v="29"/>
    <x v="0"/>
    <x v="1"/>
    <m/>
    <x v="69"/>
    <x v="0"/>
    <n v="217.97"/>
  </r>
  <r>
    <x v="9"/>
    <x v="29"/>
    <x v="0"/>
    <x v="1"/>
    <m/>
    <x v="69"/>
    <x v="186"/>
    <n v="107.5"/>
  </r>
  <r>
    <x v="9"/>
    <x v="29"/>
    <x v="0"/>
    <x v="1"/>
    <m/>
    <x v="69"/>
    <x v="183"/>
    <n v="0.25"/>
  </r>
  <r>
    <x v="9"/>
    <x v="29"/>
    <x v="0"/>
    <x v="1"/>
    <m/>
    <x v="69"/>
    <x v="184"/>
    <n v="0.01"/>
  </r>
  <r>
    <x v="9"/>
    <x v="29"/>
    <x v="0"/>
    <x v="1"/>
    <m/>
    <x v="69"/>
    <x v="59"/>
    <n v="-0.34"/>
  </r>
  <r>
    <x v="9"/>
    <x v="29"/>
    <x v="0"/>
    <x v="1"/>
    <m/>
    <x v="69"/>
    <x v="58"/>
    <n v="-325.39"/>
  </r>
  <r>
    <x v="9"/>
    <x v="30"/>
    <x v="0"/>
    <x v="1"/>
    <m/>
    <x v="69"/>
    <x v="0"/>
    <n v="330.01"/>
  </r>
  <r>
    <x v="9"/>
    <x v="30"/>
    <x v="0"/>
    <x v="1"/>
    <m/>
    <x v="69"/>
    <x v="183"/>
    <n v="0.36"/>
  </r>
  <r>
    <x v="9"/>
    <x v="30"/>
    <x v="0"/>
    <x v="1"/>
    <m/>
    <x v="69"/>
    <x v="184"/>
    <n v="0.01"/>
  </r>
  <r>
    <x v="9"/>
    <x v="30"/>
    <x v="0"/>
    <x v="1"/>
    <m/>
    <x v="69"/>
    <x v="61"/>
    <n v="-0.33"/>
  </r>
  <r>
    <x v="9"/>
    <x v="30"/>
    <x v="0"/>
    <x v="1"/>
    <m/>
    <x v="69"/>
    <x v="185"/>
    <n v="-4.1299999999999795"/>
  </r>
  <r>
    <x v="9"/>
    <x v="30"/>
    <x v="0"/>
    <x v="1"/>
    <m/>
    <x v="69"/>
    <x v="60"/>
    <n v="-325.92"/>
  </r>
  <r>
    <x v="2"/>
    <x v="10"/>
    <x v="0"/>
    <x v="2"/>
    <m/>
    <x v="70"/>
    <x v="62"/>
    <n v="0"/>
  </r>
  <r>
    <x v="2"/>
    <x v="10"/>
    <x v="0"/>
    <x v="2"/>
    <m/>
    <x v="70"/>
    <x v="0"/>
    <n v="0"/>
  </r>
  <r>
    <x v="2"/>
    <x v="10"/>
    <x v="0"/>
    <x v="3"/>
    <m/>
    <x v="70"/>
    <x v="0"/>
    <n v="1.57"/>
  </r>
  <r>
    <x v="2"/>
    <x v="10"/>
    <x v="0"/>
    <x v="3"/>
    <m/>
    <x v="70"/>
    <x v="62"/>
    <n v="-1.57"/>
  </r>
  <r>
    <x v="2"/>
    <x v="10"/>
    <x v="0"/>
    <x v="1"/>
    <m/>
    <x v="70"/>
    <x v="0"/>
    <n v="1.66"/>
  </r>
  <r>
    <x v="2"/>
    <x v="10"/>
    <x v="0"/>
    <x v="1"/>
    <m/>
    <x v="70"/>
    <x v="62"/>
    <n v="-1.66"/>
  </r>
  <r>
    <x v="2"/>
    <x v="14"/>
    <x v="0"/>
    <x v="2"/>
    <m/>
    <x v="71"/>
    <x v="0"/>
    <n v="2.94"/>
  </r>
  <r>
    <x v="2"/>
    <x v="14"/>
    <x v="0"/>
    <x v="2"/>
    <m/>
    <x v="71"/>
    <x v="62"/>
    <n v="-2.94"/>
  </r>
  <r>
    <x v="2"/>
    <x v="14"/>
    <x v="0"/>
    <x v="3"/>
    <m/>
    <x v="71"/>
    <x v="0"/>
    <n v="2.8800000000000003"/>
  </r>
  <r>
    <x v="2"/>
    <x v="14"/>
    <x v="0"/>
    <x v="3"/>
    <m/>
    <x v="71"/>
    <x v="62"/>
    <n v="-2.8800000000000003"/>
  </r>
  <r>
    <x v="2"/>
    <x v="14"/>
    <x v="0"/>
    <x v="1"/>
    <m/>
    <x v="71"/>
    <x v="0"/>
    <n v="2.75"/>
  </r>
  <r>
    <x v="2"/>
    <x v="14"/>
    <x v="0"/>
    <x v="1"/>
    <m/>
    <x v="71"/>
    <x v="62"/>
    <n v="-2.75"/>
  </r>
  <r>
    <x v="2"/>
    <x v="24"/>
    <x v="0"/>
    <x v="2"/>
    <m/>
    <x v="72"/>
    <x v="0"/>
    <n v="2.2599999999999998"/>
  </r>
  <r>
    <x v="2"/>
    <x v="24"/>
    <x v="0"/>
    <x v="2"/>
    <m/>
    <x v="72"/>
    <x v="0"/>
    <n v="2.2599999999999998"/>
  </r>
  <r>
    <x v="2"/>
    <x v="24"/>
    <x v="0"/>
    <x v="2"/>
    <m/>
    <x v="72"/>
    <x v="62"/>
    <n v="-2.2599999999999998"/>
  </r>
  <r>
    <x v="2"/>
    <x v="24"/>
    <x v="0"/>
    <x v="2"/>
    <m/>
    <x v="72"/>
    <x v="62"/>
    <n v="-2.2599999999999998"/>
  </r>
  <r>
    <x v="2"/>
    <x v="24"/>
    <x v="0"/>
    <x v="3"/>
    <m/>
    <x v="72"/>
    <x v="62"/>
    <n v="0"/>
  </r>
  <r>
    <x v="2"/>
    <x v="24"/>
    <x v="0"/>
    <x v="3"/>
    <m/>
    <x v="72"/>
    <x v="62"/>
    <n v="0"/>
  </r>
  <r>
    <x v="2"/>
    <x v="24"/>
    <x v="0"/>
    <x v="3"/>
    <m/>
    <x v="72"/>
    <x v="0"/>
    <n v="0"/>
  </r>
  <r>
    <x v="2"/>
    <x v="24"/>
    <x v="0"/>
    <x v="3"/>
    <m/>
    <x v="72"/>
    <x v="0"/>
    <n v="0"/>
  </r>
  <r>
    <x v="2"/>
    <x v="24"/>
    <x v="0"/>
    <x v="1"/>
    <m/>
    <x v="72"/>
    <x v="0"/>
    <n v="2.5"/>
  </r>
  <r>
    <x v="2"/>
    <x v="24"/>
    <x v="0"/>
    <x v="1"/>
    <m/>
    <x v="72"/>
    <x v="0"/>
    <n v="2.5"/>
  </r>
  <r>
    <x v="2"/>
    <x v="24"/>
    <x v="0"/>
    <x v="1"/>
    <m/>
    <x v="72"/>
    <x v="62"/>
    <n v="-2.5"/>
  </r>
  <r>
    <x v="2"/>
    <x v="24"/>
    <x v="0"/>
    <x v="1"/>
    <m/>
    <x v="72"/>
    <x v="62"/>
    <n v="-2.5"/>
  </r>
  <r>
    <x v="2"/>
    <x v="19"/>
    <x v="0"/>
    <x v="2"/>
    <m/>
    <x v="73"/>
    <x v="0"/>
    <n v="7.44"/>
  </r>
  <r>
    <x v="2"/>
    <x v="19"/>
    <x v="0"/>
    <x v="2"/>
    <m/>
    <x v="73"/>
    <x v="62"/>
    <n v="-7.44"/>
  </r>
  <r>
    <x v="2"/>
    <x v="19"/>
    <x v="0"/>
    <x v="3"/>
    <m/>
    <x v="73"/>
    <x v="0"/>
    <n v="7.419999999999999"/>
  </r>
  <r>
    <x v="2"/>
    <x v="19"/>
    <x v="0"/>
    <x v="3"/>
    <m/>
    <x v="73"/>
    <x v="62"/>
    <n v="-7.419999999999999"/>
  </r>
  <r>
    <x v="2"/>
    <x v="19"/>
    <x v="0"/>
    <x v="1"/>
    <m/>
    <x v="73"/>
    <x v="62"/>
    <n v="0"/>
  </r>
  <r>
    <x v="2"/>
    <x v="19"/>
    <x v="0"/>
    <x v="1"/>
    <m/>
    <x v="73"/>
    <x v="0"/>
    <n v="0"/>
  </r>
  <r>
    <x v="2"/>
    <x v="11"/>
    <x v="0"/>
    <x v="2"/>
    <m/>
    <x v="74"/>
    <x v="62"/>
    <n v="0"/>
  </r>
  <r>
    <x v="2"/>
    <x v="11"/>
    <x v="0"/>
    <x v="2"/>
    <m/>
    <x v="74"/>
    <x v="0"/>
    <n v="0"/>
  </r>
  <r>
    <x v="2"/>
    <x v="12"/>
    <x v="0"/>
    <x v="2"/>
    <m/>
    <x v="74"/>
    <x v="0"/>
    <n v="3.3"/>
  </r>
  <r>
    <x v="2"/>
    <x v="12"/>
    <x v="0"/>
    <x v="2"/>
    <m/>
    <x v="74"/>
    <x v="62"/>
    <n v="-3.3"/>
  </r>
  <r>
    <x v="2"/>
    <x v="39"/>
    <x v="0"/>
    <x v="2"/>
    <m/>
    <x v="74"/>
    <x v="0"/>
    <n v="1.7"/>
  </r>
  <r>
    <x v="2"/>
    <x v="39"/>
    <x v="0"/>
    <x v="2"/>
    <m/>
    <x v="74"/>
    <x v="62"/>
    <n v="-1.7"/>
  </r>
  <r>
    <x v="2"/>
    <x v="11"/>
    <x v="0"/>
    <x v="3"/>
    <m/>
    <x v="74"/>
    <x v="62"/>
    <n v="0"/>
  </r>
  <r>
    <x v="2"/>
    <x v="11"/>
    <x v="0"/>
    <x v="3"/>
    <m/>
    <x v="74"/>
    <x v="0"/>
    <n v="0"/>
  </r>
  <r>
    <x v="2"/>
    <x v="12"/>
    <x v="0"/>
    <x v="3"/>
    <m/>
    <x v="74"/>
    <x v="0"/>
    <n v="3.0100000000000007"/>
  </r>
  <r>
    <x v="2"/>
    <x v="12"/>
    <x v="0"/>
    <x v="3"/>
    <m/>
    <x v="74"/>
    <x v="62"/>
    <n v="-3.0100000000000007"/>
  </r>
  <r>
    <x v="2"/>
    <x v="39"/>
    <x v="0"/>
    <x v="3"/>
    <m/>
    <x v="74"/>
    <x v="62"/>
    <n v="0"/>
  </r>
  <r>
    <x v="2"/>
    <x v="39"/>
    <x v="0"/>
    <x v="3"/>
    <m/>
    <x v="74"/>
    <x v="0"/>
    <n v="0"/>
  </r>
  <r>
    <x v="2"/>
    <x v="11"/>
    <x v="0"/>
    <x v="1"/>
    <m/>
    <x v="74"/>
    <x v="0"/>
    <n v="1.48"/>
  </r>
  <r>
    <x v="2"/>
    <x v="11"/>
    <x v="0"/>
    <x v="1"/>
    <m/>
    <x v="74"/>
    <x v="62"/>
    <n v="-1.48"/>
  </r>
  <r>
    <x v="2"/>
    <x v="12"/>
    <x v="0"/>
    <x v="1"/>
    <m/>
    <x v="74"/>
    <x v="0"/>
    <n v="3.11"/>
  </r>
  <r>
    <x v="2"/>
    <x v="12"/>
    <x v="0"/>
    <x v="1"/>
    <m/>
    <x v="74"/>
    <x v="62"/>
    <n v="-3.11"/>
  </r>
  <r>
    <x v="2"/>
    <x v="39"/>
    <x v="0"/>
    <x v="1"/>
    <m/>
    <x v="74"/>
    <x v="62"/>
    <n v="0"/>
  </r>
  <r>
    <x v="2"/>
    <x v="39"/>
    <x v="0"/>
    <x v="1"/>
    <m/>
    <x v="74"/>
    <x v="0"/>
    <n v="0"/>
  </r>
  <r>
    <x v="3"/>
    <x v="0"/>
    <x v="0"/>
    <x v="0"/>
    <m/>
    <x v="75"/>
    <x v="1"/>
    <n v="8958.48"/>
  </r>
  <r>
    <x v="3"/>
    <x v="0"/>
    <x v="0"/>
    <x v="0"/>
    <m/>
    <x v="75"/>
    <x v="0"/>
    <n v="-8958.48"/>
  </r>
  <r>
    <x v="2"/>
    <x v="43"/>
    <x v="0"/>
    <x v="2"/>
    <m/>
    <x v="76"/>
    <x v="62"/>
    <n v="0"/>
  </r>
  <r>
    <x v="2"/>
    <x v="43"/>
    <x v="0"/>
    <x v="2"/>
    <m/>
    <x v="76"/>
    <x v="0"/>
    <n v="0"/>
  </r>
  <r>
    <x v="2"/>
    <x v="43"/>
    <x v="0"/>
    <x v="3"/>
    <m/>
    <x v="76"/>
    <x v="0"/>
    <n v="1.29"/>
  </r>
  <r>
    <x v="2"/>
    <x v="43"/>
    <x v="0"/>
    <x v="3"/>
    <m/>
    <x v="76"/>
    <x v="62"/>
    <n v="-1.29"/>
  </r>
  <r>
    <x v="2"/>
    <x v="43"/>
    <x v="0"/>
    <x v="1"/>
    <m/>
    <x v="76"/>
    <x v="62"/>
    <n v="0"/>
  </r>
  <r>
    <x v="2"/>
    <x v="43"/>
    <x v="0"/>
    <x v="1"/>
    <m/>
    <x v="76"/>
    <x v="0"/>
    <n v="0"/>
  </r>
  <r>
    <x v="6"/>
    <x v="33"/>
    <x v="0"/>
    <x v="2"/>
    <m/>
    <x v="77"/>
    <x v="0"/>
    <n v="45.56"/>
  </r>
  <r>
    <x v="6"/>
    <x v="33"/>
    <x v="0"/>
    <x v="2"/>
    <m/>
    <x v="77"/>
    <x v="73"/>
    <n v="-45.56"/>
  </r>
  <r>
    <x v="6"/>
    <x v="33"/>
    <x v="0"/>
    <x v="3"/>
    <m/>
    <x v="77"/>
    <x v="0"/>
    <n v="38.47"/>
  </r>
  <r>
    <x v="6"/>
    <x v="33"/>
    <x v="0"/>
    <x v="3"/>
    <m/>
    <x v="77"/>
    <x v="136"/>
    <n v="-38.47"/>
  </r>
  <r>
    <x v="2"/>
    <x v="33"/>
    <x v="0"/>
    <x v="2"/>
    <m/>
    <x v="77"/>
    <x v="0"/>
    <n v="30.37"/>
  </r>
  <r>
    <x v="2"/>
    <x v="33"/>
    <x v="0"/>
    <x v="2"/>
    <m/>
    <x v="77"/>
    <x v="62"/>
    <n v="-30.37"/>
  </r>
  <r>
    <x v="2"/>
    <x v="33"/>
    <x v="0"/>
    <x v="3"/>
    <m/>
    <x v="77"/>
    <x v="0"/>
    <n v="25.650000000000002"/>
  </r>
  <r>
    <x v="2"/>
    <x v="33"/>
    <x v="0"/>
    <x v="3"/>
    <m/>
    <x v="77"/>
    <x v="62"/>
    <n v="-25.650000000000002"/>
  </r>
  <r>
    <x v="2"/>
    <x v="33"/>
    <x v="0"/>
    <x v="1"/>
    <m/>
    <x v="77"/>
    <x v="62"/>
    <n v="0"/>
  </r>
  <r>
    <x v="2"/>
    <x v="33"/>
    <x v="0"/>
    <x v="1"/>
    <m/>
    <x v="77"/>
    <x v="0"/>
    <n v="0"/>
  </r>
  <r>
    <x v="2"/>
    <x v="44"/>
    <x v="0"/>
    <x v="2"/>
    <m/>
    <x v="78"/>
    <x v="62"/>
    <n v="0"/>
  </r>
  <r>
    <x v="2"/>
    <x v="44"/>
    <x v="0"/>
    <x v="2"/>
    <m/>
    <x v="78"/>
    <x v="0"/>
    <n v="0"/>
  </r>
  <r>
    <x v="2"/>
    <x v="29"/>
    <x v="0"/>
    <x v="2"/>
    <m/>
    <x v="78"/>
    <x v="62"/>
    <n v="0"/>
  </r>
  <r>
    <x v="2"/>
    <x v="29"/>
    <x v="0"/>
    <x v="2"/>
    <m/>
    <x v="78"/>
    <x v="0"/>
    <n v="0"/>
  </r>
  <r>
    <x v="2"/>
    <x v="44"/>
    <x v="0"/>
    <x v="3"/>
    <m/>
    <x v="78"/>
    <x v="0"/>
    <n v="2.1"/>
  </r>
  <r>
    <x v="2"/>
    <x v="44"/>
    <x v="0"/>
    <x v="3"/>
    <m/>
    <x v="78"/>
    <x v="62"/>
    <n v="-2.1"/>
  </r>
  <r>
    <x v="2"/>
    <x v="29"/>
    <x v="0"/>
    <x v="3"/>
    <m/>
    <x v="78"/>
    <x v="0"/>
    <n v="2"/>
  </r>
  <r>
    <x v="2"/>
    <x v="29"/>
    <x v="0"/>
    <x v="3"/>
    <m/>
    <x v="78"/>
    <x v="62"/>
    <n v="-2"/>
  </r>
  <r>
    <x v="2"/>
    <x v="44"/>
    <x v="0"/>
    <x v="1"/>
    <m/>
    <x v="78"/>
    <x v="62"/>
    <n v="0"/>
  </r>
  <r>
    <x v="2"/>
    <x v="44"/>
    <x v="0"/>
    <x v="1"/>
    <m/>
    <x v="78"/>
    <x v="0"/>
    <n v="0"/>
  </r>
  <r>
    <x v="2"/>
    <x v="29"/>
    <x v="0"/>
    <x v="1"/>
    <m/>
    <x v="78"/>
    <x v="62"/>
    <n v="0"/>
  </r>
  <r>
    <x v="2"/>
    <x v="29"/>
    <x v="0"/>
    <x v="1"/>
    <m/>
    <x v="78"/>
    <x v="0"/>
    <n v="0"/>
  </r>
  <r>
    <x v="2"/>
    <x v="34"/>
    <x v="0"/>
    <x v="2"/>
    <m/>
    <x v="79"/>
    <x v="0"/>
    <n v="1.21"/>
  </r>
  <r>
    <x v="2"/>
    <x v="34"/>
    <x v="0"/>
    <x v="2"/>
    <m/>
    <x v="79"/>
    <x v="62"/>
    <n v="-1.21"/>
  </r>
  <r>
    <x v="2"/>
    <x v="34"/>
    <x v="0"/>
    <x v="3"/>
    <m/>
    <x v="79"/>
    <x v="62"/>
    <n v="0"/>
  </r>
  <r>
    <x v="2"/>
    <x v="34"/>
    <x v="0"/>
    <x v="3"/>
    <m/>
    <x v="79"/>
    <x v="0"/>
    <n v="0"/>
  </r>
  <r>
    <x v="2"/>
    <x v="34"/>
    <x v="0"/>
    <x v="1"/>
    <m/>
    <x v="79"/>
    <x v="62"/>
    <n v="0"/>
  </r>
  <r>
    <x v="2"/>
    <x v="34"/>
    <x v="0"/>
    <x v="1"/>
    <m/>
    <x v="79"/>
    <x v="0"/>
    <n v="0"/>
  </r>
  <r>
    <x v="2"/>
    <x v="42"/>
    <x v="0"/>
    <x v="2"/>
    <m/>
    <x v="80"/>
    <x v="62"/>
    <n v="0"/>
  </r>
  <r>
    <x v="2"/>
    <x v="42"/>
    <x v="0"/>
    <x v="2"/>
    <m/>
    <x v="80"/>
    <x v="0"/>
    <n v="0"/>
  </r>
  <r>
    <x v="2"/>
    <x v="42"/>
    <x v="0"/>
    <x v="3"/>
    <m/>
    <x v="80"/>
    <x v="0"/>
    <n v="2.4500000000000002"/>
  </r>
  <r>
    <x v="2"/>
    <x v="42"/>
    <x v="0"/>
    <x v="3"/>
    <m/>
    <x v="80"/>
    <x v="62"/>
    <n v="-2.4500000000000002"/>
  </r>
  <r>
    <x v="2"/>
    <x v="42"/>
    <x v="0"/>
    <x v="1"/>
    <m/>
    <x v="80"/>
    <x v="62"/>
    <n v="0"/>
  </r>
  <r>
    <x v="2"/>
    <x v="42"/>
    <x v="0"/>
    <x v="1"/>
    <m/>
    <x v="80"/>
    <x v="0"/>
    <n v="0"/>
  </r>
  <r>
    <x v="2"/>
    <x v="8"/>
    <x v="0"/>
    <x v="2"/>
    <m/>
    <x v="81"/>
    <x v="62"/>
    <n v="0"/>
  </r>
  <r>
    <x v="2"/>
    <x v="8"/>
    <x v="0"/>
    <x v="2"/>
    <m/>
    <x v="81"/>
    <x v="0"/>
    <n v="0"/>
  </r>
  <r>
    <x v="2"/>
    <x v="8"/>
    <x v="0"/>
    <x v="3"/>
    <m/>
    <x v="81"/>
    <x v="0"/>
    <n v="2.42"/>
  </r>
  <r>
    <x v="2"/>
    <x v="8"/>
    <x v="0"/>
    <x v="3"/>
    <m/>
    <x v="81"/>
    <x v="62"/>
    <n v="-2.42"/>
  </r>
  <r>
    <x v="2"/>
    <x v="8"/>
    <x v="0"/>
    <x v="1"/>
    <m/>
    <x v="81"/>
    <x v="62"/>
    <n v="0"/>
  </r>
  <r>
    <x v="2"/>
    <x v="8"/>
    <x v="0"/>
    <x v="1"/>
    <m/>
    <x v="81"/>
    <x v="0"/>
    <n v="0"/>
  </r>
  <r>
    <x v="2"/>
    <x v="13"/>
    <x v="0"/>
    <x v="2"/>
    <m/>
    <x v="82"/>
    <x v="0"/>
    <n v="1.26"/>
  </r>
  <r>
    <x v="2"/>
    <x v="13"/>
    <x v="0"/>
    <x v="2"/>
    <m/>
    <x v="82"/>
    <x v="62"/>
    <n v="-1.26"/>
  </r>
  <r>
    <x v="2"/>
    <x v="13"/>
    <x v="0"/>
    <x v="3"/>
    <m/>
    <x v="82"/>
    <x v="0"/>
    <n v="1.1599999999999999"/>
  </r>
  <r>
    <x v="2"/>
    <x v="13"/>
    <x v="0"/>
    <x v="3"/>
    <m/>
    <x v="82"/>
    <x v="62"/>
    <n v="-1.1599999999999999"/>
  </r>
  <r>
    <x v="2"/>
    <x v="13"/>
    <x v="0"/>
    <x v="1"/>
    <m/>
    <x v="82"/>
    <x v="62"/>
    <n v="0"/>
  </r>
  <r>
    <x v="2"/>
    <x v="13"/>
    <x v="0"/>
    <x v="1"/>
    <m/>
    <x v="82"/>
    <x v="0"/>
    <n v="0"/>
  </r>
  <r>
    <x v="2"/>
    <x v="20"/>
    <x v="0"/>
    <x v="2"/>
    <m/>
    <x v="83"/>
    <x v="0"/>
    <n v="3.98"/>
  </r>
  <r>
    <x v="2"/>
    <x v="20"/>
    <x v="0"/>
    <x v="2"/>
    <m/>
    <x v="83"/>
    <x v="62"/>
    <n v="-3.98"/>
  </r>
  <r>
    <x v="2"/>
    <x v="20"/>
    <x v="0"/>
    <x v="3"/>
    <m/>
    <x v="83"/>
    <x v="62"/>
    <n v="0"/>
  </r>
  <r>
    <x v="2"/>
    <x v="20"/>
    <x v="0"/>
    <x v="3"/>
    <m/>
    <x v="83"/>
    <x v="0"/>
    <n v="0"/>
  </r>
  <r>
    <x v="2"/>
    <x v="20"/>
    <x v="0"/>
    <x v="1"/>
    <m/>
    <x v="83"/>
    <x v="62"/>
    <n v="0"/>
  </r>
  <r>
    <x v="2"/>
    <x v="20"/>
    <x v="0"/>
    <x v="1"/>
    <m/>
    <x v="83"/>
    <x v="0"/>
    <n v="0"/>
  </r>
  <r>
    <x v="7"/>
    <x v="35"/>
    <x v="0"/>
    <x v="2"/>
    <m/>
    <x v="84"/>
    <x v="0"/>
    <n v="0.97"/>
  </r>
  <r>
    <x v="7"/>
    <x v="35"/>
    <x v="0"/>
    <x v="2"/>
    <m/>
    <x v="84"/>
    <x v="180"/>
    <n v="-0.97"/>
  </r>
  <r>
    <x v="7"/>
    <x v="35"/>
    <x v="0"/>
    <x v="3"/>
    <m/>
    <x v="84"/>
    <x v="0"/>
    <n v="1.2"/>
  </r>
  <r>
    <x v="7"/>
    <x v="35"/>
    <x v="0"/>
    <x v="3"/>
    <m/>
    <x v="84"/>
    <x v="180"/>
    <n v="-1.2"/>
  </r>
  <r>
    <x v="7"/>
    <x v="35"/>
    <x v="0"/>
    <x v="1"/>
    <m/>
    <x v="84"/>
    <x v="180"/>
    <n v="0"/>
  </r>
  <r>
    <x v="7"/>
    <x v="35"/>
    <x v="0"/>
    <x v="1"/>
    <m/>
    <x v="84"/>
    <x v="0"/>
    <n v="0"/>
  </r>
  <r>
    <x v="9"/>
    <x v="15"/>
    <x v="0"/>
    <x v="2"/>
    <m/>
    <x v="85"/>
    <x v="0"/>
    <n v="378.72"/>
  </r>
  <r>
    <x v="9"/>
    <x v="15"/>
    <x v="0"/>
    <x v="2"/>
    <m/>
    <x v="85"/>
    <x v="183"/>
    <n v="0"/>
  </r>
  <r>
    <x v="9"/>
    <x v="15"/>
    <x v="0"/>
    <x v="2"/>
    <m/>
    <x v="85"/>
    <x v="184"/>
    <n v="0"/>
  </r>
  <r>
    <x v="9"/>
    <x v="15"/>
    <x v="0"/>
    <x v="2"/>
    <m/>
    <x v="85"/>
    <x v="84"/>
    <n v="-0.36"/>
  </r>
  <r>
    <x v="9"/>
    <x v="15"/>
    <x v="0"/>
    <x v="2"/>
    <m/>
    <x v="85"/>
    <x v="185"/>
    <n v="-37.720000000000027"/>
  </r>
  <r>
    <x v="9"/>
    <x v="15"/>
    <x v="0"/>
    <x v="2"/>
    <m/>
    <x v="85"/>
    <x v="83"/>
    <n v="-340.64"/>
  </r>
  <r>
    <x v="6"/>
    <x v="41"/>
    <x v="0"/>
    <x v="3"/>
    <m/>
    <x v="86"/>
    <x v="0"/>
    <n v="2.3199999999999998"/>
  </r>
  <r>
    <x v="6"/>
    <x v="41"/>
    <x v="0"/>
    <x v="3"/>
    <m/>
    <x v="86"/>
    <x v="124"/>
    <n v="-2.3199999999999998"/>
  </r>
  <r>
    <x v="2"/>
    <x v="41"/>
    <x v="0"/>
    <x v="2"/>
    <m/>
    <x v="86"/>
    <x v="62"/>
    <n v="0"/>
  </r>
  <r>
    <x v="2"/>
    <x v="41"/>
    <x v="0"/>
    <x v="2"/>
    <m/>
    <x v="86"/>
    <x v="0"/>
    <n v="0"/>
  </r>
  <r>
    <x v="2"/>
    <x v="30"/>
    <x v="0"/>
    <x v="2"/>
    <m/>
    <x v="86"/>
    <x v="0"/>
    <n v="3.35"/>
  </r>
  <r>
    <x v="2"/>
    <x v="30"/>
    <x v="0"/>
    <x v="2"/>
    <m/>
    <x v="86"/>
    <x v="62"/>
    <n v="-3.35"/>
  </r>
  <r>
    <x v="2"/>
    <x v="41"/>
    <x v="0"/>
    <x v="3"/>
    <m/>
    <x v="86"/>
    <x v="0"/>
    <n v="3.21"/>
  </r>
  <r>
    <x v="2"/>
    <x v="41"/>
    <x v="0"/>
    <x v="3"/>
    <m/>
    <x v="86"/>
    <x v="62"/>
    <n v="-3.21"/>
  </r>
  <r>
    <x v="2"/>
    <x v="30"/>
    <x v="0"/>
    <x v="3"/>
    <m/>
    <x v="86"/>
    <x v="62"/>
    <n v="0"/>
  </r>
  <r>
    <x v="2"/>
    <x v="30"/>
    <x v="0"/>
    <x v="3"/>
    <m/>
    <x v="86"/>
    <x v="0"/>
    <n v="0"/>
  </r>
  <r>
    <x v="2"/>
    <x v="41"/>
    <x v="0"/>
    <x v="1"/>
    <m/>
    <x v="86"/>
    <x v="62"/>
    <n v="0"/>
  </r>
  <r>
    <x v="2"/>
    <x v="41"/>
    <x v="0"/>
    <x v="1"/>
    <m/>
    <x v="86"/>
    <x v="0"/>
    <n v="0"/>
  </r>
  <r>
    <x v="2"/>
    <x v="30"/>
    <x v="0"/>
    <x v="1"/>
    <m/>
    <x v="86"/>
    <x v="62"/>
    <n v="0"/>
  </r>
  <r>
    <x v="2"/>
    <x v="30"/>
    <x v="0"/>
    <x v="1"/>
    <m/>
    <x v="86"/>
    <x v="0"/>
    <n v="0"/>
  </r>
  <r>
    <x v="3"/>
    <x v="0"/>
    <x v="0"/>
    <x v="0"/>
    <m/>
    <x v="87"/>
    <x v="1"/>
    <n v="547.69000000000005"/>
  </r>
  <r>
    <x v="3"/>
    <x v="0"/>
    <x v="0"/>
    <x v="0"/>
    <m/>
    <x v="87"/>
    <x v="0"/>
    <n v="-547.69000000000005"/>
  </r>
  <r>
    <x v="2"/>
    <x v="10"/>
    <x v="0"/>
    <x v="2"/>
    <m/>
    <x v="88"/>
    <x v="62"/>
    <n v="0"/>
  </r>
  <r>
    <x v="2"/>
    <x v="10"/>
    <x v="0"/>
    <x v="2"/>
    <m/>
    <x v="88"/>
    <x v="0"/>
    <n v="0"/>
  </r>
  <r>
    <x v="2"/>
    <x v="10"/>
    <x v="0"/>
    <x v="3"/>
    <m/>
    <x v="88"/>
    <x v="0"/>
    <n v="1.57"/>
  </r>
  <r>
    <x v="2"/>
    <x v="10"/>
    <x v="0"/>
    <x v="3"/>
    <m/>
    <x v="88"/>
    <x v="62"/>
    <n v="-1.57"/>
  </r>
  <r>
    <x v="2"/>
    <x v="10"/>
    <x v="0"/>
    <x v="1"/>
    <m/>
    <x v="88"/>
    <x v="62"/>
    <n v="0"/>
  </r>
  <r>
    <x v="2"/>
    <x v="10"/>
    <x v="0"/>
    <x v="1"/>
    <m/>
    <x v="88"/>
    <x v="0"/>
    <n v="0"/>
  </r>
  <r>
    <x v="10"/>
    <x v="0"/>
    <x v="0"/>
    <x v="0"/>
    <m/>
    <x v="89"/>
    <x v="1"/>
    <n v="386.1"/>
  </r>
  <r>
    <x v="10"/>
    <x v="0"/>
    <x v="0"/>
    <x v="0"/>
    <m/>
    <x v="89"/>
    <x v="0"/>
    <n v="-386.1"/>
  </r>
  <r>
    <x v="11"/>
    <x v="20"/>
    <x v="0"/>
    <x v="2"/>
    <m/>
    <x v="89"/>
    <x v="0"/>
    <n v="386.1"/>
  </r>
  <r>
    <x v="11"/>
    <x v="20"/>
    <x v="0"/>
    <x v="2"/>
    <m/>
    <x v="89"/>
    <x v="183"/>
    <n v="0"/>
  </r>
  <r>
    <x v="11"/>
    <x v="20"/>
    <x v="0"/>
    <x v="2"/>
    <m/>
    <x v="89"/>
    <x v="184"/>
    <n v="0"/>
  </r>
  <r>
    <x v="11"/>
    <x v="20"/>
    <x v="0"/>
    <x v="2"/>
    <m/>
    <x v="89"/>
    <x v="100"/>
    <n v="-0.36"/>
  </r>
  <r>
    <x v="11"/>
    <x v="20"/>
    <x v="0"/>
    <x v="2"/>
    <m/>
    <x v="89"/>
    <x v="187"/>
    <n v="-47.6"/>
  </r>
  <r>
    <x v="11"/>
    <x v="20"/>
    <x v="0"/>
    <x v="2"/>
    <n v="-22.13"/>
    <x v="89"/>
    <x v="99"/>
    <n v="-338.14"/>
  </r>
  <r>
    <x v="2"/>
    <x v="14"/>
    <x v="0"/>
    <x v="2"/>
    <m/>
    <x v="90"/>
    <x v="0"/>
    <n v="2.94"/>
  </r>
  <r>
    <x v="2"/>
    <x v="14"/>
    <x v="0"/>
    <x v="2"/>
    <m/>
    <x v="90"/>
    <x v="62"/>
    <n v="-2.94"/>
  </r>
  <r>
    <x v="2"/>
    <x v="19"/>
    <x v="0"/>
    <x v="2"/>
    <m/>
    <x v="90"/>
    <x v="0"/>
    <n v="2.48"/>
  </r>
  <r>
    <x v="2"/>
    <x v="19"/>
    <x v="0"/>
    <x v="2"/>
    <m/>
    <x v="90"/>
    <x v="62"/>
    <n v="-2.48"/>
  </r>
  <r>
    <x v="2"/>
    <x v="14"/>
    <x v="0"/>
    <x v="3"/>
    <m/>
    <x v="90"/>
    <x v="0"/>
    <n v="2.8800000000000003"/>
  </r>
  <r>
    <x v="2"/>
    <x v="14"/>
    <x v="0"/>
    <x v="3"/>
    <m/>
    <x v="90"/>
    <x v="62"/>
    <n v="-2.8800000000000003"/>
  </r>
  <r>
    <x v="2"/>
    <x v="19"/>
    <x v="0"/>
    <x v="3"/>
    <m/>
    <x v="90"/>
    <x v="0"/>
    <n v="2.4700000000000002"/>
  </r>
  <r>
    <x v="2"/>
    <x v="19"/>
    <x v="0"/>
    <x v="3"/>
    <m/>
    <x v="90"/>
    <x v="62"/>
    <n v="-2.4700000000000002"/>
  </r>
  <r>
    <x v="2"/>
    <x v="14"/>
    <x v="0"/>
    <x v="1"/>
    <m/>
    <x v="90"/>
    <x v="62"/>
    <n v="0"/>
  </r>
  <r>
    <x v="2"/>
    <x v="14"/>
    <x v="0"/>
    <x v="1"/>
    <m/>
    <x v="90"/>
    <x v="0"/>
    <n v="0"/>
  </r>
  <r>
    <x v="2"/>
    <x v="19"/>
    <x v="0"/>
    <x v="1"/>
    <m/>
    <x v="90"/>
    <x v="62"/>
    <n v="0"/>
  </r>
  <r>
    <x v="2"/>
    <x v="19"/>
    <x v="0"/>
    <x v="1"/>
    <m/>
    <x v="90"/>
    <x v="0"/>
    <n v="0"/>
  </r>
  <r>
    <x v="9"/>
    <x v="3"/>
    <x v="0"/>
    <x v="2"/>
    <m/>
    <x v="91"/>
    <x v="0"/>
    <n v="341.77"/>
  </r>
  <r>
    <x v="9"/>
    <x v="3"/>
    <x v="0"/>
    <x v="2"/>
    <m/>
    <x v="91"/>
    <x v="183"/>
    <n v="0.55000000000000004"/>
  </r>
  <r>
    <x v="9"/>
    <x v="3"/>
    <x v="0"/>
    <x v="2"/>
    <m/>
    <x v="91"/>
    <x v="184"/>
    <n v="0.01"/>
  </r>
  <r>
    <x v="9"/>
    <x v="3"/>
    <x v="0"/>
    <x v="2"/>
    <m/>
    <x v="91"/>
    <x v="66"/>
    <n v="-0.35"/>
  </r>
  <r>
    <x v="9"/>
    <x v="3"/>
    <x v="0"/>
    <x v="2"/>
    <m/>
    <x v="91"/>
    <x v="185"/>
    <n v="-0.42999999999994998"/>
  </r>
  <r>
    <x v="9"/>
    <x v="3"/>
    <x v="0"/>
    <x v="2"/>
    <m/>
    <x v="91"/>
    <x v="65"/>
    <n v="-341.55"/>
  </r>
  <r>
    <x v="9"/>
    <x v="1"/>
    <x v="0"/>
    <x v="2"/>
    <m/>
    <x v="91"/>
    <x v="0"/>
    <n v="289.25"/>
  </r>
  <r>
    <x v="9"/>
    <x v="1"/>
    <x v="0"/>
    <x v="2"/>
    <m/>
    <x v="91"/>
    <x v="186"/>
    <n v="50.610000000000014"/>
  </r>
  <r>
    <x v="9"/>
    <x v="1"/>
    <x v="0"/>
    <x v="2"/>
    <m/>
    <x v="91"/>
    <x v="183"/>
    <n v="0.48"/>
  </r>
  <r>
    <x v="9"/>
    <x v="1"/>
    <x v="0"/>
    <x v="2"/>
    <m/>
    <x v="91"/>
    <x v="184"/>
    <n v="0.01"/>
  </r>
  <r>
    <x v="9"/>
    <x v="1"/>
    <x v="0"/>
    <x v="2"/>
    <m/>
    <x v="91"/>
    <x v="64"/>
    <n v="-0.35"/>
  </r>
  <r>
    <x v="9"/>
    <x v="1"/>
    <x v="0"/>
    <x v="2"/>
    <m/>
    <x v="91"/>
    <x v="63"/>
    <n v="-340"/>
  </r>
  <r>
    <x v="9"/>
    <x v="31"/>
    <x v="0"/>
    <x v="2"/>
    <m/>
    <x v="91"/>
    <x v="186"/>
    <n v="179.9"/>
  </r>
  <r>
    <x v="9"/>
    <x v="31"/>
    <x v="0"/>
    <x v="2"/>
    <m/>
    <x v="91"/>
    <x v="0"/>
    <n v="158.84"/>
  </r>
  <r>
    <x v="9"/>
    <x v="31"/>
    <x v="0"/>
    <x v="2"/>
    <m/>
    <x v="91"/>
    <x v="183"/>
    <n v="0.25"/>
  </r>
  <r>
    <x v="9"/>
    <x v="31"/>
    <x v="0"/>
    <x v="2"/>
    <m/>
    <x v="91"/>
    <x v="184"/>
    <n v="0.01"/>
  </r>
  <r>
    <x v="9"/>
    <x v="31"/>
    <x v="0"/>
    <x v="2"/>
    <m/>
    <x v="91"/>
    <x v="68"/>
    <n v="-0.36"/>
  </r>
  <r>
    <x v="9"/>
    <x v="31"/>
    <x v="0"/>
    <x v="2"/>
    <m/>
    <x v="91"/>
    <x v="67"/>
    <n v="-338.64"/>
  </r>
  <r>
    <x v="9"/>
    <x v="6"/>
    <x v="0"/>
    <x v="2"/>
    <m/>
    <x v="91"/>
    <x v="186"/>
    <n v="199.52000000000004"/>
  </r>
  <r>
    <x v="9"/>
    <x v="6"/>
    <x v="0"/>
    <x v="2"/>
    <m/>
    <x v="91"/>
    <x v="0"/>
    <n v="139.38999999999999"/>
  </r>
  <r>
    <x v="9"/>
    <x v="6"/>
    <x v="0"/>
    <x v="2"/>
    <m/>
    <x v="91"/>
    <x v="183"/>
    <n v="0.23"/>
  </r>
  <r>
    <x v="9"/>
    <x v="6"/>
    <x v="0"/>
    <x v="2"/>
    <m/>
    <x v="91"/>
    <x v="184"/>
    <n v="0.01"/>
  </r>
  <r>
    <x v="9"/>
    <x v="6"/>
    <x v="0"/>
    <x v="2"/>
    <m/>
    <x v="91"/>
    <x v="70"/>
    <n v="-0.35"/>
  </r>
  <r>
    <x v="9"/>
    <x v="6"/>
    <x v="0"/>
    <x v="2"/>
    <m/>
    <x v="91"/>
    <x v="69"/>
    <n v="-338.8"/>
  </r>
  <r>
    <x v="9"/>
    <x v="32"/>
    <x v="0"/>
    <x v="2"/>
    <m/>
    <x v="91"/>
    <x v="0"/>
    <n v="277.49"/>
  </r>
  <r>
    <x v="9"/>
    <x v="32"/>
    <x v="0"/>
    <x v="2"/>
    <m/>
    <x v="91"/>
    <x v="186"/>
    <n v="66.06"/>
  </r>
  <r>
    <x v="9"/>
    <x v="32"/>
    <x v="0"/>
    <x v="2"/>
    <m/>
    <x v="91"/>
    <x v="183"/>
    <n v="0.45"/>
  </r>
  <r>
    <x v="9"/>
    <x v="32"/>
    <x v="0"/>
    <x v="2"/>
    <m/>
    <x v="91"/>
    <x v="184"/>
    <n v="0.01"/>
  </r>
  <r>
    <x v="9"/>
    <x v="32"/>
    <x v="0"/>
    <x v="2"/>
    <m/>
    <x v="91"/>
    <x v="72"/>
    <n v="-0.36"/>
  </r>
  <r>
    <x v="9"/>
    <x v="32"/>
    <x v="0"/>
    <x v="2"/>
    <m/>
    <x v="91"/>
    <x v="71"/>
    <n v="-343.65"/>
  </r>
  <r>
    <x v="9"/>
    <x v="33"/>
    <x v="0"/>
    <x v="2"/>
    <m/>
    <x v="91"/>
    <x v="0"/>
    <n v="148.6"/>
  </r>
  <r>
    <x v="9"/>
    <x v="33"/>
    <x v="0"/>
    <x v="2"/>
    <m/>
    <x v="91"/>
    <x v="186"/>
    <n v="146.13"/>
  </r>
  <r>
    <x v="9"/>
    <x v="33"/>
    <x v="0"/>
    <x v="2"/>
    <m/>
    <x v="91"/>
    <x v="183"/>
    <n v="0.25"/>
  </r>
  <r>
    <x v="9"/>
    <x v="33"/>
    <x v="0"/>
    <x v="2"/>
    <m/>
    <x v="91"/>
    <x v="184"/>
    <n v="0.01"/>
  </r>
  <r>
    <x v="9"/>
    <x v="33"/>
    <x v="0"/>
    <x v="2"/>
    <m/>
    <x v="91"/>
    <x v="74"/>
    <n v="-0.36"/>
  </r>
  <r>
    <x v="9"/>
    <x v="33"/>
    <x v="0"/>
    <x v="2"/>
    <m/>
    <x v="91"/>
    <x v="73"/>
    <n v="-294.63"/>
  </r>
  <r>
    <x v="9"/>
    <x v="34"/>
    <x v="0"/>
    <x v="2"/>
    <m/>
    <x v="91"/>
    <x v="0"/>
    <n v="296.83"/>
  </r>
  <r>
    <x v="9"/>
    <x v="34"/>
    <x v="0"/>
    <x v="2"/>
    <m/>
    <x v="91"/>
    <x v="186"/>
    <n v="44.330000000000041"/>
  </r>
  <r>
    <x v="9"/>
    <x v="34"/>
    <x v="0"/>
    <x v="2"/>
    <m/>
    <x v="91"/>
    <x v="183"/>
    <n v="0.49"/>
  </r>
  <r>
    <x v="9"/>
    <x v="34"/>
    <x v="0"/>
    <x v="2"/>
    <m/>
    <x v="91"/>
    <x v="184"/>
    <n v="0.01"/>
  </r>
  <r>
    <x v="9"/>
    <x v="34"/>
    <x v="0"/>
    <x v="2"/>
    <m/>
    <x v="91"/>
    <x v="76"/>
    <n v="-0.36"/>
  </r>
  <r>
    <x v="9"/>
    <x v="34"/>
    <x v="0"/>
    <x v="2"/>
    <m/>
    <x v="91"/>
    <x v="75"/>
    <n v="-341.3"/>
  </r>
  <r>
    <x v="9"/>
    <x v="12"/>
    <x v="0"/>
    <x v="2"/>
    <m/>
    <x v="91"/>
    <x v="0"/>
    <n v="289.16000000000003"/>
  </r>
  <r>
    <x v="9"/>
    <x v="12"/>
    <x v="0"/>
    <x v="2"/>
    <m/>
    <x v="91"/>
    <x v="186"/>
    <n v="52.839999999999975"/>
  </r>
  <r>
    <x v="9"/>
    <x v="12"/>
    <x v="0"/>
    <x v="2"/>
    <m/>
    <x v="91"/>
    <x v="183"/>
    <n v="0.47"/>
  </r>
  <r>
    <x v="9"/>
    <x v="12"/>
    <x v="0"/>
    <x v="2"/>
    <m/>
    <x v="91"/>
    <x v="184"/>
    <n v="0.01"/>
  </r>
  <r>
    <x v="9"/>
    <x v="12"/>
    <x v="0"/>
    <x v="2"/>
    <m/>
    <x v="91"/>
    <x v="78"/>
    <n v="-0.35"/>
  </r>
  <r>
    <x v="9"/>
    <x v="12"/>
    <x v="0"/>
    <x v="2"/>
    <m/>
    <x v="91"/>
    <x v="77"/>
    <n v="-342.13"/>
  </r>
  <r>
    <x v="9"/>
    <x v="13"/>
    <x v="0"/>
    <x v="2"/>
    <m/>
    <x v="91"/>
    <x v="0"/>
    <n v="332.53"/>
  </r>
  <r>
    <x v="9"/>
    <x v="13"/>
    <x v="0"/>
    <x v="2"/>
    <m/>
    <x v="91"/>
    <x v="186"/>
    <n v="7.2600000000000477"/>
  </r>
  <r>
    <x v="9"/>
    <x v="13"/>
    <x v="0"/>
    <x v="2"/>
    <m/>
    <x v="91"/>
    <x v="183"/>
    <n v="0.54"/>
  </r>
  <r>
    <x v="9"/>
    <x v="13"/>
    <x v="0"/>
    <x v="2"/>
    <m/>
    <x v="91"/>
    <x v="184"/>
    <n v="0.01"/>
  </r>
  <r>
    <x v="9"/>
    <x v="13"/>
    <x v="0"/>
    <x v="2"/>
    <m/>
    <x v="91"/>
    <x v="80"/>
    <n v="-0.36"/>
  </r>
  <r>
    <x v="9"/>
    <x v="13"/>
    <x v="0"/>
    <x v="2"/>
    <m/>
    <x v="91"/>
    <x v="79"/>
    <n v="-339.98"/>
  </r>
  <r>
    <x v="9"/>
    <x v="14"/>
    <x v="0"/>
    <x v="2"/>
    <m/>
    <x v="91"/>
    <x v="0"/>
    <n v="325.02"/>
  </r>
  <r>
    <x v="9"/>
    <x v="14"/>
    <x v="0"/>
    <x v="2"/>
    <m/>
    <x v="91"/>
    <x v="186"/>
    <n v="13.680000000000064"/>
  </r>
  <r>
    <x v="9"/>
    <x v="14"/>
    <x v="0"/>
    <x v="2"/>
    <m/>
    <x v="91"/>
    <x v="183"/>
    <n v="0.53"/>
  </r>
  <r>
    <x v="9"/>
    <x v="14"/>
    <x v="0"/>
    <x v="2"/>
    <m/>
    <x v="91"/>
    <x v="184"/>
    <n v="0.01"/>
  </r>
  <r>
    <x v="9"/>
    <x v="14"/>
    <x v="0"/>
    <x v="2"/>
    <m/>
    <x v="91"/>
    <x v="82"/>
    <n v="-0.36"/>
  </r>
  <r>
    <x v="9"/>
    <x v="14"/>
    <x v="0"/>
    <x v="2"/>
    <m/>
    <x v="91"/>
    <x v="81"/>
    <n v="-338.88"/>
  </r>
  <r>
    <x v="9"/>
    <x v="17"/>
    <x v="0"/>
    <x v="2"/>
    <m/>
    <x v="91"/>
    <x v="0"/>
    <n v="178.65"/>
  </r>
  <r>
    <x v="9"/>
    <x v="17"/>
    <x v="0"/>
    <x v="2"/>
    <m/>
    <x v="91"/>
    <x v="186"/>
    <n v="162.29"/>
  </r>
  <r>
    <x v="9"/>
    <x v="17"/>
    <x v="0"/>
    <x v="2"/>
    <m/>
    <x v="91"/>
    <x v="183"/>
    <n v="0.3"/>
  </r>
  <r>
    <x v="9"/>
    <x v="17"/>
    <x v="0"/>
    <x v="2"/>
    <m/>
    <x v="91"/>
    <x v="184"/>
    <n v="0.01"/>
  </r>
  <r>
    <x v="9"/>
    <x v="17"/>
    <x v="0"/>
    <x v="2"/>
    <m/>
    <x v="91"/>
    <x v="88"/>
    <n v="-0.35"/>
  </r>
  <r>
    <x v="9"/>
    <x v="17"/>
    <x v="0"/>
    <x v="2"/>
    <m/>
    <x v="91"/>
    <x v="87"/>
    <n v="-340.9"/>
  </r>
  <r>
    <x v="9"/>
    <x v="18"/>
    <x v="0"/>
    <x v="2"/>
    <m/>
    <x v="91"/>
    <x v="0"/>
    <n v="207.7"/>
  </r>
  <r>
    <x v="9"/>
    <x v="18"/>
    <x v="0"/>
    <x v="2"/>
    <m/>
    <x v="91"/>
    <x v="186"/>
    <n v="129.51000000000005"/>
  </r>
  <r>
    <x v="9"/>
    <x v="18"/>
    <x v="0"/>
    <x v="2"/>
    <m/>
    <x v="91"/>
    <x v="183"/>
    <n v="0.34"/>
  </r>
  <r>
    <x v="9"/>
    <x v="18"/>
    <x v="0"/>
    <x v="2"/>
    <m/>
    <x v="91"/>
    <x v="184"/>
    <n v="0.01"/>
  </r>
  <r>
    <x v="9"/>
    <x v="18"/>
    <x v="0"/>
    <x v="2"/>
    <m/>
    <x v="91"/>
    <x v="90"/>
    <n v="-0.35"/>
  </r>
  <r>
    <x v="9"/>
    <x v="18"/>
    <x v="0"/>
    <x v="2"/>
    <m/>
    <x v="91"/>
    <x v="89"/>
    <n v="-337.21"/>
  </r>
  <r>
    <x v="9"/>
    <x v="35"/>
    <x v="0"/>
    <x v="2"/>
    <m/>
    <x v="91"/>
    <x v="186"/>
    <n v="210.95000000000002"/>
  </r>
  <r>
    <x v="9"/>
    <x v="35"/>
    <x v="0"/>
    <x v="2"/>
    <m/>
    <x v="91"/>
    <x v="0"/>
    <n v="129.83000000000001"/>
  </r>
  <r>
    <x v="9"/>
    <x v="35"/>
    <x v="0"/>
    <x v="2"/>
    <m/>
    <x v="91"/>
    <x v="183"/>
    <n v="0.21"/>
  </r>
  <r>
    <x v="9"/>
    <x v="35"/>
    <x v="0"/>
    <x v="2"/>
    <m/>
    <x v="91"/>
    <x v="184"/>
    <n v="0.01"/>
  </r>
  <r>
    <x v="9"/>
    <x v="35"/>
    <x v="0"/>
    <x v="2"/>
    <m/>
    <x v="91"/>
    <x v="92"/>
    <n v="-0.35"/>
  </r>
  <r>
    <x v="9"/>
    <x v="35"/>
    <x v="0"/>
    <x v="2"/>
    <m/>
    <x v="91"/>
    <x v="91"/>
    <n v="-340.65"/>
  </r>
  <r>
    <x v="9"/>
    <x v="36"/>
    <x v="0"/>
    <x v="2"/>
    <m/>
    <x v="91"/>
    <x v="0"/>
    <n v="265.48"/>
  </r>
  <r>
    <x v="9"/>
    <x v="36"/>
    <x v="0"/>
    <x v="2"/>
    <m/>
    <x v="91"/>
    <x v="186"/>
    <n v="76.430000000000007"/>
  </r>
  <r>
    <x v="9"/>
    <x v="36"/>
    <x v="0"/>
    <x v="2"/>
    <m/>
    <x v="91"/>
    <x v="183"/>
    <n v="0.43"/>
  </r>
  <r>
    <x v="9"/>
    <x v="36"/>
    <x v="0"/>
    <x v="2"/>
    <m/>
    <x v="91"/>
    <x v="184"/>
    <n v="0.01"/>
  </r>
  <r>
    <x v="9"/>
    <x v="36"/>
    <x v="0"/>
    <x v="2"/>
    <m/>
    <x v="91"/>
    <x v="94"/>
    <n v="-0.35"/>
  </r>
  <r>
    <x v="9"/>
    <x v="36"/>
    <x v="0"/>
    <x v="2"/>
    <m/>
    <x v="91"/>
    <x v="93"/>
    <n v="-342"/>
  </r>
  <r>
    <x v="9"/>
    <x v="37"/>
    <x v="0"/>
    <x v="2"/>
    <m/>
    <x v="91"/>
    <x v="0"/>
    <n v="335.97"/>
  </r>
  <r>
    <x v="9"/>
    <x v="37"/>
    <x v="0"/>
    <x v="2"/>
    <m/>
    <x v="91"/>
    <x v="186"/>
    <n v="0.97999999999996135"/>
  </r>
  <r>
    <x v="9"/>
    <x v="37"/>
    <x v="0"/>
    <x v="2"/>
    <m/>
    <x v="91"/>
    <x v="183"/>
    <n v="0.54"/>
  </r>
  <r>
    <x v="9"/>
    <x v="37"/>
    <x v="0"/>
    <x v="2"/>
    <m/>
    <x v="91"/>
    <x v="184"/>
    <n v="0.01"/>
  </r>
  <r>
    <x v="9"/>
    <x v="37"/>
    <x v="0"/>
    <x v="2"/>
    <m/>
    <x v="91"/>
    <x v="96"/>
    <n v="-0.35"/>
  </r>
  <r>
    <x v="9"/>
    <x v="37"/>
    <x v="0"/>
    <x v="2"/>
    <m/>
    <x v="91"/>
    <x v="95"/>
    <n v="-337.15"/>
  </r>
  <r>
    <x v="9"/>
    <x v="19"/>
    <x v="0"/>
    <x v="2"/>
    <m/>
    <x v="91"/>
    <x v="186"/>
    <n v="184.34000000000003"/>
  </r>
  <r>
    <x v="9"/>
    <x v="19"/>
    <x v="0"/>
    <x v="2"/>
    <m/>
    <x v="91"/>
    <x v="0"/>
    <n v="157.93"/>
  </r>
  <r>
    <x v="9"/>
    <x v="19"/>
    <x v="0"/>
    <x v="2"/>
    <m/>
    <x v="91"/>
    <x v="183"/>
    <n v="0.25"/>
  </r>
  <r>
    <x v="9"/>
    <x v="19"/>
    <x v="0"/>
    <x v="2"/>
    <m/>
    <x v="91"/>
    <x v="184"/>
    <n v="0.01"/>
  </r>
  <r>
    <x v="9"/>
    <x v="19"/>
    <x v="0"/>
    <x v="2"/>
    <m/>
    <x v="91"/>
    <x v="98"/>
    <n v="-0.36"/>
  </r>
  <r>
    <x v="9"/>
    <x v="19"/>
    <x v="0"/>
    <x v="2"/>
    <m/>
    <x v="91"/>
    <x v="97"/>
    <n v="-342.17"/>
  </r>
  <r>
    <x v="9"/>
    <x v="20"/>
    <x v="0"/>
    <x v="2"/>
    <m/>
    <x v="91"/>
    <x v="0"/>
    <n v="2.25"/>
  </r>
  <r>
    <x v="9"/>
    <x v="20"/>
    <x v="0"/>
    <x v="2"/>
    <m/>
    <x v="91"/>
    <x v="184"/>
    <n v="0.01"/>
  </r>
  <r>
    <x v="9"/>
    <x v="20"/>
    <x v="0"/>
    <x v="2"/>
    <m/>
    <x v="91"/>
    <x v="100"/>
    <n v="0"/>
  </r>
  <r>
    <x v="9"/>
    <x v="20"/>
    <x v="0"/>
    <x v="2"/>
    <m/>
    <x v="91"/>
    <x v="183"/>
    <n v="0"/>
  </r>
  <r>
    <x v="9"/>
    <x v="20"/>
    <x v="0"/>
    <x v="2"/>
    <m/>
    <x v="91"/>
    <x v="185"/>
    <n v="-0.26"/>
  </r>
  <r>
    <x v="9"/>
    <x v="20"/>
    <x v="0"/>
    <x v="2"/>
    <m/>
    <x v="91"/>
    <x v="99"/>
    <n v="-2"/>
  </r>
  <r>
    <x v="9"/>
    <x v="21"/>
    <x v="0"/>
    <x v="2"/>
    <m/>
    <x v="91"/>
    <x v="186"/>
    <n v="234.44"/>
  </r>
  <r>
    <x v="9"/>
    <x v="21"/>
    <x v="0"/>
    <x v="2"/>
    <m/>
    <x v="91"/>
    <x v="0"/>
    <n v="104.24"/>
  </r>
  <r>
    <x v="9"/>
    <x v="21"/>
    <x v="0"/>
    <x v="2"/>
    <m/>
    <x v="91"/>
    <x v="183"/>
    <n v="0.18"/>
  </r>
  <r>
    <x v="9"/>
    <x v="21"/>
    <x v="0"/>
    <x v="2"/>
    <m/>
    <x v="91"/>
    <x v="184"/>
    <n v="0.01"/>
  </r>
  <r>
    <x v="9"/>
    <x v="21"/>
    <x v="0"/>
    <x v="2"/>
    <m/>
    <x v="91"/>
    <x v="102"/>
    <n v="-0.35"/>
  </r>
  <r>
    <x v="9"/>
    <x v="21"/>
    <x v="0"/>
    <x v="2"/>
    <m/>
    <x v="91"/>
    <x v="101"/>
    <n v="-338.52"/>
  </r>
  <r>
    <x v="9"/>
    <x v="38"/>
    <x v="0"/>
    <x v="2"/>
    <m/>
    <x v="91"/>
    <x v="0"/>
    <n v="219.29"/>
  </r>
  <r>
    <x v="9"/>
    <x v="38"/>
    <x v="0"/>
    <x v="2"/>
    <m/>
    <x v="91"/>
    <x v="186"/>
    <n v="123.15"/>
  </r>
  <r>
    <x v="9"/>
    <x v="38"/>
    <x v="0"/>
    <x v="2"/>
    <m/>
    <x v="91"/>
    <x v="183"/>
    <n v="0.36"/>
  </r>
  <r>
    <x v="9"/>
    <x v="38"/>
    <x v="0"/>
    <x v="2"/>
    <m/>
    <x v="91"/>
    <x v="184"/>
    <n v="0.01"/>
  </r>
  <r>
    <x v="9"/>
    <x v="38"/>
    <x v="0"/>
    <x v="2"/>
    <m/>
    <x v="91"/>
    <x v="104"/>
    <n v="-0.36"/>
  </r>
  <r>
    <x v="9"/>
    <x v="38"/>
    <x v="0"/>
    <x v="2"/>
    <m/>
    <x v="91"/>
    <x v="103"/>
    <n v="-342.45"/>
  </r>
  <r>
    <x v="9"/>
    <x v="23"/>
    <x v="0"/>
    <x v="2"/>
    <m/>
    <x v="91"/>
    <x v="0"/>
    <n v="258.54000000000002"/>
  </r>
  <r>
    <x v="9"/>
    <x v="23"/>
    <x v="0"/>
    <x v="2"/>
    <m/>
    <x v="91"/>
    <x v="186"/>
    <n v="81.819999999999993"/>
  </r>
  <r>
    <x v="9"/>
    <x v="23"/>
    <x v="0"/>
    <x v="2"/>
    <m/>
    <x v="91"/>
    <x v="183"/>
    <n v="0.42"/>
  </r>
  <r>
    <x v="9"/>
    <x v="23"/>
    <x v="0"/>
    <x v="2"/>
    <m/>
    <x v="91"/>
    <x v="184"/>
    <n v="0.01"/>
  </r>
  <r>
    <x v="9"/>
    <x v="23"/>
    <x v="0"/>
    <x v="2"/>
    <m/>
    <x v="91"/>
    <x v="106"/>
    <n v="-0.36"/>
  </r>
  <r>
    <x v="9"/>
    <x v="23"/>
    <x v="0"/>
    <x v="2"/>
    <m/>
    <x v="91"/>
    <x v="105"/>
    <n v="-340.43"/>
  </r>
  <r>
    <x v="9"/>
    <x v="24"/>
    <x v="0"/>
    <x v="2"/>
    <m/>
    <x v="91"/>
    <x v="0"/>
    <n v="298.14999999999998"/>
  </r>
  <r>
    <x v="9"/>
    <x v="24"/>
    <x v="0"/>
    <x v="2"/>
    <m/>
    <x v="91"/>
    <x v="186"/>
    <n v="41.980000000000018"/>
  </r>
  <r>
    <x v="9"/>
    <x v="24"/>
    <x v="0"/>
    <x v="2"/>
    <m/>
    <x v="91"/>
    <x v="183"/>
    <n v="0.49"/>
  </r>
  <r>
    <x v="9"/>
    <x v="24"/>
    <x v="0"/>
    <x v="2"/>
    <m/>
    <x v="91"/>
    <x v="184"/>
    <n v="0.01"/>
  </r>
  <r>
    <x v="9"/>
    <x v="24"/>
    <x v="0"/>
    <x v="2"/>
    <m/>
    <x v="91"/>
    <x v="108"/>
    <n v="-0.35"/>
  </r>
  <r>
    <x v="9"/>
    <x v="24"/>
    <x v="0"/>
    <x v="2"/>
    <m/>
    <x v="91"/>
    <x v="107"/>
    <n v="-340.28"/>
  </r>
  <r>
    <x v="9"/>
    <x v="39"/>
    <x v="0"/>
    <x v="2"/>
    <m/>
    <x v="91"/>
    <x v="0"/>
    <n v="254.19"/>
  </r>
  <r>
    <x v="9"/>
    <x v="39"/>
    <x v="0"/>
    <x v="2"/>
    <m/>
    <x v="91"/>
    <x v="186"/>
    <n v="85.340000000000032"/>
  </r>
  <r>
    <x v="9"/>
    <x v="39"/>
    <x v="0"/>
    <x v="2"/>
    <m/>
    <x v="91"/>
    <x v="183"/>
    <n v="0.42"/>
  </r>
  <r>
    <x v="9"/>
    <x v="39"/>
    <x v="0"/>
    <x v="2"/>
    <m/>
    <x v="91"/>
    <x v="184"/>
    <n v="0.01"/>
  </r>
  <r>
    <x v="9"/>
    <x v="39"/>
    <x v="0"/>
    <x v="2"/>
    <m/>
    <x v="91"/>
    <x v="110"/>
    <n v="-0.36"/>
  </r>
  <r>
    <x v="9"/>
    <x v="39"/>
    <x v="0"/>
    <x v="2"/>
    <m/>
    <x v="91"/>
    <x v="109"/>
    <n v="-339.6"/>
  </r>
  <r>
    <x v="9"/>
    <x v="26"/>
    <x v="0"/>
    <x v="2"/>
    <m/>
    <x v="91"/>
    <x v="0"/>
    <n v="280.14"/>
  </r>
  <r>
    <x v="9"/>
    <x v="26"/>
    <x v="0"/>
    <x v="2"/>
    <m/>
    <x v="91"/>
    <x v="186"/>
    <n v="61.620000000000061"/>
  </r>
  <r>
    <x v="9"/>
    <x v="26"/>
    <x v="0"/>
    <x v="2"/>
    <m/>
    <x v="91"/>
    <x v="183"/>
    <n v="0.45"/>
  </r>
  <r>
    <x v="9"/>
    <x v="26"/>
    <x v="0"/>
    <x v="2"/>
    <m/>
    <x v="91"/>
    <x v="184"/>
    <n v="0.01"/>
  </r>
  <r>
    <x v="9"/>
    <x v="26"/>
    <x v="0"/>
    <x v="2"/>
    <m/>
    <x v="91"/>
    <x v="112"/>
    <n v="-0.36"/>
  </r>
  <r>
    <x v="9"/>
    <x v="26"/>
    <x v="0"/>
    <x v="2"/>
    <m/>
    <x v="91"/>
    <x v="111"/>
    <n v="-341.86"/>
  </r>
  <r>
    <x v="9"/>
    <x v="28"/>
    <x v="0"/>
    <x v="2"/>
    <m/>
    <x v="91"/>
    <x v="0"/>
    <n v="215.61"/>
  </r>
  <r>
    <x v="9"/>
    <x v="28"/>
    <x v="0"/>
    <x v="2"/>
    <m/>
    <x v="91"/>
    <x v="186"/>
    <n v="123.04000000000002"/>
  </r>
  <r>
    <x v="9"/>
    <x v="28"/>
    <x v="0"/>
    <x v="2"/>
    <m/>
    <x v="91"/>
    <x v="183"/>
    <n v="0.36"/>
  </r>
  <r>
    <x v="9"/>
    <x v="28"/>
    <x v="0"/>
    <x v="2"/>
    <m/>
    <x v="91"/>
    <x v="184"/>
    <n v="0.01"/>
  </r>
  <r>
    <x v="9"/>
    <x v="28"/>
    <x v="0"/>
    <x v="2"/>
    <m/>
    <x v="91"/>
    <x v="114"/>
    <n v="-0.35"/>
  </r>
  <r>
    <x v="9"/>
    <x v="28"/>
    <x v="0"/>
    <x v="2"/>
    <m/>
    <x v="91"/>
    <x v="113"/>
    <n v="-338.67"/>
  </r>
  <r>
    <x v="9"/>
    <x v="30"/>
    <x v="0"/>
    <x v="2"/>
    <m/>
    <x v="91"/>
    <x v="0"/>
    <n v="318.81"/>
  </r>
  <r>
    <x v="9"/>
    <x v="30"/>
    <x v="0"/>
    <x v="2"/>
    <m/>
    <x v="91"/>
    <x v="186"/>
    <n v="19.850000000000023"/>
  </r>
  <r>
    <x v="9"/>
    <x v="30"/>
    <x v="0"/>
    <x v="2"/>
    <m/>
    <x v="91"/>
    <x v="183"/>
    <n v="0.52"/>
  </r>
  <r>
    <x v="9"/>
    <x v="30"/>
    <x v="0"/>
    <x v="2"/>
    <m/>
    <x v="91"/>
    <x v="184"/>
    <n v="0.01"/>
  </r>
  <r>
    <x v="9"/>
    <x v="30"/>
    <x v="0"/>
    <x v="2"/>
    <m/>
    <x v="91"/>
    <x v="116"/>
    <n v="-0.35"/>
  </r>
  <r>
    <x v="9"/>
    <x v="30"/>
    <x v="0"/>
    <x v="2"/>
    <m/>
    <x v="91"/>
    <x v="115"/>
    <n v="-338.84"/>
  </r>
  <r>
    <x v="9"/>
    <x v="40"/>
    <x v="0"/>
    <x v="2"/>
    <m/>
    <x v="91"/>
    <x v="0"/>
    <n v="266.89"/>
  </r>
  <r>
    <x v="9"/>
    <x v="40"/>
    <x v="0"/>
    <x v="2"/>
    <m/>
    <x v="91"/>
    <x v="186"/>
    <n v="75.310000000000059"/>
  </r>
  <r>
    <x v="9"/>
    <x v="40"/>
    <x v="0"/>
    <x v="2"/>
    <m/>
    <x v="91"/>
    <x v="183"/>
    <n v="0.44"/>
  </r>
  <r>
    <x v="9"/>
    <x v="40"/>
    <x v="0"/>
    <x v="2"/>
    <m/>
    <x v="91"/>
    <x v="184"/>
    <n v="0.01"/>
  </r>
  <r>
    <x v="9"/>
    <x v="40"/>
    <x v="0"/>
    <x v="2"/>
    <m/>
    <x v="91"/>
    <x v="118"/>
    <n v="-0.36"/>
  </r>
  <r>
    <x v="9"/>
    <x v="40"/>
    <x v="0"/>
    <x v="2"/>
    <m/>
    <x v="91"/>
    <x v="117"/>
    <n v="-342.29"/>
  </r>
  <r>
    <x v="2"/>
    <x v="39"/>
    <x v="0"/>
    <x v="2"/>
    <m/>
    <x v="92"/>
    <x v="0"/>
    <n v="1.7"/>
  </r>
  <r>
    <x v="2"/>
    <x v="39"/>
    <x v="0"/>
    <x v="2"/>
    <m/>
    <x v="92"/>
    <x v="62"/>
    <n v="-1.7"/>
  </r>
  <r>
    <x v="2"/>
    <x v="39"/>
    <x v="0"/>
    <x v="3"/>
    <m/>
    <x v="92"/>
    <x v="62"/>
    <n v="0"/>
  </r>
  <r>
    <x v="2"/>
    <x v="39"/>
    <x v="0"/>
    <x v="3"/>
    <m/>
    <x v="92"/>
    <x v="0"/>
    <n v="0"/>
  </r>
  <r>
    <x v="2"/>
    <x v="39"/>
    <x v="0"/>
    <x v="1"/>
    <m/>
    <x v="92"/>
    <x v="62"/>
    <n v="0"/>
  </r>
  <r>
    <x v="2"/>
    <x v="39"/>
    <x v="0"/>
    <x v="1"/>
    <m/>
    <x v="92"/>
    <x v="0"/>
    <n v="0"/>
  </r>
  <r>
    <x v="2"/>
    <x v="12"/>
    <x v="0"/>
    <x v="2"/>
    <m/>
    <x v="93"/>
    <x v="0"/>
    <n v="3.39"/>
  </r>
  <r>
    <x v="2"/>
    <x v="12"/>
    <x v="0"/>
    <x v="2"/>
    <m/>
    <x v="93"/>
    <x v="62"/>
    <n v="-3.39"/>
  </r>
  <r>
    <x v="2"/>
    <x v="12"/>
    <x v="0"/>
    <x v="3"/>
    <m/>
    <x v="93"/>
    <x v="0"/>
    <n v="3.1"/>
  </r>
  <r>
    <x v="2"/>
    <x v="12"/>
    <x v="0"/>
    <x v="3"/>
    <m/>
    <x v="93"/>
    <x v="62"/>
    <n v="-3.1"/>
  </r>
  <r>
    <x v="2"/>
    <x v="12"/>
    <x v="0"/>
    <x v="1"/>
    <m/>
    <x v="93"/>
    <x v="62"/>
    <n v="0"/>
  </r>
  <r>
    <x v="2"/>
    <x v="12"/>
    <x v="0"/>
    <x v="1"/>
    <m/>
    <x v="93"/>
    <x v="0"/>
    <n v="0"/>
  </r>
  <r>
    <x v="3"/>
    <x v="0"/>
    <x v="0"/>
    <x v="0"/>
    <m/>
    <x v="94"/>
    <x v="1"/>
    <n v="6106.59"/>
  </r>
  <r>
    <x v="3"/>
    <x v="0"/>
    <x v="0"/>
    <x v="0"/>
    <m/>
    <x v="94"/>
    <x v="0"/>
    <n v="-6106.59"/>
  </r>
  <r>
    <x v="5"/>
    <x v="18"/>
    <x v="0"/>
    <x v="2"/>
    <m/>
    <x v="95"/>
    <x v="120"/>
    <n v="6.34"/>
  </r>
  <r>
    <x v="5"/>
    <x v="18"/>
    <x v="0"/>
    <x v="2"/>
    <m/>
    <x v="95"/>
    <x v="0"/>
    <n v="-6.34"/>
  </r>
  <r>
    <x v="5"/>
    <x v="18"/>
    <x v="0"/>
    <x v="3"/>
    <m/>
    <x v="95"/>
    <x v="0"/>
    <n v="0"/>
  </r>
  <r>
    <x v="5"/>
    <x v="18"/>
    <x v="0"/>
    <x v="3"/>
    <m/>
    <x v="95"/>
    <x v="188"/>
    <n v="0"/>
  </r>
  <r>
    <x v="5"/>
    <x v="18"/>
    <x v="0"/>
    <x v="1"/>
    <m/>
    <x v="95"/>
    <x v="0"/>
    <n v="0"/>
  </r>
  <r>
    <x v="5"/>
    <x v="18"/>
    <x v="0"/>
    <x v="1"/>
    <m/>
    <x v="95"/>
    <x v="121"/>
    <n v="0"/>
  </r>
  <r>
    <x v="2"/>
    <x v="18"/>
    <x v="0"/>
    <x v="2"/>
    <m/>
    <x v="95"/>
    <x v="0"/>
    <n v="26.62"/>
  </r>
  <r>
    <x v="2"/>
    <x v="18"/>
    <x v="0"/>
    <x v="2"/>
    <m/>
    <x v="95"/>
    <x v="62"/>
    <n v="-26.62"/>
  </r>
  <r>
    <x v="2"/>
    <x v="18"/>
    <x v="0"/>
    <x v="3"/>
    <m/>
    <x v="95"/>
    <x v="62"/>
    <n v="0"/>
  </r>
  <r>
    <x v="2"/>
    <x v="18"/>
    <x v="0"/>
    <x v="3"/>
    <m/>
    <x v="95"/>
    <x v="0"/>
    <n v="0"/>
  </r>
  <r>
    <x v="2"/>
    <x v="18"/>
    <x v="0"/>
    <x v="1"/>
    <m/>
    <x v="95"/>
    <x v="62"/>
    <n v="0"/>
  </r>
  <r>
    <x v="2"/>
    <x v="18"/>
    <x v="0"/>
    <x v="1"/>
    <m/>
    <x v="95"/>
    <x v="0"/>
    <n v="0"/>
  </r>
  <r>
    <x v="2"/>
    <x v="43"/>
    <x v="0"/>
    <x v="2"/>
    <m/>
    <x v="96"/>
    <x v="62"/>
    <n v="0"/>
  </r>
  <r>
    <x v="2"/>
    <x v="43"/>
    <x v="0"/>
    <x v="2"/>
    <m/>
    <x v="96"/>
    <x v="0"/>
    <n v="0"/>
  </r>
  <r>
    <x v="2"/>
    <x v="43"/>
    <x v="0"/>
    <x v="3"/>
    <m/>
    <x v="96"/>
    <x v="0"/>
    <n v="1.29"/>
  </r>
  <r>
    <x v="2"/>
    <x v="43"/>
    <x v="0"/>
    <x v="3"/>
    <m/>
    <x v="96"/>
    <x v="62"/>
    <n v="-1.29"/>
  </r>
  <r>
    <x v="2"/>
    <x v="43"/>
    <x v="0"/>
    <x v="1"/>
    <m/>
    <x v="96"/>
    <x v="62"/>
    <n v="0"/>
  </r>
  <r>
    <x v="2"/>
    <x v="43"/>
    <x v="0"/>
    <x v="1"/>
    <m/>
    <x v="96"/>
    <x v="0"/>
    <n v="0"/>
  </r>
  <r>
    <x v="2"/>
    <x v="44"/>
    <x v="0"/>
    <x v="2"/>
    <m/>
    <x v="97"/>
    <x v="62"/>
    <n v="0"/>
  </r>
  <r>
    <x v="2"/>
    <x v="44"/>
    <x v="0"/>
    <x v="2"/>
    <m/>
    <x v="97"/>
    <x v="0"/>
    <n v="0"/>
  </r>
  <r>
    <x v="2"/>
    <x v="29"/>
    <x v="0"/>
    <x v="2"/>
    <m/>
    <x v="97"/>
    <x v="62"/>
    <n v="0"/>
  </r>
  <r>
    <x v="2"/>
    <x v="29"/>
    <x v="0"/>
    <x v="2"/>
    <m/>
    <x v="97"/>
    <x v="0"/>
    <n v="0"/>
  </r>
  <r>
    <x v="2"/>
    <x v="44"/>
    <x v="0"/>
    <x v="3"/>
    <m/>
    <x v="97"/>
    <x v="0"/>
    <n v="2.1"/>
  </r>
  <r>
    <x v="2"/>
    <x v="44"/>
    <x v="0"/>
    <x v="3"/>
    <m/>
    <x v="97"/>
    <x v="62"/>
    <n v="-2.1"/>
  </r>
  <r>
    <x v="2"/>
    <x v="29"/>
    <x v="0"/>
    <x v="3"/>
    <m/>
    <x v="97"/>
    <x v="0"/>
    <n v="2"/>
  </r>
  <r>
    <x v="2"/>
    <x v="29"/>
    <x v="0"/>
    <x v="3"/>
    <m/>
    <x v="97"/>
    <x v="62"/>
    <n v="-2"/>
  </r>
  <r>
    <x v="2"/>
    <x v="44"/>
    <x v="0"/>
    <x v="1"/>
    <m/>
    <x v="97"/>
    <x v="62"/>
    <n v="0"/>
  </r>
  <r>
    <x v="2"/>
    <x v="44"/>
    <x v="0"/>
    <x v="1"/>
    <m/>
    <x v="97"/>
    <x v="0"/>
    <n v="0"/>
  </r>
  <r>
    <x v="2"/>
    <x v="29"/>
    <x v="0"/>
    <x v="1"/>
    <m/>
    <x v="97"/>
    <x v="62"/>
    <n v="0"/>
  </r>
  <r>
    <x v="2"/>
    <x v="29"/>
    <x v="0"/>
    <x v="1"/>
    <m/>
    <x v="97"/>
    <x v="0"/>
    <n v="0"/>
  </r>
  <r>
    <x v="2"/>
    <x v="34"/>
    <x v="0"/>
    <x v="2"/>
    <m/>
    <x v="98"/>
    <x v="0"/>
    <n v="1.21"/>
  </r>
  <r>
    <x v="2"/>
    <x v="34"/>
    <x v="0"/>
    <x v="2"/>
    <m/>
    <x v="98"/>
    <x v="62"/>
    <n v="-1.21"/>
  </r>
  <r>
    <x v="2"/>
    <x v="34"/>
    <x v="0"/>
    <x v="3"/>
    <m/>
    <x v="98"/>
    <x v="62"/>
    <n v="0"/>
  </r>
  <r>
    <x v="2"/>
    <x v="34"/>
    <x v="0"/>
    <x v="3"/>
    <m/>
    <x v="98"/>
    <x v="0"/>
    <n v="0"/>
  </r>
  <r>
    <x v="2"/>
    <x v="34"/>
    <x v="0"/>
    <x v="1"/>
    <m/>
    <x v="98"/>
    <x v="62"/>
    <n v="0"/>
  </r>
  <r>
    <x v="2"/>
    <x v="34"/>
    <x v="0"/>
    <x v="1"/>
    <m/>
    <x v="98"/>
    <x v="0"/>
    <n v="0"/>
  </r>
  <r>
    <x v="3"/>
    <x v="0"/>
    <x v="0"/>
    <x v="0"/>
    <m/>
    <x v="99"/>
    <x v="1"/>
    <n v="33.369999999999997"/>
  </r>
  <r>
    <x v="3"/>
    <x v="0"/>
    <x v="0"/>
    <x v="0"/>
    <m/>
    <x v="99"/>
    <x v="0"/>
    <n v="-33.369999999999997"/>
  </r>
  <r>
    <x v="2"/>
    <x v="42"/>
    <x v="0"/>
    <x v="2"/>
    <m/>
    <x v="100"/>
    <x v="62"/>
    <n v="0"/>
  </r>
  <r>
    <x v="2"/>
    <x v="42"/>
    <x v="0"/>
    <x v="2"/>
    <m/>
    <x v="100"/>
    <x v="0"/>
    <n v="0"/>
  </r>
  <r>
    <x v="2"/>
    <x v="42"/>
    <x v="0"/>
    <x v="3"/>
    <m/>
    <x v="100"/>
    <x v="0"/>
    <n v="2.4500000000000002"/>
  </r>
  <r>
    <x v="2"/>
    <x v="42"/>
    <x v="0"/>
    <x v="3"/>
    <m/>
    <x v="100"/>
    <x v="62"/>
    <n v="-2.4500000000000002"/>
  </r>
  <r>
    <x v="2"/>
    <x v="42"/>
    <x v="0"/>
    <x v="1"/>
    <m/>
    <x v="100"/>
    <x v="62"/>
    <n v="0"/>
  </r>
  <r>
    <x v="2"/>
    <x v="42"/>
    <x v="0"/>
    <x v="1"/>
    <m/>
    <x v="100"/>
    <x v="0"/>
    <n v="0"/>
  </r>
  <r>
    <x v="3"/>
    <x v="0"/>
    <x v="0"/>
    <x v="0"/>
    <m/>
    <x v="101"/>
    <x v="1"/>
    <n v="2.4500000000000002"/>
  </r>
  <r>
    <x v="3"/>
    <x v="0"/>
    <x v="0"/>
    <x v="0"/>
    <m/>
    <x v="101"/>
    <x v="0"/>
    <n v="-2.4500000000000002"/>
  </r>
  <r>
    <x v="2"/>
    <x v="8"/>
    <x v="0"/>
    <x v="2"/>
    <m/>
    <x v="102"/>
    <x v="62"/>
    <n v="0"/>
  </r>
  <r>
    <x v="2"/>
    <x v="8"/>
    <x v="0"/>
    <x v="2"/>
    <m/>
    <x v="102"/>
    <x v="0"/>
    <n v="0"/>
  </r>
  <r>
    <x v="2"/>
    <x v="13"/>
    <x v="0"/>
    <x v="2"/>
    <m/>
    <x v="102"/>
    <x v="62"/>
    <n v="0"/>
  </r>
  <r>
    <x v="2"/>
    <x v="13"/>
    <x v="0"/>
    <x v="2"/>
    <m/>
    <x v="102"/>
    <x v="0"/>
    <n v="0"/>
  </r>
  <r>
    <x v="2"/>
    <x v="8"/>
    <x v="0"/>
    <x v="3"/>
    <m/>
    <x v="102"/>
    <x v="0"/>
    <n v="2.99"/>
  </r>
  <r>
    <x v="2"/>
    <x v="8"/>
    <x v="0"/>
    <x v="3"/>
    <m/>
    <x v="102"/>
    <x v="62"/>
    <n v="-2.99"/>
  </r>
  <r>
    <x v="2"/>
    <x v="13"/>
    <x v="0"/>
    <x v="3"/>
    <m/>
    <x v="102"/>
    <x v="0"/>
    <n v="1.1599999999999999"/>
  </r>
  <r>
    <x v="2"/>
    <x v="13"/>
    <x v="0"/>
    <x v="3"/>
    <m/>
    <x v="102"/>
    <x v="62"/>
    <n v="-1.1599999999999999"/>
  </r>
  <r>
    <x v="2"/>
    <x v="8"/>
    <x v="0"/>
    <x v="1"/>
    <m/>
    <x v="102"/>
    <x v="62"/>
    <n v="0"/>
  </r>
  <r>
    <x v="2"/>
    <x v="8"/>
    <x v="0"/>
    <x v="1"/>
    <m/>
    <x v="102"/>
    <x v="0"/>
    <n v="0"/>
  </r>
  <r>
    <x v="2"/>
    <x v="13"/>
    <x v="0"/>
    <x v="1"/>
    <m/>
    <x v="102"/>
    <x v="62"/>
    <n v="0"/>
  </r>
  <r>
    <x v="2"/>
    <x v="13"/>
    <x v="0"/>
    <x v="1"/>
    <m/>
    <x v="102"/>
    <x v="0"/>
    <n v="0"/>
  </r>
  <r>
    <x v="3"/>
    <x v="0"/>
    <x v="0"/>
    <x v="0"/>
    <m/>
    <x v="103"/>
    <x v="1"/>
    <n v="4.1500000000000004"/>
  </r>
  <r>
    <x v="3"/>
    <x v="0"/>
    <x v="0"/>
    <x v="0"/>
    <m/>
    <x v="103"/>
    <x v="0"/>
    <n v="-4.1500000000000004"/>
  </r>
  <r>
    <x v="7"/>
    <x v="35"/>
    <x v="0"/>
    <x v="2"/>
    <m/>
    <x v="104"/>
    <x v="180"/>
    <n v="0"/>
  </r>
  <r>
    <x v="7"/>
    <x v="35"/>
    <x v="0"/>
    <x v="2"/>
    <m/>
    <x v="104"/>
    <x v="0"/>
    <n v="0"/>
  </r>
  <r>
    <x v="7"/>
    <x v="35"/>
    <x v="0"/>
    <x v="3"/>
    <m/>
    <x v="104"/>
    <x v="0"/>
    <n v="4.78"/>
  </r>
  <r>
    <x v="7"/>
    <x v="35"/>
    <x v="0"/>
    <x v="3"/>
    <m/>
    <x v="104"/>
    <x v="180"/>
    <n v="-4.78"/>
  </r>
  <r>
    <x v="7"/>
    <x v="35"/>
    <x v="0"/>
    <x v="1"/>
    <m/>
    <x v="104"/>
    <x v="180"/>
    <n v="0"/>
  </r>
  <r>
    <x v="7"/>
    <x v="35"/>
    <x v="0"/>
    <x v="1"/>
    <m/>
    <x v="104"/>
    <x v="0"/>
    <n v="0"/>
  </r>
  <r>
    <x v="6"/>
    <x v="41"/>
    <x v="0"/>
    <x v="3"/>
    <m/>
    <x v="105"/>
    <x v="0"/>
    <n v="2.3199999999999998"/>
  </r>
  <r>
    <x v="6"/>
    <x v="41"/>
    <x v="0"/>
    <x v="3"/>
    <m/>
    <x v="105"/>
    <x v="124"/>
    <n v="-2.3199999999999998"/>
  </r>
  <r>
    <x v="2"/>
    <x v="41"/>
    <x v="0"/>
    <x v="2"/>
    <m/>
    <x v="105"/>
    <x v="62"/>
    <n v="0"/>
  </r>
  <r>
    <x v="2"/>
    <x v="41"/>
    <x v="0"/>
    <x v="2"/>
    <m/>
    <x v="105"/>
    <x v="0"/>
    <n v="0"/>
  </r>
  <r>
    <x v="2"/>
    <x v="41"/>
    <x v="0"/>
    <x v="3"/>
    <m/>
    <x v="105"/>
    <x v="0"/>
    <n v="3.21"/>
  </r>
  <r>
    <x v="2"/>
    <x v="41"/>
    <x v="0"/>
    <x v="3"/>
    <m/>
    <x v="105"/>
    <x v="62"/>
    <n v="-3.21"/>
  </r>
  <r>
    <x v="2"/>
    <x v="41"/>
    <x v="0"/>
    <x v="1"/>
    <m/>
    <x v="105"/>
    <x v="62"/>
    <n v="0"/>
  </r>
  <r>
    <x v="2"/>
    <x v="41"/>
    <x v="0"/>
    <x v="1"/>
    <m/>
    <x v="105"/>
    <x v="0"/>
    <n v="0"/>
  </r>
  <r>
    <x v="2"/>
    <x v="10"/>
    <x v="0"/>
    <x v="2"/>
    <m/>
    <x v="106"/>
    <x v="62"/>
    <n v="0"/>
  </r>
  <r>
    <x v="2"/>
    <x v="10"/>
    <x v="0"/>
    <x v="2"/>
    <m/>
    <x v="106"/>
    <x v="0"/>
    <n v="0"/>
  </r>
  <r>
    <x v="2"/>
    <x v="10"/>
    <x v="0"/>
    <x v="3"/>
    <m/>
    <x v="106"/>
    <x v="0"/>
    <n v="1.57"/>
  </r>
  <r>
    <x v="2"/>
    <x v="10"/>
    <x v="0"/>
    <x v="3"/>
    <m/>
    <x v="106"/>
    <x v="62"/>
    <n v="-1.57"/>
  </r>
  <r>
    <x v="2"/>
    <x v="10"/>
    <x v="0"/>
    <x v="1"/>
    <m/>
    <x v="106"/>
    <x v="62"/>
    <n v="0"/>
  </r>
  <r>
    <x v="2"/>
    <x v="10"/>
    <x v="0"/>
    <x v="1"/>
    <m/>
    <x v="106"/>
    <x v="0"/>
    <n v="0"/>
  </r>
  <r>
    <x v="2"/>
    <x v="14"/>
    <x v="0"/>
    <x v="2"/>
    <m/>
    <x v="107"/>
    <x v="62"/>
    <n v="0"/>
  </r>
  <r>
    <x v="2"/>
    <x v="14"/>
    <x v="0"/>
    <x v="2"/>
    <m/>
    <x v="107"/>
    <x v="0"/>
    <n v="0"/>
  </r>
  <r>
    <x v="2"/>
    <x v="14"/>
    <x v="0"/>
    <x v="3"/>
    <m/>
    <x v="107"/>
    <x v="0"/>
    <n v="3.08"/>
  </r>
  <r>
    <x v="2"/>
    <x v="14"/>
    <x v="0"/>
    <x v="3"/>
    <m/>
    <x v="107"/>
    <x v="62"/>
    <n v="-3.08"/>
  </r>
  <r>
    <x v="2"/>
    <x v="14"/>
    <x v="0"/>
    <x v="1"/>
    <m/>
    <x v="107"/>
    <x v="62"/>
    <n v="0"/>
  </r>
  <r>
    <x v="2"/>
    <x v="14"/>
    <x v="0"/>
    <x v="1"/>
    <m/>
    <x v="107"/>
    <x v="0"/>
    <n v="0"/>
  </r>
  <r>
    <x v="2"/>
    <x v="19"/>
    <x v="0"/>
    <x v="2"/>
    <m/>
    <x v="108"/>
    <x v="62"/>
    <n v="0"/>
  </r>
  <r>
    <x v="2"/>
    <x v="19"/>
    <x v="0"/>
    <x v="2"/>
    <m/>
    <x v="108"/>
    <x v="0"/>
    <n v="0"/>
  </r>
  <r>
    <x v="2"/>
    <x v="19"/>
    <x v="0"/>
    <x v="3"/>
    <m/>
    <x v="108"/>
    <x v="0"/>
    <n v="2.4700000000000002"/>
  </r>
  <r>
    <x v="2"/>
    <x v="19"/>
    <x v="0"/>
    <x v="3"/>
    <m/>
    <x v="108"/>
    <x v="62"/>
    <n v="-2.4700000000000002"/>
  </r>
  <r>
    <x v="2"/>
    <x v="19"/>
    <x v="0"/>
    <x v="1"/>
    <m/>
    <x v="108"/>
    <x v="62"/>
    <n v="0"/>
  </r>
  <r>
    <x v="2"/>
    <x v="19"/>
    <x v="0"/>
    <x v="1"/>
    <m/>
    <x v="108"/>
    <x v="0"/>
    <n v="0"/>
  </r>
  <r>
    <x v="3"/>
    <x v="0"/>
    <x v="0"/>
    <x v="0"/>
    <m/>
    <x v="109"/>
    <x v="1"/>
    <n v="17.43"/>
  </r>
  <r>
    <x v="3"/>
    <x v="0"/>
    <x v="0"/>
    <x v="0"/>
    <m/>
    <x v="109"/>
    <x v="0"/>
    <n v="-17.43"/>
  </r>
  <r>
    <x v="2"/>
    <x v="12"/>
    <x v="0"/>
    <x v="2"/>
    <m/>
    <x v="110"/>
    <x v="62"/>
    <n v="0"/>
  </r>
  <r>
    <x v="2"/>
    <x v="12"/>
    <x v="0"/>
    <x v="2"/>
    <m/>
    <x v="110"/>
    <x v="0"/>
    <n v="0"/>
  </r>
  <r>
    <x v="2"/>
    <x v="12"/>
    <x v="0"/>
    <x v="3"/>
    <m/>
    <x v="110"/>
    <x v="0"/>
    <n v="3.1"/>
  </r>
  <r>
    <x v="2"/>
    <x v="12"/>
    <x v="0"/>
    <x v="3"/>
    <m/>
    <x v="110"/>
    <x v="62"/>
    <n v="-3.1"/>
  </r>
  <r>
    <x v="2"/>
    <x v="12"/>
    <x v="0"/>
    <x v="1"/>
    <m/>
    <x v="110"/>
    <x v="62"/>
    <n v="0"/>
  </r>
  <r>
    <x v="2"/>
    <x v="12"/>
    <x v="0"/>
    <x v="1"/>
    <m/>
    <x v="110"/>
    <x v="0"/>
    <n v="0"/>
  </r>
  <r>
    <x v="2"/>
    <x v="43"/>
    <x v="0"/>
    <x v="2"/>
    <m/>
    <x v="111"/>
    <x v="62"/>
    <n v="0"/>
  </r>
  <r>
    <x v="2"/>
    <x v="43"/>
    <x v="0"/>
    <x v="2"/>
    <m/>
    <x v="111"/>
    <x v="0"/>
    <n v="0"/>
  </r>
  <r>
    <x v="2"/>
    <x v="43"/>
    <x v="0"/>
    <x v="3"/>
    <m/>
    <x v="111"/>
    <x v="0"/>
    <n v="1.41"/>
  </r>
  <r>
    <x v="2"/>
    <x v="43"/>
    <x v="0"/>
    <x v="3"/>
    <m/>
    <x v="111"/>
    <x v="62"/>
    <n v="-1.41"/>
  </r>
  <r>
    <x v="2"/>
    <x v="43"/>
    <x v="0"/>
    <x v="1"/>
    <m/>
    <x v="111"/>
    <x v="62"/>
    <n v="0"/>
  </r>
  <r>
    <x v="2"/>
    <x v="43"/>
    <x v="0"/>
    <x v="1"/>
    <m/>
    <x v="111"/>
    <x v="0"/>
    <n v="0"/>
  </r>
  <r>
    <x v="2"/>
    <x v="44"/>
    <x v="0"/>
    <x v="2"/>
    <m/>
    <x v="112"/>
    <x v="62"/>
    <n v="0"/>
  </r>
  <r>
    <x v="2"/>
    <x v="44"/>
    <x v="0"/>
    <x v="2"/>
    <m/>
    <x v="112"/>
    <x v="0"/>
    <n v="0"/>
  </r>
  <r>
    <x v="2"/>
    <x v="29"/>
    <x v="0"/>
    <x v="2"/>
    <m/>
    <x v="112"/>
    <x v="62"/>
    <n v="0"/>
  </r>
  <r>
    <x v="2"/>
    <x v="29"/>
    <x v="0"/>
    <x v="2"/>
    <m/>
    <x v="112"/>
    <x v="0"/>
    <n v="0"/>
  </r>
  <r>
    <x v="2"/>
    <x v="44"/>
    <x v="0"/>
    <x v="3"/>
    <m/>
    <x v="112"/>
    <x v="0"/>
    <n v="2.31"/>
  </r>
  <r>
    <x v="2"/>
    <x v="44"/>
    <x v="0"/>
    <x v="3"/>
    <m/>
    <x v="112"/>
    <x v="62"/>
    <n v="-2.31"/>
  </r>
  <r>
    <x v="2"/>
    <x v="29"/>
    <x v="0"/>
    <x v="3"/>
    <m/>
    <x v="112"/>
    <x v="0"/>
    <n v="2"/>
  </r>
  <r>
    <x v="2"/>
    <x v="29"/>
    <x v="0"/>
    <x v="3"/>
    <m/>
    <x v="112"/>
    <x v="62"/>
    <n v="-2"/>
  </r>
  <r>
    <x v="2"/>
    <x v="44"/>
    <x v="0"/>
    <x v="1"/>
    <m/>
    <x v="112"/>
    <x v="62"/>
    <n v="0"/>
  </r>
  <r>
    <x v="2"/>
    <x v="44"/>
    <x v="0"/>
    <x v="1"/>
    <m/>
    <x v="112"/>
    <x v="0"/>
    <n v="0"/>
  </r>
  <r>
    <x v="2"/>
    <x v="29"/>
    <x v="0"/>
    <x v="1"/>
    <m/>
    <x v="112"/>
    <x v="62"/>
    <n v="0"/>
  </r>
  <r>
    <x v="2"/>
    <x v="29"/>
    <x v="0"/>
    <x v="1"/>
    <m/>
    <x v="112"/>
    <x v="0"/>
    <n v="0"/>
  </r>
  <r>
    <x v="2"/>
    <x v="42"/>
    <x v="0"/>
    <x v="2"/>
    <m/>
    <x v="113"/>
    <x v="62"/>
    <n v="0"/>
  </r>
  <r>
    <x v="2"/>
    <x v="42"/>
    <x v="0"/>
    <x v="2"/>
    <m/>
    <x v="113"/>
    <x v="0"/>
    <n v="0"/>
  </r>
  <r>
    <x v="2"/>
    <x v="42"/>
    <x v="0"/>
    <x v="3"/>
    <m/>
    <x v="113"/>
    <x v="0"/>
    <n v="2.4500000000000002"/>
  </r>
  <r>
    <x v="2"/>
    <x v="42"/>
    <x v="0"/>
    <x v="3"/>
    <m/>
    <x v="113"/>
    <x v="62"/>
    <n v="-2.4500000000000002"/>
  </r>
  <r>
    <x v="2"/>
    <x v="42"/>
    <x v="0"/>
    <x v="1"/>
    <m/>
    <x v="113"/>
    <x v="62"/>
    <n v="0"/>
  </r>
  <r>
    <x v="2"/>
    <x v="42"/>
    <x v="0"/>
    <x v="1"/>
    <m/>
    <x v="113"/>
    <x v="0"/>
    <n v="0"/>
  </r>
  <r>
    <x v="2"/>
    <x v="8"/>
    <x v="0"/>
    <x v="2"/>
    <m/>
    <x v="114"/>
    <x v="62"/>
    <n v="0"/>
  </r>
  <r>
    <x v="2"/>
    <x v="8"/>
    <x v="0"/>
    <x v="2"/>
    <m/>
    <x v="114"/>
    <x v="0"/>
    <n v="0"/>
  </r>
  <r>
    <x v="2"/>
    <x v="13"/>
    <x v="0"/>
    <x v="2"/>
    <m/>
    <x v="114"/>
    <x v="62"/>
    <n v="0"/>
  </r>
  <r>
    <x v="2"/>
    <x v="13"/>
    <x v="0"/>
    <x v="2"/>
    <m/>
    <x v="114"/>
    <x v="0"/>
    <n v="0"/>
  </r>
  <r>
    <x v="2"/>
    <x v="8"/>
    <x v="0"/>
    <x v="3"/>
    <m/>
    <x v="114"/>
    <x v="0"/>
    <n v="2.99"/>
  </r>
  <r>
    <x v="2"/>
    <x v="8"/>
    <x v="0"/>
    <x v="3"/>
    <m/>
    <x v="114"/>
    <x v="62"/>
    <n v="-2.99"/>
  </r>
  <r>
    <x v="2"/>
    <x v="13"/>
    <x v="0"/>
    <x v="3"/>
    <m/>
    <x v="114"/>
    <x v="0"/>
    <n v="1.1599999999999999"/>
  </r>
  <r>
    <x v="2"/>
    <x v="13"/>
    <x v="0"/>
    <x v="3"/>
    <m/>
    <x v="114"/>
    <x v="62"/>
    <n v="-1.1599999999999999"/>
  </r>
  <r>
    <x v="2"/>
    <x v="8"/>
    <x v="0"/>
    <x v="1"/>
    <m/>
    <x v="114"/>
    <x v="62"/>
    <n v="0"/>
  </r>
  <r>
    <x v="2"/>
    <x v="8"/>
    <x v="0"/>
    <x v="1"/>
    <m/>
    <x v="114"/>
    <x v="0"/>
    <n v="0"/>
  </r>
  <r>
    <x v="2"/>
    <x v="13"/>
    <x v="0"/>
    <x v="1"/>
    <m/>
    <x v="114"/>
    <x v="62"/>
    <n v="0"/>
  </r>
  <r>
    <x v="2"/>
    <x v="13"/>
    <x v="0"/>
    <x v="1"/>
    <m/>
    <x v="114"/>
    <x v="0"/>
    <n v="0"/>
  </r>
  <r>
    <x v="9"/>
    <x v="49"/>
    <x v="0"/>
    <x v="3"/>
    <m/>
    <x v="115"/>
    <x v="0"/>
    <n v="601.66999999999996"/>
  </r>
  <r>
    <x v="9"/>
    <x v="49"/>
    <x v="0"/>
    <x v="3"/>
    <m/>
    <x v="115"/>
    <x v="183"/>
    <n v="0"/>
  </r>
  <r>
    <x v="9"/>
    <x v="49"/>
    <x v="0"/>
    <x v="3"/>
    <m/>
    <x v="115"/>
    <x v="184"/>
    <n v="0"/>
  </r>
  <r>
    <x v="9"/>
    <x v="49"/>
    <x v="0"/>
    <x v="3"/>
    <m/>
    <x v="115"/>
    <x v="167"/>
    <n v="-0.34"/>
  </r>
  <r>
    <x v="9"/>
    <x v="49"/>
    <x v="0"/>
    <x v="3"/>
    <m/>
    <x v="115"/>
    <x v="185"/>
    <n v="-265.5"/>
  </r>
  <r>
    <x v="9"/>
    <x v="49"/>
    <x v="0"/>
    <x v="3"/>
    <n v="-116.83"/>
    <x v="115"/>
    <x v="166"/>
    <n v="-335.83"/>
  </r>
  <r>
    <x v="7"/>
    <x v="35"/>
    <x v="0"/>
    <x v="2"/>
    <m/>
    <x v="116"/>
    <x v="180"/>
    <n v="0"/>
  </r>
  <r>
    <x v="7"/>
    <x v="35"/>
    <x v="0"/>
    <x v="2"/>
    <m/>
    <x v="116"/>
    <x v="0"/>
    <n v="0"/>
  </r>
  <r>
    <x v="7"/>
    <x v="35"/>
    <x v="0"/>
    <x v="3"/>
    <m/>
    <x v="116"/>
    <x v="0"/>
    <n v="4.78"/>
  </r>
  <r>
    <x v="7"/>
    <x v="35"/>
    <x v="0"/>
    <x v="3"/>
    <m/>
    <x v="116"/>
    <x v="180"/>
    <n v="-4.78"/>
  </r>
  <r>
    <x v="7"/>
    <x v="35"/>
    <x v="0"/>
    <x v="1"/>
    <m/>
    <x v="116"/>
    <x v="180"/>
    <n v="0"/>
  </r>
  <r>
    <x v="7"/>
    <x v="35"/>
    <x v="0"/>
    <x v="1"/>
    <m/>
    <x v="116"/>
    <x v="0"/>
    <n v="0"/>
  </r>
  <r>
    <x v="6"/>
    <x v="41"/>
    <x v="0"/>
    <x v="3"/>
    <m/>
    <x v="117"/>
    <x v="0"/>
    <n v="1.1100000000000001"/>
  </r>
  <r>
    <x v="6"/>
    <x v="41"/>
    <x v="0"/>
    <x v="3"/>
    <m/>
    <x v="117"/>
    <x v="124"/>
    <n v="-1.1100000000000001"/>
  </r>
  <r>
    <x v="2"/>
    <x v="41"/>
    <x v="0"/>
    <x v="2"/>
    <m/>
    <x v="117"/>
    <x v="62"/>
    <n v="0"/>
  </r>
  <r>
    <x v="2"/>
    <x v="41"/>
    <x v="0"/>
    <x v="2"/>
    <m/>
    <x v="117"/>
    <x v="0"/>
    <n v="0"/>
  </r>
  <r>
    <x v="2"/>
    <x v="41"/>
    <x v="0"/>
    <x v="3"/>
    <m/>
    <x v="117"/>
    <x v="0"/>
    <n v="4.42"/>
  </r>
  <r>
    <x v="2"/>
    <x v="41"/>
    <x v="0"/>
    <x v="3"/>
    <m/>
    <x v="117"/>
    <x v="62"/>
    <n v="-4.42"/>
  </r>
  <r>
    <x v="2"/>
    <x v="41"/>
    <x v="0"/>
    <x v="1"/>
    <m/>
    <x v="117"/>
    <x v="62"/>
    <n v="0"/>
  </r>
  <r>
    <x v="2"/>
    <x v="41"/>
    <x v="0"/>
    <x v="1"/>
    <m/>
    <x v="117"/>
    <x v="0"/>
    <n v="0"/>
  </r>
  <r>
    <x v="2"/>
    <x v="10"/>
    <x v="0"/>
    <x v="2"/>
    <m/>
    <x v="118"/>
    <x v="62"/>
    <n v="0"/>
  </r>
  <r>
    <x v="2"/>
    <x v="10"/>
    <x v="0"/>
    <x v="2"/>
    <m/>
    <x v="118"/>
    <x v="0"/>
    <n v="0"/>
  </r>
  <r>
    <x v="2"/>
    <x v="10"/>
    <x v="0"/>
    <x v="3"/>
    <m/>
    <x v="118"/>
    <x v="0"/>
    <n v="1.57"/>
  </r>
  <r>
    <x v="2"/>
    <x v="10"/>
    <x v="0"/>
    <x v="3"/>
    <m/>
    <x v="118"/>
    <x v="62"/>
    <n v="-1.57"/>
  </r>
  <r>
    <x v="2"/>
    <x v="10"/>
    <x v="0"/>
    <x v="1"/>
    <m/>
    <x v="118"/>
    <x v="62"/>
    <n v="0"/>
  </r>
  <r>
    <x v="2"/>
    <x v="10"/>
    <x v="0"/>
    <x v="1"/>
    <m/>
    <x v="118"/>
    <x v="0"/>
    <n v="0"/>
  </r>
  <r>
    <x v="2"/>
    <x v="14"/>
    <x v="0"/>
    <x v="2"/>
    <m/>
    <x v="119"/>
    <x v="62"/>
    <n v="0"/>
  </r>
  <r>
    <x v="2"/>
    <x v="14"/>
    <x v="0"/>
    <x v="2"/>
    <m/>
    <x v="119"/>
    <x v="0"/>
    <n v="0"/>
  </r>
  <r>
    <x v="2"/>
    <x v="14"/>
    <x v="0"/>
    <x v="3"/>
    <m/>
    <x v="119"/>
    <x v="0"/>
    <n v="3.08"/>
  </r>
  <r>
    <x v="2"/>
    <x v="14"/>
    <x v="0"/>
    <x v="3"/>
    <m/>
    <x v="119"/>
    <x v="62"/>
    <n v="-3.08"/>
  </r>
  <r>
    <x v="2"/>
    <x v="14"/>
    <x v="0"/>
    <x v="1"/>
    <m/>
    <x v="119"/>
    <x v="62"/>
    <n v="0"/>
  </r>
  <r>
    <x v="2"/>
    <x v="14"/>
    <x v="0"/>
    <x v="1"/>
    <m/>
    <x v="119"/>
    <x v="0"/>
    <n v="0"/>
  </r>
  <r>
    <x v="3"/>
    <x v="0"/>
    <x v="0"/>
    <x v="0"/>
    <m/>
    <x v="120"/>
    <x v="1"/>
    <n v="632.04999999999995"/>
  </r>
  <r>
    <x v="3"/>
    <x v="0"/>
    <x v="0"/>
    <x v="0"/>
    <m/>
    <x v="120"/>
    <x v="0"/>
    <n v="-632.04999999999995"/>
  </r>
  <r>
    <x v="2"/>
    <x v="36"/>
    <x v="0"/>
    <x v="2"/>
    <m/>
    <x v="121"/>
    <x v="62"/>
    <n v="0"/>
  </r>
  <r>
    <x v="2"/>
    <x v="36"/>
    <x v="0"/>
    <x v="2"/>
    <m/>
    <x v="121"/>
    <x v="0"/>
    <n v="0"/>
  </r>
  <r>
    <x v="2"/>
    <x v="36"/>
    <x v="0"/>
    <x v="3"/>
    <m/>
    <x v="121"/>
    <x v="0"/>
    <n v="2.0099999999999998"/>
  </r>
  <r>
    <x v="2"/>
    <x v="36"/>
    <x v="0"/>
    <x v="3"/>
    <m/>
    <x v="121"/>
    <x v="62"/>
    <n v="-2.0099999999999998"/>
  </r>
  <r>
    <x v="2"/>
    <x v="36"/>
    <x v="0"/>
    <x v="1"/>
    <m/>
    <x v="121"/>
    <x v="62"/>
    <n v="0"/>
  </r>
  <r>
    <x v="2"/>
    <x v="36"/>
    <x v="0"/>
    <x v="1"/>
    <m/>
    <x v="121"/>
    <x v="0"/>
    <n v="0"/>
  </r>
  <r>
    <x v="2"/>
    <x v="12"/>
    <x v="0"/>
    <x v="2"/>
    <m/>
    <x v="122"/>
    <x v="62"/>
    <n v="0"/>
  </r>
  <r>
    <x v="2"/>
    <x v="12"/>
    <x v="0"/>
    <x v="2"/>
    <m/>
    <x v="122"/>
    <x v="0"/>
    <n v="0"/>
  </r>
  <r>
    <x v="2"/>
    <x v="12"/>
    <x v="0"/>
    <x v="3"/>
    <m/>
    <x v="122"/>
    <x v="0"/>
    <n v="3.1"/>
  </r>
  <r>
    <x v="2"/>
    <x v="12"/>
    <x v="0"/>
    <x v="3"/>
    <m/>
    <x v="122"/>
    <x v="62"/>
    <n v="-3.1"/>
  </r>
  <r>
    <x v="2"/>
    <x v="12"/>
    <x v="0"/>
    <x v="1"/>
    <m/>
    <x v="122"/>
    <x v="62"/>
    <n v="0"/>
  </r>
  <r>
    <x v="2"/>
    <x v="12"/>
    <x v="0"/>
    <x v="1"/>
    <m/>
    <x v="122"/>
    <x v="0"/>
    <n v="0"/>
  </r>
  <r>
    <x v="2"/>
    <x v="43"/>
    <x v="0"/>
    <x v="2"/>
    <m/>
    <x v="123"/>
    <x v="62"/>
    <n v="0"/>
  </r>
  <r>
    <x v="2"/>
    <x v="43"/>
    <x v="0"/>
    <x v="2"/>
    <m/>
    <x v="123"/>
    <x v="0"/>
    <n v="0"/>
  </r>
  <r>
    <x v="2"/>
    <x v="43"/>
    <x v="0"/>
    <x v="3"/>
    <m/>
    <x v="123"/>
    <x v="0"/>
    <n v="1.41"/>
  </r>
  <r>
    <x v="2"/>
    <x v="43"/>
    <x v="0"/>
    <x v="3"/>
    <m/>
    <x v="123"/>
    <x v="62"/>
    <n v="-1.41"/>
  </r>
  <r>
    <x v="2"/>
    <x v="43"/>
    <x v="0"/>
    <x v="1"/>
    <m/>
    <x v="123"/>
    <x v="62"/>
    <n v="0"/>
  </r>
  <r>
    <x v="2"/>
    <x v="43"/>
    <x v="0"/>
    <x v="1"/>
    <m/>
    <x v="123"/>
    <x v="0"/>
    <n v="0"/>
  </r>
  <r>
    <x v="2"/>
    <x v="44"/>
    <x v="0"/>
    <x v="2"/>
    <m/>
    <x v="124"/>
    <x v="62"/>
    <n v="0"/>
  </r>
  <r>
    <x v="2"/>
    <x v="44"/>
    <x v="0"/>
    <x v="2"/>
    <m/>
    <x v="124"/>
    <x v="0"/>
    <n v="0"/>
  </r>
  <r>
    <x v="2"/>
    <x v="29"/>
    <x v="0"/>
    <x v="2"/>
    <m/>
    <x v="124"/>
    <x v="62"/>
    <n v="0"/>
  </r>
  <r>
    <x v="2"/>
    <x v="29"/>
    <x v="0"/>
    <x v="2"/>
    <m/>
    <x v="124"/>
    <x v="0"/>
    <n v="0"/>
  </r>
  <r>
    <x v="2"/>
    <x v="44"/>
    <x v="0"/>
    <x v="3"/>
    <m/>
    <x v="124"/>
    <x v="0"/>
    <n v="2.31"/>
  </r>
  <r>
    <x v="2"/>
    <x v="44"/>
    <x v="0"/>
    <x v="3"/>
    <m/>
    <x v="124"/>
    <x v="62"/>
    <n v="-2.31"/>
  </r>
  <r>
    <x v="2"/>
    <x v="29"/>
    <x v="0"/>
    <x v="3"/>
    <m/>
    <x v="124"/>
    <x v="0"/>
    <n v="1"/>
  </r>
  <r>
    <x v="2"/>
    <x v="29"/>
    <x v="0"/>
    <x v="3"/>
    <m/>
    <x v="124"/>
    <x v="62"/>
    <n v="-1"/>
  </r>
  <r>
    <x v="2"/>
    <x v="44"/>
    <x v="0"/>
    <x v="1"/>
    <m/>
    <x v="124"/>
    <x v="62"/>
    <n v="0"/>
  </r>
  <r>
    <x v="2"/>
    <x v="44"/>
    <x v="0"/>
    <x v="1"/>
    <m/>
    <x v="124"/>
    <x v="0"/>
    <n v="0"/>
  </r>
  <r>
    <x v="2"/>
    <x v="29"/>
    <x v="0"/>
    <x v="1"/>
    <m/>
    <x v="124"/>
    <x v="62"/>
    <n v="0"/>
  </r>
  <r>
    <x v="2"/>
    <x v="29"/>
    <x v="0"/>
    <x v="1"/>
    <m/>
    <x v="124"/>
    <x v="0"/>
    <n v="0"/>
  </r>
  <r>
    <x v="2"/>
    <x v="42"/>
    <x v="0"/>
    <x v="2"/>
    <m/>
    <x v="125"/>
    <x v="62"/>
    <n v="0"/>
  </r>
  <r>
    <x v="2"/>
    <x v="42"/>
    <x v="0"/>
    <x v="2"/>
    <m/>
    <x v="125"/>
    <x v="0"/>
    <n v="0"/>
  </r>
  <r>
    <x v="2"/>
    <x v="42"/>
    <x v="0"/>
    <x v="3"/>
    <m/>
    <x v="125"/>
    <x v="0"/>
    <n v="2.4500000000000002"/>
  </r>
  <r>
    <x v="2"/>
    <x v="42"/>
    <x v="0"/>
    <x v="3"/>
    <m/>
    <x v="125"/>
    <x v="62"/>
    <n v="-2.4500000000000002"/>
  </r>
  <r>
    <x v="2"/>
    <x v="42"/>
    <x v="0"/>
    <x v="1"/>
    <m/>
    <x v="125"/>
    <x v="62"/>
    <n v="0"/>
  </r>
  <r>
    <x v="2"/>
    <x v="42"/>
    <x v="0"/>
    <x v="1"/>
    <m/>
    <x v="125"/>
    <x v="0"/>
    <n v="0"/>
  </r>
  <r>
    <x v="3"/>
    <x v="0"/>
    <x v="0"/>
    <x v="0"/>
    <m/>
    <x v="126"/>
    <x v="1"/>
    <n v="12.28"/>
  </r>
  <r>
    <x v="3"/>
    <x v="0"/>
    <x v="0"/>
    <x v="0"/>
    <m/>
    <x v="126"/>
    <x v="0"/>
    <n v="-12.28"/>
  </r>
  <r>
    <x v="2"/>
    <x v="8"/>
    <x v="0"/>
    <x v="2"/>
    <m/>
    <x v="127"/>
    <x v="62"/>
    <n v="0"/>
  </r>
  <r>
    <x v="2"/>
    <x v="8"/>
    <x v="0"/>
    <x v="2"/>
    <m/>
    <x v="127"/>
    <x v="0"/>
    <n v="0"/>
  </r>
  <r>
    <x v="2"/>
    <x v="13"/>
    <x v="0"/>
    <x v="2"/>
    <m/>
    <x v="127"/>
    <x v="62"/>
    <n v="0"/>
  </r>
  <r>
    <x v="2"/>
    <x v="13"/>
    <x v="0"/>
    <x v="2"/>
    <m/>
    <x v="127"/>
    <x v="0"/>
    <n v="0"/>
  </r>
  <r>
    <x v="2"/>
    <x v="8"/>
    <x v="0"/>
    <x v="3"/>
    <m/>
    <x v="127"/>
    <x v="0"/>
    <n v="2.99"/>
  </r>
  <r>
    <x v="2"/>
    <x v="8"/>
    <x v="0"/>
    <x v="3"/>
    <m/>
    <x v="127"/>
    <x v="62"/>
    <n v="-2.99"/>
  </r>
  <r>
    <x v="2"/>
    <x v="13"/>
    <x v="0"/>
    <x v="3"/>
    <m/>
    <x v="127"/>
    <x v="0"/>
    <n v="1.74"/>
  </r>
  <r>
    <x v="2"/>
    <x v="13"/>
    <x v="0"/>
    <x v="3"/>
    <m/>
    <x v="127"/>
    <x v="62"/>
    <n v="-1.74"/>
  </r>
  <r>
    <x v="2"/>
    <x v="8"/>
    <x v="0"/>
    <x v="1"/>
    <m/>
    <x v="127"/>
    <x v="62"/>
    <n v="0"/>
  </r>
  <r>
    <x v="2"/>
    <x v="8"/>
    <x v="0"/>
    <x v="1"/>
    <m/>
    <x v="127"/>
    <x v="0"/>
    <n v="0"/>
  </r>
  <r>
    <x v="2"/>
    <x v="13"/>
    <x v="0"/>
    <x v="1"/>
    <m/>
    <x v="127"/>
    <x v="62"/>
    <n v="0"/>
  </r>
  <r>
    <x v="2"/>
    <x v="13"/>
    <x v="0"/>
    <x v="1"/>
    <m/>
    <x v="127"/>
    <x v="0"/>
    <n v="0"/>
  </r>
  <r>
    <x v="2"/>
    <x v="3"/>
    <x v="0"/>
    <x v="2"/>
    <m/>
    <x v="128"/>
    <x v="62"/>
    <n v="0"/>
  </r>
  <r>
    <x v="2"/>
    <x v="3"/>
    <x v="0"/>
    <x v="2"/>
    <m/>
    <x v="128"/>
    <x v="0"/>
    <n v="0"/>
  </r>
  <r>
    <x v="2"/>
    <x v="3"/>
    <x v="0"/>
    <x v="3"/>
    <m/>
    <x v="128"/>
    <x v="0"/>
    <n v="9.48"/>
  </r>
  <r>
    <x v="2"/>
    <x v="3"/>
    <x v="0"/>
    <x v="3"/>
    <m/>
    <x v="128"/>
    <x v="62"/>
    <n v="-9.48"/>
  </r>
  <r>
    <x v="2"/>
    <x v="3"/>
    <x v="0"/>
    <x v="1"/>
    <m/>
    <x v="128"/>
    <x v="62"/>
    <n v="0"/>
  </r>
  <r>
    <x v="2"/>
    <x v="3"/>
    <x v="0"/>
    <x v="1"/>
    <m/>
    <x v="128"/>
    <x v="0"/>
    <n v="0"/>
  </r>
  <r>
    <x v="3"/>
    <x v="0"/>
    <x v="0"/>
    <x v="0"/>
    <m/>
    <x v="129"/>
    <x v="1"/>
    <n v="14.21"/>
  </r>
  <r>
    <x v="3"/>
    <x v="0"/>
    <x v="0"/>
    <x v="0"/>
    <m/>
    <x v="129"/>
    <x v="0"/>
    <n v="-14.21"/>
  </r>
  <r>
    <x v="7"/>
    <x v="35"/>
    <x v="0"/>
    <x v="2"/>
    <m/>
    <x v="130"/>
    <x v="180"/>
    <n v="0"/>
  </r>
  <r>
    <x v="7"/>
    <x v="35"/>
    <x v="0"/>
    <x v="2"/>
    <m/>
    <x v="130"/>
    <x v="0"/>
    <n v="0"/>
  </r>
  <r>
    <x v="7"/>
    <x v="35"/>
    <x v="0"/>
    <x v="3"/>
    <m/>
    <x v="130"/>
    <x v="0"/>
    <n v="2.39"/>
  </r>
  <r>
    <x v="7"/>
    <x v="35"/>
    <x v="0"/>
    <x v="3"/>
    <m/>
    <x v="130"/>
    <x v="180"/>
    <n v="-2.39"/>
  </r>
  <r>
    <x v="7"/>
    <x v="35"/>
    <x v="0"/>
    <x v="1"/>
    <m/>
    <x v="130"/>
    <x v="180"/>
    <n v="0"/>
  </r>
  <r>
    <x v="7"/>
    <x v="35"/>
    <x v="0"/>
    <x v="1"/>
    <m/>
    <x v="130"/>
    <x v="0"/>
    <n v="0"/>
  </r>
  <r>
    <x v="6"/>
    <x v="41"/>
    <x v="0"/>
    <x v="3"/>
    <m/>
    <x v="131"/>
    <x v="0"/>
    <n v="1.1100000000000001"/>
  </r>
  <r>
    <x v="6"/>
    <x v="41"/>
    <x v="0"/>
    <x v="3"/>
    <m/>
    <x v="131"/>
    <x v="124"/>
    <n v="-1.1100000000000001"/>
  </r>
  <r>
    <x v="2"/>
    <x v="41"/>
    <x v="0"/>
    <x v="2"/>
    <m/>
    <x v="131"/>
    <x v="62"/>
    <n v="0"/>
  </r>
  <r>
    <x v="2"/>
    <x v="41"/>
    <x v="0"/>
    <x v="2"/>
    <m/>
    <x v="131"/>
    <x v="0"/>
    <n v="0"/>
  </r>
  <r>
    <x v="2"/>
    <x v="41"/>
    <x v="0"/>
    <x v="3"/>
    <m/>
    <x v="131"/>
    <x v="0"/>
    <n v="4.42"/>
  </r>
  <r>
    <x v="2"/>
    <x v="41"/>
    <x v="0"/>
    <x v="3"/>
    <m/>
    <x v="131"/>
    <x v="62"/>
    <n v="-4.42"/>
  </r>
  <r>
    <x v="2"/>
    <x v="41"/>
    <x v="0"/>
    <x v="1"/>
    <m/>
    <x v="131"/>
    <x v="62"/>
    <n v="0"/>
  </r>
  <r>
    <x v="2"/>
    <x v="41"/>
    <x v="0"/>
    <x v="1"/>
    <m/>
    <x v="131"/>
    <x v="0"/>
    <n v="0"/>
  </r>
  <r>
    <x v="0"/>
    <x v="0"/>
    <x v="0"/>
    <x v="0"/>
    <m/>
    <x v="132"/>
    <x v="0"/>
    <n v="7.92"/>
  </r>
  <r>
    <x v="0"/>
    <x v="0"/>
    <x v="0"/>
    <x v="0"/>
    <m/>
    <x v="132"/>
    <x v="1"/>
    <n v="-7.92"/>
  </r>
  <r>
    <x v="2"/>
    <x v="10"/>
    <x v="0"/>
    <x v="2"/>
    <m/>
    <x v="132"/>
    <x v="62"/>
    <n v="0"/>
  </r>
  <r>
    <x v="2"/>
    <x v="10"/>
    <x v="0"/>
    <x v="2"/>
    <m/>
    <x v="132"/>
    <x v="0"/>
    <n v="0"/>
  </r>
  <r>
    <x v="2"/>
    <x v="10"/>
    <x v="0"/>
    <x v="3"/>
    <m/>
    <x v="132"/>
    <x v="0"/>
    <n v="1.57"/>
  </r>
  <r>
    <x v="2"/>
    <x v="10"/>
    <x v="0"/>
    <x v="3"/>
    <m/>
    <x v="132"/>
    <x v="62"/>
    <n v="-1.57"/>
  </r>
  <r>
    <x v="2"/>
    <x v="10"/>
    <x v="0"/>
    <x v="1"/>
    <m/>
    <x v="132"/>
    <x v="62"/>
    <n v="0"/>
  </r>
  <r>
    <x v="2"/>
    <x v="10"/>
    <x v="0"/>
    <x v="1"/>
    <m/>
    <x v="132"/>
    <x v="0"/>
    <n v="0"/>
  </r>
  <r>
    <x v="3"/>
    <x v="0"/>
    <x v="0"/>
    <x v="0"/>
    <m/>
    <x v="133"/>
    <x v="1"/>
    <n v="9.49"/>
  </r>
  <r>
    <x v="3"/>
    <x v="0"/>
    <x v="0"/>
    <x v="0"/>
    <m/>
    <x v="133"/>
    <x v="0"/>
    <n v="-9.49"/>
  </r>
  <r>
    <x v="2"/>
    <x v="12"/>
    <x v="0"/>
    <x v="2"/>
    <m/>
    <x v="134"/>
    <x v="62"/>
    <n v="0"/>
  </r>
  <r>
    <x v="2"/>
    <x v="12"/>
    <x v="0"/>
    <x v="2"/>
    <m/>
    <x v="134"/>
    <x v="0"/>
    <n v="0"/>
  </r>
  <r>
    <x v="2"/>
    <x v="12"/>
    <x v="0"/>
    <x v="3"/>
    <m/>
    <x v="134"/>
    <x v="0"/>
    <n v="3.1"/>
  </r>
  <r>
    <x v="2"/>
    <x v="12"/>
    <x v="0"/>
    <x v="3"/>
    <m/>
    <x v="134"/>
    <x v="62"/>
    <n v="-3.1"/>
  </r>
  <r>
    <x v="2"/>
    <x v="12"/>
    <x v="0"/>
    <x v="1"/>
    <m/>
    <x v="134"/>
    <x v="62"/>
    <n v="0"/>
  </r>
  <r>
    <x v="2"/>
    <x v="12"/>
    <x v="0"/>
    <x v="1"/>
    <m/>
    <x v="134"/>
    <x v="0"/>
    <n v="0"/>
  </r>
  <r>
    <x v="3"/>
    <x v="0"/>
    <x v="0"/>
    <x v="0"/>
    <m/>
    <x v="135"/>
    <x v="1"/>
    <n v="11.02"/>
  </r>
  <r>
    <x v="3"/>
    <x v="0"/>
    <x v="0"/>
    <x v="0"/>
    <m/>
    <x v="135"/>
    <x v="0"/>
    <n v="-11.02"/>
  </r>
  <r>
    <x v="6"/>
    <x v="33"/>
    <x v="0"/>
    <x v="3"/>
    <m/>
    <x v="136"/>
    <x v="0"/>
    <n v="38.47"/>
  </r>
  <r>
    <x v="6"/>
    <x v="33"/>
    <x v="0"/>
    <x v="3"/>
    <m/>
    <x v="136"/>
    <x v="136"/>
    <n v="-38.47"/>
  </r>
  <r>
    <x v="2"/>
    <x v="33"/>
    <x v="0"/>
    <x v="2"/>
    <m/>
    <x v="136"/>
    <x v="62"/>
    <n v="0"/>
  </r>
  <r>
    <x v="2"/>
    <x v="33"/>
    <x v="0"/>
    <x v="2"/>
    <m/>
    <x v="136"/>
    <x v="0"/>
    <n v="0"/>
  </r>
  <r>
    <x v="2"/>
    <x v="33"/>
    <x v="0"/>
    <x v="1"/>
    <m/>
    <x v="136"/>
    <x v="62"/>
    <n v="0"/>
  </r>
  <r>
    <x v="2"/>
    <x v="33"/>
    <x v="0"/>
    <x v="1"/>
    <m/>
    <x v="136"/>
    <x v="0"/>
    <n v="0"/>
  </r>
  <r>
    <x v="2"/>
    <x v="36"/>
    <x v="0"/>
    <x v="2"/>
    <m/>
    <x v="137"/>
    <x v="62"/>
    <n v="0"/>
  </r>
  <r>
    <x v="2"/>
    <x v="36"/>
    <x v="0"/>
    <x v="2"/>
    <m/>
    <x v="137"/>
    <x v="0"/>
    <n v="0"/>
  </r>
  <r>
    <x v="2"/>
    <x v="36"/>
    <x v="0"/>
    <x v="3"/>
    <m/>
    <x v="137"/>
    <x v="0"/>
    <n v="2.0099999999999998"/>
  </r>
  <r>
    <x v="2"/>
    <x v="36"/>
    <x v="0"/>
    <x v="3"/>
    <m/>
    <x v="137"/>
    <x v="62"/>
    <n v="-2.0099999999999998"/>
  </r>
  <r>
    <x v="2"/>
    <x v="36"/>
    <x v="0"/>
    <x v="1"/>
    <m/>
    <x v="137"/>
    <x v="62"/>
    <n v="0"/>
  </r>
  <r>
    <x v="2"/>
    <x v="36"/>
    <x v="0"/>
    <x v="1"/>
    <m/>
    <x v="137"/>
    <x v="0"/>
    <n v="0"/>
  </r>
  <r>
    <x v="2"/>
    <x v="43"/>
    <x v="0"/>
    <x v="2"/>
    <m/>
    <x v="138"/>
    <x v="62"/>
    <n v="0"/>
  </r>
  <r>
    <x v="2"/>
    <x v="43"/>
    <x v="0"/>
    <x v="2"/>
    <m/>
    <x v="138"/>
    <x v="0"/>
    <n v="0"/>
  </r>
  <r>
    <x v="2"/>
    <x v="43"/>
    <x v="0"/>
    <x v="3"/>
    <m/>
    <x v="138"/>
    <x v="0"/>
    <n v="1.41"/>
  </r>
  <r>
    <x v="2"/>
    <x v="43"/>
    <x v="0"/>
    <x v="3"/>
    <m/>
    <x v="138"/>
    <x v="62"/>
    <n v="-1.41"/>
  </r>
  <r>
    <x v="2"/>
    <x v="43"/>
    <x v="0"/>
    <x v="1"/>
    <m/>
    <x v="138"/>
    <x v="62"/>
    <n v="0"/>
  </r>
  <r>
    <x v="2"/>
    <x v="43"/>
    <x v="0"/>
    <x v="1"/>
    <m/>
    <x v="138"/>
    <x v="0"/>
    <n v="0"/>
  </r>
  <r>
    <x v="2"/>
    <x v="44"/>
    <x v="0"/>
    <x v="2"/>
    <m/>
    <x v="139"/>
    <x v="62"/>
    <n v="0"/>
  </r>
  <r>
    <x v="2"/>
    <x v="44"/>
    <x v="0"/>
    <x v="2"/>
    <m/>
    <x v="139"/>
    <x v="0"/>
    <n v="0"/>
  </r>
  <r>
    <x v="2"/>
    <x v="29"/>
    <x v="0"/>
    <x v="2"/>
    <m/>
    <x v="139"/>
    <x v="62"/>
    <n v="0"/>
  </r>
  <r>
    <x v="2"/>
    <x v="29"/>
    <x v="0"/>
    <x v="2"/>
    <m/>
    <x v="139"/>
    <x v="0"/>
    <n v="0"/>
  </r>
  <r>
    <x v="2"/>
    <x v="44"/>
    <x v="0"/>
    <x v="3"/>
    <m/>
    <x v="139"/>
    <x v="0"/>
    <n v="2.31"/>
  </r>
  <r>
    <x v="2"/>
    <x v="44"/>
    <x v="0"/>
    <x v="3"/>
    <m/>
    <x v="139"/>
    <x v="62"/>
    <n v="-2.31"/>
  </r>
  <r>
    <x v="2"/>
    <x v="29"/>
    <x v="0"/>
    <x v="3"/>
    <m/>
    <x v="139"/>
    <x v="0"/>
    <n v="1"/>
  </r>
  <r>
    <x v="2"/>
    <x v="29"/>
    <x v="0"/>
    <x v="3"/>
    <m/>
    <x v="139"/>
    <x v="62"/>
    <n v="-1"/>
  </r>
  <r>
    <x v="2"/>
    <x v="44"/>
    <x v="0"/>
    <x v="1"/>
    <m/>
    <x v="139"/>
    <x v="62"/>
    <n v="0"/>
  </r>
  <r>
    <x v="2"/>
    <x v="44"/>
    <x v="0"/>
    <x v="1"/>
    <m/>
    <x v="139"/>
    <x v="0"/>
    <n v="0"/>
  </r>
  <r>
    <x v="2"/>
    <x v="29"/>
    <x v="0"/>
    <x v="1"/>
    <m/>
    <x v="139"/>
    <x v="62"/>
    <n v="0"/>
  </r>
  <r>
    <x v="2"/>
    <x v="29"/>
    <x v="0"/>
    <x v="1"/>
    <m/>
    <x v="139"/>
    <x v="0"/>
    <n v="0"/>
  </r>
  <r>
    <x v="2"/>
    <x v="42"/>
    <x v="0"/>
    <x v="2"/>
    <m/>
    <x v="140"/>
    <x v="62"/>
    <n v="0"/>
  </r>
  <r>
    <x v="2"/>
    <x v="42"/>
    <x v="0"/>
    <x v="2"/>
    <m/>
    <x v="140"/>
    <x v="0"/>
    <n v="0"/>
  </r>
  <r>
    <x v="2"/>
    <x v="42"/>
    <x v="0"/>
    <x v="3"/>
    <m/>
    <x v="140"/>
    <x v="0"/>
    <n v="2.58"/>
  </r>
  <r>
    <x v="2"/>
    <x v="42"/>
    <x v="0"/>
    <x v="3"/>
    <m/>
    <x v="140"/>
    <x v="62"/>
    <n v="-2.58"/>
  </r>
  <r>
    <x v="2"/>
    <x v="42"/>
    <x v="0"/>
    <x v="1"/>
    <m/>
    <x v="140"/>
    <x v="62"/>
    <n v="0"/>
  </r>
  <r>
    <x v="2"/>
    <x v="42"/>
    <x v="0"/>
    <x v="1"/>
    <m/>
    <x v="140"/>
    <x v="0"/>
    <n v="0"/>
  </r>
  <r>
    <x v="3"/>
    <x v="0"/>
    <x v="0"/>
    <x v="0"/>
    <m/>
    <x v="141"/>
    <x v="1"/>
    <n v="47.78"/>
  </r>
  <r>
    <x v="3"/>
    <x v="0"/>
    <x v="0"/>
    <x v="0"/>
    <m/>
    <x v="141"/>
    <x v="0"/>
    <n v="-47.78"/>
  </r>
  <r>
    <x v="2"/>
    <x v="8"/>
    <x v="0"/>
    <x v="2"/>
    <m/>
    <x v="142"/>
    <x v="62"/>
    <n v="0"/>
  </r>
  <r>
    <x v="2"/>
    <x v="8"/>
    <x v="0"/>
    <x v="2"/>
    <m/>
    <x v="142"/>
    <x v="0"/>
    <n v="0"/>
  </r>
  <r>
    <x v="2"/>
    <x v="13"/>
    <x v="0"/>
    <x v="2"/>
    <m/>
    <x v="142"/>
    <x v="62"/>
    <n v="0"/>
  </r>
  <r>
    <x v="2"/>
    <x v="13"/>
    <x v="0"/>
    <x v="2"/>
    <m/>
    <x v="142"/>
    <x v="0"/>
    <n v="0"/>
  </r>
  <r>
    <x v="2"/>
    <x v="8"/>
    <x v="0"/>
    <x v="3"/>
    <m/>
    <x v="142"/>
    <x v="0"/>
    <n v="2.99"/>
  </r>
  <r>
    <x v="2"/>
    <x v="8"/>
    <x v="0"/>
    <x v="3"/>
    <m/>
    <x v="142"/>
    <x v="62"/>
    <n v="-2.99"/>
  </r>
  <r>
    <x v="2"/>
    <x v="13"/>
    <x v="0"/>
    <x v="3"/>
    <m/>
    <x v="142"/>
    <x v="0"/>
    <n v="1.74"/>
  </r>
  <r>
    <x v="2"/>
    <x v="13"/>
    <x v="0"/>
    <x v="3"/>
    <m/>
    <x v="142"/>
    <x v="62"/>
    <n v="-1.74"/>
  </r>
  <r>
    <x v="2"/>
    <x v="8"/>
    <x v="0"/>
    <x v="1"/>
    <m/>
    <x v="142"/>
    <x v="62"/>
    <n v="0"/>
  </r>
  <r>
    <x v="2"/>
    <x v="8"/>
    <x v="0"/>
    <x v="1"/>
    <m/>
    <x v="142"/>
    <x v="0"/>
    <n v="0"/>
  </r>
  <r>
    <x v="2"/>
    <x v="13"/>
    <x v="0"/>
    <x v="1"/>
    <m/>
    <x v="142"/>
    <x v="62"/>
    <n v="0"/>
  </r>
  <r>
    <x v="2"/>
    <x v="13"/>
    <x v="0"/>
    <x v="1"/>
    <m/>
    <x v="142"/>
    <x v="0"/>
    <n v="0"/>
  </r>
  <r>
    <x v="3"/>
    <x v="0"/>
    <x v="0"/>
    <x v="0"/>
    <m/>
    <x v="143"/>
    <x v="1"/>
    <n v="4.7300000000000004"/>
  </r>
  <r>
    <x v="3"/>
    <x v="0"/>
    <x v="0"/>
    <x v="0"/>
    <m/>
    <x v="143"/>
    <x v="0"/>
    <n v="-4.7300000000000004"/>
  </r>
  <r>
    <x v="9"/>
    <x v="14"/>
    <x v="0"/>
    <x v="3"/>
    <m/>
    <x v="144"/>
    <x v="0"/>
    <n v="442.06"/>
  </r>
  <r>
    <x v="9"/>
    <x v="14"/>
    <x v="0"/>
    <x v="3"/>
    <m/>
    <x v="144"/>
    <x v="183"/>
    <n v="0"/>
  </r>
  <r>
    <x v="9"/>
    <x v="14"/>
    <x v="0"/>
    <x v="3"/>
    <m/>
    <x v="144"/>
    <x v="184"/>
    <n v="0"/>
  </r>
  <r>
    <x v="9"/>
    <x v="14"/>
    <x v="0"/>
    <x v="3"/>
    <m/>
    <x v="144"/>
    <x v="147"/>
    <n v="-0.35"/>
  </r>
  <r>
    <x v="9"/>
    <x v="14"/>
    <x v="0"/>
    <x v="3"/>
    <m/>
    <x v="144"/>
    <x v="185"/>
    <n v="-102.85999999999999"/>
  </r>
  <r>
    <x v="9"/>
    <x v="14"/>
    <x v="0"/>
    <x v="3"/>
    <n v="-19.22"/>
    <x v="144"/>
    <x v="146"/>
    <n v="-338.85"/>
  </r>
  <r>
    <x v="3"/>
    <x v="0"/>
    <x v="0"/>
    <x v="0"/>
    <m/>
    <x v="145"/>
    <x v="1"/>
    <n v="442.06"/>
  </r>
  <r>
    <x v="3"/>
    <x v="0"/>
    <x v="0"/>
    <x v="0"/>
    <m/>
    <x v="145"/>
    <x v="0"/>
    <n v="-442.06"/>
  </r>
  <r>
    <x v="7"/>
    <x v="35"/>
    <x v="0"/>
    <x v="2"/>
    <m/>
    <x v="146"/>
    <x v="180"/>
    <n v="0"/>
  </r>
  <r>
    <x v="7"/>
    <x v="35"/>
    <x v="0"/>
    <x v="2"/>
    <m/>
    <x v="146"/>
    <x v="0"/>
    <n v="0"/>
  </r>
  <r>
    <x v="7"/>
    <x v="35"/>
    <x v="0"/>
    <x v="3"/>
    <m/>
    <x v="146"/>
    <x v="0"/>
    <n v="3.34"/>
  </r>
  <r>
    <x v="7"/>
    <x v="35"/>
    <x v="0"/>
    <x v="3"/>
    <m/>
    <x v="146"/>
    <x v="180"/>
    <n v="-3.34"/>
  </r>
  <r>
    <x v="7"/>
    <x v="35"/>
    <x v="0"/>
    <x v="1"/>
    <m/>
    <x v="146"/>
    <x v="180"/>
    <n v="0"/>
  </r>
  <r>
    <x v="7"/>
    <x v="35"/>
    <x v="0"/>
    <x v="1"/>
    <m/>
    <x v="146"/>
    <x v="0"/>
    <n v="0"/>
  </r>
  <r>
    <x v="2"/>
    <x v="41"/>
    <x v="0"/>
    <x v="2"/>
    <m/>
    <x v="147"/>
    <x v="62"/>
    <n v="0"/>
  </r>
  <r>
    <x v="2"/>
    <x v="41"/>
    <x v="0"/>
    <x v="2"/>
    <m/>
    <x v="147"/>
    <x v="0"/>
    <n v="0"/>
  </r>
  <r>
    <x v="6"/>
    <x v="41"/>
    <x v="0"/>
    <x v="3"/>
    <m/>
    <x v="147"/>
    <x v="0"/>
    <n v="1"/>
  </r>
  <r>
    <x v="6"/>
    <x v="41"/>
    <x v="0"/>
    <x v="3"/>
    <m/>
    <x v="147"/>
    <x v="124"/>
    <n v="-1"/>
  </r>
  <r>
    <x v="2"/>
    <x v="41"/>
    <x v="0"/>
    <x v="3"/>
    <m/>
    <x v="147"/>
    <x v="0"/>
    <n v="4.53"/>
  </r>
  <r>
    <x v="2"/>
    <x v="41"/>
    <x v="0"/>
    <x v="3"/>
    <m/>
    <x v="147"/>
    <x v="62"/>
    <n v="-4.53"/>
  </r>
  <r>
    <x v="2"/>
    <x v="41"/>
    <x v="0"/>
    <x v="1"/>
    <m/>
    <x v="147"/>
    <x v="62"/>
    <n v="0"/>
  </r>
  <r>
    <x v="2"/>
    <x v="41"/>
    <x v="0"/>
    <x v="1"/>
    <m/>
    <x v="147"/>
    <x v="0"/>
    <n v="0"/>
  </r>
  <r>
    <x v="3"/>
    <x v="0"/>
    <x v="0"/>
    <x v="0"/>
    <m/>
    <x v="148"/>
    <x v="1"/>
    <n v="8.8699999999999992"/>
  </r>
  <r>
    <x v="3"/>
    <x v="0"/>
    <x v="0"/>
    <x v="0"/>
    <m/>
    <x v="148"/>
    <x v="0"/>
    <n v="-8.8699999999999992"/>
  </r>
  <r>
    <x v="2"/>
    <x v="10"/>
    <x v="0"/>
    <x v="2"/>
    <m/>
    <x v="148"/>
    <x v="62"/>
    <n v="0"/>
  </r>
  <r>
    <x v="2"/>
    <x v="10"/>
    <x v="0"/>
    <x v="2"/>
    <m/>
    <x v="148"/>
    <x v="0"/>
    <n v="0"/>
  </r>
  <r>
    <x v="2"/>
    <x v="10"/>
    <x v="0"/>
    <x v="3"/>
    <m/>
    <x v="148"/>
    <x v="0"/>
    <n v="1.57"/>
  </r>
  <r>
    <x v="2"/>
    <x v="10"/>
    <x v="0"/>
    <x v="3"/>
    <m/>
    <x v="148"/>
    <x v="62"/>
    <n v="-1.57"/>
  </r>
  <r>
    <x v="2"/>
    <x v="10"/>
    <x v="0"/>
    <x v="1"/>
    <m/>
    <x v="148"/>
    <x v="62"/>
    <n v="0"/>
  </r>
  <r>
    <x v="2"/>
    <x v="10"/>
    <x v="0"/>
    <x v="1"/>
    <m/>
    <x v="148"/>
    <x v="0"/>
    <n v="0"/>
  </r>
  <r>
    <x v="3"/>
    <x v="0"/>
    <x v="0"/>
    <x v="0"/>
    <m/>
    <x v="149"/>
    <x v="1"/>
    <n v="1.57"/>
  </r>
  <r>
    <x v="3"/>
    <x v="0"/>
    <x v="0"/>
    <x v="0"/>
    <m/>
    <x v="149"/>
    <x v="0"/>
    <n v="-1.57"/>
  </r>
  <r>
    <x v="2"/>
    <x v="50"/>
    <x v="0"/>
    <x v="2"/>
    <m/>
    <x v="150"/>
    <x v="62"/>
    <n v="0"/>
  </r>
  <r>
    <x v="2"/>
    <x v="50"/>
    <x v="0"/>
    <x v="2"/>
    <m/>
    <x v="150"/>
    <x v="0"/>
    <n v="0"/>
  </r>
  <r>
    <x v="2"/>
    <x v="50"/>
    <x v="0"/>
    <x v="3"/>
    <m/>
    <x v="150"/>
    <x v="0"/>
    <n v="1.84"/>
  </r>
  <r>
    <x v="2"/>
    <x v="50"/>
    <x v="0"/>
    <x v="3"/>
    <m/>
    <x v="150"/>
    <x v="62"/>
    <n v="-1.84"/>
  </r>
  <r>
    <x v="2"/>
    <x v="50"/>
    <x v="0"/>
    <x v="1"/>
    <m/>
    <x v="150"/>
    <x v="62"/>
    <n v="0"/>
  </r>
  <r>
    <x v="2"/>
    <x v="50"/>
    <x v="0"/>
    <x v="1"/>
    <m/>
    <x v="150"/>
    <x v="0"/>
    <n v="0"/>
  </r>
  <r>
    <x v="2"/>
    <x v="12"/>
    <x v="0"/>
    <x v="2"/>
    <m/>
    <x v="151"/>
    <x v="62"/>
    <n v="0"/>
  </r>
  <r>
    <x v="2"/>
    <x v="12"/>
    <x v="0"/>
    <x v="2"/>
    <m/>
    <x v="151"/>
    <x v="0"/>
    <n v="0"/>
  </r>
  <r>
    <x v="2"/>
    <x v="12"/>
    <x v="0"/>
    <x v="3"/>
    <m/>
    <x v="151"/>
    <x v="0"/>
    <n v="3.19"/>
  </r>
  <r>
    <x v="2"/>
    <x v="12"/>
    <x v="0"/>
    <x v="3"/>
    <m/>
    <x v="151"/>
    <x v="62"/>
    <n v="-3.19"/>
  </r>
  <r>
    <x v="2"/>
    <x v="12"/>
    <x v="0"/>
    <x v="1"/>
    <m/>
    <x v="151"/>
    <x v="62"/>
    <n v="0"/>
  </r>
  <r>
    <x v="2"/>
    <x v="12"/>
    <x v="0"/>
    <x v="1"/>
    <m/>
    <x v="151"/>
    <x v="0"/>
    <n v="0"/>
  </r>
  <r>
    <x v="2"/>
    <x v="36"/>
    <x v="0"/>
    <x v="2"/>
    <m/>
    <x v="152"/>
    <x v="62"/>
    <n v="0"/>
  </r>
  <r>
    <x v="2"/>
    <x v="36"/>
    <x v="0"/>
    <x v="2"/>
    <m/>
    <x v="152"/>
    <x v="0"/>
    <n v="0"/>
  </r>
  <r>
    <x v="2"/>
    <x v="36"/>
    <x v="0"/>
    <x v="3"/>
    <m/>
    <x v="152"/>
    <x v="0"/>
    <n v="2.0099999999999998"/>
  </r>
  <r>
    <x v="2"/>
    <x v="36"/>
    <x v="0"/>
    <x v="3"/>
    <m/>
    <x v="152"/>
    <x v="62"/>
    <n v="-2.0099999999999998"/>
  </r>
  <r>
    <x v="2"/>
    <x v="36"/>
    <x v="0"/>
    <x v="1"/>
    <m/>
    <x v="152"/>
    <x v="62"/>
    <n v="0"/>
  </r>
  <r>
    <x v="2"/>
    <x v="36"/>
    <x v="0"/>
    <x v="1"/>
    <m/>
    <x v="152"/>
    <x v="0"/>
    <n v="0"/>
  </r>
  <r>
    <x v="2"/>
    <x v="43"/>
    <x v="0"/>
    <x v="2"/>
    <m/>
    <x v="153"/>
    <x v="62"/>
    <n v="0"/>
  </r>
  <r>
    <x v="2"/>
    <x v="43"/>
    <x v="0"/>
    <x v="2"/>
    <m/>
    <x v="153"/>
    <x v="0"/>
    <n v="0"/>
  </r>
  <r>
    <x v="2"/>
    <x v="43"/>
    <x v="0"/>
    <x v="3"/>
    <m/>
    <x v="153"/>
    <x v="0"/>
    <n v="1.56"/>
  </r>
  <r>
    <x v="2"/>
    <x v="43"/>
    <x v="0"/>
    <x v="3"/>
    <m/>
    <x v="153"/>
    <x v="62"/>
    <n v="-1.56"/>
  </r>
  <r>
    <x v="2"/>
    <x v="43"/>
    <x v="0"/>
    <x v="1"/>
    <m/>
    <x v="153"/>
    <x v="62"/>
    <n v="0"/>
  </r>
  <r>
    <x v="2"/>
    <x v="43"/>
    <x v="0"/>
    <x v="1"/>
    <m/>
    <x v="153"/>
    <x v="0"/>
    <n v="0"/>
  </r>
  <r>
    <x v="2"/>
    <x v="44"/>
    <x v="0"/>
    <x v="2"/>
    <m/>
    <x v="154"/>
    <x v="62"/>
    <n v="0"/>
  </r>
  <r>
    <x v="2"/>
    <x v="44"/>
    <x v="0"/>
    <x v="2"/>
    <m/>
    <x v="154"/>
    <x v="0"/>
    <n v="0"/>
  </r>
  <r>
    <x v="2"/>
    <x v="29"/>
    <x v="0"/>
    <x v="2"/>
    <m/>
    <x v="154"/>
    <x v="62"/>
    <n v="0"/>
  </r>
  <r>
    <x v="2"/>
    <x v="29"/>
    <x v="0"/>
    <x v="2"/>
    <m/>
    <x v="154"/>
    <x v="0"/>
    <n v="0"/>
  </r>
  <r>
    <x v="2"/>
    <x v="44"/>
    <x v="0"/>
    <x v="3"/>
    <m/>
    <x v="154"/>
    <x v="0"/>
    <n v="2.31"/>
  </r>
  <r>
    <x v="2"/>
    <x v="44"/>
    <x v="0"/>
    <x v="3"/>
    <m/>
    <x v="154"/>
    <x v="62"/>
    <n v="-2.31"/>
  </r>
  <r>
    <x v="2"/>
    <x v="29"/>
    <x v="0"/>
    <x v="3"/>
    <m/>
    <x v="154"/>
    <x v="0"/>
    <n v="1"/>
  </r>
  <r>
    <x v="2"/>
    <x v="29"/>
    <x v="0"/>
    <x v="3"/>
    <m/>
    <x v="154"/>
    <x v="62"/>
    <n v="-1"/>
  </r>
  <r>
    <x v="2"/>
    <x v="44"/>
    <x v="0"/>
    <x v="1"/>
    <m/>
    <x v="154"/>
    <x v="62"/>
    <n v="0"/>
  </r>
  <r>
    <x v="2"/>
    <x v="44"/>
    <x v="0"/>
    <x v="1"/>
    <m/>
    <x v="154"/>
    <x v="0"/>
    <n v="0"/>
  </r>
  <r>
    <x v="2"/>
    <x v="29"/>
    <x v="0"/>
    <x v="1"/>
    <m/>
    <x v="154"/>
    <x v="62"/>
    <n v="0"/>
  </r>
  <r>
    <x v="2"/>
    <x v="29"/>
    <x v="0"/>
    <x v="1"/>
    <m/>
    <x v="154"/>
    <x v="0"/>
    <n v="0"/>
  </r>
  <r>
    <x v="3"/>
    <x v="0"/>
    <x v="0"/>
    <x v="0"/>
    <m/>
    <x v="155"/>
    <x v="1"/>
    <n v="11.91"/>
  </r>
  <r>
    <x v="3"/>
    <x v="0"/>
    <x v="0"/>
    <x v="0"/>
    <m/>
    <x v="155"/>
    <x v="0"/>
    <n v="-11.91"/>
  </r>
  <r>
    <x v="2"/>
    <x v="42"/>
    <x v="0"/>
    <x v="2"/>
    <m/>
    <x v="156"/>
    <x v="62"/>
    <n v="0"/>
  </r>
  <r>
    <x v="2"/>
    <x v="42"/>
    <x v="0"/>
    <x v="2"/>
    <m/>
    <x v="156"/>
    <x v="0"/>
    <n v="0"/>
  </r>
  <r>
    <x v="2"/>
    <x v="42"/>
    <x v="0"/>
    <x v="3"/>
    <m/>
    <x v="156"/>
    <x v="0"/>
    <n v="2.58"/>
  </r>
  <r>
    <x v="2"/>
    <x v="42"/>
    <x v="0"/>
    <x v="3"/>
    <m/>
    <x v="156"/>
    <x v="62"/>
    <n v="-2.58"/>
  </r>
  <r>
    <x v="2"/>
    <x v="42"/>
    <x v="0"/>
    <x v="1"/>
    <m/>
    <x v="156"/>
    <x v="62"/>
    <n v="0"/>
  </r>
  <r>
    <x v="2"/>
    <x v="42"/>
    <x v="0"/>
    <x v="1"/>
    <m/>
    <x v="156"/>
    <x v="0"/>
    <n v="0"/>
  </r>
  <r>
    <x v="2"/>
    <x v="8"/>
    <x v="0"/>
    <x v="2"/>
    <m/>
    <x v="157"/>
    <x v="62"/>
    <n v="0"/>
  </r>
  <r>
    <x v="2"/>
    <x v="8"/>
    <x v="0"/>
    <x v="2"/>
    <m/>
    <x v="157"/>
    <x v="0"/>
    <n v="0"/>
  </r>
  <r>
    <x v="2"/>
    <x v="13"/>
    <x v="0"/>
    <x v="2"/>
    <m/>
    <x v="157"/>
    <x v="62"/>
    <n v="0"/>
  </r>
  <r>
    <x v="2"/>
    <x v="13"/>
    <x v="0"/>
    <x v="2"/>
    <m/>
    <x v="157"/>
    <x v="0"/>
    <n v="0"/>
  </r>
  <r>
    <x v="2"/>
    <x v="8"/>
    <x v="0"/>
    <x v="3"/>
    <m/>
    <x v="157"/>
    <x v="0"/>
    <n v="3.34"/>
  </r>
  <r>
    <x v="2"/>
    <x v="8"/>
    <x v="0"/>
    <x v="3"/>
    <m/>
    <x v="157"/>
    <x v="62"/>
    <n v="-3.34"/>
  </r>
  <r>
    <x v="2"/>
    <x v="13"/>
    <x v="0"/>
    <x v="3"/>
    <m/>
    <x v="157"/>
    <x v="0"/>
    <n v="1.74"/>
  </r>
  <r>
    <x v="2"/>
    <x v="13"/>
    <x v="0"/>
    <x v="3"/>
    <m/>
    <x v="157"/>
    <x v="62"/>
    <n v="-1.74"/>
  </r>
  <r>
    <x v="2"/>
    <x v="8"/>
    <x v="0"/>
    <x v="1"/>
    <m/>
    <x v="157"/>
    <x v="62"/>
    <n v="0"/>
  </r>
  <r>
    <x v="2"/>
    <x v="8"/>
    <x v="0"/>
    <x v="1"/>
    <m/>
    <x v="157"/>
    <x v="0"/>
    <n v="0"/>
  </r>
  <r>
    <x v="2"/>
    <x v="13"/>
    <x v="0"/>
    <x v="1"/>
    <m/>
    <x v="157"/>
    <x v="62"/>
    <n v="0"/>
  </r>
  <r>
    <x v="2"/>
    <x v="13"/>
    <x v="0"/>
    <x v="1"/>
    <m/>
    <x v="157"/>
    <x v="0"/>
    <n v="0"/>
  </r>
  <r>
    <x v="12"/>
    <x v="41"/>
    <x v="0"/>
    <x v="1"/>
    <m/>
    <x v="158"/>
    <x v="189"/>
    <n v="7.66"/>
  </r>
  <r>
    <x v="12"/>
    <x v="41"/>
    <x v="0"/>
    <x v="1"/>
    <m/>
    <x v="158"/>
    <x v="0"/>
    <n v="-7.66"/>
  </r>
  <r>
    <x v="7"/>
    <x v="35"/>
    <x v="0"/>
    <x v="2"/>
    <m/>
    <x v="159"/>
    <x v="180"/>
    <n v="0"/>
  </r>
  <r>
    <x v="7"/>
    <x v="35"/>
    <x v="0"/>
    <x v="2"/>
    <m/>
    <x v="159"/>
    <x v="0"/>
    <n v="0"/>
  </r>
  <r>
    <x v="7"/>
    <x v="35"/>
    <x v="0"/>
    <x v="3"/>
    <m/>
    <x v="159"/>
    <x v="0"/>
    <n v="13.14"/>
  </r>
  <r>
    <x v="7"/>
    <x v="35"/>
    <x v="0"/>
    <x v="3"/>
    <m/>
    <x v="159"/>
    <x v="180"/>
    <n v="-13.14"/>
  </r>
  <r>
    <x v="7"/>
    <x v="35"/>
    <x v="0"/>
    <x v="1"/>
    <m/>
    <x v="159"/>
    <x v="180"/>
    <n v="0"/>
  </r>
  <r>
    <x v="7"/>
    <x v="35"/>
    <x v="0"/>
    <x v="1"/>
    <m/>
    <x v="159"/>
    <x v="0"/>
    <n v="0"/>
  </r>
  <r>
    <x v="2"/>
    <x v="41"/>
    <x v="0"/>
    <x v="2"/>
    <m/>
    <x v="160"/>
    <x v="62"/>
    <n v="0"/>
  </r>
  <r>
    <x v="2"/>
    <x v="41"/>
    <x v="0"/>
    <x v="2"/>
    <m/>
    <x v="160"/>
    <x v="0"/>
    <n v="0"/>
  </r>
  <r>
    <x v="2"/>
    <x v="41"/>
    <x v="0"/>
    <x v="3"/>
    <m/>
    <x v="160"/>
    <x v="0"/>
    <n v="4.53"/>
  </r>
  <r>
    <x v="2"/>
    <x v="41"/>
    <x v="0"/>
    <x v="3"/>
    <m/>
    <x v="160"/>
    <x v="62"/>
    <n v="-4.53"/>
  </r>
  <r>
    <x v="6"/>
    <x v="41"/>
    <x v="0"/>
    <x v="3"/>
    <m/>
    <x v="160"/>
    <x v="0"/>
    <n v="1"/>
  </r>
  <r>
    <x v="6"/>
    <x v="41"/>
    <x v="0"/>
    <x v="3"/>
    <m/>
    <x v="160"/>
    <x v="124"/>
    <n v="-1"/>
  </r>
  <r>
    <x v="2"/>
    <x v="41"/>
    <x v="0"/>
    <x v="1"/>
    <m/>
    <x v="160"/>
    <x v="62"/>
    <n v="0"/>
  </r>
  <r>
    <x v="2"/>
    <x v="41"/>
    <x v="0"/>
    <x v="1"/>
    <m/>
    <x v="160"/>
    <x v="0"/>
    <n v="0"/>
  </r>
  <r>
    <x v="2"/>
    <x v="10"/>
    <x v="0"/>
    <x v="2"/>
    <m/>
    <x v="161"/>
    <x v="62"/>
    <n v="0"/>
  </r>
  <r>
    <x v="2"/>
    <x v="10"/>
    <x v="0"/>
    <x v="2"/>
    <m/>
    <x v="161"/>
    <x v="0"/>
    <n v="0"/>
  </r>
  <r>
    <x v="2"/>
    <x v="10"/>
    <x v="0"/>
    <x v="3"/>
    <m/>
    <x v="161"/>
    <x v="0"/>
    <n v="1.57"/>
  </r>
  <r>
    <x v="2"/>
    <x v="10"/>
    <x v="0"/>
    <x v="3"/>
    <m/>
    <x v="161"/>
    <x v="62"/>
    <n v="-1.57"/>
  </r>
  <r>
    <x v="2"/>
    <x v="10"/>
    <x v="0"/>
    <x v="1"/>
    <m/>
    <x v="161"/>
    <x v="62"/>
    <n v="0"/>
  </r>
  <r>
    <x v="2"/>
    <x v="10"/>
    <x v="0"/>
    <x v="1"/>
    <m/>
    <x v="161"/>
    <x v="0"/>
    <n v="0"/>
  </r>
  <r>
    <x v="2"/>
    <x v="50"/>
    <x v="0"/>
    <x v="2"/>
    <m/>
    <x v="162"/>
    <x v="62"/>
    <n v="0"/>
  </r>
  <r>
    <x v="2"/>
    <x v="50"/>
    <x v="0"/>
    <x v="2"/>
    <m/>
    <x v="162"/>
    <x v="0"/>
    <n v="0"/>
  </r>
  <r>
    <x v="2"/>
    <x v="50"/>
    <x v="0"/>
    <x v="3"/>
    <m/>
    <x v="162"/>
    <x v="0"/>
    <n v="1.84"/>
  </r>
  <r>
    <x v="2"/>
    <x v="50"/>
    <x v="0"/>
    <x v="3"/>
    <m/>
    <x v="162"/>
    <x v="62"/>
    <n v="-1.84"/>
  </r>
  <r>
    <x v="2"/>
    <x v="50"/>
    <x v="0"/>
    <x v="1"/>
    <m/>
    <x v="162"/>
    <x v="62"/>
    <n v="0"/>
  </r>
  <r>
    <x v="2"/>
    <x v="50"/>
    <x v="0"/>
    <x v="1"/>
    <m/>
    <x v="162"/>
    <x v="0"/>
    <n v="0"/>
  </r>
  <r>
    <x v="2"/>
    <x v="12"/>
    <x v="0"/>
    <x v="2"/>
    <m/>
    <x v="163"/>
    <x v="62"/>
    <n v="0"/>
  </r>
  <r>
    <x v="2"/>
    <x v="12"/>
    <x v="0"/>
    <x v="2"/>
    <m/>
    <x v="163"/>
    <x v="0"/>
    <n v="0"/>
  </r>
  <r>
    <x v="2"/>
    <x v="12"/>
    <x v="0"/>
    <x v="3"/>
    <m/>
    <x v="163"/>
    <x v="0"/>
    <n v="3.19"/>
  </r>
  <r>
    <x v="2"/>
    <x v="12"/>
    <x v="0"/>
    <x v="3"/>
    <m/>
    <x v="163"/>
    <x v="62"/>
    <n v="-3.19"/>
  </r>
  <r>
    <x v="2"/>
    <x v="12"/>
    <x v="0"/>
    <x v="1"/>
    <m/>
    <x v="163"/>
    <x v="62"/>
    <n v="0"/>
  </r>
  <r>
    <x v="2"/>
    <x v="12"/>
    <x v="0"/>
    <x v="1"/>
    <m/>
    <x v="163"/>
    <x v="0"/>
    <n v="0"/>
  </r>
  <r>
    <x v="3"/>
    <x v="0"/>
    <x v="0"/>
    <x v="0"/>
    <m/>
    <x v="164"/>
    <x v="1"/>
    <n v="25.27"/>
  </r>
  <r>
    <x v="3"/>
    <x v="0"/>
    <x v="0"/>
    <x v="0"/>
    <m/>
    <x v="164"/>
    <x v="0"/>
    <n v="-25.27"/>
  </r>
  <r>
    <x v="2"/>
    <x v="36"/>
    <x v="0"/>
    <x v="2"/>
    <m/>
    <x v="165"/>
    <x v="62"/>
    <n v="0"/>
  </r>
  <r>
    <x v="2"/>
    <x v="36"/>
    <x v="0"/>
    <x v="2"/>
    <m/>
    <x v="165"/>
    <x v="0"/>
    <n v="0"/>
  </r>
  <r>
    <x v="2"/>
    <x v="36"/>
    <x v="0"/>
    <x v="3"/>
    <m/>
    <x v="165"/>
    <x v="0"/>
    <n v="2.0099999999999998"/>
  </r>
  <r>
    <x v="2"/>
    <x v="36"/>
    <x v="0"/>
    <x v="3"/>
    <m/>
    <x v="165"/>
    <x v="62"/>
    <n v="-2.0099999999999998"/>
  </r>
  <r>
    <x v="2"/>
    <x v="36"/>
    <x v="0"/>
    <x v="1"/>
    <m/>
    <x v="165"/>
    <x v="62"/>
    <n v="0"/>
  </r>
  <r>
    <x v="2"/>
    <x v="36"/>
    <x v="0"/>
    <x v="1"/>
    <m/>
    <x v="165"/>
    <x v="0"/>
    <n v="0"/>
  </r>
  <r>
    <x v="2"/>
    <x v="43"/>
    <x v="0"/>
    <x v="2"/>
    <m/>
    <x v="166"/>
    <x v="62"/>
    <n v="0"/>
  </r>
  <r>
    <x v="2"/>
    <x v="43"/>
    <x v="0"/>
    <x v="2"/>
    <m/>
    <x v="166"/>
    <x v="0"/>
    <n v="0"/>
  </r>
  <r>
    <x v="2"/>
    <x v="43"/>
    <x v="0"/>
    <x v="3"/>
    <m/>
    <x v="166"/>
    <x v="0"/>
    <n v="1.56"/>
  </r>
  <r>
    <x v="2"/>
    <x v="43"/>
    <x v="0"/>
    <x v="3"/>
    <m/>
    <x v="166"/>
    <x v="62"/>
    <n v="-1.56"/>
  </r>
  <r>
    <x v="2"/>
    <x v="43"/>
    <x v="0"/>
    <x v="1"/>
    <m/>
    <x v="166"/>
    <x v="62"/>
    <n v="0"/>
  </r>
  <r>
    <x v="2"/>
    <x v="43"/>
    <x v="0"/>
    <x v="1"/>
    <m/>
    <x v="166"/>
    <x v="0"/>
    <n v="0"/>
  </r>
  <r>
    <x v="2"/>
    <x v="44"/>
    <x v="0"/>
    <x v="2"/>
    <m/>
    <x v="167"/>
    <x v="62"/>
    <n v="0"/>
  </r>
  <r>
    <x v="2"/>
    <x v="44"/>
    <x v="0"/>
    <x v="2"/>
    <m/>
    <x v="167"/>
    <x v="0"/>
    <n v="0"/>
  </r>
  <r>
    <x v="2"/>
    <x v="29"/>
    <x v="0"/>
    <x v="2"/>
    <m/>
    <x v="167"/>
    <x v="62"/>
    <n v="0"/>
  </r>
  <r>
    <x v="2"/>
    <x v="29"/>
    <x v="0"/>
    <x v="2"/>
    <m/>
    <x v="167"/>
    <x v="0"/>
    <n v="0"/>
  </r>
  <r>
    <x v="2"/>
    <x v="44"/>
    <x v="0"/>
    <x v="3"/>
    <m/>
    <x v="167"/>
    <x v="0"/>
    <n v="2.52"/>
  </r>
  <r>
    <x v="2"/>
    <x v="44"/>
    <x v="0"/>
    <x v="3"/>
    <m/>
    <x v="167"/>
    <x v="62"/>
    <n v="-2.52"/>
  </r>
  <r>
    <x v="2"/>
    <x v="29"/>
    <x v="0"/>
    <x v="3"/>
    <m/>
    <x v="167"/>
    <x v="0"/>
    <n v="1"/>
  </r>
  <r>
    <x v="2"/>
    <x v="29"/>
    <x v="0"/>
    <x v="3"/>
    <m/>
    <x v="167"/>
    <x v="62"/>
    <n v="-1"/>
  </r>
  <r>
    <x v="2"/>
    <x v="44"/>
    <x v="0"/>
    <x v="1"/>
    <m/>
    <x v="167"/>
    <x v="62"/>
    <n v="0"/>
  </r>
  <r>
    <x v="2"/>
    <x v="44"/>
    <x v="0"/>
    <x v="1"/>
    <m/>
    <x v="167"/>
    <x v="0"/>
    <n v="0"/>
  </r>
  <r>
    <x v="2"/>
    <x v="29"/>
    <x v="0"/>
    <x v="1"/>
    <m/>
    <x v="167"/>
    <x v="62"/>
    <n v="0"/>
  </r>
  <r>
    <x v="2"/>
    <x v="29"/>
    <x v="0"/>
    <x v="1"/>
    <m/>
    <x v="167"/>
    <x v="0"/>
    <n v="0"/>
  </r>
  <r>
    <x v="2"/>
    <x v="42"/>
    <x v="0"/>
    <x v="2"/>
    <m/>
    <x v="168"/>
    <x v="62"/>
    <n v="0"/>
  </r>
  <r>
    <x v="2"/>
    <x v="42"/>
    <x v="0"/>
    <x v="2"/>
    <m/>
    <x v="168"/>
    <x v="0"/>
    <n v="0"/>
  </r>
  <r>
    <x v="2"/>
    <x v="42"/>
    <x v="0"/>
    <x v="3"/>
    <m/>
    <x v="168"/>
    <x v="0"/>
    <n v="2.58"/>
  </r>
  <r>
    <x v="2"/>
    <x v="42"/>
    <x v="0"/>
    <x v="3"/>
    <m/>
    <x v="168"/>
    <x v="62"/>
    <n v="-2.58"/>
  </r>
  <r>
    <x v="2"/>
    <x v="42"/>
    <x v="0"/>
    <x v="1"/>
    <m/>
    <x v="168"/>
    <x v="62"/>
    <n v="0"/>
  </r>
  <r>
    <x v="2"/>
    <x v="42"/>
    <x v="0"/>
    <x v="1"/>
    <m/>
    <x v="168"/>
    <x v="0"/>
    <n v="0"/>
  </r>
  <r>
    <x v="2"/>
    <x v="8"/>
    <x v="0"/>
    <x v="2"/>
    <m/>
    <x v="169"/>
    <x v="62"/>
    <n v="0"/>
  </r>
  <r>
    <x v="2"/>
    <x v="8"/>
    <x v="0"/>
    <x v="2"/>
    <m/>
    <x v="169"/>
    <x v="0"/>
    <n v="0"/>
  </r>
  <r>
    <x v="2"/>
    <x v="13"/>
    <x v="0"/>
    <x v="2"/>
    <m/>
    <x v="169"/>
    <x v="62"/>
    <n v="0"/>
  </r>
  <r>
    <x v="2"/>
    <x v="13"/>
    <x v="0"/>
    <x v="2"/>
    <m/>
    <x v="169"/>
    <x v="0"/>
    <n v="0"/>
  </r>
  <r>
    <x v="2"/>
    <x v="8"/>
    <x v="0"/>
    <x v="3"/>
    <m/>
    <x v="169"/>
    <x v="0"/>
    <n v="3.34"/>
  </r>
  <r>
    <x v="2"/>
    <x v="8"/>
    <x v="0"/>
    <x v="3"/>
    <m/>
    <x v="169"/>
    <x v="62"/>
    <n v="-3.34"/>
  </r>
  <r>
    <x v="2"/>
    <x v="13"/>
    <x v="0"/>
    <x v="3"/>
    <m/>
    <x v="169"/>
    <x v="0"/>
    <n v="1.74"/>
  </r>
  <r>
    <x v="2"/>
    <x v="13"/>
    <x v="0"/>
    <x v="3"/>
    <m/>
    <x v="169"/>
    <x v="62"/>
    <n v="-1.74"/>
  </r>
  <r>
    <x v="2"/>
    <x v="8"/>
    <x v="0"/>
    <x v="1"/>
    <m/>
    <x v="169"/>
    <x v="62"/>
    <n v="0"/>
  </r>
  <r>
    <x v="2"/>
    <x v="8"/>
    <x v="0"/>
    <x v="1"/>
    <m/>
    <x v="169"/>
    <x v="0"/>
    <n v="0"/>
  </r>
  <r>
    <x v="2"/>
    <x v="13"/>
    <x v="0"/>
    <x v="1"/>
    <m/>
    <x v="169"/>
    <x v="62"/>
    <n v="0"/>
  </r>
  <r>
    <x v="2"/>
    <x v="13"/>
    <x v="0"/>
    <x v="1"/>
    <m/>
    <x v="169"/>
    <x v="0"/>
    <n v="0"/>
  </r>
  <r>
    <x v="9"/>
    <x v="37"/>
    <x v="0"/>
    <x v="3"/>
    <m/>
    <x v="170"/>
    <x v="0"/>
    <n v="419.76"/>
  </r>
  <r>
    <x v="9"/>
    <x v="37"/>
    <x v="0"/>
    <x v="3"/>
    <m/>
    <x v="170"/>
    <x v="183"/>
    <n v="0"/>
  </r>
  <r>
    <x v="9"/>
    <x v="37"/>
    <x v="0"/>
    <x v="3"/>
    <m/>
    <x v="170"/>
    <x v="184"/>
    <n v="0"/>
  </r>
  <r>
    <x v="9"/>
    <x v="37"/>
    <x v="0"/>
    <x v="3"/>
    <m/>
    <x v="170"/>
    <x v="165"/>
    <n v="-0.34"/>
  </r>
  <r>
    <x v="9"/>
    <x v="37"/>
    <x v="0"/>
    <x v="3"/>
    <m/>
    <x v="170"/>
    <x v="185"/>
    <n v="-80.109999999999985"/>
  </r>
  <r>
    <x v="9"/>
    <x v="37"/>
    <x v="0"/>
    <x v="3"/>
    <n v="-12.53"/>
    <x v="170"/>
    <x v="164"/>
    <n v="-339.31"/>
  </r>
  <r>
    <x v="7"/>
    <x v="35"/>
    <x v="0"/>
    <x v="2"/>
    <m/>
    <x v="171"/>
    <x v="180"/>
    <n v="0"/>
  </r>
  <r>
    <x v="7"/>
    <x v="35"/>
    <x v="0"/>
    <x v="2"/>
    <m/>
    <x v="171"/>
    <x v="0"/>
    <n v="0"/>
  </r>
  <r>
    <x v="7"/>
    <x v="35"/>
    <x v="0"/>
    <x v="3"/>
    <m/>
    <x v="171"/>
    <x v="0"/>
    <n v="3.82"/>
  </r>
  <r>
    <x v="7"/>
    <x v="35"/>
    <x v="0"/>
    <x v="3"/>
    <m/>
    <x v="171"/>
    <x v="180"/>
    <n v="-3.82"/>
  </r>
  <r>
    <x v="7"/>
    <x v="35"/>
    <x v="0"/>
    <x v="1"/>
    <m/>
    <x v="171"/>
    <x v="180"/>
    <n v="0"/>
  </r>
  <r>
    <x v="7"/>
    <x v="35"/>
    <x v="0"/>
    <x v="1"/>
    <m/>
    <x v="171"/>
    <x v="0"/>
    <n v="0"/>
  </r>
  <r>
    <x v="2"/>
    <x v="41"/>
    <x v="0"/>
    <x v="2"/>
    <m/>
    <x v="172"/>
    <x v="62"/>
    <n v="0"/>
  </r>
  <r>
    <x v="2"/>
    <x v="41"/>
    <x v="0"/>
    <x v="2"/>
    <m/>
    <x v="172"/>
    <x v="0"/>
    <n v="0"/>
  </r>
  <r>
    <x v="2"/>
    <x v="41"/>
    <x v="0"/>
    <x v="3"/>
    <m/>
    <x v="172"/>
    <x v="0"/>
    <n v="2.76"/>
  </r>
  <r>
    <x v="2"/>
    <x v="41"/>
    <x v="0"/>
    <x v="3"/>
    <m/>
    <x v="172"/>
    <x v="62"/>
    <n v="-2.76"/>
  </r>
  <r>
    <x v="6"/>
    <x v="41"/>
    <x v="0"/>
    <x v="3"/>
    <m/>
    <x v="172"/>
    <x v="0"/>
    <n v="2.77"/>
  </r>
  <r>
    <x v="6"/>
    <x v="41"/>
    <x v="0"/>
    <x v="3"/>
    <m/>
    <x v="172"/>
    <x v="124"/>
    <n v="-2.77"/>
  </r>
  <r>
    <x v="2"/>
    <x v="41"/>
    <x v="0"/>
    <x v="1"/>
    <m/>
    <x v="172"/>
    <x v="62"/>
    <n v="0"/>
  </r>
  <r>
    <x v="2"/>
    <x v="41"/>
    <x v="0"/>
    <x v="1"/>
    <m/>
    <x v="172"/>
    <x v="0"/>
    <n v="0"/>
  </r>
  <r>
    <x v="2"/>
    <x v="10"/>
    <x v="0"/>
    <x v="2"/>
    <m/>
    <x v="173"/>
    <x v="62"/>
    <n v="0"/>
  </r>
  <r>
    <x v="2"/>
    <x v="10"/>
    <x v="0"/>
    <x v="2"/>
    <m/>
    <x v="173"/>
    <x v="0"/>
    <n v="0"/>
  </r>
  <r>
    <x v="2"/>
    <x v="10"/>
    <x v="0"/>
    <x v="3"/>
    <m/>
    <x v="173"/>
    <x v="0"/>
    <n v="1.57"/>
  </r>
  <r>
    <x v="2"/>
    <x v="10"/>
    <x v="0"/>
    <x v="3"/>
    <m/>
    <x v="173"/>
    <x v="62"/>
    <n v="-1.57"/>
  </r>
  <r>
    <x v="2"/>
    <x v="10"/>
    <x v="0"/>
    <x v="1"/>
    <m/>
    <x v="173"/>
    <x v="62"/>
    <n v="0"/>
  </r>
  <r>
    <x v="2"/>
    <x v="10"/>
    <x v="0"/>
    <x v="1"/>
    <m/>
    <x v="173"/>
    <x v="0"/>
    <n v="0"/>
  </r>
  <r>
    <x v="2"/>
    <x v="50"/>
    <x v="0"/>
    <x v="2"/>
    <m/>
    <x v="174"/>
    <x v="62"/>
    <n v="0"/>
  </r>
  <r>
    <x v="2"/>
    <x v="50"/>
    <x v="0"/>
    <x v="2"/>
    <m/>
    <x v="174"/>
    <x v="0"/>
    <n v="0"/>
  </r>
  <r>
    <x v="2"/>
    <x v="50"/>
    <x v="0"/>
    <x v="3"/>
    <m/>
    <x v="174"/>
    <x v="0"/>
    <n v="1.84"/>
  </r>
  <r>
    <x v="2"/>
    <x v="50"/>
    <x v="0"/>
    <x v="3"/>
    <m/>
    <x v="174"/>
    <x v="62"/>
    <n v="-1.84"/>
  </r>
  <r>
    <x v="2"/>
    <x v="50"/>
    <x v="0"/>
    <x v="1"/>
    <m/>
    <x v="174"/>
    <x v="62"/>
    <n v="0"/>
  </r>
  <r>
    <x v="2"/>
    <x v="50"/>
    <x v="0"/>
    <x v="1"/>
    <m/>
    <x v="174"/>
    <x v="0"/>
    <n v="0"/>
  </r>
  <r>
    <x v="2"/>
    <x v="36"/>
    <x v="0"/>
    <x v="2"/>
    <m/>
    <x v="175"/>
    <x v="62"/>
    <n v="0"/>
  </r>
  <r>
    <x v="2"/>
    <x v="36"/>
    <x v="0"/>
    <x v="2"/>
    <m/>
    <x v="175"/>
    <x v="0"/>
    <n v="0"/>
  </r>
  <r>
    <x v="2"/>
    <x v="36"/>
    <x v="0"/>
    <x v="3"/>
    <m/>
    <x v="175"/>
    <x v="0"/>
    <n v="2.0099999999999998"/>
  </r>
  <r>
    <x v="2"/>
    <x v="36"/>
    <x v="0"/>
    <x v="3"/>
    <m/>
    <x v="175"/>
    <x v="62"/>
    <n v="-2.0099999999999998"/>
  </r>
  <r>
    <x v="2"/>
    <x v="36"/>
    <x v="0"/>
    <x v="1"/>
    <m/>
    <x v="175"/>
    <x v="62"/>
    <n v="0"/>
  </r>
  <r>
    <x v="2"/>
    <x v="36"/>
    <x v="0"/>
    <x v="1"/>
    <m/>
    <x v="175"/>
    <x v="0"/>
    <n v="0"/>
  </r>
  <r>
    <x v="2"/>
    <x v="12"/>
    <x v="0"/>
    <x v="2"/>
    <m/>
    <x v="176"/>
    <x v="62"/>
    <n v="0"/>
  </r>
  <r>
    <x v="2"/>
    <x v="12"/>
    <x v="0"/>
    <x v="2"/>
    <m/>
    <x v="176"/>
    <x v="0"/>
    <n v="0"/>
  </r>
  <r>
    <x v="2"/>
    <x v="12"/>
    <x v="0"/>
    <x v="3"/>
    <m/>
    <x v="176"/>
    <x v="0"/>
    <n v="3.19"/>
  </r>
  <r>
    <x v="2"/>
    <x v="12"/>
    <x v="0"/>
    <x v="3"/>
    <m/>
    <x v="176"/>
    <x v="62"/>
    <n v="-3.19"/>
  </r>
  <r>
    <x v="2"/>
    <x v="12"/>
    <x v="0"/>
    <x v="1"/>
    <m/>
    <x v="176"/>
    <x v="62"/>
    <n v="0"/>
  </r>
  <r>
    <x v="2"/>
    <x v="12"/>
    <x v="0"/>
    <x v="1"/>
    <m/>
    <x v="176"/>
    <x v="0"/>
    <n v="0"/>
  </r>
  <r>
    <x v="2"/>
    <x v="43"/>
    <x v="0"/>
    <x v="2"/>
    <m/>
    <x v="177"/>
    <x v="62"/>
    <n v="0"/>
  </r>
  <r>
    <x v="2"/>
    <x v="43"/>
    <x v="0"/>
    <x v="2"/>
    <m/>
    <x v="177"/>
    <x v="0"/>
    <n v="0"/>
  </r>
  <r>
    <x v="2"/>
    <x v="43"/>
    <x v="0"/>
    <x v="3"/>
    <m/>
    <x v="177"/>
    <x v="0"/>
    <n v="1.56"/>
  </r>
  <r>
    <x v="2"/>
    <x v="43"/>
    <x v="0"/>
    <x v="3"/>
    <m/>
    <x v="177"/>
    <x v="62"/>
    <n v="-1.56"/>
  </r>
  <r>
    <x v="2"/>
    <x v="43"/>
    <x v="0"/>
    <x v="1"/>
    <m/>
    <x v="177"/>
    <x v="62"/>
    <n v="0"/>
  </r>
  <r>
    <x v="2"/>
    <x v="43"/>
    <x v="0"/>
    <x v="1"/>
    <m/>
    <x v="177"/>
    <x v="0"/>
    <n v="0"/>
  </r>
  <r>
    <x v="2"/>
    <x v="33"/>
    <x v="0"/>
    <x v="2"/>
    <m/>
    <x v="178"/>
    <x v="62"/>
    <n v="0"/>
  </r>
  <r>
    <x v="2"/>
    <x v="33"/>
    <x v="0"/>
    <x v="2"/>
    <m/>
    <x v="178"/>
    <x v="0"/>
    <n v="0"/>
  </r>
  <r>
    <x v="2"/>
    <x v="33"/>
    <x v="0"/>
    <x v="3"/>
    <m/>
    <x v="178"/>
    <x v="0"/>
    <n v="38.47"/>
  </r>
  <r>
    <x v="2"/>
    <x v="33"/>
    <x v="0"/>
    <x v="3"/>
    <m/>
    <x v="178"/>
    <x v="62"/>
    <n v="-38.47"/>
  </r>
  <r>
    <x v="2"/>
    <x v="33"/>
    <x v="0"/>
    <x v="1"/>
    <m/>
    <x v="178"/>
    <x v="62"/>
    <n v="0"/>
  </r>
  <r>
    <x v="2"/>
    <x v="33"/>
    <x v="0"/>
    <x v="1"/>
    <m/>
    <x v="178"/>
    <x v="0"/>
    <n v="0"/>
  </r>
  <r>
    <x v="2"/>
    <x v="44"/>
    <x v="0"/>
    <x v="2"/>
    <m/>
    <x v="179"/>
    <x v="62"/>
    <n v="0"/>
  </r>
  <r>
    <x v="2"/>
    <x v="44"/>
    <x v="0"/>
    <x v="2"/>
    <m/>
    <x v="179"/>
    <x v="0"/>
    <n v="0"/>
  </r>
  <r>
    <x v="2"/>
    <x v="29"/>
    <x v="0"/>
    <x v="2"/>
    <m/>
    <x v="179"/>
    <x v="62"/>
    <n v="0"/>
  </r>
  <r>
    <x v="2"/>
    <x v="29"/>
    <x v="0"/>
    <x v="2"/>
    <m/>
    <x v="179"/>
    <x v="0"/>
    <n v="0"/>
  </r>
  <r>
    <x v="2"/>
    <x v="44"/>
    <x v="0"/>
    <x v="3"/>
    <m/>
    <x v="179"/>
    <x v="0"/>
    <n v="2.52"/>
  </r>
  <r>
    <x v="2"/>
    <x v="44"/>
    <x v="0"/>
    <x v="3"/>
    <m/>
    <x v="179"/>
    <x v="62"/>
    <n v="-2.52"/>
  </r>
  <r>
    <x v="2"/>
    <x v="29"/>
    <x v="0"/>
    <x v="3"/>
    <m/>
    <x v="179"/>
    <x v="0"/>
    <n v="1"/>
  </r>
  <r>
    <x v="2"/>
    <x v="29"/>
    <x v="0"/>
    <x v="3"/>
    <m/>
    <x v="179"/>
    <x v="62"/>
    <n v="-1"/>
  </r>
  <r>
    <x v="2"/>
    <x v="44"/>
    <x v="0"/>
    <x v="1"/>
    <m/>
    <x v="179"/>
    <x v="62"/>
    <n v="0"/>
  </r>
  <r>
    <x v="2"/>
    <x v="44"/>
    <x v="0"/>
    <x v="1"/>
    <m/>
    <x v="179"/>
    <x v="0"/>
    <n v="0"/>
  </r>
  <r>
    <x v="2"/>
    <x v="29"/>
    <x v="0"/>
    <x v="1"/>
    <m/>
    <x v="179"/>
    <x v="62"/>
    <n v="0"/>
  </r>
  <r>
    <x v="2"/>
    <x v="29"/>
    <x v="0"/>
    <x v="1"/>
    <m/>
    <x v="179"/>
    <x v="0"/>
    <n v="0"/>
  </r>
  <r>
    <x v="3"/>
    <x v="0"/>
    <x v="0"/>
    <x v="0"/>
    <m/>
    <x v="180"/>
    <x v="1"/>
    <n v="496.02"/>
  </r>
  <r>
    <x v="3"/>
    <x v="0"/>
    <x v="0"/>
    <x v="0"/>
    <m/>
    <x v="180"/>
    <x v="0"/>
    <n v="-496.02"/>
  </r>
  <r>
    <x v="2"/>
    <x v="42"/>
    <x v="0"/>
    <x v="2"/>
    <m/>
    <x v="180"/>
    <x v="62"/>
    <n v="0"/>
  </r>
  <r>
    <x v="2"/>
    <x v="42"/>
    <x v="0"/>
    <x v="2"/>
    <m/>
    <x v="180"/>
    <x v="0"/>
    <n v="0"/>
  </r>
  <r>
    <x v="2"/>
    <x v="42"/>
    <x v="0"/>
    <x v="3"/>
    <m/>
    <x v="180"/>
    <x v="0"/>
    <n v="2.58"/>
  </r>
  <r>
    <x v="2"/>
    <x v="42"/>
    <x v="0"/>
    <x v="3"/>
    <m/>
    <x v="180"/>
    <x v="62"/>
    <n v="-2.58"/>
  </r>
  <r>
    <x v="2"/>
    <x v="42"/>
    <x v="0"/>
    <x v="1"/>
    <m/>
    <x v="180"/>
    <x v="62"/>
    <n v="0"/>
  </r>
  <r>
    <x v="2"/>
    <x v="42"/>
    <x v="0"/>
    <x v="1"/>
    <m/>
    <x v="180"/>
    <x v="0"/>
    <n v="0"/>
  </r>
  <r>
    <x v="0"/>
    <x v="0"/>
    <x v="0"/>
    <x v="0"/>
    <m/>
    <x v="181"/>
    <x v="0"/>
    <n v="2.58"/>
  </r>
  <r>
    <x v="0"/>
    <x v="0"/>
    <x v="0"/>
    <x v="0"/>
    <m/>
    <x v="181"/>
    <x v="1"/>
    <n v="-2.58"/>
  </r>
  <r>
    <x v="2"/>
    <x v="8"/>
    <x v="0"/>
    <x v="3"/>
    <n v="2"/>
    <x v="182"/>
    <x v="0"/>
    <n v="3.34"/>
  </r>
  <r>
    <x v="2"/>
    <x v="8"/>
    <x v="0"/>
    <x v="3"/>
    <n v="2"/>
    <x v="182"/>
    <x v="62"/>
    <n v="-3.34"/>
  </r>
  <r>
    <x v="2"/>
    <x v="13"/>
    <x v="0"/>
    <x v="3"/>
    <n v="3"/>
    <x v="182"/>
    <x v="0"/>
    <n v="2.0299999999999998"/>
  </r>
  <r>
    <x v="2"/>
    <x v="13"/>
    <x v="0"/>
    <x v="3"/>
    <n v="3"/>
    <x v="182"/>
    <x v="62"/>
    <n v="-2.0299999999999998"/>
  </r>
  <r>
    <x v="3"/>
    <x v="0"/>
    <x v="0"/>
    <x v="0"/>
    <m/>
    <x v="183"/>
    <x v="1"/>
    <n v="5.16"/>
  </r>
  <r>
    <x v="3"/>
    <x v="0"/>
    <x v="0"/>
    <x v="0"/>
    <m/>
    <x v="183"/>
    <x v="0"/>
    <n v="-5.16"/>
  </r>
  <r>
    <x v="2"/>
    <x v="3"/>
    <x v="0"/>
    <x v="3"/>
    <n v="3"/>
    <x v="184"/>
    <x v="0"/>
    <n v="9.48"/>
  </r>
  <r>
    <x v="2"/>
    <x v="3"/>
    <x v="0"/>
    <x v="3"/>
    <n v="3"/>
    <x v="184"/>
    <x v="62"/>
    <n v="-9.48"/>
  </r>
  <r>
    <x v="0"/>
    <x v="0"/>
    <x v="0"/>
    <x v="0"/>
    <m/>
    <x v="185"/>
    <x v="0"/>
    <n v="2000"/>
  </r>
  <r>
    <x v="0"/>
    <x v="0"/>
    <x v="0"/>
    <x v="0"/>
    <m/>
    <x v="185"/>
    <x v="1"/>
    <n v="-2000"/>
  </r>
  <r>
    <x v="13"/>
    <x v="0"/>
    <x v="0"/>
    <x v="0"/>
    <m/>
    <x v="186"/>
    <x v="0"/>
    <n v="7.66"/>
  </r>
  <r>
    <x v="13"/>
    <x v="0"/>
    <x v="0"/>
    <x v="0"/>
    <m/>
    <x v="186"/>
    <x v="189"/>
    <n v="-7.66"/>
  </r>
  <r>
    <x v="7"/>
    <x v="35"/>
    <x v="0"/>
    <x v="0"/>
    <m/>
    <x v="187"/>
    <x v="0"/>
    <n v="15.29"/>
  </r>
  <r>
    <x v="7"/>
    <x v="35"/>
    <x v="0"/>
    <x v="0"/>
    <m/>
    <x v="187"/>
    <x v="180"/>
    <n v="-15.29"/>
  </r>
  <r>
    <x v="2"/>
    <x v="41"/>
    <x v="0"/>
    <x v="3"/>
    <n v="1"/>
    <x v="188"/>
    <x v="0"/>
    <n v="2.76"/>
  </r>
  <r>
    <x v="2"/>
    <x v="41"/>
    <x v="0"/>
    <x v="3"/>
    <n v="1"/>
    <x v="188"/>
    <x v="62"/>
    <n v="-2.76"/>
  </r>
  <r>
    <x v="6"/>
    <x v="41"/>
    <x v="0"/>
    <x v="3"/>
    <n v="1"/>
    <x v="188"/>
    <x v="0"/>
    <n v="2.77"/>
  </r>
  <r>
    <x v="6"/>
    <x v="41"/>
    <x v="0"/>
    <x v="3"/>
    <n v="1"/>
    <x v="188"/>
    <x v="124"/>
    <n v="-2.77"/>
  </r>
  <r>
    <x v="2"/>
    <x v="10"/>
    <x v="0"/>
    <x v="3"/>
    <n v="2"/>
    <x v="189"/>
    <x v="0"/>
    <n v="1.57"/>
  </r>
  <r>
    <x v="2"/>
    <x v="10"/>
    <x v="0"/>
    <x v="3"/>
    <n v="2"/>
    <x v="189"/>
    <x v="62"/>
    <n v="-1.57"/>
  </r>
  <r>
    <x v="2"/>
    <x v="23"/>
    <x v="0"/>
    <x v="3"/>
    <n v="3"/>
    <x v="190"/>
    <x v="0"/>
    <n v="1.06"/>
  </r>
  <r>
    <x v="2"/>
    <x v="23"/>
    <x v="0"/>
    <x v="3"/>
    <n v="3"/>
    <x v="190"/>
    <x v="62"/>
    <n v="-1.06"/>
  </r>
  <r>
    <x v="2"/>
    <x v="12"/>
    <x v="0"/>
    <x v="3"/>
    <n v="3"/>
    <x v="191"/>
    <x v="0"/>
    <n v="3.19"/>
  </r>
  <r>
    <x v="2"/>
    <x v="12"/>
    <x v="0"/>
    <x v="3"/>
    <n v="3"/>
    <x v="191"/>
    <x v="62"/>
    <n v="-3.19"/>
  </r>
  <r>
    <x v="2"/>
    <x v="50"/>
    <x v="0"/>
    <x v="3"/>
    <n v="1"/>
    <x v="192"/>
    <x v="0"/>
    <n v="0.09"/>
  </r>
  <r>
    <x v="2"/>
    <x v="50"/>
    <x v="0"/>
    <x v="3"/>
    <n v="1"/>
    <x v="192"/>
    <x v="62"/>
    <n v="-0.09"/>
  </r>
  <r>
    <x v="2"/>
    <x v="43"/>
    <x v="0"/>
    <x v="3"/>
    <n v="1"/>
    <x v="193"/>
    <x v="0"/>
    <n v="1.56"/>
  </r>
  <r>
    <x v="2"/>
    <x v="43"/>
    <x v="0"/>
    <x v="3"/>
    <n v="1"/>
    <x v="193"/>
    <x v="62"/>
    <n v="-1.56"/>
  </r>
  <r>
    <x v="2"/>
    <x v="36"/>
    <x v="0"/>
    <x v="3"/>
    <n v="2"/>
    <x v="193"/>
    <x v="0"/>
    <n v="2.0099999999999998"/>
  </r>
  <r>
    <x v="2"/>
    <x v="36"/>
    <x v="0"/>
    <x v="3"/>
    <n v="2"/>
    <x v="193"/>
    <x v="62"/>
    <n v="-2.0099999999999998"/>
  </r>
  <r>
    <x v="2"/>
    <x v="29"/>
    <x v="0"/>
    <x v="3"/>
    <n v="2"/>
    <x v="194"/>
    <x v="0"/>
    <n v="1"/>
  </r>
  <r>
    <x v="2"/>
    <x v="29"/>
    <x v="0"/>
    <x v="3"/>
    <n v="2"/>
    <x v="194"/>
    <x v="62"/>
    <n v="-1"/>
  </r>
  <r>
    <x v="2"/>
    <x v="44"/>
    <x v="0"/>
    <x v="3"/>
    <n v="1"/>
    <x v="194"/>
    <x v="0"/>
    <n v="2.52"/>
  </r>
  <r>
    <x v="2"/>
    <x v="44"/>
    <x v="0"/>
    <x v="3"/>
    <n v="1"/>
    <x v="194"/>
    <x v="62"/>
    <n v="-2.52"/>
  </r>
  <r>
    <x v="2"/>
    <x v="47"/>
    <x v="0"/>
    <x v="3"/>
    <n v="1"/>
    <x v="195"/>
    <x v="0"/>
    <n v="1.5"/>
  </r>
  <r>
    <x v="2"/>
    <x v="47"/>
    <x v="0"/>
    <x v="3"/>
    <n v="1"/>
    <x v="195"/>
    <x v="62"/>
    <n v="-1.5"/>
  </r>
  <r>
    <x v="2"/>
    <x v="42"/>
    <x v="0"/>
    <x v="3"/>
    <n v="1"/>
    <x v="196"/>
    <x v="0"/>
    <n v="0.12"/>
  </r>
  <r>
    <x v="2"/>
    <x v="42"/>
    <x v="0"/>
    <x v="3"/>
    <n v="1"/>
    <x v="196"/>
    <x v="62"/>
    <n v="-0.12"/>
  </r>
  <r>
    <x v="2"/>
    <x v="13"/>
    <x v="0"/>
    <x v="3"/>
    <n v="3"/>
    <x v="197"/>
    <x v="0"/>
    <n v="2.0299999999999998"/>
  </r>
  <r>
    <x v="2"/>
    <x v="13"/>
    <x v="0"/>
    <x v="3"/>
    <n v="3"/>
    <x v="197"/>
    <x v="62"/>
    <n v="-2.0299999999999998"/>
  </r>
  <r>
    <x v="2"/>
    <x v="8"/>
    <x v="0"/>
    <x v="3"/>
    <n v="2"/>
    <x v="197"/>
    <x v="0"/>
    <n v="3.34"/>
  </r>
  <r>
    <x v="2"/>
    <x v="8"/>
    <x v="0"/>
    <x v="3"/>
    <n v="2"/>
    <x v="197"/>
    <x v="62"/>
    <n v="-3.34"/>
  </r>
  <r>
    <x v="12"/>
    <x v="0"/>
    <x v="0"/>
    <x v="0"/>
    <m/>
    <x v="198"/>
    <x v="189"/>
    <n v="10"/>
  </r>
  <r>
    <x v="12"/>
    <x v="0"/>
    <x v="0"/>
    <x v="0"/>
    <m/>
    <x v="198"/>
    <x v="0"/>
    <n v="-10"/>
  </r>
  <r>
    <x v="7"/>
    <x v="35"/>
    <x v="0"/>
    <x v="0"/>
    <m/>
    <x v="199"/>
    <x v="0"/>
    <n v="1.05"/>
  </r>
  <r>
    <x v="7"/>
    <x v="35"/>
    <x v="0"/>
    <x v="0"/>
    <m/>
    <x v="199"/>
    <x v="180"/>
    <n v="-1.05"/>
  </r>
  <r>
    <x v="2"/>
    <x v="41"/>
    <x v="0"/>
    <x v="3"/>
    <n v="1"/>
    <x v="200"/>
    <x v="0"/>
    <n v="0.14000000000000001"/>
  </r>
  <r>
    <x v="2"/>
    <x v="41"/>
    <x v="0"/>
    <x v="3"/>
    <n v="1"/>
    <x v="200"/>
    <x v="62"/>
    <n v="-0.14000000000000001"/>
  </r>
  <r>
    <x v="0"/>
    <x v="0"/>
    <x v="0"/>
    <x v="0"/>
    <m/>
    <x v="201"/>
    <x v="0"/>
    <n v="3000"/>
  </r>
  <r>
    <x v="0"/>
    <x v="0"/>
    <x v="0"/>
    <x v="0"/>
    <m/>
    <x v="201"/>
    <x v="1"/>
    <n v="-3000"/>
  </r>
  <r>
    <x v="2"/>
    <x v="10"/>
    <x v="0"/>
    <x v="3"/>
    <n v="2"/>
    <x v="201"/>
    <x v="0"/>
    <n v="1.57"/>
  </r>
  <r>
    <x v="2"/>
    <x v="10"/>
    <x v="0"/>
    <x v="3"/>
    <n v="2"/>
    <x v="201"/>
    <x v="62"/>
    <n v="-1.57"/>
  </r>
  <r>
    <x v="2"/>
    <x v="50"/>
    <x v="0"/>
    <x v="3"/>
    <n v="1"/>
    <x v="202"/>
    <x v="0"/>
    <n v="0.09"/>
  </r>
  <r>
    <x v="2"/>
    <x v="50"/>
    <x v="0"/>
    <x v="3"/>
    <n v="1"/>
    <x v="202"/>
    <x v="62"/>
    <n v="-0.09"/>
  </r>
  <r>
    <x v="2"/>
    <x v="12"/>
    <x v="0"/>
    <x v="3"/>
    <n v="3"/>
    <x v="203"/>
    <x v="0"/>
    <n v="3.19"/>
  </r>
  <r>
    <x v="2"/>
    <x v="12"/>
    <x v="0"/>
    <x v="3"/>
    <n v="3"/>
    <x v="203"/>
    <x v="62"/>
    <n v="-3.19"/>
  </r>
  <r>
    <x v="3"/>
    <x v="0"/>
    <x v="0"/>
    <x v="0"/>
    <m/>
    <x v="204"/>
    <x v="1"/>
    <n v="10200.42"/>
  </r>
  <r>
    <x v="3"/>
    <x v="0"/>
    <x v="0"/>
    <x v="0"/>
    <m/>
    <x v="204"/>
    <x v="0"/>
    <n v="-10200.42"/>
  </r>
  <r>
    <x v="2"/>
    <x v="23"/>
    <x v="0"/>
    <x v="3"/>
    <n v="3"/>
    <x v="205"/>
    <x v="0"/>
    <n v="1.06"/>
  </r>
  <r>
    <x v="2"/>
    <x v="23"/>
    <x v="0"/>
    <x v="3"/>
    <n v="3"/>
    <x v="205"/>
    <x v="62"/>
    <n v="-1.06"/>
  </r>
  <r>
    <x v="2"/>
    <x v="43"/>
    <x v="0"/>
    <x v="3"/>
    <n v="1"/>
    <x v="206"/>
    <x v="0"/>
    <n v="1.71"/>
  </r>
  <r>
    <x v="2"/>
    <x v="43"/>
    <x v="0"/>
    <x v="3"/>
    <n v="1"/>
    <x v="206"/>
    <x v="62"/>
    <n v="-1.71"/>
  </r>
  <r>
    <x v="2"/>
    <x v="44"/>
    <x v="0"/>
    <x v="3"/>
    <n v="1"/>
    <x v="207"/>
    <x v="0"/>
    <n v="2.52"/>
  </r>
  <r>
    <x v="2"/>
    <x v="44"/>
    <x v="0"/>
    <x v="3"/>
    <n v="1"/>
    <x v="207"/>
    <x v="62"/>
    <n v="-2.52"/>
  </r>
  <r>
    <x v="2"/>
    <x v="29"/>
    <x v="0"/>
    <x v="3"/>
    <n v="2"/>
    <x v="208"/>
    <x v="0"/>
    <n v="1"/>
  </r>
  <r>
    <x v="2"/>
    <x v="29"/>
    <x v="0"/>
    <x v="3"/>
    <n v="2"/>
    <x v="208"/>
    <x v="62"/>
    <n v="-1"/>
  </r>
  <r>
    <x v="3"/>
    <x v="0"/>
    <x v="0"/>
    <x v="0"/>
    <m/>
    <x v="209"/>
    <x v="1"/>
    <n v="6.29"/>
  </r>
  <r>
    <x v="3"/>
    <x v="0"/>
    <x v="0"/>
    <x v="0"/>
    <m/>
    <x v="209"/>
    <x v="0"/>
    <n v="-6.29"/>
  </r>
  <r>
    <x v="2"/>
    <x v="42"/>
    <x v="0"/>
    <x v="3"/>
    <n v="1"/>
    <x v="209"/>
    <x v="0"/>
    <n v="0.12"/>
  </r>
  <r>
    <x v="2"/>
    <x v="42"/>
    <x v="0"/>
    <x v="3"/>
    <n v="1"/>
    <x v="209"/>
    <x v="62"/>
    <n v="-0.12"/>
  </r>
  <r>
    <x v="3"/>
    <x v="0"/>
    <x v="0"/>
    <x v="0"/>
    <m/>
    <x v="210"/>
    <x v="1"/>
    <n v="0.12"/>
  </r>
  <r>
    <x v="3"/>
    <x v="0"/>
    <x v="0"/>
    <x v="0"/>
    <m/>
    <x v="210"/>
    <x v="0"/>
    <n v="-0.12"/>
  </r>
  <r>
    <x v="10"/>
    <x v="0"/>
    <x v="0"/>
    <x v="0"/>
    <m/>
    <x v="211"/>
    <x v="1"/>
    <n v="3657.8399999999997"/>
  </r>
  <r>
    <x v="10"/>
    <x v="0"/>
    <x v="0"/>
    <x v="0"/>
    <m/>
    <x v="211"/>
    <x v="0"/>
    <n v="-3657.8399999999997"/>
  </r>
  <r>
    <x v="11"/>
    <x v="50"/>
    <x v="0"/>
    <x v="3"/>
    <m/>
    <x v="211"/>
    <x v="0"/>
    <n v="668.64"/>
  </r>
  <r>
    <x v="11"/>
    <x v="50"/>
    <x v="0"/>
    <x v="3"/>
    <m/>
    <x v="211"/>
    <x v="183"/>
    <n v="0"/>
  </r>
  <r>
    <x v="11"/>
    <x v="50"/>
    <x v="0"/>
    <x v="3"/>
    <m/>
    <x v="211"/>
    <x v="184"/>
    <n v="0"/>
  </r>
  <r>
    <x v="11"/>
    <x v="50"/>
    <x v="0"/>
    <x v="3"/>
    <m/>
    <x v="211"/>
    <x v="174"/>
    <n v="-322"/>
  </r>
  <r>
    <x v="11"/>
    <x v="50"/>
    <x v="0"/>
    <x v="3"/>
    <m/>
    <x v="211"/>
    <x v="175"/>
    <n v="0"/>
  </r>
  <r>
    <x v="11"/>
    <x v="50"/>
    <x v="0"/>
    <x v="3"/>
    <m/>
    <x v="211"/>
    <x v="190"/>
    <n v="-346.64"/>
  </r>
  <r>
    <x v="11"/>
    <x v="47"/>
    <x v="0"/>
    <x v="3"/>
    <m/>
    <x v="211"/>
    <x v="0"/>
    <n v="740"/>
  </r>
  <r>
    <x v="11"/>
    <x v="47"/>
    <x v="0"/>
    <x v="3"/>
    <m/>
    <x v="211"/>
    <x v="183"/>
    <n v="0"/>
  </r>
  <r>
    <x v="11"/>
    <x v="47"/>
    <x v="0"/>
    <x v="3"/>
    <m/>
    <x v="211"/>
    <x v="184"/>
    <n v="0"/>
  </r>
  <r>
    <x v="11"/>
    <x v="47"/>
    <x v="0"/>
    <x v="3"/>
    <m/>
    <x v="211"/>
    <x v="160"/>
    <n v="-325.44"/>
  </r>
  <r>
    <x v="11"/>
    <x v="47"/>
    <x v="0"/>
    <x v="3"/>
    <m/>
    <x v="211"/>
    <x v="161"/>
    <n v="0"/>
  </r>
  <r>
    <x v="11"/>
    <x v="47"/>
    <x v="0"/>
    <x v="3"/>
    <m/>
    <x v="211"/>
    <x v="190"/>
    <n v="-414.56"/>
  </r>
  <r>
    <x v="11"/>
    <x v="35"/>
    <x v="0"/>
    <x v="3"/>
    <m/>
    <x v="211"/>
    <x v="0"/>
    <n v="519.79999999999995"/>
  </r>
  <r>
    <x v="11"/>
    <x v="35"/>
    <x v="0"/>
    <x v="3"/>
    <m/>
    <x v="211"/>
    <x v="183"/>
    <n v="0"/>
  </r>
  <r>
    <x v="11"/>
    <x v="35"/>
    <x v="0"/>
    <x v="3"/>
    <m/>
    <x v="211"/>
    <x v="184"/>
    <n v="0"/>
  </r>
  <r>
    <x v="11"/>
    <x v="35"/>
    <x v="0"/>
    <x v="3"/>
    <m/>
    <x v="211"/>
    <x v="156"/>
    <n v="-325.22000000000003"/>
  </r>
  <r>
    <x v="11"/>
    <x v="35"/>
    <x v="0"/>
    <x v="3"/>
    <m/>
    <x v="211"/>
    <x v="157"/>
    <n v="0"/>
  </r>
  <r>
    <x v="11"/>
    <x v="35"/>
    <x v="0"/>
    <x v="3"/>
    <m/>
    <x v="211"/>
    <x v="190"/>
    <n v="-194.57999999999993"/>
  </r>
  <r>
    <x v="11"/>
    <x v="32"/>
    <x v="0"/>
    <x v="3"/>
    <m/>
    <x v="211"/>
    <x v="0"/>
    <n v="383.6"/>
  </r>
  <r>
    <x v="11"/>
    <x v="32"/>
    <x v="0"/>
    <x v="3"/>
    <m/>
    <x v="211"/>
    <x v="183"/>
    <n v="0"/>
  </r>
  <r>
    <x v="11"/>
    <x v="32"/>
    <x v="0"/>
    <x v="3"/>
    <m/>
    <x v="211"/>
    <x v="184"/>
    <n v="0"/>
  </r>
  <r>
    <x v="11"/>
    <x v="32"/>
    <x v="0"/>
    <x v="3"/>
    <m/>
    <x v="211"/>
    <x v="134"/>
    <n v="-323.52"/>
  </r>
  <r>
    <x v="11"/>
    <x v="32"/>
    <x v="0"/>
    <x v="3"/>
    <m/>
    <x v="211"/>
    <x v="135"/>
    <n v="0"/>
  </r>
  <r>
    <x v="11"/>
    <x v="32"/>
    <x v="0"/>
    <x v="3"/>
    <m/>
    <x v="211"/>
    <x v="190"/>
    <n v="-60.080000000000041"/>
  </r>
  <r>
    <x v="11"/>
    <x v="41"/>
    <x v="0"/>
    <x v="3"/>
    <m/>
    <x v="211"/>
    <x v="0"/>
    <n v="426.15"/>
  </r>
  <r>
    <x v="11"/>
    <x v="41"/>
    <x v="0"/>
    <x v="3"/>
    <m/>
    <x v="211"/>
    <x v="183"/>
    <n v="0"/>
  </r>
  <r>
    <x v="11"/>
    <x v="41"/>
    <x v="0"/>
    <x v="3"/>
    <m/>
    <x v="211"/>
    <x v="184"/>
    <n v="0"/>
  </r>
  <r>
    <x v="11"/>
    <x v="41"/>
    <x v="0"/>
    <x v="3"/>
    <m/>
    <x v="211"/>
    <x v="124"/>
    <n v="-303.12"/>
  </r>
  <r>
    <x v="11"/>
    <x v="41"/>
    <x v="0"/>
    <x v="3"/>
    <m/>
    <x v="211"/>
    <x v="125"/>
    <n v="0"/>
  </r>
  <r>
    <x v="11"/>
    <x v="41"/>
    <x v="0"/>
    <x v="3"/>
    <m/>
    <x v="211"/>
    <x v="190"/>
    <n v="-123.03"/>
  </r>
  <r>
    <x v="11"/>
    <x v="42"/>
    <x v="0"/>
    <x v="3"/>
    <m/>
    <x v="211"/>
    <x v="0"/>
    <n v="500.7"/>
  </r>
  <r>
    <x v="11"/>
    <x v="42"/>
    <x v="0"/>
    <x v="3"/>
    <m/>
    <x v="211"/>
    <x v="183"/>
    <n v="0"/>
  </r>
  <r>
    <x v="11"/>
    <x v="42"/>
    <x v="0"/>
    <x v="3"/>
    <m/>
    <x v="211"/>
    <x v="184"/>
    <n v="0"/>
  </r>
  <r>
    <x v="11"/>
    <x v="42"/>
    <x v="0"/>
    <x v="3"/>
    <m/>
    <x v="211"/>
    <x v="126"/>
    <n v="-323.04000000000002"/>
  </r>
  <r>
    <x v="11"/>
    <x v="42"/>
    <x v="0"/>
    <x v="3"/>
    <m/>
    <x v="211"/>
    <x v="127"/>
    <n v="0"/>
  </r>
  <r>
    <x v="11"/>
    <x v="42"/>
    <x v="0"/>
    <x v="3"/>
    <m/>
    <x v="211"/>
    <x v="190"/>
    <n v="-177.65999999999997"/>
  </r>
  <r>
    <x v="11"/>
    <x v="45"/>
    <x v="0"/>
    <x v="3"/>
    <m/>
    <x v="211"/>
    <x v="0"/>
    <n v="418.95"/>
  </r>
  <r>
    <x v="11"/>
    <x v="45"/>
    <x v="0"/>
    <x v="3"/>
    <m/>
    <x v="211"/>
    <x v="183"/>
    <n v="0"/>
  </r>
  <r>
    <x v="11"/>
    <x v="45"/>
    <x v="0"/>
    <x v="3"/>
    <m/>
    <x v="211"/>
    <x v="184"/>
    <n v="0"/>
  </r>
  <r>
    <x v="11"/>
    <x v="45"/>
    <x v="0"/>
    <x v="3"/>
    <m/>
    <x v="211"/>
    <x v="148"/>
    <n v="-324.73"/>
  </r>
  <r>
    <x v="11"/>
    <x v="45"/>
    <x v="0"/>
    <x v="3"/>
    <m/>
    <x v="211"/>
    <x v="149"/>
    <n v="0"/>
  </r>
  <r>
    <x v="11"/>
    <x v="45"/>
    <x v="0"/>
    <x v="3"/>
    <m/>
    <x v="211"/>
    <x v="190"/>
    <n v="-94.21999999999997"/>
  </r>
  <r>
    <x v="9"/>
    <x v="3"/>
    <x v="0"/>
    <x v="3"/>
    <m/>
    <x v="212"/>
    <x v="0"/>
    <n v="382.72"/>
  </r>
  <r>
    <x v="9"/>
    <x v="3"/>
    <x v="0"/>
    <x v="3"/>
    <m/>
    <x v="212"/>
    <x v="183"/>
    <n v="0.74"/>
  </r>
  <r>
    <x v="9"/>
    <x v="3"/>
    <x v="0"/>
    <x v="3"/>
    <m/>
    <x v="212"/>
    <x v="184"/>
    <n v="0.01"/>
  </r>
  <r>
    <x v="9"/>
    <x v="3"/>
    <x v="0"/>
    <x v="3"/>
    <m/>
    <x v="212"/>
    <x v="122"/>
    <n v="-337.87"/>
  </r>
  <r>
    <x v="9"/>
    <x v="3"/>
    <x v="0"/>
    <x v="3"/>
    <m/>
    <x v="212"/>
    <x v="123"/>
    <n v="-0.34"/>
  </r>
  <r>
    <x v="9"/>
    <x v="3"/>
    <x v="0"/>
    <x v="3"/>
    <m/>
    <x v="212"/>
    <x v="185"/>
    <n v="-45.260000000000048"/>
  </r>
  <r>
    <x v="9"/>
    <x v="42"/>
    <x v="0"/>
    <x v="3"/>
    <m/>
    <x v="212"/>
    <x v="0"/>
    <n v="25.69"/>
  </r>
  <r>
    <x v="9"/>
    <x v="42"/>
    <x v="0"/>
    <x v="3"/>
    <m/>
    <x v="212"/>
    <x v="183"/>
    <n v="0.04"/>
  </r>
  <r>
    <x v="9"/>
    <x v="42"/>
    <x v="0"/>
    <x v="3"/>
    <m/>
    <x v="212"/>
    <x v="184"/>
    <n v="0.01"/>
  </r>
  <r>
    <x v="9"/>
    <x v="42"/>
    <x v="0"/>
    <x v="3"/>
    <m/>
    <x v="212"/>
    <x v="126"/>
    <n v="-15.61"/>
  </r>
  <r>
    <x v="9"/>
    <x v="42"/>
    <x v="0"/>
    <x v="3"/>
    <m/>
    <x v="212"/>
    <x v="127"/>
    <n v="-0.34"/>
  </r>
  <r>
    <x v="9"/>
    <x v="42"/>
    <x v="0"/>
    <x v="3"/>
    <m/>
    <x v="212"/>
    <x v="185"/>
    <n v="-9.7900000000000009"/>
  </r>
  <r>
    <x v="9"/>
    <x v="8"/>
    <x v="0"/>
    <x v="3"/>
    <m/>
    <x v="212"/>
    <x v="0"/>
    <n v="520.27"/>
  </r>
  <r>
    <x v="9"/>
    <x v="8"/>
    <x v="0"/>
    <x v="3"/>
    <m/>
    <x v="212"/>
    <x v="183"/>
    <n v="1.01"/>
  </r>
  <r>
    <x v="9"/>
    <x v="8"/>
    <x v="0"/>
    <x v="3"/>
    <m/>
    <x v="212"/>
    <x v="184"/>
    <n v="0.02"/>
  </r>
  <r>
    <x v="9"/>
    <x v="8"/>
    <x v="0"/>
    <x v="3"/>
    <m/>
    <x v="212"/>
    <x v="128"/>
    <n v="-337.07"/>
  </r>
  <r>
    <x v="9"/>
    <x v="8"/>
    <x v="0"/>
    <x v="3"/>
    <m/>
    <x v="212"/>
    <x v="129"/>
    <n v="-0.34"/>
  </r>
  <r>
    <x v="9"/>
    <x v="8"/>
    <x v="0"/>
    <x v="3"/>
    <m/>
    <x v="212"/>
    <x v="185"/>
    <n v="-183.89"/>
  </r>
  <r>
    <x v="9"/>
    <x v="41"/>
    <x v="0"/>
    <x v="3"/>
    <m/>
    <x v="212"/>
    <x v="0"/>
    <n v="12.64"/>
  </r>
  <r>
    <x v="9"/>
    <x v="41"/>
    <x v="0"/>
    <x v="3"/>
    <m/>
    <x v="212"/>
    <x v="183"/>
    <n v="0.03"/>
  </r>
  <r>
    <x v="9"/>
    <x v="41"/>
    <x v="0"/>
    <x v="3"/>
    <m/>
    <x v="212"/>
    <x v="184"/>
    <n v="0.01"/>
  </r>
  <r>
    <x v="9"/>
    <x v="41"/>
    <x v="0"/>
    <x v="3"/>
    <m/>
    <x v="212"/>
    <x v="124"/>
    <n v="-15.96"/>
  </r>
  <r>
    <x v="9"/>
    <x v="41"/>
    <x v="0"/>
    <x v="3"/>
    <m/>
    <x v="212"/>
    <x v="125"/>
    <n v="-0.35"/>
  </r>
  <r>
    <x v="9"/>
    <x v="41"/>
    <x v="0"/>
    <x v="3"/>
    <m/>
    <x v="212"/>
    <x v="186"/>
    <n v="3.63"/>
  </r>
  <r>
    <x v="9"/>
    <x v="10"/>
    <x v="0"/>
    <x v="3"/>
    <m/>
    <x v="212"/>
    <x v="0"/>
    <n v="383.55"/>
  </r>
  <r>
    <x v="9"/>
    <x v="10"/>
    <x v="0"/>
    <x v="3"/>
    <m/>
    <x v="212"/>
    <x v="183"/>
    <n v="0.74"/>
  </r>
  <r>
    <x v="9"/>
    <x v="10"/>
    <x v="0"/>
    <x v="3"/>
    <m/>
    <x v="212"/>
    <x v="184"/>
    <n v="0.01"/>
  </r>
  <r>
    <x v="9"/>
    <x v="10"/>
    <x v="0"/>
    <x v="3"/>
    <m/>
    <x v="212"/>
    <x v="132"/>
    <n v="-337.96"/>
  </r>
  <r>
    <x v="9"/>
    <x v="10"/>
    <x v="0"/>
    <x v="3"/>
    <m/>
    <x v="212"/>
    <x v="133"/>
    <n v="-0.35"/>
  </r>
  <r>
    <x v="9"/>
    <x v="10"/>
    <x v="0"/>
    <x v="3"/>
    <m/>
    <x v="212"/>
    <x v="185"/>
    <n v="-45.990000000000009"/>
  </r>
  <r>
    <x v="9"/>
    <x v="9"/>
    <x v="0"/>
    <x v="3"/>
    <m/>
    <x v="212"/>
    <x v="0"/>
    <n v="114.93"/>
  </r>
  <r>
    <x v="9"/>
    <x v="9"/>
    <x v="0"/>
    <x v="3"/>
    <m/>
    <x v="212"/>
    <x v="183"/>
    <n v="0.23"/>
  </r>
  <r>
    <x v="9"/>
    <x v="9"/>
    <x v="0"/>
    <x v="3"/>
    <m/>
    <x v="212"/>
    <x v="184"/>
    <n v="0.01"/>
  </r>
  <r>
    <x v="9"/>
    <x v="9"/>
    <x v="0"/>
    <x v="3"/>
    <m/>
    <x v="212"/>
    <x v="130"/>
    <n v="-339.14"/>
  </r>
  <r>
    <x v="9"/>
    <x v="9"/>
    <x v="0"/>
    <x v="3"/>
    <m/>
    <x v="212"/>
    <x v="131"/>
    <n v="-0.35"/>
  </r>
  <r>
    <x v="9"/>
    <x v="9"/>
    <x v="0"/>
    <x v="3"/>
    <m/>
    <x v="212"/>
    <x v="186"/>
    <n v="224.32"/>
  </r>
  <r>
    <x v="9"/>
    <x v="32"/>
    <x v="0"/>
    <x v="3"/>
    <m/>
    <x v="212"/>
    <x v="0"/>
    <n v="33.81"/>
  </r>
  <r>
    <x v="9"/>
    <x v="32"/>
    <x v="0"/>
    <x v="3"/>
    <m/>
    <x v="212"/>
    <x v="183"/>
    <n v="7.0000000000000007E-2"/>
  </r>
  <r>
    <x v="9"/>
    <x v="32"/>
    <x v="0"/>
    <x v="3"/>
    <m/>
    <x v="212"/>
    <x v="184"/>
    <n v="0.01"/>
  </r>
  <r>
    <x v="9"/>
    <x v="32"/>
    <x v="0"/>
    <x v="3"/>
    <m/>
    <x v="212"/>
    <x v="134"/>
    <n v="-16.18"/>
  </r>
  <r>
    <x v="9"/>
    <x v="32"/>
    <x v="0"/>
    <x v="3"/>
    <m/>
    <x v="212"/>
    <x v="135"/>
    <n v="-0.35"/>
  </r>
  <r>
    <x v="9"/>
    <x v="32"/>
    <x v="0"/>
    <x v="3"/>
    <m/>
    <x v="212"/>
    <x v="185"/>
    <n v="-17.360000000000003"/>
  </r>
  <r>
    <x v="9"/>
    <x v="33"/>
    <x v="0"/>
    <x v="3"/>
    <m/>
    <x v="212"/>
    <x v="0"/>
    <n v="72.94"/>
  </r>
  <r>
    <x v="9"/>
    <x v="33"/>
    <x v="0"/>
    <x v="3"/>
    <m/>
    <x v="212"/>
    <x v="183"/>
    <n v="0.14000000000000001"/>
  </r>
  <r>
    <x v="9"/>
    <x v="33"/>
    <x v="0"/>
    <x v="3"/>
    <m/>
    <x v="212"/>
    <x v="184"/>
    <n v="0.01"/>
  </r>
  <r>
    <x v="9"/>
    <x v="33"/>
    <x v="0"/>
    <x v="3"/>
    <m/>
    <x v="212"/>
    <x v="136"/>
    <n v="-183.37"/>
  </r>
  <r>
    <x v="9"/>
    <x v="33"/>
    <x v="0"/>
    <x v="3"/>
    <m/>
    <x v="212"/>
    <x v="137"/>
    <n v="-0.34"/>
  </r>
  <r>
    <x v="9"/>
    <x v="33"/>
    <x v="0"/>
    <x v="3"/>
    <m/>
    <x v="212"/>
    <x v="186"/>
    <n v="110.62"/>
  </r>
  <r>
    <x v="9"/>
    <x v="12"/>
    <x v="0"/>
    <x v="3"/>
    <m/>
    <x v="212"/>
    <x v="0"/>
    <n v="128.44999999999999"/>
  </r>
  <r>
    <x v="9"/>
    <x v="12"/>
    <x v="0"/>
    <x v="3"/>
    <m/>
    <x v="212"/>
    <x v="183"/>
    <n v="0.24"/>
  </r>
  <r>
    <x v="9"/>
    <x v="12"/>
    <x v="0"/>
    <x v="3"/>
    <m/>
    <x v="212"/>
    <x v="184"/>
    <n v="0.01"/>
  </r>
  <r>
    <x v="9"/>
    <x v="12"/>
    <x v="0"/>
    <x v="3"/>
    <m/>
    <x v="212"/>
    <x v="140"/>
    <n v="-337.61"/>
  </r>
  <r>
    <x v="9"/>
    <x v="12"/>
    <x v="0"/>
    <x v="3"/>
    <m/>
    <x v="212"/>
    <x v="141"/>
    <n v="-0.34"/>
  </r>
  <r>
    <x v="9"/>
    <x v="12"/>
    <x v="0"/>
    <x v="3"/>
    <m/>
    <x v="212"/>
    <x v="186"/>
    <n v="209.25"/>
  </r>
  <r>
    <x v="9"/>
    <x v="43"/>
    <x v="0"/>
    <x v="3"/>
    <m/>
    <x v="212"/>
    <x v="0"/>
    <n v="239.29"/>
  </r>
  <r>
    <x v="9"/>
    <x v="43"/>
    <x v="0"/>
    <x v="3"/>
    <m/>
    <x v="212"/>
    <x v="183"/>
    <n v="0.46"/>
  </r>
  <r>
    <x v="9"/>
    <x v="43"/>
    <x v="0"/>
    <x v="3"/>
    <m/>
    <x v="212"/>
    <x v="184"/>
    <n v="0.01"/>
  </r>
  <r>
    <x v="9"/>
    <x v="43"/>
    <x v="0"/>
    <x v="3"/>
    <m/>
    <x v="212"/>
    <x v="138"/>
    <n v="-339.45"/>
  </r>
  <r>
    <x v="9"/>
    <x v="43"/>
    <x v="0"/>
    <x v="3"/>
    <m/>
    <x v="212"/>
    <x v="139"/>
    <n v="-0.34"/>
  </r>
  <r>
    <x v="9"/>
    <x v="43"/>
    <x v="0"/>
    <x v="3"/>
    <m/>
    <x v="212"/>
    <x v="186"/>
    <n v="100.03"/>
  </r>
  <r>
    <x v="9"/>
    <x v="44"/>
    <x v="0"/>
    <x v="3"/>
    <m/>
    <x v="212"/>
    <x v="0"/>
    <n v="279.49"/>
  </r>
  <r>
    <x v="9"/>
    <x v="44"/>
    <x v="0"/>
    <x v="3"/>
    <m/>
    <x v="212"/>
    <x v="183"/>
    <n v="0.54"/>
  </r>
  <r>
    <x v="9"/>
    <x v="44"/>
    <x v="0"/>
    <x v="3"/>
    <m/>
    <x v="212"/>
    <x v="184"/>
    <n v="0.01"/>
  </r>
  <r>
    <x v="9"/>
    <x v="44"/>
    <x v="0"/>
    <x v="3"/>
    <m/>
    <x v="212"/>
    <x v="142"/>
    <n v="-337.26"/>
  </r>
  <r>
    <x v="9"/>
    <x v="44"/>
    <x v="0"/>
    <x v="3"/>
    <m/>
    <x v="212"/>
    <x v="143"/>
    <n v="-0.34"/>
  </r>
  <r>
    <x v="9"/>
    <x v="44"/>
    <x v="0"/>
    <x v="3"/>
    <m/>
    <x v="212"/>
    <x v="186"/>
    <n v="57.559999999999945"/>
  </r>
  <r>
    <x v="9"/>
    <x v="13"/>
    <x v="0"/>
    <x v="3"/>
    <m/>
    <x v="212"/>
    <x v="0"/>
    <n v="433.11"/>
  </r>
  <r>
    <x v="9"/>
    <x v="13"/>
    <x v="0"/>
    <x v="3"/>
    <m/>
    <x v="212"/>
    <x v="183"/>
    <n v="0.83"/>
  </r>
  <r>
    <x v="9"/>
    <x v="13"/>
    <x v="0"/>
    <x v="3"/>
    <m/>
    <x v="212"/>
    <x v="184"/>
    <n v="0.02"/>
  </r>
  <r>
    <x v="9"/>
    <x v="13"/>
    <x v="0"/>
    <x v="3"/>
    <m/>
    <x v="212"/>
    <x v="144"/>
    <n v="-337.33"/>
  </r>
  <r>
    <x v="9"/>
    <x v="13"/>
    <x v="0"/>
    <x v="3"/>
    <m/>
    <x v="212"/>
    <x v="145"/>
    <n v="-0.35"/>
  </r>
  <r>
    <x v="9"/>
    <x v="13"/>
    <x v="0"/>
    <x v="3"/>
    <m/>
    <x v="212"/>
    <x v="185"/>
    <n v="-96.279999999999973"/>
  </r>
  <r>
    <x v="9"/>
    <x v="46"/>
    <x v="0"/>
    <x v="3"/>
    <m/>
    <x v="212"/>
    <x v="0"/>
    <n v="100.58"/>
  </r>
  <r>
    <x v="9"/>
    <x v="46"/>
    <x v="0"/>
    <x v="3"/>
    <m/>
    <x v="212"/>
    <x v="183"/>
    <n v="0.2"/>
  </r>
  <r>
    <x v="9"/>
    <x v="46"/>
    <x v="0"/>
    <x v="3"/>
    <m/>
    <x v="212"/>
    <x v="184"/>
    <n v="0.01"/>
  </r>
  <r>
    <x v="9"/>
    <x v="46"/>
    <x v="0"/>
    <x v="3"/>
    <m/>
    <x v="212"/>
    <x v="150"/>
    <n v="-338.42"/>
  </r>
  <r>
    <x v="9"/>
    <x v="46"/>
    <x v="0"/>
    <x v="3"/>
    <m/>
    <x v="212"/>
    <x v="151"/>
    <n v="-0.34"/>
  </r>
  <r>
    <x v="9"/>
    <x v="46"/>
    <x v="0"/>
    <x v="3"/>
    <m/>
    <x v="212"/>
    <x v="186"/>
    <n v="237.97000000000003"/>
  </r>
  <r>
    <x v="9"/>
    <x v="16"/>
    <x v="0"/>
    <x v="3"/>
    <m/>
    <x v="212"/>
    <x v="0"/>
    <n v="630.57000000000005"/>
  </r>
  <r>
    <x v="9"/>
    <x v="16"/>
    <x v="0"/>
    <x v="3"/>
    <m/>
    <x v="212"/>
    <x v="183"/>
    <n v="1.21"/>
  </r>
  <r>
    <x v="9"/>
    <x v="16"/>
    <x v="0"/>
    <x v="3"/>
    <m/>
    <x v="212"/>
    <x v="184"/>
    <n v="0.02"/>
  </r>
  <r>
    <x v="9"/>
    <x v="16"/>
    <x v="0"/>
    <x v="3"/>
    <m/>
    <x v="212"/>
    <x v="152"/>
    <n v="-998.09"/>
  </r>
  <r>
    <x v="9"/>
    <x v="16"/>
    <x v="0"/>
    <x v="3"/>
    <m/>
    <x v="212"/>
    <x v="153"/>
    <n v="-1.03"/>
  </r>
  <r>
    <x v="9"/>
    <x v="16"/>
    <x v="0"/>
    <x v="3"/>
    <m/>
    <x v="212"/>
    <x v="186"/>
    <n v="367.32"/>
  </r>
  <r>
    <x v="9"/>
    <x v="17"/>
    <x v="0"/>
    <x v="3"/>
    <m/>
    <x v="212"/>
    <x v="0"/>
    <n v="240.94"/>
  </r>
  <r>
    <x v="9"/>
    <x v="17"/>
    <x v="0"/>
    <x v="3"/>
    <m/>
    <x v="212"/>
    <x v="183"/>
    <n v="0.46"/>
  </r>
  <r>
    <x v="9"/>
    <x v="17"/>
    <x v="0"/>
    <x v="3"/>
    <m/>
    <x v="212"/>
    <x v="184"/>
    <n v="0.01"/>
  </r>
  <r>
    <x v="9"/>
    <x v="17"/>
    <x v="0"/>
    <x v="3"/>
    <m/>
    <x v="212"/>
    <x v="154"/>
    <n v="-338.31"/>
  </r>
  <r>
    <x v="9"/>
    <x v="17"/>
    <x v="0"/>
    <x v="3"/>
    <m/>
    <x v="212"/>
    <x v="155"/>
    <n v="-0.35"/>
  </r>
  <r>
    <x v="9"/>
    <x v="17"/>
    <x v="0"/>
    <x v="3"/>
    <m/>
    <x v="212"/>
    <x v="186"/>
    <n v="97.250000000000057"/>
  </r>
  <r>
    <x v="9"/>
    <x v="36"/>
    <x v="0"/>
    <x v="3"/>
    <m/>
    <x v="212"/>
    <x v="0"/>
    <n v="240.71"/>
  </r>
  <r>
    <x v="9"/>
    <x v="36"/>
    <x v="0"/>
    <x v="3"/>
    <m/>
    <x v="212"/>
    <x v="183"/>
    <n v="0.48"/>
  </r>
  <r>
    <x v="9"/>
    <x v="36"/>
    <x v="0"/>
    <x v="3"/>
    <m/>
    <x v="212"/>
    <x v="184"/>
    <n v="0.01"/>
  </r>
  <r>
    <x v="9"/>
    <x v="36"/>
    <x v="0"/>
    <x v="3"/>
    <m/>
    <x v="212"/>
    <x v="158"/>
    <n v="-337.68"/>
  </r>
  <r>
    <x v="9"/>
    <x v="36"/>
    <x v="0"/>
    <x v="3"/>
    <m/>
    <x v="212"/>
    <x v="159"/>
    <n v="-0.34"/>
  </r>
  <r>
    <x v="9"/>
    <x v="36"/>
    <x v="0"/>
    <x v="3"/>
    <m/>
    <x v="212"/>
    <x v="186"/>
    <n v="96.819999999999965"/>
  </r>
  <r>
    <x v="9"/>
    <x v="35"/>
    <x v="0"/>
    <x v="3"/>
    <m/>
    <x v="212"/>
    <x v="0"/>
    <n v="24.11"/>
  </r>
  <r>
    <x v="9"/>
    <x v="35"/>
    <x v="0"/>
    <x v="3"/>
    <m/>
    <x v="212"/>
    <x v="183"/>
    <n v="0.04"/>
  </r>
  <r>
    <x v="9"/>
    <x v="35"/>
    <x v="0"/>
    <x v="3"/>
    <m/>
    <x v="212"/>
    <x v="184"/>
    <n v="0.01"/>
  </r>
  <r>
    <x v="9"/>
    <x v="35"/>
    <x v="0"/>
    <x v="3"/>
    <m/>
    <x v="212"/>
    <x v="156"/>
    <n v="-12.58"/>
  </r>
  <r>
    <x v="9"/>
    <x v="35"/>
    <x v="0"/>
    <x v="3"/>
    <m/>
    <x v="212"/>
    <x v="157"/>
    <n v="-0.35"/>
  </r>
  <r>
    <x v="9"/>
    <x v="35"/>
    <x v="0"/>
    <x v="3"/>
    <m/>
    <x v="212"/>
    <x v="185"/>
    <n v="-11.229999999999999"/>
  </r>
  <r>
    <x v="9"/>
    <x v="45"/>
    <x v="0"/>
    <x v="3"/>
    <m/>
    <x v="212"/>
    <x v="0"/>
    <n v="18.260000000000002"/>
  </r>
  <r>
    <x v="9"/>
    <x v="45"/>
    <x v="0"/>
    <x v="3"/>
    <m/>
    <x v="212"/>
    <x v="183"/>
    <n v="0.04"/>
  </r>
  <r>
    <x v="9"/>
    <x v="45"/>
    <x v="0"/>
    <x v="3"/>
    <m/>
    <x v="212"/>
    <x v="184"/>
    <n v="0.01"/>
  </r>
  <r>
    <x v="9"/>
    <x v="45"/>
    <x v="0"/>
    <x v="3"/>
    <m/>
    <x v="212"/>
    <x v="148"/>
    <n v="-13.92"/>
  </r>
  <r>
    <x v="9"/>
    <x v="45"/>
    <x v="0"/>
    <x v="3"/>
    <m/>
    <x v="212"/>
    <x v="149"/>
    <n v="-0.35"/>
  </r>
  <r>
    <x v="9"/>
    <x v="45"/>
    <x v="0"/>
    <x v="3"/>
    <m/>
    <x v="212"/>
    <x v="185"/>
    <n v="-4.0400000000000009"/>
  </r>
  <r>
    <x v="9"/>
    <x v="47"/>
    <x v="0"/>
    <x v="3"/>
    <m/>
    <x v="212"/>
    <x v="0"/>
    <n v="18.059999999999999"/>
  </r>
  <r>
    <x v="9"/>
    <x v="47"/>
    <x v="0"/>
    <x v="3"/>
    <m/>
    <x v="212"/>
    <x v="183"/>
    <n v="0.04"/>
  </r>
  <r>
    <x v="9"/>
    <x v="47"/>
    <x v="0"/>
    <x v="3"/>
    <m/>
    <x v="212"/>
    <x v="184"/>
    <n v="0.01"/>
  </r>
  <r>
    <x v="9"/>
    <x v="47"/>
    <x v="0"/>
    <x v="3"/>
    <m/>
    <x v="212"/>
    <x v="160"/>
    <n v="-12.2"/>
  </r>
  <r>
    <x v="9"/>
    <x v="47"/>
    <x v="0"/>
    <x v="3"/>
    <m/>
    <x v="212"/>
    <x v="161"/>
    <n v="-0.34"/>
  </r>
  <r>
    <x v="9"/>
    <x v="47"/>
    <x v="0"/>
    <x v="3"/>
    <m/>
    <x v="212"/>
    <x v="185"/>
    <n v="-5.5699999999999985"/>
  </r>
  <r>
    <x v="9"/>
    <x v="48"/>
    <x v="0"/>
    <x v="3"/>
    <m/>
    <x v="212"/>
    <x v="0"/>
    <n v="57.43"/>
  </r>
  <r>
    <x v="9"/>
    <x v="48"/>
    <x v="0"/>
    <x v="3"/>
    <m/>
    <x v="212"/>
    <x v="183"/>
    <n v="0.11"/>
  </r>
  <r>
    <x v="9"/>
    <x v="48"/>
    <x v="0"/>
    <x v="3"/>
    <m/>
    <x v="212"/>
    <x v="184"/>
    <n v="0.01"/>
  </r>
  <r>
    <x v="9"/>
    <x v="48"/>
    <x v="0"/>
    <x v="3"/>
    <m/>
    <x v="212"/>
    <x v="162"/>
    <n v="-336.06"/>
  </r>
  <r>
    <x v="9"/>
    <x v="48"/>
    <x v="0"/>
    <x v="3"/>
    <m/>
    <x v="212"/>
    <x v="163"/>
    <n v="-0.34"/>
  </r>
  <r>
    <x v="9"/>
    <x v="48"/>
    <x v="0"/>
    <x v="3"/>
    <m/>
    <x v="212"/>
    <x v="186"/>
    <n v="278.84999999999997"/>
  </r>
  <r>
    <x v="9"/>
    <x v="19"/>
    <x v="0"/>
    <x v="3"/>
    <m/>
    <x v="212"/>
    <x v="0"/>
    <n v="143.66"/>
  </r>
  <r>
    <x v="9"/>
    <x v="19"/>
    <x v="0"/>
    <x v="3"/>
    <m/>
    <x v="212"/>
    <x v="183"/>
    <n v="0.28999999999999998"/>
  </r>
  <r>
    <x v="9"/>
    <x v="19"/>
    <x v="0"/>
    <x v="3"/>
    <m/>
    <x v="212"/>
    <x v="184"/>
    <n v="0.01"/>
  </r>
  <r>
    <x v="9"/>
    <x v="19"/>
    <x v="0"/>
    <x v="3"/>
    <m/>
    <x v="212"/>
    <x v="168"/>
    <n v="-337.39"/>
  </r>
  <r>
    <x v="9"/>
    <x v="19"/>
    <x v="0"/>
    <x v="3"/>
    <m/>
    <x v="212"/>
    <x v="169"/>
    <n v="-0.34"/>
  </r>
  <r>
    <x v="9"/>
    <x v="19"/>
    <x v="0"/>
    <x v="3"/>
    <m/>
    <x v="212"/>
    <x v="186"/>
    <n v="193.76999999999995"/>
  </r>
  <r>
    <x v="9"/>
    <x v="38"/>
    <x v="0"/>
    <x v="3"/>
    <m/>
    <x v="212"/>
    <x v="0"/>
    <n v="107.14"/>
  </r>
  <r>
    <x v="9"/>
    <x v="38"/>
    <x v="0"/>
    <x v="3"/>
    <m/>
    <x v="212"/>
    <x v="183"/>
    <n v="0.2"/>
  </r>
  <r>
    <x v="9"/>
    <x v="38"/>
    <x v="0"/>
    <x v="3"/>
    <m/>
    <x v="212"/>
    <x v="184"/>
    <n v="0.01"/>
  </r>
  <r>
    <x v="9"/>
    <x v="38"/>
    <x v="0"/>
    <x v="3"/>
    <m/>
    <x v="212"/>
    <x v="170"/>
    <n v="-337.62"/>
  </r>
  <r>
    <x v="9"/>
    <x v="38"/>
    <x v="0"/>
    <x v="3"/>
    <m/>
    <x v="212"/>
    <x v="171"/>
    <n v="-0.34"/>
  </r>
  <r>
    <x v="9"/>
    <x v="38"/>
    <x v="0"/>
    <x v="3"/>
    <m/>
    <x v="212"/>
    <x v="186"/>
    <n v="230.61"/>
  </r>
  <r>
    <x v="9"/>
    <x v="23"/>
    <x v="0"/>
    <x v="3"/>
    <m/>
    <x v="212"/>
    <x v="0"/>
    <n v="229.65"/>
  </r>
  <r>
    <x v="9"/>
    <x v="23"/>
    <x v="0"/>
    <x v="3"/>
    <m/>
    <x v="212"/>
    <x v="183"/>
    <n v="0.44"/>
  </r>
  <r>
    <x v="9"/>
    <x v="23"/>
    <x v="0"/>
    <x v="3"/>
    <m/>
    <x v="212"/>
    <x v="184"/>
    <n v="0.01"/>
  </r>
  <r>
    <x v="9"/>
    <x v="23"/>
    <x v="0"/>
    <x v="3"/>
    <m/>
    <x v="212"/>
    <x v="172"/>
    <n v="-336.92"/>
  </r>
  <r>
    <x v="9"/>
    <x v="23"/>
    <x v="0"/>
    <x v="3"/>
    <m/>
    <x v="212"/>
    <x v="173"/>
    <n v="-0.34"/>
  </r>
  <r>
    <x v="9"/>
    <x v="23"/>
    <x v="0"/>
    <x v="3"/>
    <m/>
    <x v="212"/>
    <x v="186"/>
    <n v="107.16"/>
  </r>
  <r>
    <x v="9"/>
    <x v="50"/>
    <x v="0"/>
    <x v="3"/>
    <m/>
    <x v="212"/>
    <x v="0"/>
    <n v="37.39"/>
  </r>
  <r>
    <x v="9"/>
    <x v="50"/>
    <x v="0"/>
    <x v="3"/>
    <m/>
    <x v="212"/>
    <x v="183"/>
    <n v="7.0000000000000007E-2"/>
  </r>
  <r>
    <x v="9"/>
    <x v="50"/>
    <x v="0"/>
    <x v="3"/>
    <m/>
    <x v="212"/>
    <x v="184"/>
    <n v="0.01"/>
  </r>
  <r>
    <x v="9"/>
    <x v="50"/>
    <x v="0"/>
    <x v="3"/>
    <m/>
    <x v="212"/>
    <x v="174"/>
    <n v="-17.02"/>
  </r>
  <r>
    <x v="9"/>
    <x v="50"/>
    <x v="0"/>
    <x v="3"/>
    <m/>
    <x v="212"/>
    <x v="175"/>
    <n v="-0.34"/>
  </r>
  <r>
    <x v="9"/>
    <x v="50"/>
    <x v="0"/>
    <x v="3"/>
    <m/>
    <x v="212"/>
    <x v="185"/>
    <n v="-20.110000000000003"/>
  </r>
  <r>
    <x v="9"/>
    <x v="28"/>
    <x v="0"/>
    <x v="3"/>
    <m/>
    <x v="212"/>
    <x v="0"/>
    <n v="502.63"/>
  </r>
  <r>
    <x v="9"/>
    <x v="28"/>
    <x v="0"/>
    <x v="3"/>
    <m/>
    <x v="212"/>
    <x v="183"/>
    <n v="0.98"/>
  </r>
  <r>
    <x v="9"/>
    <x v="28"/>
    <x v="0"/>
    <x v="3"/>
    <m/>
    <x v="212"/>
    <x v="184"/>
    <n v="0.02"/>
  </r>
  <r>
    <x v="9"/>
    <x v="28"/>
    <x v="0"/>
    <x v="3"/>
    <m/>
    <x v="212"/>
    <x v="176"/>
    <n v="-340.45"/>
  </r>
  <r>
    <x v="9"/>
    <x v="28"/>
    <x v="0"/>
    <x v="3"/>
    <m/>
    <x v="212"/>
    <x v="177"/>
    <n v="-0.34"/>
  </r>
  <r>
    <x v="9"/>
    <x v="28"/>
    <x v="0"/>
    <x v="3"/>
    <m/>
    <x v="212"/>
    <x v="185"/>
    <n v="-162.84000000000003"/>
  </r>
  <r>
    <x v="9"/>
    <x v="29"/>
    <x v="0"/>
    <x v="3"/>
    <m/>
    <x v="212"/>
    <x v="0"/>
    <n v="163.04"/>
  </r>
  <r>
    <x v="9"/>
    <x v="29"/>
    <x v="0"/>
    <x v="3"/>
    <m/>
    <x v="212"/>
    <x v="183"/>
    <n v="0.32"/>
  </r>
  <r>
    <x v="9"/>
    <x v="29"/>
    <x v="0"/>
    <x v="3"/>
    <m/>
    <x v="212"/>
    <x v="184"/>
    <n v="0.01"/>
  </r>
  <r>
    <x v="9"/>
    <x v="29"/>
    <x v="0"/>
    <x v="3"/>
    <m/>
    <x v="212"/>
    <x v="178"/>
    <n v="-337.47"/>
  </r>
  <r>
    <x v="9"/>
    <x v="29"/>
    <x v="0"/>
    <x v="3"/>
    <m/>
    <x v="212"/>
    <x v="179"/>
    <n v="-0.34"/>
  </r>
  <r>
    <x v="9"/>
    <x v="29"/>
    <x v="0"/>
    <x v="3"/>
    <m/>
    <x v="212"/>
    <x v="186"/>
    <n v="174.44000000000003"/>
  </r>
  <r>
    <x v="0"/>
    <x v="0"/>
    <x v="1"/>
    <x v="0"/>
    <m/>
    <x v="98"/>
    <x v="191"/>
    <n v="6107"/>
  </r>
  <r>
    <x v="0"/>
    <x v="0"/>
    <x v="1"/>
    <x v="0"/>
    <m/>
    <x v="98"/>
    <x v="1"/>
    <n v="-6107"/>
  </r>
  <r>
    <x v="1"/>
    <x v="51"/>
    <x v="1"/>
    <x v="4"/>
    <n v="100"/>
    <x v="213"/>
    <x v="192"/>
    <n v="224.99"/>
  </r>
  <r>
    <x v="1"/>
    <x v="51"/>
    <x v="1"/>
    <x v="4"/>
    <n v="100"/>
    <x v="213"/>
    <x v="191"/>
    <n v="-224.99"/>
  </r>
  <r>
    <x v="1"/>
    <x v="52"/>
    <x v="1"/>
    <x v="4"/>
    <n v="11"/>
    <x v="213"/>
    <x v="193"/>
    <n v="218.68"/>
  </r>
  <r>
    <x v="1"/>
    <x v="52"/>
    <x v="1"/>
    <x v="4"/>
    <n v="11"/>
    <x v="213"/>
    <x v="191"/>
    <n v="-218.68"/>
  </r>
  <r>
    <x v="1"/>
    <x v="53"/>
    <x v="1"/>
    <x v="4"/>
    <n v="15"/>
    <x v="213"/>
    <x v="194"/>
    <n v="218.4"/>
  </r>
  <r>
    <x v="1"/>
    <x v="53"/>
    <x v="1"/>
    <x v="4"/>
    <n v="15"/>
    <x v="213"/>
    <x v="191"/>
    <n v="-218.4"/>
  </r>
  <r>
    <x v="1"/>
    <x v="54"/>
    <x v="1"/>
    <x v="4"/>
    <n v="2"/>
    <x v="213"/>
    <x v="195"/>
    <n v="226.54"/>
  </r>
  <r>
    <x v="1"/>
    <x v="54"/>
    <x v="1"/>
    <x v="4"/>
    <n v="2"/>
    <x v="213"/>
    <x v="191"/>
    <n v="-226.54"/>
  </r>
  <r>
    <x v="1"/>
    <x v="55"/>
    <x v="1"/>
    <x v="4"/>
    <n v="7"/>
    <x v="213"/>
    <x v="196"/>
    <n v="209.58"/>
  </r>
  <r>
    <x v="1"/>
    <x v="55"/>
    <x v="1"/>
    <x v="4"/>
    <n v="7"/>
    <x v="213"/>
    <x v="191"/>
    <n v="-209.58"/>
  </r>
  <r>
    <x v="1"/>
    <x v="56"/>
    <x v="1"/>
    <x v="4"/>
    <n v="16"/>
    <x v="213"/>
    <x v="197"/>
    <n v="221.92"/>
  </r>
  <r>
    <x v="1"/>
    <x v="56"/>
    <x v="1"/>
    <x v="4"/>
    <n v="16"/>
    <x v="213"/>
    <x v="191"/>
    <n v="-221.92"/>
  </r>
  <r>
    <x v="1"/>
    <x v="57"/>
    <x v="1"/>
    <x v="4"/>
    <n v="20"/>
    <x v="213"/>
    <x v="198"/>
    <n v="222.8"/>
  </r>
  <r>
    <x v="1"/>
    <x v="57"/>
    <x v="1"/>
    <x v="4"/>
    <n v="20"/>
    <x v="213"/>
    <x v="191"/>
    <n v="-222.8"/>
  </r>
  <r>
    <x v="1"/>
    <x v="58"/>
    <x v="1"/>
    <x v="4"/>
    <n v="6"/>
    <x v="213"/>
    <x v="199"/>
    <n v="201.9"/>
  </r>
  <r>
    <x v="1"/>
    <x v="58"/>
    <x v="1"/>
    <x v="4"/>
    <n v="6"/>
    <x v="213"/>
    <x v="191"/>
    <n v="-201.9"/>
  </r>
  <r>
    <x v="1"/>
    <x v="59"/>
    <x v="1"/>
    <x v="4"/>
    <n v="9"/>
    <x v="213"/>
    <x v="200"/>
    <n v="214.29"/>
  </r>
  <r>
    <x v="1"/>
    <x v="59"/>
    <x v="1"/>
    <x v="4"/>
    <n v="9"/>
    <x v="213"/>
    <x v="191"/>
    <n v="-214.29"/>
  </r>
  <r>
    <x v="1"/>
    <x v="60"/>
    <x v="1"/>
    <x v="4"/>
    <n v="13"/>
    <x v="213"/>
    <x v="201"/>
    <n v="215.77"/>
  </r>
  <r>
    <x v="1"/>
    <x v="60"/>
    <x v="1"/>
    <x v="4"/>
    <n v="13"/>
    <x v="213"/>
    <x v="191"/>
    <n v="-215.77"/>
  </r>
  <r>
    <x v="1"/>
    <x v="61"/>
    <x v="1"/>
    <x v="4"/>
    <n v="4"/>
    <x v="213"/>
    <x v="202"/>
    <n v="216.36"/>
  </r>
  <r>
    <x v="1"/>
    <x v="61"/>
    <x v="1"/>
    <x v="4"/>
    <n v="4"/>
    <x v="213"/>
    <x v="191"/>
    <n v="-216.36"/>
  </r>
  <r>
    <x v="1"/>
    <x v="62"/>
    <x v="1"/>
    <x v="4"/>
    <n v="17"/>
    <x v="213"/>
    <x v="203"/>
    <n v="224.23"/>
  </r>
  <r>
    <x v="1"/>
    <x v="62"/>
    <x v="1"/>
    <x v="4"/>
    <n v="17"/>
    <x v="213"/>
    <x v="191"/>
    <n v="-224.23"/>
  </r>
  <r>
    <x v="1"/>
    <x v="63"/>
    <x v="1"/>
    <x v="4"/>
    <n v="18"/>
    <x v="213"/>
    <x v="204"/>
    <n v="217.98"/>
  </r>
  <r>
    <x v="1"/>
    <x v="63"/>
    <x v="1"/>
    <x v="4"/>
    <n v="18"/>
    <x v="213"/>
    <x v="191"/>
    <n v="-217.98"/>
  </r>
  <r>
    <x v="1"/>
    <x v="64"/>
    <x v="1"/>
    <x v="4"/>
    <n v="66"/>
    <x v="213"/>
    <x v="205"/>
    <n v="190.73"/>
  </r>
  <r>
    <x v="1"/>
    <x v="64"/>
    <x v="1"/>
    <x v="4"/>
    <n v="66"/>
    <x v="213"/>
    <x v="191"/>
    <n v="-190.73"/>
  </r>
  <r>
    <x v="1"/>
    <x v="65"/>
    <x v="1"/>
    <x v="4"/>
    <n v="58"/>
    <x v="213"/>
    <x v="206"/>
    <n v="225.04"/>
  </r>
  <r>
    <x v="1"/>
    <x v="65"/>
    <x v="1"/>
    <x v="4"/>
    <n v="58"/>
    <x v="213"/>
    <x v="191"/>
    <n v="-225.04"/>
  </r>
  <r>
    <x v="1"/>
    <x v="66"/>
    <x v="1"/>
    <x v="4"/>
    <n v="5"/>
    <x v="213"/>
    <x v="207"/>
    <n v="222.7"/>
  </r>
  <r>
    <x v="1"/>
    <x v="66"/>
    <x v="1"/>
    <x v="4"/>
    <n v="5"/>
    <x v="213"/>
    <x v="191"/>
    <n v="-222.7"/>
  </r>
  <r>
    <x v="1"/>
    <x v="67"/>
    <x v="1"/>
    <x v="4"/>
    <n v="15"/>
    <x v="213"/>
    <x v="208"/>
    <n v="227.85"/>
  </r>
  <r>
    <x v="1"/>
    <x v="67"/>
    <x v="1"/>
    <x v="4"/>
    <n v="15"/>
    <x v="213"/>
    <x v="191"/>
    <n v="-227.85"/>
  </r>
  <r>
    <x v="1"/>
    <x v="68"/>
    <x v="1"/>
    <x v="4"/>
    <n v="7"/>
    <x v="213"/>
    <x v="209"/>
    <n v="207.41"/>
  </r>
  <r>
    <x v="1"/>
    <x v="68"/>
    <x v="1"/>
    <x v="4"/>
    <n v="7"/>
    <x v="213"/>
    <x v="191"/>
    <n v="-207.41"/>
  </r>
  <r>
    <x v="1"/>
    <x v="69"/>
    <x v="1"/>
    <x v="4"/>
    <n v="28"/>
    <x v="213"/>
    <x v="210"/>
    <n v="222.6"/>
  </r>
  <r>
    <x v="1"/>
    <x v="69"/>
    <x v="1"/>
    <x v="4"/>
    <n v="28"/>
    <x v="213"/>
    <x v="191"/>
    <n v="-222.6"/>
  </r>
  <r>
    <x v="1"/>
    <x v="70"/>
    <x v="1"/>
    <x v="4"/>
    <n v="22"/>
    <x v="213"/>
    <x v="211"/>
    <n v="220.44"/>
  </r>
  <r>
    <x v="1"/>
    <x v="70"/>
    <x v="1"/>
    <x v="4"/>
    <n v="22"/>
    <x v="213"/>
    <x v="191"/>
    <n v="-220.44"/>
  </r>
  <r>
    <x v="1"/>
    <x v="71"/>
    <x v="1"/>
    <x v="4"/>
    <n v="4"/>
    <x v="213"/>
    <x v="212"/>
    <n v="208.2"/>
  </r>
  <r>
    <x v="1"/>
    <x v="71"/>
    <x v="1"/>
    <x v="4"/>
    <n v="4"/>
    <x v="213"/>
    <x v="191"/>
    <n v="-208.2"/>
  </r>
  <r>
    <x v="1"/>
    <x v="72"/>
    <x v="1"/>
    <x v="4"/>
    <n v="7"/>
    <x v="213"/>
    <x v="213"/>
    <n v="206.64"/>
  </r>
  <r>
    <x v="1"/>
    <x v="72"/>
    <x v="1"/>
    <x v="4"/>
    <n v="7"/>
    <x v="213"/>
    <x v="191"/>
    <n v="-206.64"/>
  </r>
  <r>
    <x v="1"/>
    <x v="73"/>
    <x v="1"/>
    <x v="4"/>
    <n v="39"/>
    <x v="213"/>
    <x v="214"/>
    <n v="228.54"/>
  </r>
  <r>
    <x v="1"/>
    <x v="73"/>
    <x v="1"/>
    <x v="4"/>
    <n v="39"/>
    <x v="213"/>
    <x v="191"/>
    <n v="-228.54"/>
  </r>
  <r>
    <x v="1"/>
    <x v="74"/>
    <x v="1"/>
    <x v="4"/>
    <n v="19"/>
    <x v="213"/>
    <x v="215"/>
    <n v="230.85"/>
  </r>
  <r>
    <x v="1"/>
    <x v="74"/>
    <x v="1"/>
    <x v="4"/>
    <n v="19"/>
    <x v="213"/>
    <x v="191"/>
    <n v="-230.85"/>
  </r>
  <r>
    <x v="1"/>
    <x v="75"/>
    <x v="1"/>
    <x v="4"/>
    <n v="8"/>
    <x v="213"/>
    <x v="216"/>
    <n v="217.36"/>
  </r>
  <r>
    <x v="1"/>
    <x v="75"/>
    <x v="1"/>
    <x v="4"/>
    <n v="8"/>
    <x v="213"/>
    <x v="191"/>
    <n v="-217.36"/>
  </r>
  <r>
    <x v="1"/>
    <x v="76"/>
    <x v="1"/>
    <x v="4"/>
    <n v="21"/>
    <x v="213"/>
    <x v="217"/>
    <n v="227.85"/>
  </r>
  <r>
    <x v="1"/>
    <x v="76"/>
    <x v="1"/>
    <x v="4"/>
    <n v="21"/>
    <x v="213"/>
    <x v="191"/>
    <n v="-227.85"/>
  </r>
  <r>
    <x v="1"/>
    <x v="77"/>
    <x v="1"/>
    <x v="4"/>
    <n v="2"/>
    <x v="213"/>
    <x v="218"/>
    <n v="218.9"/>
  </r>
  <r>
    <x v="1"/>
    <x v="77"/>
    <x v="1"/>
    <x v="4"/>
    <n v="2"/>
    <x v="213"/>
    <x v="191"/>
    <n v="-218.9"/>
  </r>
  <r>
    <x v="1"/>
    <x v="78"/>
    <x v="1"/>
    <x v="4"/>
    <n v="8"/>
    <x v="213"/>
    <x v="219"/>
    <n v="207.19"/>
  </r>
  <r>
    <x v="1"/>
    <x v="78"/>
    <x v="1"/>
    <x v="4"/>
    <n v="8"/>
    <x v="213"/>
    <x v="191"/>
    <n v="-207.19"/>
  </r>
  <r>
    <x v="7"/>
    <x v="74"/>
    <x v="1"/>
    <x v="4"/>
    <n v="1"/>
    <x v="214"/>
    <x v="191"/>
    <n v="1.37"/>
  </r>
  <r>
    <x v="7"/>
    <x v="74"/>
    <x v="1"/>
    <x v="4"/>
    <n v="1"/>
    <x v="214"/>
    <x v="180"/>
    <n v="-1.37"/>
  </r>
  <r>
    <x v="3"/>
    <x v="0"/>
    <x v="1"/>
    <x v="0"/>
    <m/>
    <x v="215"/>
    <x v="1"/>
    <n v="11.26"/>
  </r>
  <r>
    <x v="3"/>
    <x v="0"/>
    <x v="1"/>
    <x v="0"/>
    <m/>
    <x v="215"/>
    <x v="191"/>
    <n v="-11.26"/>
  </r>
  <r>
    <x v="2"/>
    <x v="72"/>
    <x v="1"/>
    <x v="4"/>
    <n v="1"/>
    <x v="102"/>
    <x v="191"/>
    <n v="1.75"/>
  </r>
  <r>
    <x v="2"/>
    <x v="72"/>
    <x v="1"/>
    <x v="4"/>
    <n v="1"/>
    <x v="102"/>
    <x v="62"/>
    <n v="-1.75"/>
  </r>
  <r>
    <x v="3"/>
    <x v="0"/>
    <x v="1"/>
    <x v="0"/>
    <m/>
    <x v="216"/>
    <x v="1"/>
    <n v="3.14"/>
  </r>
  <r>
    <x v="3"/>
    <x v="0"/>
    <x v="1"/>
    <x v="0"/>
    <m/>
    <x v="216"/>
    <x v="191"/>
    <n v="-3.14"/>
  </r>
  <r>
    <x v="2"/>
    <x v="77"/>
    <x v="1"/>
    <x v="4"/>
    <n v="1"/>
    <x v="217"/>
    <x v="191"/>
    <n v="1.1399999999999999"/>
  </r>
  <r>
    <x v="2"/>
    <x v="77"/>
    <x v="1"/>
    <x v="4"/>
    <n v="1"/>
    <x v="217"/>
    <x v="62"/>
    <n v="-1.1399999999999999"/>
  </r>
  <r>
    <x v="2"/>
    <x v="71"/>
    <x v="1"/>
    <x v="4"/>
    <n v="1"/>
    <x v="218"/>
    <x v="191"/>
    <n v="1.76"/>
  </r>
  <r>
    <x v="2"/>
    <x v="71"/>
    <x v="1"/>
    <x v="4"/>
    <n v="1"/>
    <x v="218"/>
    <x v="62"/>
    <n v="-1.76"/>
  </r>
  <r>
    <x v="2"/>
    <x v="58"/>
    <x v="1"/>
    <x v="4"/>
    <n v="1"/>
    <x v="104"/>
    <x v="191"/>
    <n v="0.36"/>
  </r>
  <r>
    <x v="2"/>
    <x v="58"/>
    <x v="1"/>
    <x v="4"/>
    <n v="1"/>
    <x v="104"/>
    <x v="62"/>
    <n v="-0.36"/>
  </r>
  <r>
    <x v="2"/>
    <x v="75"/>
    <x v="1"/>
    <x v="4"/>
    <n v="1"/>
    <x v="219"/>
    <x v="191"/>
    <n v="1.76"/>
  </r>
  <r>
    <x v="2"/>
    <x v="75"/>
    <x v="1"/>
    <x v="4"/>
    <n v="1"/>
    <x v="219"/>
    <x v="62"/>
    <n v="-1.76"/>
  </r>
  <r>
    <x v="2"/>
    <x v="65"/>
    <x v="1"/>
    <x v="4"/>
    <n v="1"/>
    <x v="220"/>
    <x v="191"/>
    <n v="0.87"/>
  </r>
  <r>
    <x v="2"/>
    <x v="65"/>
    <x v="1"/>
    <x v="4"/>
    <n v="1"/>
    <x v="220"/>
    <x v="62"/>
    <n v="-0.87"/>
  </r>
  <r>
    <x v="2"/>
    <x v="55"/>
    <x v="1"/>
    <x v="4"/>
    <n v="1"/>
    <x v="221"/>
    <x v="191"/>
    <n v="1.4"/>
  </r>
  <r>
    <x v="2"/>
    <x v="55"/>
    <x v="1"/>
    <x v="4"/>
    <n v="1"/>
    <x v="221"/>
    <x v="62"/>
    <n v="-1.4"/>
  </r>
  <r>
    <x v="2"/>
    <x v="53"/>
    <x v="1"/>
    <x v="4"/>
    <n v="1"/>
    <x v="109"/>
    <x v="191"/>
    <n v="2.85"/>
  </r>
  <r>
    <x v="2"/>
    <x v="53"/>
    <x v="1"/>
    <x v="4"/>
    <n v="1"/>
    <x v="109"/>
    <x v="62"/>
    <n v="-2.85"/>
  </r>
  <r>
    <x v="3"/>
    <x v="0"/>
    <x v="1"/>
    <x v="0"/>
    <m/>
    <x v="222"/>
    <x v="1"/>
    <n v="5.89"/>
  </r>
  <r>
    <x v="3"/>
    <x v="0"/>
    <x v="1"/>
    <x v="0"/>
    <m/>
    <x v="222"/>
    <x v="191"/>
    <n v="-5.89"/>
  </r>
  <r>
    <x v="2"/>
    <x v="62"/>
    <x v="1"/>
    <x v="4"/>
    <n v="1"/>
    <x v="110"/>
    <x v="191"/>
    <n v="2.04"/>
  </r>
  <r>
    <x v="2"/>
    <x v="62"/>
    <x v="1"/>
    <x v="4"/>
    <n v="1"/>
    <x v="110"/>
    <x v="62"/>
    <n v="-2.04"/>
  </r>
  <r>
    <x v="3"/>
    <x v="0"/>
    <x v="1"/>
    <x v="0"/>
    <m/>
    <x v="223"/>
    <x v="1"/>
    <n v="4.25"/>
  </r>
  <r>
    <x v="3"/>
    <x v="0"/>
    <x v="1"/>
    <x v="0"/>
    <m/>
    <x v="223"/>
    <x v="191"/>
    <n v="-4.25"/>
  </r>
  <r>
    <x v="2"/>
    <x v="70"/>
    <x v="1"/>
    <x v="4"/>
    <n v="1"/>
    <x v="224"/>
    <x v="191"/>
    <n v="1.21"/>
  </r>
  <r>
    <x v="2"/>
    <x v="70"/>
    <x v="1"/>
    <x v="4"/>
    <n v="1"/>
    <x v="224"/>
    <x v="62"/>
    <n v="-1.21"/>
  </r>
  <r>
    <x v="2"/>
    <x v="63"/>
    <x v="1"/>
    <x v="4"/>
    <n v="1"/>
    <x v="225"/>
    <x v="191"/>
    <n v="2.23"/>
  </r>
  <r>
    <x v="2"/>
    <x v="63"/>
    <x v="1"/>
    <x v="4"/>
    <n v="1"/>
    <x v="225"/>
    <x v="62"/>
    <n v="-2.23"/>
  </r>
  <r>
    <x v="3"/>
    <x v="0"/>
    <x v="1"/>
    <x v="0"/>
    <m/>
    <x v="226"/>
    <x v="1"/>
    <n v="2.04"/>
  </r>
  <r>
    <x v="3"/>
    <x v="0"/>
    <x v="1"/>
    <x v="0"/>
    <m/>
    <x v="226"/>
    <x v="191"/>
    <n v="-2.04"/>
  </r>
  <r>
    <x v="2"/>
    <x v="51"/>
    <x v="1"/>
    <x v="4"/>
    <n v="1"/>
    <x v="227"/>
    <x v="191"/>
    <n v="0.96"/>
  </r>
  <r>
    <x v="2"/>
    <x v="51"/>
    <x v="1"/>
    <x v="4"/>
    <n v="1"/>
    <x v="227"/>
    <x v="62"/>
    <n v="-0.96"/>
  </r>
  <r>
    <x v="3"/>
    <x v="0"/>
    <x v="1"/>
    <x v="0"/>
    <m/>
    <x v="228"/>
    <x v="1"/>
    <n v="3.44"/>
  </r>
  <r>
    <x v="3"/>
    <x v="0"/>
    <x v="1"/>
    <x v="0"/>
    <m/>
    <x v="228"/>
    <x v="191"/>
    <n v="-3.44"/>
  </r>
  <r>
    <x v="14"/>
    <x v="74"/>
    <x v="1"/>
    <x v="4"/>
    <n v="1"/>
    <x v="229"/>
    <x v="191"/>
    <n v="13.02"/>
  </r>
  <r>
    <x v="14"/>
    <x v="74"/>
    <x v="1"/>
    <x v="4"/>
    <n v="1"/>
    <x v="229"/>
    <x v="220"/>
    <n v="-13.02"/>
  </r>
  <r>
    <x v="2"/>
    <x v="72"/>
    <x v="1"/>
    <x v="4"/>
    <n v="1"/>
    <x v="114"/>
    <x v="191"/>
    <n v="1.75"/>
  </r>
  <r>
    <x v="2"/>
    <x v="72"/>
    <x v="1"/>
    <x v="4"/>
    <n v="1"/>
    <x v="114"/>
    <x v="62"/>
    <n v="-1.75"/>
  </r>
  <r>
    <x v="2"/>
    <x v="77"/>
    <x v="1"/>
    <x v="4"/>
    <n v="1"/>
    <x v="230"/>
    <x v="191"/>
    <n v="1.1399999999999999"/>
  </r>
  <r>
    <x v="2"/>
    <x v="77"/>
    <x v="1"/>
    <x v="4"/>
    <n v="1"/>
    <x v="230"/>
    <x v="62"/>
    <n v="-1.1399999999999999"/>
  </r>
  <r>
    <x v="2"/>
    <x v="58"/>
    <x v="1"/>
    <x v="4"/>
    <n v="1"/>
    <x v="117"/>
    <x v="191"/>
    <n v="0.42"/>
  </r>
  <r>
    <x v="2"/>
    <x v="58"/>
    <x v="1"/>
    <x v="4"/>
    <n v="1"/>
    <x v="117"/>
    <x v="62"/>
    <n v="-0.42"/>
  </r>
  <r>
    <x v="2"/>
    <x v="75"/>
    <x v="1"/>
    <x v="4"/>
    <n v="1"/>
    <x v="118"/>
    <x v="191"/>
    <n v="1.76"/>
  </r>
  <r>
    <x v="2"/>
    <x v="75"/>
    <x v="1"/>
    <x v="4"/>
    <n v="1"/>
    <x v="118"/>
    <x v="62"/>
    <n v="-1.76"/>
  </r>
  <r>
    <x v="2"/>
    <x v="65"/>
    <x v="1"/>
    <x v="4"/>
    <n v="1"/>
    <x v="120"/>
    <x v="191"/>
    <n v="0.87"/>
  </r>
  <r>
    <x v="2"/>
    <x v="65"/>
    <x v="1"/>
    <x v="4"/>
    <n v="1"/>
    <x v="120"/>
    <x v="62"/>
    <n v="-0.87"/>
  </r>
  <r>
    <x v="2"/>
    <x v="55"/>
    <x v="1"/>
    <x v="4"/>
    <n v="1"/>
    <x v="231"/>
    <x v="191"/>
    <n v="1.4"/>
  </r>
  <r>
    <x v="2"/>
    <x v="55"/>
    <x v="1"/>
    <x v="4"/>
    <n v="1"/>
    <x v="231"/>
    <x v="62"/>
    <n v="-1.4"/>
  </r>
  <r>
    <x v="3"/>
    <x v="0"/>
    <x v="1"/>
    <x v="0"/>
    <m/>
    <x v="232"/>
    <x v="1"/>
    <n v="18.91"/>
  </r>
  <r>
    <x v="3"/>
    <x v="0"/>
    <x v="1"/>
    <x v="0"/>
    <m/>
    <x v="232"/>
    <x v="191"/>
    <n v="-18.91"/>
  </r>
  <r>
    <x v="2"/>
    <x v="53"/>
    <x v="1"/>
    <x v="4"/>
    <n v="1"/>
    <x v="233"/>
    <x v="191"/>
    <n v="2.85"/>
  </r>
  <r>
    <x v="2"/>
    <x v="53"/>
    <x v="1"/>
    <x v="4"/>
    <n v="1"/>
    <x v="233"/>
    <x v="62"/>
    <n v="-2.85"/>
  </r>
  <r>
    <x v="2"/>
    <x v="62"/>
    <x v="1"/>
    <x v="4"/>
    <n v="1"/>
    <x v="121"/>
    <x v="191"/>
    <n v="2.04"/>
  </r>
  <r>
    <x v="2"/>
    <x v="62"/>
    <x v="1"/>
    <x v="4"/>
    <n v="1"/>
    <x v="121"/>
    <x v="62"/>
    <n v="-2.04"/>
  </r>
  <r>
    <x v="3"/>
    <x v="0"/>
    <x v="1"/>
    <x v="0"/>
    <m/>
    <x v="234"/>
    <x v="1"/>
    <n v="0.12"/>
  </r>
  <r>
    <x v="3"/>
    <x v="0"/>
    <x v="1"/>
    <x v="0"/>
    <m/>
    <x v="234"/>
    <x v="191"/>
    <n v="-0.12"/>
  </r>
  <r>
    <x v="2"/>
    <x v="70"/>
    <x v="1"/>
    <x v="4"/>
    <n v="1"/>
    <x v="124"/>
    <x v="191"/>
    <n v="1.21"/>
  </r>
  <r>
    <x v="2"/>
    <x v="70"/>
    <x v="1"/>
    <x v="4"/>
    <n v="1"/>
    <x v="124"/>
    <x v="62"/>
    <n v="-1.21"/>
  </r>
  <r>
    <x v="2"/>
    <x v="63"/>
    <x v="1"/>
    <x v="4"/>
    <n v="1"/>
    <x v="235"/>
    <x v="191"/>
    <n v="2.23"/>
  </r>
  <r>
    <x v="2"/>
    <x v="63"/>
    <x v="1"/>
    <x v="4"/>
    <n v="1"/>
    <x v="235"/>
    <x v="62"/>
    <n v="-2.23"/>
  </r>
  <r>
    <x v="2"/>
    <x v="51"/>
    <x v="1"/>
    <x v="4"/>
    <n v="1"/>
    <x v="236"/>
    <x v="191"/>
    <n v="0.94"/>
  </r>
  <r>
    <x v="2"/>
    <x v="51"/>
    <x v="1"/>
    <x v="4"/>
    <n v="1"/>
    <x v="236"/>
    <x v="62"/>
    <n v="-0.94"/>
  </r>
  <r>
    <x v="5"/>
    <x v="51"/>
    <x v="1"/>
    <x v="4"/>
    <m/>
    <x v="236"/>
    <x v="221"/>
    <n v="0.14000000000000001"/>
  </r>
  <r>
    <x v="5"/>
    <x v="51"/>
    <x v="1"/>
    <x v="4"/>
    <m/>
    <x v="236"/>
    <x v="191"/>
    <n v="-0.14000000000000001"/>
  </r>
  <r>
    <x v="7"/>
    <x v="74"/>
    <x v="1"/>
    <x v="4"/>
    <n v="1"/>
    <x v="237"/>
    <x v="191"/>
    <n v="12.91"/>
  </r>
  <r>
    <x v="7"/>
    <x v="74"/>
    <x v="1"/>
    <x v="4"/>
    <n v="1"/>
    <x v="237"/>
    <x v="180"/>
    <n v="-12.91"/>
  </r>
  <r>
    <x v="2"/>
    <x v="72"/>
    <x v="1"/>
    <x v="4"/>
    <n v="1"/>
    <x v="238"/>
    <x v="191"/>
    <n v="1.75"/>
  </r>
  <r>
    <x v="2"/>
    <x v="72"/>
    <x v="1"/>
    <x v="4"/>
    <n v="1"/>
    <x v="238"/>
    <x v="62"/>
    <n v="-1.75"/>
  </r>
  <r>
    <x v="3"/>
    <x v="0"/>
    <x v="1"/>
    <x v="0"/>
    <m/>
    <x v="128"/>
    <x v="1"/>
    <n v="24.31"/>
  </r>
  <r>
    <x v="3"/>
    <x v="0"/>
    <x v="1"/>
    <x v="0"/>
    <m/>
    <x v="128"/>
    <x v="191"/>
    <n v="-24.31"/>
  </r>
  <r>
    <x v="2"/>
    <x v="77"/>
    <x v="1"/>
    <x v="4"/>
    <n v="1"/>
    <x v="239"/>
    <x v="191"/>
    <n v="1.1399999999999999"/>
  </r>
  <r>
    <x v="2"/>
    <x v="77"/>
    <x v="1"/>
    <x v="4"/>
    <n v="1"/>
    <x v="239"/>
    <x v="62"/>
    <n v="-1.1399999999999999"/>
  </r>
  <r>
    <x v="3"/>
    <x v="0"/>
    <x v="1"/>
    <x v="0"/>
    <m/>
    <x v="240"/>
    <x v="1"/>
    <n v="1.75"/>
  </r>
  <r>
    <x v="3"/>
    <x v="0"/>
    <x v="1"/>
    <x v="0"/>
    <m/>
    <x v="240"/>
    <x v="191"/>
    <n v="-1.75"/>
  </r>
  <r>
    <x v="2"/>
    <x v="55"/>
    <x v="1"/>
    <x v="4"/>
    <n v="1"/>
    <x v="241"/>
    <x v="191"/>
    <n v="1.4"/>
  </r>
  <r>
    <x v="2"/>
    <x v="55"/>
    <x v="1"/>
    <x v="4"/>
    <n v="1"/>
    <x v="241"/>
    <x v="62"/>
    <n v="-1.4"/>
  </r>
  <r>
    <x v="2"/>
    <x v="58"/>
    <x v="1"/>
    <x v="4"/>
    <n v="1"/>
    <x v="131"/>
    <x v="191"/>
    <n v="2.58"/>
  </r>
  <r>
    <x v="2"/>
    <x v="58"/>
    <x v="1"/>
    <x v="4"/>
    <n v="1"/>
    <x v="131"/>
    <x v="62"/>
    <n v="-2.58"/>
  </r>
  <r>
    <x v="2"/>
    <x v="75"/>
    <x v="1"/>
    <x v="4"/>
    <n v="1"/>
    <x v="133"/>
    <x v="191"/>
    <n v="1.76"/>
  </r>
  <r>
    <x v="2"/>
    <x v="75"/>
    <x v="1"/>
    <x v="4"/>
    <n v="1"/>
    <x v="133"/>
    <x v="62"/>
    <n v="-1.76"/>
  </r>
  <r>
    <x v="2"/>
    <x v="65"/>
    <x v="1"/>
    <x v="4"/>
    <n v="1"/>
    <x v="242"/>
    <x v="191"/>
    <n v="0.87"/>
  </r>
  <r>
    <x v="2"/>
    <x v="65"/>
    <x v="1"/>
    <x v="4"/>
    <n v="1"/>
    <x v="242"/>
    <x v="62"/>
    <n v="-0.87"/>
  </r>
  <r>
    <x v="3"/>
    <x v="0"/>
    <x v="1"/>
    <x v="0"/>
    <m/>
    <x v="242"/>
    <x v="1"/>
    <n v="5.12"/>
  </r>
  <r>
    <x v="3"/>
    <x v="0"/>
    <x v="1"/>
    <x v="0"/>
    <m/>
    <x v="242"/>
    <x v="191"/>
    <n v="-5.12"/>
  </r>
  <r>
    <x v="2"/>
    <x v="53"/>
    <x v="1"/>
    <x v="4"/>
    <n v="1"/>
    <x v="135"/>
    <x v="191"/>
    <n v="2.85"/>
  </r>
  <r>
    <x v="2"/>
    <x v="53"/>
    <x v="1"/>
    <x v="4"/>
    <n v="1"/>
    <x v="135"/>
    <x v="62"/>
    <n v="-2.85"/>
  </r>
  <r>
    <x v="2"/>
    <x v="62"/>
    <x v="1"/>
    <x v="4"/>
    <n v="1"/>
    <x v="243"/>
    <x v="191"/>
    <n v="2.04"/>
  </r>
  <r>
    <x v="2"/>
    <x v="62"/>
    <x v="1"/>
    <x v="4"/>
    <n v="1"/>
    <x v="243"/>
    <x v="62"/>
    <n v="-2.04"/>
  </r>
  <r>
    <x v="3"/>
    <x v="0"/>
    <x v="1"/>
    <x v="0"/>
    <m/>
    <x v="243"/>
    <x v="1"/>
    <n v="2.63"/>
  </r>
  <r>
    <x v="3"/>
    <x v="0"/>
    <x v="1"/>
    <x v="0"/>
    <m/>
    <x v="243"/>
    <x v="191"/>
    <n v="-2.63"/>
  </r>
  <r>
    <x v="2"/>
    <x v="70"/>
    <x v="1"/>
    <x v="4"/>
    <n v="1"/>
    <x v="244"/>
    <x v="191"/>
    <n v="1.21"/>
  </r>
  <r>
    <x v="2"/>
    <x v="70"/>
    <x v="1"/>
    <x v="4"/>
    <n v="1"/>
    <x v="244"/>
    <x v="62"/>
    <n v="-1.21"/>
  </r>
  <r>
    <x v="2"/>
    <x v="63"/>
    <x v="1"/>
    <x v="4"/>
    <n v="1"/>
    <x v="244"/>
    <x v="191"/>
    <n v="2.39"/>
  </r>
  <r>
    <x v="2"/>
    <x v="63"/>
    <x v="1"/>
    <x v="4"/>
    <n v="1"/>
    <x v="244"/>
    <x v="62"/>
    <n v="-2.39"/>
  </r>
  <r>
    <x v="2"/>
    <x v="51"/>
    <x v="1"/>
    <x v="4"/>
    <n v="1"/>
    <x v="245"/>
    <x v="191"/>
    <n v="0.94"/>
  </r>
  <r>
    <x v="2"/>
    <x v="51"/>
    <x v="1"/>
    <x v="4"/>
    <n v="1"/>
    <x v="245"/>
    <x v="62"/>
    <n v="-0.94"/>
  </r>
  <r>
    <x v="5"/>
    <x v="51"/>
    <x v="1"/>
    <x v="4"/>
    <m/>
    <x v="245"/>
    <x v="221"/>
    <n v="0.14000000000000001"/>
  </r>
  <r>
    <x v="5"/>
    <x v="51"/>
    <x v="1"/>
    <x v="4"/>
    <m/>
    <x v="245"/>
    <x v="191"/>
    <n v="-0.14000000000000001"/>
  </r>
  <r>
    <x v="3"/>
    <x v="0"/>
    <x v="1"/>
    <x v="0"/>
    <m/>
    <x v="246"/>
    <x v="1"/>
    <n v="4.8899999999999997"/>
  </r>
  <r>
    <x v="3"/>
    <x v="0"/>
    <x v="1"/>
    <x v="0"/>
    <m/>
    <x v="246"/>
    <x v="191"/>
    <n v="-4.8899999999999997"/>
  </r>
  <r>
    <x v="7"/>
    <x v="74"/>
    <x v="1"/>
    <x v="4"/>
    <n v="1"/>
    <x v="247"/>
    <x v="191"/>
    <n v="18.89"/>
  </r>
  <r>
    <x v="7"/>
    <x v="74"/>
    <x v="1"/>
    <x v="4"/>
    <n v="1"/>
    <x v="247"/>
    <x v="180"/>
    <n v="-18.89"/>
  </r>
  <r>
    <x v="2"/>
    <x v="72"/>
    <x v="1"/>
    <x v="4"/>
    <n v="1"/>
    <x v="142"/>
    <x v="191"/>
    <n v="7"/>
  </r>
  <r>
    <x v="2"/>
    <x v="72"/>
    <x v="1"/>
    <x v="4"/>
    <n v="1"/>
    <x v="142"/>
    <x v="62"/>
    <n v="-7"/>
  </r>
  <r>
    <x v="3"/>
    <x v="0"/>
    <x v="1"/>
    <x v="0"/>
    <m/>
    <x v="248"/>
    <x v="1"/>
    <n v="30.29"/>
  </r>
  <r>
    <x v="3"/>
    <x v="0"/>
    <x v="1"/>
    <x v="0"/>
    <m/>
    <x v="248"/>
    <x v="191"/>
    <n v="-30.29"/>
  </r>
  <r>
    <x v="2"/>
    <x v="77"/>
    <x v="1"/>
    <x v="4"/>
    <n v="1"/>
    <x v="145"/>
    <x v="191"/>
    <n v="1.1399999999999999"/>
  </r>
  <r>
    <x v="2"/>
    <x v="77"/>
    <x v="1"/>
    <x v="4"/>
    <n v="1"/>
    <x v="145"/>
    <x v="62"/>
    <n v="-1.1399999999999999"/>
  </r>
  <r>
    <x v="3"/>
    <x v="0"/>
    <x v="1"/>
    <x v="0"/>
    <m/>
    <x v="147"/>
    <x v="1"/>
    <n v="1.1399999999999999"/>
  </r>
  <r>
    <x v="3"/>
    <x v="0"/>
    <x v="1"/>
    <x v="0"/>
    <m/>
    <x v="147"/>
    <x v="191"/>
    <n v="-1.1399999999999999"/>
  </r>
  <r>
    <x v="2"/>
    <x v="58"/>
    <x v="1"/>
    <x v="4"/>
    <n v="1"/>
    <x v="249"/>
    <x v="191"/>
    <n v="2.64"/>
  </r>
  <r>
    <x v="2"/>
    <x v="58"/>
    <x v="1"/>
    <x v="4"/>
    <n v="1"/>
    <x v="249"/>
    <x v="62"/>
    <n v="-2.64"/>
  </r>
  <r>
    <x v="2"/>
    <x v="65"/>
    <x v="1"/>
    <x v="4"/>
    <n v="1"/>
    <x v="149"/>
    <x v="191"/>
    <n v="0.87"/>
  </r>
  <r>
    <x v="2"/>
    <x v="65"/>
    <x v="1"/>
    <x v="4"/>
    <n v="1"/>
    <x v="149"/>
    <x v="62"/>
    <n v="-0.87"/>
  </r>
  <r>
    <x v="3"/>
    <x v="0"/>
    <x v="1"/>
    <x v="0"/>
    <m/>
    <x v="250"/>
    <x v="1"/>
    <n v="2.64"/>
  </r>
  <r>
    <x v="3"/>
    <x v="0"/>
    <x v="1"/>
    <x v="0"/>
    <m/>
    <x v="250"/>
    <x v="191"/>
    <n v="-2.64"/>
  </r>
  <r>
    <x v="2"/>
    <x v="75"/>
    <x v="1"/>
    <x v="4"/>
    <n v="1"/>
    <x v="251"/>
    <x v="191"/>
    <n v="2"/>
  </r>
  <r>
    <x v="2"/>
    <x v="75"/>
    <x v="1"/>
    <x v="4"/>
    <n v="1"/>
    <x v="251"/>
    <x v="62"/>
    <n v="-2"/>
  </r>
  <r>
    <x v="2"/>
    <x v="53"/>
    <x v="1"/>
    <x v="4"/>
    <n v="1"/>
    <x v="252"/>
    <x v="191"/>
    <n v="2.85"/>
  </r>
  <r>
    <x v="2"/>
    <x v="53"/>
    <x v="1"/>
    <x v="4"/>
    <n v="1"/>
    <x v="252"/>
    <x v="62"/>
    <n v="-2.85"/>
  </r>
  <r>
    <x v="3"/>
    <x v="0"/>
    <x v="1"/>
    <x v="0"/>
    <m/>
    <x v="253"/>
    <x v="1"/>
    <n v="0.87"/>
  </r>
  <r>
    <x v="3"/>
    <x v="0"/>
    <x v="1"/>
    <x v="0"/>
    <m/>
    <x v="253"/>
    <x v="191"/>
    <n v="-0.87"/>
  </r>
  <r>
    <x v="2"/>
    <x v="55"/>
    <x v="1"/>
    <x v="4"/>
    <n v="1"/>
    <x v="254"/>
    <x v="191"/>
    <n v="1.4"/>
  </r>
  <r>
    <x v="2"/>
    <x v="55"/>
    <x v="1"/>
    <x v="4"/>
    <n v="1"/>
    <x v="254"/>
    <x v="62"/>
    <n v="-1.4"/>
  </r>
  <r>
    <x v="3"/>
    <x v="0"/>
    <x v="1"/>
    <x v="0"/>
    <m/>
    <x v="254"/>
    <x v="1"/>
    <n v="4.8499999999999996"/>
  </r>
  <r>
    <x v="3"/>
    <x v="0"/>
    <x v="1"/>
    <x v="0"/>
    <m/>
    <x v="254"/>
    <x v="191"/>
    <n v="-4.8499999999999996"/>
  </r>
  <r>
    <x v="2"/>
    <x v="62"/>
    <x v="1"/>
    <x v="4"/>
    <n v="1"/>
    <x v="151"/>
    <x v="191"/>
    <n v="2.5499999999999998"/>
  </r>
  <r>
    <x v="2"/>
    <x v="62"/>
    <x v="1"/>
    <x v="4"/>
    <n v="1"/>
    <x v="151"/>
    <x v="62"/>
    <n v="-2.5499999999999998"/>
  </r>
  <r>
    <x v="3"/>
    <x v="0"/>
    <x v="1"/>
    <x v="0"/>
    <m/>
    <x v="153"/>
    <x v="1"/>
    <n v="1.4"/>
  </r>
  <r>
    <x v="3"/>
    <x v="0"/>
    <x v="1"/>
    <x v="0"/>
    <m/>
    <x v="153"/>
    <x v="191"/>
    <n v="-1.4"/>
  </r>
  <r>
    <x v="2"/>
    <x v="70"/>
    <x v="1"/>
    <x v="4"/>
    <n v="1"/>
    <x v="255"/>
    <x v="191"/>
    <n v="1.21"/>
  </r>
  <r>
    <x v="2"/>
    <x v="70"/>
    <x v="1"/>
    <x v="4"/>
    <n v="1"/>
    <x v="255"/>
    <x v="62"/>
    <n v="-1.21"/>
  </r>
  <r>
    <x v="2"/>
    <x v="63"/>
    <x v="1"/>
    <x v="4"/>
    <n v="1"/>
    <x v="256"/>
    <x v="191"/>
    <n v="2.39"/>
  </r>
  <r>
    <x v="2"/>
    <x v="63"/>
    <x v="1"/>
    <x v="4"/>
    <n v="1"/>
    <x v="256"/>
    <x v="62"/>
    <n v="-2.39"/>
  </r>
  <r>
    <x v="2"/>
    <x v="51"/>
    <x v="1"/>
    <x v="4"/>
    <n v="1"/>
    <x v="256"/>
    <x v="191"/>
    <n v="0.93"/>
  </r>
  <r>
    <x v="2"/>
    <x v="51"/>
    <x v="1"/>
    <x v="4"/>
    <n v="1"/>
    <x v="256"/>
    <x v="62"/>
    <n v="-0.93"/>
  </r>
  <r>
    <x v="5"/>
    <x v="51"/>
    <x v="1"/>
    <x v="4"/>
    <m/>
    <x v="256"/>
    <x v="221"/>
    <n v="0.14000000000000001"/>
  </r>
  <r>
    <x v="5"/>
    <x v="51"/>
    <x v="1"/>
    <x v="4"/>
    <m/>
    <x v="256"/>
    <x v="191"/>
    <n v="-0.14000000000000001"/>
  </r>
  <r>
    <x v="3"/>
    <x v="0"/>
    <x v="1"/>
    <x v="0"/>
    <m/>
    <x v="256"/>
    <x v="1"/>
    <n v="2.5499999999999998"/>
  </r>
  <r>
    <x v="3"/>
    <x v="0"/>
    <x v="1"/>
    <x v="0"/>
    <m/>
    <x v="256"/>
    <x v="191"/>
    <n v="-2.5499999999999998"/>
  </r>
  <r>
    <x v="7"/>
    <x v="74"/>
    <x v="1"/>
    <x v="4"/>
    <n v="1"/>
    <x v="257"/>
    <x v="191"/>
    <n v="20.87"/>
  </r>
  <r>
    <x v="7"/>
    <x v="74"/>
    <x v="1"/>
    <x v="4"/>
    <n v="1"/>
    <x v="257"/>
    <x v="180"/>
    <n v="-20.87"/>
  </r>
  <r>
    <x v="2"/>
    <x v="72"/>
    <x v="1"/>
    <x v="4"/>
    <n v="1"/>
    <x v="258"/>
    <x v="191"/>
    <n v="1.75"/>
  </r>
  <r>
    <x v="2"/>
    <x v="72"/>
    <x v="1"/>
    <x v="4"/>
    <n v="1"/>
    <x v="258"/>
    <x v="62"/>
    <n v="-1.75"/>
  </r>
  <r>
    <x v="2"/>
    <x v="77"/>
    <x v="1"/>
    <x v="4"/>
    <n v="1"/>
    <x v="259"/>
    <x v="191"/>
    <n v="1.26"/>
  </r>
  <r>
    <x v="2"/>
    <x v="77"/>
    <x v="1"/>
    <x v="4"/>
    <n v="1"/>
    <x v="259"/>
    <x v="62"/>
    <n v="-1.26"/>
  </r>
  <r>
    <x v="2"/>
    <x v="58"/>
    <x v="1"/>
    <x v="4"/>
    <n v="1"/>
    <x v="260"/>
    <x v="191"/>
    <n v="2.7"/>
  </r>
  <r>
    <x v="2"/>
    <x v="58"/>
    <x v="1"/>
    <x v="4"/>
    <n v="1"/>
    <x v="260"/>
    <x v="62"/>
    <n v="-2.7"/>
  </r>
  <r>
    <x v="2"/>
    <x v="75"/>
    <x v="1"/>
    <x v="4"/>
    <n v="1"/>
    <x v="161"/>
    <x v="191"/>
    <n v="2"/>
  </r>
  <r>
    <x v="2"/>
    <x v="75"/>
    <x v="1"/>
    <x v="4"/>
    <n v="1"/>
    <x v="161"/>
    <x v="62"/>
    <n v="-2"/>
  </r>
  <r>
    <x v="2"/>
    <x v="65"/>
    <x v="1"/>
    <x v="4"/>
    <n v="1"/>
    <x v="261"/>
    <x v="191"/>
    <n v="0.87"/>
  </r>
  <r>
    <x v="2"/>
    <x v="65"/>
    <x v="1"/>
    <x v="4"/>
    <n v="1"/>
    <x v="261"/>
    <x v="62"/>
    <n v="-0.87"/>
  </r>
  <r>
    <x v="2"/>
    <x v="55"/>
    <x v="1"/>
    <x v="4"/>
    <n v="1"/>
    <x v="262"/>
    <x v="191"/>
    <n v="1.4"/>
  </r>
  <r>
    <x v="2"/>
    <x v="55"/>
    <x v="1"/>
    <x v="4"/>
    <n v="1"/>
    <x v="262"/>
    <x v="62"/>
    <n v="-1.4"/>
  </r>
  <r>
    <x v="2"/>
    <x v="53"/>
    <x v="1"/>
    <x v="4"/>
    <n v="1"/>
    <x v="263"/>
    <x v="191"/>
    <n v="0.6"/>
  </r>
  <r>
    <x v="2"/>
    <x v="53"/>
    <x v="1"/>
    <x v="4"/>
    <n v="1"/>
    <x v="263"/>
    <x v="62"/>
    <n v="-0.6"/>
  </r>
  <r>
    <x v="2"/>
    <x v="62"/>
    <x v="1"/>
    <x v="4"/>
    <n v="1"/>
    <x v="163"/>
    <x v="191"/>
    <n v="2.5499999999999998"/>
  </r>
  <r>
    <x v="2"/>
    <x v="62"/>
    <x v="1"/>
    <x v="4"/>
    <n v="1"/>
    <x v="163"/>
    <x v="62"/>
    <n v="-2.5499999999999998"/>
  </r>
  <r>
    <x v="3"/>
    <x v="0"/>
    <x v="1"/>
    <x v="0"/>
    <m/>
    <x v="264"/>
    <x v="1"/>
    <n v="35.049999999999997"/>
  </r>
  <r>
    <x v="3"/>
    <x v="0"/>
    <x v="1"/>
    <x v="0"/>
    <m/>
    <x v="264"/>
    <x v="191"/>
    <n v="-35.049999999999997"/>
  </r>
  <r>
    <x v="3"/>
    <x v="0"/>
    <x v="1"/>
    <x v="0"/>
    <m/>
    <x v="165"/>
    <x v="1"/>
    <n v="2.5499999999999998"/>
  </r>
  <r>
    <x v="3"/>
    <x v="0"/>
    <x v="1"/>
    <x v="0"/>
    <m/>
    <x v="165"/>
    <x v="191"/>
    <n v="-2.5499999999999998"/>
  </r>
  <r>
    <x v="2"/>
    <x v="70"/>
    <x v="1"/>
    <x v="4"/>
    <n v="1"/>
    <x v="265"/>
    <x v="191"/>
    <n v="1.21"/>
  </r>
  <r>
    <x v="2"/>
    <x v="70"/>
    <x v="1"/>
    <x v="4"/>
    <n v="1"/>
    <x v="265"/>
    <x v="62"/>
    <n v="-1.21"/>
  </r>
  <r>
    <x v="2"/>
    <x v="63"/>
    <x v="1"/>
    <x v="4"/>
    <n v="1"/>
    <x v="265"/>
    <x v="191"/>
    <n v="2.39"/>
  </r>
  <r>
    <x v="2"/>
    <x v="63"/>
    <x v="1"/>
    <x v="4"/>
    <n v="1"/>
    <x v="265"/>
    <x v="62"/>
    <n v="-2.39"/>
  </r>
  <r>
    <x v="2"/>
    <x v="51"/>
    <x v="1"/>
    <x v="4"/>
    <n v="1"/>
    <x v="266"/>
    <x v="191"/>
    <n v="0.96"/>
  </r>
  <r>
    <x v="2"/>
    <x v="51"/>
    <x v="1"/>
    <x v="4"/>
    <n v="1"/>
    <x v="266"/>
    <x v="62"/>
    <n v="-0.96"/>
  </r>
  <r>
    <x v="5"/>
    <x v="51"/>
    <x v="1"/>
    <x v="4"/>
    <m/>
    <x v="266"/>
    <x v="221"/>
    <n v="0.14000000000000001"/>
  </r>
  <r>
    <x v="5"/>
    <x v="51"/>
    <x v="1"/>
    <x v="4"/>
    <m/>
    <x v="266"/>
    <x v="191"/>
    <n v="-0.14000000000000001"/>
  </r>
  <r>
    <x v="7"/>
    <x v="74"/>
    <x v="1"/>
    <x v="4"/>
    <n v="1"/>
    <x v="267"/>
    <x v="191"/>
    <n v="15.83"/>
  </r>
  <r>
    <x v="7"/>
    <x v="74"/>
    <x v="1"/>
    <x v="4"/>
    <n v="1"/>
    <x v="267"/>
    <x v="180"/>
    <n v="-15.83"/>
  </r>
  <r>
    <x v="2"/>
    <x v="72"/>
    <x v="1"/>
    <x v="4"/>
    <n v="1"/>
    <x v="169"/>
    <x v="191"/>
    <n v="1.75"/>
  </r>
  <r>
    <x v="2"/>
    <x v="72"/>
    <x v="1"/>
    <x v="4"/>
    <n v="1"/>
    <x v="169"/>
    <x v="62"/>
    <n v="-1.75"/>
  </r>
  <r>
    <x v="9"/>
    <x v="59"/>
    <x v="1"/>
    <x v="4"/>
    <n v="9"/>
    <x v="170"/>
    <x v="191"/>
    <n v="301.5"/>
  </r>
  <r>
    <x v="9"/>
    <x v="59"/>
    <x v="1"/>
    <x v="4"/>
    <n v="9"/>
    <x v="170"/>
    <x v="185"/>
    <n v="-87.21"/>
  </r>
  <r>
    <x v="9"/>
    <x v="59"/>
    <x v="1"/>
    <x v="4"/>
    <n v="9"/>
    <x v="170"/>
    <x v="200"/>
    <n v="-214.29"/>
  </r>
  <r>
    <x v="2"/>
    <x v="77"/>
    <x v="1"/>
    <x v="4"/>
    <n v="1"/>
    <x v="268"/>
    <x v="191"/>
    <n v="1.26"/>
  </r>
  <r>
    <x v="2"/>
    <x v="77"/>
    <x v="1"/>
    <x v="4"/>
    <n v="1"/>
    <x v="268"/>
    <x v="62"/>
    <n v="-1.26"/>
  </r>
  <r>
    <x v="2"/>
    <x v="58"/>
    <x v="1"/>
    <x v="4"/>
    <n v="1"/>
    <x v="269"/>
    <x v="191"/>
    <n v="2.16"/>
  </r>
  <r>
    <x v="2"/>
    <x v="58"/>
    <x v="1"/>
    <x v="4"/>
    <n v="1"/>
    <x v="269"/>
    <x v="62"/>
    <n v="-2.16"/>
  </r>
  <r>
    <x v="2"/>
    <x v="55"/>
    <x v="1"/>
    <x v="4"/>
    <n v="1"/>
    <x v="270"/>
    <x v="191"/>
    <n v="1.4"/>
  </r>
  <r>
    <x v="2"/>
    <x v="55"/>
    <x v="1"/>
    <x v="4"/>
    <n v="1"/>
    <x v="270"/>
    <x v="62"/>
    <n v="-1.4"/>
  </r>
  <r>
    <x v="2"/>
    <x v="65"/>
    <x v="1"/>
    <x v="4"/>
    <n v="1"/>
    <x v="270"/>
    <x v="191"/>
    <n v="0.87"/>
  </r>
  <r>
    <x v="2"/>
    <x v="65"/>
    <x v="1"/>
    <x v="4"/>
    <n v="1"/>
    <x v="270"/>
    <x v="62"/>
    <n v="-0.87"/>
  </r>
  <r>
    <x v="2"/>
    <x v="75"/>
    <x v="1"/>
    <x v="4"/>
    <n v="1"/>
    <x v="270"/>
    <x v="191"/>
    <n v="2"/>
  </r>
  <r>
    <x v="2"/>
    <x v="75"/>
    <x v="1"/>
    <x v="4"/>
    <n v="1"/>
    <x v="270"/>
    <x v="62"/>
    <n v="-2"/>
  </r>
  <r>
    <x v="2"/>
    <x v="53"/>
    <x v="1"/>
    <x v="4"/>
    <n v="1"/>
    <x v="271"/>
    <x v="191"/>
    <n v="0.6"/>
  </r>
  <r>
    <x v="2"/>
    <x v="53"/>
    <x v="1"/>
    <x v="4"/>
    <n v="1"/>
    <x v="271"/>
    <x v="62"/>
    <n v="-0.6"/>
  </r>
  <r>
    <x v="2"/>
    <x v="62"/>
    <x v="1"/>
    <x v="4"/>
    <n v="1"/>
    <x v="174"/>
    <x v="191"/>
    <n v="2.5499999999999998"/>
  </r>
  <r>
    <x v="2"/>
    <x v="62"/>
    <x v="1"/>
    <x v="4"/>
    <n v="1"/>
    <x v="174"/>
    <x v="62"/>
    <n v="-2.5499999999999998"/>
  </r>
  <r>
    <x v="2"/>
    <x v="51"/>
    <x v="1"/>
    <x v="4"/>
    <n v="1"/>
    <x v="174"/>
    <x v="191"/>
    <n v="0"/>
  </r>
  <r>
    <x v="2"/>
    <x v="51"/>
    <x v="1"/>
    <x v="4"/>
    <n v="1"/>
    <x v="174"/>
    <x v="62"/>
    <n v="0"/>
  </r>
  <r>
    <x v="2"/>
    <x v="70"/>
    <x v="1"/>
    <x v="4"/>
    <n v="1"/>
    <x v="272"/>
    <x v="191"/>
    <n v="1.21"/>
  </r>
  <r>
    <x v="2"/>
    <x v="70"/>
    <x v="1"/>
    <x v="4"/>
    <n v="1"/>
    <x v="272"/>
    <x v="62"/>
    <n v="-1.21"/>
  </r>
  <r>
    <x v="2"/>
    <x v="63"/>
    <x v="1"/>
    <x v="4"/>
    <n v="1"/>
    <x v="273"/>
    <x v="191"/>
    <n v="2.39"/>
  </r>
  <r>
    <x v="2"/>
    <x v="63"/>
    <x v="1"/>
    <x v="4"/>
    <n v="1"/>
    <x v="273"/>
    <x v="62"/>
    <n v="-2.39"/>
  </r>
  <r>
    <x v="2"/>
    <x v="51"/>
    <x v="1"/>
    <x v="4"/>
    <n v="1"/>
    <x v="274"/>
    <x v="191"/>
    <n v="1"/>
  </r>
  <r>
    <x v="2"/>
    <x v="51"/>
    <x v="1"/>
    <x v="4"/>
    <n v="1"/>
    <x v="274"/>
    <x v="62"/>
    <n v="-1"/>
  </r>
  <r>
    <x v="3"/>
    <x v="0"/>
    <x v="1"/>
    <x v="0"/>
    <m/>
    <x v="180"/>
    <x v="1"/>
    <n v="339.58"/>
  </r>
  <r>
    <x v="3"/>
    <x v="0"/>
    <x v="1"/>
    <x v="0"/>
    <m/>
    <x v="180"/>
    <x v="191"/>
    <n v="-339.58"/>
  </r>
  <r>
    <x v="7"/>
    <x v="74"/>
    <x v="1"/>
    <x v="4"/>
    <n v="1"/>
    <x v="275"/>
    <x v="191"/>
    <n v="12.81"/>
  </r>
  <r>
    <x v="7"/>
    <x v="74"/>
    <x v="1"/>
    <x v="4"/>
    <n v="1"/>
    <x v="275"/>
    <x v="180"/>
    <n v="-12.81"/>
  </r>
  <r>
    <x v="3"/>
    <x v="0"/>
    <x v="1"/>
    <x v="0"/>
    <m/>
    <x v="183"/>
    <x v="1"/>
    <n v="12.84"/>
  </r>
  <r>
    <x v="3"/>
    <x v="0"/>
    <x v="1"/>
    <x v="0"/>
    <m/>
    <x v="183"/>
    <x v="191"/>
    <n v="-12.84"/>
  </r>
  <r>
    <x v="2"/>
    <x v="72"/>
    <x v="1"/>
    <x v="4"/>
    <n v="1"/>
    <x v="276"/>
    <x v="191"/>
    <n v="1.75"/>
  </r>
  <r>
    <x v="2"/>
    <x v="72"/>
    <x v="1"/>
    <x v="4"/>
    <n v="1"/>
    <x v="276"/>
    <x v="62"/>
    <n v="-1.75"/>
  </r>
  <r>
    <x v="0"/>
    <x v="0"/>
    <x v="1"/>
    <x v="0"/>
    <m/>
    <x v="277"/>
    <x v="191"/>
    <n v="2000"/>
  </r>
  <r>
    <x v="0"/>
    <x v="0"/>
    <x v="1"/>
    <x v="0"/>
    <m/>
    <x v="277"/>
    <x v="1"/>
    <n v="-2000"/>
  </r>
  <r>
    <x v="3"/>
    <x v="0"/>
    <x v="1"/>
    <x v="0"/>
    <m/>
    <x v="277"/>
    <x v="1"/>
    <n v="1.75"/>
  </r>
  <r>
    <x v="3"/>
    <x v="0"/>
    <x v="1"/>
    <x v="0"/>
    <m/>
    <x v="277"/>
    <x v="191"/>
    <n v="-1.75"/>
  </r>
  <r>
    <x v="2"/>
    <x v="77"/>
    <x v="1"/>
    <x v="4"/>
    <n v="1"/>
    <x v="186"/>
    <x v="191"/>
    <n v="1.26"/>
  </r>
  <r>
    <x v="2"/>
    <x v="77"/>
    <x v="1"/>
    <x v="4"/>
    <n v="1"/>
    <x v="186"/>
    <x v="62"/>
    <n v="-1.26"/>
  </r>
  <r>
    <x v="2"/>
    <x v="58"/>
    <x v="1"/>
    <x v="4"/>
    <n v="1"/>
    <x v="188"/>
    <x v="191"/>
    <n v="1.62"/>
  </r>
  <r>
    <x v="2"/>
    <x v="58"/>
    <x v="1"/>
    <x v="4"/>
    <n v="1"/>
    <x v="188"/>
    <x v="62"/>
    <n v="-1.62"/>
  </r>
  <r>
    <x v="1"/>
    <x v="79"/>
    <x v="1"/>
    <x v="5"/>
    <n v="8"/>
    <x v="188"/>
    <x v="222"/>
    <n v="404.56"/>
  </r>
  <r>
    <x v="1"/>
    <x v="79"/>
    <x v="1"/>
    <x v="5"/>
    <n v="8"/>
    <x v="188"/>
    <x v="191"/>
    <n v="-404.56"/>
  </r>
  <r>
    <x v="1"/>
    <x v="80"/>
    <x v="1"/>
    <x v="5"/>
    <n v="8"/>
    <x v="188"/>
    <x v="223"/>
    <n v="399.35"/>
  </r>
  <r>
    <x v="1"/>
    <x v="80"/>
    <x v="1"/>
    <x v="5"/>
    <n v="8"/>
    <x v="188"/>
    <x v="191"/>
    <n v="-399.35"/>
  </r>
  <r>
    <x v="1"/>
    <x v="81"/>
    <x v="1"/>
    <x v="6"/>
    <n v="27"/>
    <x v="278"/>
    <x v="224"/>
    <n v="506.25"/>
  </r>
  <r>
    <x v="1"/>
    <x v="81"/>
    <x v="1"/>
    <x v="6"/>
    <n v="27"/>
    <x v="278"/>
    <x v="191"/>
    <n v="-506.25"/>
  </r>
  <r>
    <x v="1"/>
    <x v="82"/>
    <x v="1"/>
    <x v="6"/>
    <n v="15"/>
    <x v="278"/>
    <x v="225"/>
    <n v="414.75"/>
  </r>
  <r>
    <x v="1"/>
    <x v="82"/>
    <x v="1"/>
    <x v="6"/>
    <n v="15"/>
    <x v="278"/>
    <x v="191"/>
    <n v="-414.75"/>
  </r>
  <r>
    <x v="1"/>
    <x v="83"/>
    <x v="1"/>
    <x v="6"/>
    <n v="9"/>
    <x v="278"/>
    <x v="226"/>
    <n v="388.26"/>
  </r>
  <r>
    <x v="1"/>
    <x v="83"/>
    <x v="1"/>
    <x v="6"/>
    <n v="9"/>
    <x v="278"/>
    <x v="191"/>
    <n v="-388.26"/>
  </r>
  <r>
    <x v="3"/>
    <x v="0"/>
    <x v="1"/>
    <x v="0"/>
    <m/>
    <x v="279"/>
    <x v="1"/>
    <n v="170.21"/>
  </r>
  <r>
    <x v="3"/>
    <x v="0"/>
    <x v="1"/>
    <x v="0"/>
    <m/>
    <x v="279"/>
    <x v="191"/>
    <n v="-170.21"/>
  </r>
  <r>
    <x v="2"/>
    <x v="57"/>
    <x v="1"/>
    <x v="4"/>
    <n v="1"/>
    <x v="190"/>
    <x v="191"/>
    <n v="1"/>
  </r>
  <r>
    <x v="2"/>
    <x v="57"/>
    <x v="1"/>
    <x v="4"/>
    <n v="1"/>
    <x v="190"/>
    <x v="62"/>
    <n v="-1"/>
  </r>
  <r>
    <x v="2"/>
    <x v="75"/>
    <x v="1"/>
    <x v="4"/>
    <n v="1"/>
    <x v="280"/>
    <x v="191"/>
    <n v="2"/>
  </r>
  <r>
    <x v="2"/>
    <x v="75"/>
    <x v="1"/>
    <x v="4"/>
    <n v="1"/>
    <x v="280"/>
    <x v="62"/>
    <n v="-2"/>
  </r>
  <r>
    <x v="2"/>
    <x v="55"/>
    <x v="1"/>
    <x v="4"/>
    <n v="1"/>
    <x v="281"/>
    <x v="191"/>
    <n v="1.4"/>
  </r>
  <r>
    <x v="2"/>
    <x v="55"/>
    <x v="1"/>
    <x v="4"/>
    <n v="1"/>
    <x v="281"/>
    <x v="62"/>
    <n v="-1.4"/>
  </r>
  <r>
    <x v="2"/>
    <x v="53"/>
    <x v="1"/>
    <x v="4"/>
    <n v="1"/>
    <x v="282"/>
    <x v="191"/>
    <n v="0.6"/>
  </r>
  <r>
    <x v="2"/>
    <x v="53"/>
    <x v="1"/>
    <x v="4"/>
    <n v="1"/>
    <x v="282"/>
    <x v="62"/>
    <n v="-0.6"/>
  </r>
  <r>
    <x v="2"/>
    <x v="81"/>
    <x v="1"/>
    <x v="6"/>
    <n v="1"/>
    <x v="282"/>
    <x v="191"/>
    <n v="4.8600000000000003"/>
  </r>
  <r>
    <x v="2"/>
    <x v="81"/>
    <x v="1"/>
    <x v="6"/>
    <n v="1"/>
    <x v="282"/>
    <x v="62"/>
    <n v="-4.8600000000000003"/>
  </r>
  <r>
    <x v="2"/>
    <x v="65"/>
    <x v="1"/>
    <x v="4"/>
    <n v="1"/>
    <x v="192"/>
    <x v="191"/>
    <n v="0.87"/>
  </r>
  <r>
    <x v="2"/>
    <x v="65"/>
    <x v="1"/>
    <x v="4"/>
    <n v="1"/>
    <x v="192"/>
    <x v="62"/>
    <n v="-0.87"/>
  </r>
  <r>
    <x v="2"/>
    <x v="62"/>
    <x v="1"/>
    <x v="4"/>
    <n v="1"/>
    <x v="283"/>
    <x v="191"/>
    <n v="2.5499999999999998"/>
  </r>
  <r>
    <x v="2"/>
    <x v="62"/>
    <x v="1"/>
    <x v="4"/>
    <n v="1"/>
    <x v="283"/>
    <x v="62"/>
    <n v="-2.5499999999999998"/>
  </r>
  <r>
    <x v="0"/>
    <x v="0"/>
    <x v="1"/>
    <x v="0"/>
    <m/>
    <x v="284"/>
    <x v="191"/>
    <n v="2000"/>
  </r>
  <r>
    <x v="0"/>
    <x v="0"/>
    <x v="1"/>
    <x v="0"/>
    <m/>
    <x v="284"/>
    <x v="1"/>
    <n v="-2000"/>
  </r>
  <r>
    <x v="2"/>
    <x v="63"/>
    <x v="1"/>
    <x v="4"/>
    <n v="1"/>
    <x v="285"/>
    <x v="191"/>
    <n v="2.5099999999999998"/>
  </r>
  <r>
    <x v="2"/>
    <x v="63"/>
    <x v="1"/>
    <x v="4"/>
    <n v="1"/>
    <x v="285"/>
    <x v="62"/>
    <n v="-2.5099999999999998"/>
  </r>
  <r>
    <x v="1"/>
    <x v="84"/>
    <x v="1"/>
    <x v="7"/>
    <n v="206"/>
    <x v="195"/>
    <x v="227"/>
    <n v="400.69"/>
  </r>
  <r>
    <x v="1"/>
    <x v="84"/>
    <x v="1"/>
    <x v="7"/>
    <n v="206"/>
    <x v="195"/>
    <x v="191"/>
    <n v="-400.69"/>
  </r>
  <r>
    <x v="1"/>
    <x v="85"/>
    <x v="1"/>
    <x v="7"/>
    <n v="7"/>
    <x v="195"/>
    <x v="228"/>
    <n v="410.83"/>
  </r>
  <r>
    <x v="1"/>
    <x v="85"/>
    <x v="1"/>
    <x v="7"/>
    <n v="7"/>
    <x v="195"/>
    <x v="191"/>
    <n v="-410.83"/>
  </r>
  <r>
    <x v="1"/>
    <x v="86"/>
    <x v="1"/>
    <x v="7"/>
    <n v="23"/>
    <x v="195"/>
    <x v="229"/>
    <n v="392.04"/>
  </r>
  <r>
    <x v="1"/>
    <x v="86"/>
    <x v="1"/>
    <x v="7"/>
    <n v="23"/>
    <x v="195"/>
    <x v="191"/>
    <n v="-392.04"/>
  </r>
  <r>
    <x v="1"/>
    <x v="87"/>
    <x v="1"/>
    <x v="7"/>
    <n v="205"/>
    <x v="195"/>
    <x v="230"/>
    <n v="409.8"/>
  </r>
  <r>
    <x v="1"/>
    <x v="87"/>
    <x v="1"/>
    <x v="7"/>
    <n v="205"/>
    <x v="195"/>
    <x v="191"/>
    <n v="-409.8"/>
  </r>
  <r>
    <x v="2"/>
    <x v="82"/>
    <x v="1"/>
    <x v="6"/>
    <n v="1"/>
    <x v="286"/>
    <x v="191"/>
    <n v="0.9"/>
  </r>
  <r>
    <x v="2"/>
    <x v="82"/>
    <x v="1"/>
    <x v="6"/>
    <n v="1"/>
    <x v="286"/>
    <x v="62"/>
    <n v="-0.9"/>
  </r>
  <r>
    <x v="1"/>
    <x v="88"/>
    <x v="1"/>
    <x v="8"/>
    <n v="10"/>
    <x v="286"/>
    <x v="231"/>
    <n v="377.48"/>
  </r>
  <r>
    <x v="1"/>
    <x v="88"/>
    <x v="1"/>
    <x v="8"/>
    <n v="10"/>
    <x v="286"/>
    <x v="191"/>
    <n v="-377.48"/>
  </r>
  <r>
    <x v="2"/>
    <x v="51"/>
    <x v="1"/>
    <x v="4"/>
    <n v="1"/>
    <x v="287"/>
    <x v="191"/>
    <n v="1.01"/>
  </r>
  <r>
    <x v="2"/>
    <x v="51"/>
    <x v="1"/>
    <x v="4"/>
    <n v="1"/>
    <x v="287"/>
    <x v="62"/>
    <n v="-1.01"/>
  </r>
  <r>
    <x v="3"/>
    <x v="0"/>
    <x v="1"/>
    <x v="0"/>
    <m/>
    <x v="288"/>
    <x v="1"/>
    <n v="24.92"/>
  </r>
  <r>
    <x v="3"/>
    <x v="0"/>
    <x v="1"/>
    <x v="0"/>
    <m/>
    <x v="288"/>
    <x v="191"/>
    <n v="-24.92"/>
  </r>
  <r>
    <x v="3"/>
    <x v="0"/>
    <x v="1"/>
    <x v="0"/>
    <m/>
    <x v="289"/>
    <x v="1"/>
    <n v="0.9"/>
  </r>
  <r>
    <x v="3"/>
    <x v="0"/>
    <x v="1"/>
    <x v="0"/>
    <m/>
    <x v="289"/>
    <x v="191"/>
    <n v="-0.9"/>
  </r>
  <r>
    <x v="2"/>
    <x v="83"/>
    <x v="1"/>
    <x v="6"/>
    <n v="1"/>
    <x v="290"/>
    <x v="191"/>
    <n v="8.73"/>
  </r>
  <r>
    <x v="2"/>
    <x v="83"/>
    <x v="1"/>
    <x v="6"/>
    <n v="1"/>
    <x v="290"/>
    <x v="62"/>
    <n v="-8.73"/>
  </r>
  <r>
    <x v="7"/>
    <x v="74"/>
    <x v="1"/>
    <x v="4"/>
    <n v="1"/>
    <x v="291"/>
    <x v="191"/>
    <n v="23.37"/>
  </r>
  <r>
    <x v="7"/>
    <x v="74"/>
    <x v="1"/>
    <x v="4"/>
    <n v="1"/>
    <x v="291"/>
    <x v="180"/>
    <n v="-23.37"/>
  </r>
  <r>
    <x v="0"/>
    <x v="0"/>
    <x v="1"/>
    <x v="0"/>
    <m/>
    <x v="292"/>
    <x v="191"/>
    <n v="1730"/>
  </r>
  <r>
    <x v="0"/>
    <x v="0"/>
    <x v="1"/>
    <x v="0"/>
    <m/>
    <x v="292"/>
    <x v="1"/>
    <n v="-1730"/>
  </r>
  <r>
    <x v="2"/>
    <x v="72"/>
    <x v="1"/>
    <x v="4"/>
    <n v="1"/>
    <x v="293"/>
    <x v="191"/>
    <n v="14"/>
  </r>
  <r>
    <x v="2"/>
    <x v="72"/>
    <x v="1"/>
    <x v="4"/>
    <n v="1"/>
    <x v="293"/>
    <x v="62"/>
    <n v="-14"/>
  </r>
  <r>
    <x v="2"/>
    <x v="77"/>
    <x v="1"/>
    <x v="4"/>
    <n v="1"/>
    <x v="294"/>
    <x v="191"/>
    <n v="1.26"/>
  </r>
  <r>
    <x v="2"/>
    <x v="77"/>
    <x v="1"/>
    <x v="4"/>
    <n v="1"/>
    <x v="294"/>
    <x v="62"/>
    <n v="-1.26"/>
  </r>
  <r>
    <x v="1"/>
    <x v="89"/>
    <x v="1"/>
    <x v="9"/>
    <n v="12"/>
    <x v="294"/>
    <x v="232"/>
    <n v="405.72"/>
  </r>
  <r>
    <x v="1"/>
    <x v="89"/>
    <x v="1"/>
    <x v="9"/>
    <n v="12"/>
    <x v="294"/>
    <x v="191"/>
    <n v="-405.72"/>
  </r>
  <r>
    <x v="1"/>
    <x v="90"/>
    <x v="1"/>
    <x v="9"/>
    <n v="8"/>
    <x v="294"/>
    <x v="233"/>
    <n v="415.35"/>
  </r>
  <r>
    <x v="1"/>
    <x v="90"/>
    <x v="1"/>
    <x v="9"/>
    <n v="8"/>
    <x v="294"/>
    <x v="191"/>
    <n v="-415.35"/>
  </r>
  <r>
    <x v="1"/>
    <x v="91"/>
    <x v="1"/>
    <x v="9"/>
    <n v="17"/>
    <x v="294"/>
    <x v="234"/>
    <n v="406.47"/>
  </r>
  <r>
    <x v="1"/>
    <x v="91"/>
    <x v="1"/>
    <x v="9"/>
    <n v="17"/>
    <x v="294"/>
    <x v="191"/>
    <n v="-406.47"/>
  </r>
  <r>
    <x v="1"/>
    <x v="92"/>
    <x v="1"/>
    <x v="9"/>
    <n v="4"/>
    <x v="294"/>
    <x v="235"/>
    <n v="384.72"/>
  </r>
  <r>
    <x v="1"/>
    <x v="92"/>
    <x v="1"/>
    <x v="9"/>
    <n v="4"/>
    <x v="294"/>
    <x v="191"/>
    <n v="-384.72"/>
  </r>
  <r>
    <x v="1"/>
    <x v="93"/>
    <x v="1"/>
    <x v="9"/>
    <n v="6"/>
    <x v="294"/>
    <x v="236"/>
    <n v="397.8"/>
  </r>
  <r>
    <x v="1"/>
    <x v="93"/>
    <x v="1"/>
    <x v="9"/>
    <n v="6"/>
    <x v="294"/>
    <x v="191"/>
    <n v="-397.8"/>
  </r>
  <r>
    <x v="3"/>
    <x v="0"/>
    <x v="1"/>
    <x v="0"/>
    <m/>
    <x v="295"/>
    <x v="1"/>
    <n v="304.39999999999998"/>
  </r>
  <r>
    <x v="3"/>
    <x v="0"/>
    <x v="1"/>
    <x v="0"/>
    <m/>
    <x v="295"/>
    <x v="191"/>
    <n v="-304.39999999999998"/>
  </r>
  <r>
    <x v="0"/>
    <x v="0"/>
    <x v="1"/>
    <x v="0"/>
    <m/>
    <x v="296"/>
    <x v="191"/>
    <n v="2000"/>
  </r>
  <r>
    <x v="0"/>
    <x v="0"/>
    <x v="1"/>
    <x v="0"/>
    <m/>
    <x v="296"/>
    <x v="1"/>
    <n v="-2000"/>
  </r>
  <r>
    <x v="1"/>
    <x v="94"/>
    <x v="1"/>
    <x v="10"/>
    <n v="4"/>
    <x v="297"/>
    <x v="237"/>
    <n v="20.88"/>
  </r>
  <r>
    <x v="1"/>
    <x v="94"/>
    <x v="1"/>
    <x v="10"/>
    <n v="4"/>
    <x v="297"/>
    <x v="191"/>
    <n v="-20.88"/>
  </r>
  <r>
    <x v="1"/>
    <x v="95"/>
    <x v="1"/>
    <x v="10"/>
    <n v="14"/>
    <x v="297"/>
    <x v="238"/>
    <n v="371"/>
  </r>
  <r>
    <x v="1"/>
    <x v="95"/>
    <x v="1"/>
    <x v="10"/>
    <n v="14"/>
    <x v="297"/>
    <x v="191"/>
    <n v="-371"/>
  </r>
  <r>
    <x v="1"/>
    <x v="96"/>
    <x v="1"/>
    <x v="10"/>
    <n v="18"/>
    <x v="297"/>
    <x v="239"/>
    <n v="406.33"/>
  </r>
  <r>
    <x v="1"/>
    <x v="96"/>
    <x v="1"/>
    <x v="10"/>
    <n v="18"/>
    <x v="297"/>
    <x v="191"/>
    <n v="-406.33"/>
  </r>
  <r>
    <x v="1"/>
    <x v="94"/>
    <x v="1"/>
    <x v="10"/>
    <n v="76"/>
    <x v="297"/>
    <x v="237"/>
    <n v="398.92"/>
  </r>
  <r>
    <x v="1"/>
    <x v="94"/>
    <x v="1"/>
    <x v="10"/>
    <n v="76"/>
    <x v="297"/>
    <x v="191"/>
    <n v="-398.92"/>
  </r>
  <r>
    <x v="1"/>
    <x v="97"/>
    <x v="1"/>
    <x v="10"/>
    <n v="18"/>
    <x v="297"/>
    <x v="240"/>
    <n v="395.82"/>
  </r>
  <r>
    <x v="1"/>
    <x v="97"/>
    <x v="1"/>
    <x v="10"/>
    <n v="18"/>
    <x v="297"/>
    <x v="191"/>
    <n v="-395.82"/>
  </r>
  <r>
    <x v="1"/>
    <x v="98"/>
    <x v="1"/>
    <x v="10"/>
    <n v="49"/>
    <x v="297"/>
    <x v="241"/>
    <n v="403.68"/>
  </r>
  <r>
    <x v="1"/>
    <x v="98"/>
    <x v="1"/>
    <x v="10"/>
    <n v="49"/>
    <x v="297"/>
    <x v="191"/>
    <n v="-403.68"/>
  </r>
  <r>
    <x v="2"/>
    <x v="92"/>
    <x v="1"/>
    <x v="9"/>
    <n v="1"/>
    <x v="201"/>
    <x v="191"/>
    <n v="1.52"/>
  </r>
  <r>
    <x v="2"/>
    <x v="92"/>
    <x v="1"/>
    <x v="9"/>
    <n v="1"/>
    <x v="201"/>
    <x v="62"/>
    <n v="-1.52"/>
  </r>
  <r>
    <x v="3"/>
    <x v="0"/>
    <x v="1"/>
    <x v="0"/>
    <m/>
    <x v="298"/>
    <x v="1"/>
    <n v="4.63"/>
  </r>
  <r>
    <x v="3"/>
    <x v="0"/>
    <x v="1"/>
    <x v="0"/>
    <m/>
    <x v="298"/>
    <x v="191"/>
    <n v="-4.63"/>
  </r>
  <r>
    <x v="2"/>
    <x v="58"/>
    <x v="1"/>
    <x v="4"/>
    <n v="1"/>
    <x v="299"/>
    <x v="191"/>
    <n v="0.78"/>
  </r>
  <r>
    <x v="2"/>
    <x v="58"/>
    <x v="1"/>
    <x v="4"/>
    <n v="1"/>
    <x v="299"/>
    <x v="62"/>
    <n v="-0.78"/>
  </r>
  <r>
    <x v="2"/>
    <x v="81"/>
    <x v="1"/>
    <x v="6"/>
    <n v="1"/>
    <x v="300"/>
    <x v="191"/>
    <n v="5.67"/>
  </r>
  <r>
    <x v="2"/>
    <x v="81"/>
    <x v="1"/>
    <x v="6"/>
    <n v="1"/>
    <x v="300"/>
    <x v="62"/>
    <n v="-5.67"/>
  </r>
  <r>
    <x v="0"/>
    <x v="0"/>
    <x v="1"/>
    <x v="0"/>
    <m/>
    <x v="300"/>
    <x v="191"/>
    <n v="2000"/>
  </r>
  <r>
    <x v="0"/>
    <x v="0"/>
    <x v="1"/>
    <x v="0"/>
    <m/>
    <x v="300"/>
    <x v="1"/>
    <n v="-2000"/>
  </r>
  <r>
    <x v="2"/>
    <x v="86"/>
    <x v="1"/>
    <x v="7"/>
    <n v="1"/>
    <x v="203"/>
    <x v="191"/>
    <n v="1.84"/>
  </r>
  <r>
    <x v="2"/>
    <x v="86"/>
    <x v="1"/>
    <x v="7"/>
    <n v="1"/>
    <x v="203"/>
    <x v="62"/>
    <n v="-1.84"/>
  </r>
  <r>
    <x v="0"/>
    <x v="0"/>
    <x v="1"/>
    <x v="0"/>
    <m/>
    <x v="203"/>
    <x v="191"/>
    <n v="500"/>
  </r>
  <r>
    <x v="0"/>
    <x v="0"/>
    <x v="1"/>
    <x v="0"/>
    <m/>
    <x v="203"/>
    <x v="1"/>
    <n v="-500"/>
  </r>
  <r>
    <x v="2"/>
    <x v="55"/>
    <x v="1"/>
    <x v="4"/>
    <n v="1"/>
    <x v="204"/>
    <x v="191"/>
    <n v="1.4"/>
  </r>
  <r>
    <x v="2"/>
    <x v="55"/>
    <x v="1"/>
    <x v="4"/>
    <n v="1"/>
    <x v="204"/>
    <x v="62"/>
    <n v="-1.4"/>
  </r>
  <r>
    <x v="2"/>
    <x v="65"/>
    <x v="1"/>
    <x v="4"/>
    <n v="1"/>
    <x v="301"/>
    <x v="191"/>
    <n v="0.87"/>
  </r>
  <r>
    <x v="2"/>
    <x v="65"/>
    <x v="1"/>
    <x v="4"/>
    <n v="1"/>
    <x v="301"/>
    <x v="62"/>
    <n v="-0.87"/>
  </r>
  <r>
    <x v="2"/>
    <x v="57"/>
    <x v="1"/>
    <x v="4"/>
    <n v="1"/>
    <x v="205"/>
    <x v="191"/>
    <n v="1"/>
  </r>
  <r>
    <x v="2"/>
    <x v="57"/>
    <x v="1"/>
    <x v="4"/>
    <n v="1"/>
    <x v="205"/>
    <x v="62"/>
    <n v="-1"/>
  </r>
  <r>
    <x v="2"/>
    <x v="75"/>
    <x v="1"/>
    <x v="4"/>
    <n v="1"/>
    <x v="302"/>
    <x v="191"/>
    <n v="2"/>
  </r>
  <r>
    <x v="2"/>
    <x v="75"/>
    <x v="1"/>
    <x v="4"/>
    <n v="1"/>
    <x v="302"/>
    <x v="62"/>
    <n v="-2"/>
  </r>
  <r>
    <x v="2"/>
    <x v="62"/>
    <x v="1"/>
    <x v="4"/>
    <n v="1"/>
    <x v="302"/>
    <x v="191"/>
    <n v="2.98"/>
  </r>
  <r>
    <x v="2"/>
    <x v="62"/>
    <x v="1"/>
    <x v="4"/>
    <n v="1"/>
    <x v="302"/>
    <x v="62"/>
    <n v="-2.98"/>
  </r>
  <r>
    <x v="2"/>
    <x v="89"/>
    <x v="1"/>
    <x v="9"/>
    <n v="1"/>
    <x v="208"/>
    <x v="191"/>
    <n v="2.4"/>
  </r>
  <r>
    <x v="2"/>
    <x v="89"/>
    <x v="1"/>
    <x v="9"/>
    <n v="1"/>
    <x v="208"/>
    <x v="62"/>
    <n v="-2.4"/>
  </r>
  <r>
    <x v="2"/>
    <x v="63"/>
    <x v="1"/>
    <x v="4"/>
    <n v="1"/>
    <x v="303"/>
    <x v="191"/>
    <n v="2.5099999999999998"/>
  </r>
  <r>
    <x v="2"/>
    <x v="63"/>
    <x v="1"/>
    <x v="4"/>
    <n v="1"/>
    <x v="303"/>
    <x v="62"/>
    <n v="-2.5099999999999998"/>
  </r>
  <r>
    <x v="2"/>
    <x v="90"/>
    <x v="1"/>
    <x v="9"/>
    <n v="1"/>
    <x v="304"/>
    <x v="191"/>
    <n v="5.44"/>
  </r>
  <r>
    <x v="2"/>
    <x v="90"/>
    <x v="1"/>
    <x v="9"/>
    <n v="1"/>
    <x v="304"/>
    <x v="62"/>
    <n v="-5.44"/>
  </r>
  <r>
    <x v="2"/>
    <x v="83"/>
    <x v="1"/>
    <x v="6"/>
    <n v="1"/>
    <x v="305"/>
    <x v="191"/>
    <n v="5.67"/>
  </r>
  <r>
    <x v="2"/>
    <x v="83"/>
    <x v="1"/>
    <x v="6"/>
    <n v="1"/>
    <x v="305"/>
    <x v="62"/>
    <n v="-5.67"/>
  </r>
  <r>
    <x v="2"/>
    <x v="82"/>
    <x v="1"/>
    <x v="6"/>
    <n v="1"/>
    <x v="305"/>
    <x v="191"/>
    <n v="0.9"/>
  </r>
  <r>
    <x v="2"/>
    <x v="82"/>
    <x v="1"/>
    <x v="6"/>
    <n v="1"/>
    <x v="305"/>
    <x v="62"/>
    <n v="-0.9"/>
  </r>
  <r>
    <x v="2"/>
    <x v="51"/>
    <x v="1"/>
    <x v="4"/>
    <n v="1"/>
    <x v="305"/>
    <x v="191"/>
    <n v="0.98"/>
  </r>
  <r>
    <x v="2"/>
    <x v="51"/>
    <x v="1"/>
    <x v="4"/>
    <n v="1"/>
    <x v="305"/>
    <x v="62"/>
    <n v="-0.98"/>
  </r>
  <r>
    <x v="15"/>
    <x v="0"/>
    <x v="1"/>
    <x v="0"/>
    <m/>
    <x v="306"/>
    <x v="191"/>
    <n v="0.15"/>
  </r>
  <r>
    <x v="15"/>
    <x v="0"/>
    <x v="1"/>
    <x v="0"/>
    <m/>
    <x v="306"/>
    <x v="242"/>
    <n v="-0.15"/>
  </r>
  <r>
    <x v="7"/>
    <x v="74"/>
    <x v="1"/>
    <x v="4"/>
    <n v="1"/>
    <x v="307"/>
    <x v="191"/>
    <n v="24.22"/>
  </r>
  <r>
    <x v="7"/>
    <x v="74"/>
    <x v="1"/>
    <x v="4"/>
    <n v="1"/>
    <x v="307"/>
    <x v="180"/>
    <n v="-24.22"/>
  </r>
  <r>
    <x v="2"/>
    <x v="72"/>
    <x v="1"/>
    <x v="4"/>
    <n v="1"/>
    <x v="308"/>
    <x v="191"/>
    <n v="1.75"/>
  </r>
  <r>
    <x v="2"/>
    <x v="72"/>
    <x v="1"/>
    <x v="4"/>
    <n v="1"/>
    <x v="308"/>
    <x v="62"/>
    <n v="-1.75"/>
  </r>
  <r>
    <x v="15"/>
    <x v="0"/>
    <x v="1"/>
    <x v="0"/>
    <m/>
    <x v="309"/>
    <x v="191"/>
    <n v="0.88"/>
  </r>
  <r>
    <x v="15"/>
    <x v="0"/>
    <x v="1"/>
    <x v="0"/>
    <m/>
    <x v="309"/>
    <x v="242"/>
    <n v="-0.88"/>
  </r>
  <r>
    <x v="2"/>
    <x v="77"/>
    <x v="1"/>
    <x v="4"/>
    <n v="1"/>
    <x v="310"/>
    <x v="191"/>
    <n v="1.46"/>
  </r>
  <r>
    <x v="2"/>
    <x v="77"/>
    <x v="1"/>
    <x v="4"/>
    <n v="1"/>
    <x v="310"/>
    <x v="62"/>
    <n v="-1.46"/>
  </r>
  <r>
    <x v="2"/>
    <x v="58"/>
    <x v="1"/>
    <x v="4"/>
    <n v="1"/>
    <x v="210"/>
    <x v="191"/>
    <n v="11.4"/>
  </r>
  <r>
    <x v="2"/>
    <x v="58"/>
    <x v="1"/>
    <x v="4"/>
    <n v="1"/>
    <x v="210"/>
    <x v="62"/>
    <n v="-11.4"/>
  </r>
  <r>
    <x v="2"/>
    <x v="98"/>
    <x v="1"/>
    <x v="10"/>
    <n v="1"/>
    <x v="311"/>
    <x v="191"/>
    <n v="9.31"/>
  </r>
  <r>
    <x v="2"/>
    <x v="98"/>
    <x v="1"/>
    <x v="10"/>
    <n v="1"/>
    <x v="311"/>
    <x v="62"/>
    <n v="-9.31"/>
  </r>
  <r>
    <x v="2"/>
    <x v="75"/>
    <x v="1"/>
    <x v="4"/>
    <n v="1"/>
    <x v="312"/>
    <x v="191"/>
    <n v="2"/>
  </r>
  <r>
    <x v="2"/>
    <x v="75"/>
    <x v="1"/>
    <x v="4"/>
    <n v="1"/>
    <x v="312"/>
    <x v="62"/>
    <n v="-2"/>
  </r>
  <r>
    <x v="2"/>
    <x v="92"/>
    <x v="1"/>
    <x v="9"/>
    <n v="1"/>
    <x v="313"/>
    <x v="191"/>
    <n v="1.52"/>
  </r>
  <r>
    <x v="2"/>
    <x v="92"/>
    <x v="1"/>
    <x v="9"/>
    <n v="1"/>
    <x v="313"/>
    <x v="62"/>
    <n v="-1.52"/>
  </r>
  <r>
    <x v="15"/>
    <x v="0"/>
    <x v="1"/>
    <x v="0"/>
    <m/>
    <x v="314"/>
    <x v="191"/>
    <n v="0.27"/>
  </r>
  <r>
    <x v="15"/>
    <x v="0"/>
    <x v="1"/>
    <x v="0"/>
    <m/>
    <x v="314"/>
    <x v="242"/>
    <n v="-0.27"/>
  </r>
  <r>
    <x v="2"/>
    <x v="62"/>
    <x v="1"/>
    <x v="4"/>
    <n v="1"/>
    <x v="315"/>
    <x v="191"/>
    <n v="2.98"/>
  </r>
  <r>
    <x v="2"/>
    <x v="62"/>
    <x v="1"/>
    <x v="4"/>
    <n v="1"/>
    <x v="315"/>
    <x v="62"/>
    <n v="-2.98"/>
  </r>
  <r>
    <x v="3"/>
    <x v="0"/>
    <x v="1"/>
    <x v="0"/>
    <m/>
    <x v="316"/>
    <x v="1"/>
    <n v="3428.5"/>
  </r>
  <r>
    <x v="3"/>
    <x v="0"/>
    <x v="1"/>
    <x v="0"/>
    <m/>
    <x v="316"/>
    <x v="191"/>
    <n v="-3428.5"/>
  </r>
  <r>
    <x v="2"/>
    <x v="55"/>
    <x v="1"/>
    <x v="4"/>
    <n v="1"/>
    <x v="317"/>
    <x v="191"/>
    <n v="1.4"/>
  </r>
  <r>
    <x v="2"/>
    <x v="55"/>
    <x v="1"/>
    <x v="4"/>
    <n v="1"/>
    <x v="317"/>
    <x v="62"/>
    <n v="-1.4"/>
  </r>
  <r>
    <x v="2"/>
    <x v="81"/>
    <x v="1"/>
    <x v="6"/>
    <n v="1"/>
    <x v="318"/>
    <x v="191"/>
    <n v="5.67"/>
  </r>
  <r>
    <x v="2"/>
    <x v="81"/>
    <x v="1"/>
    <x v="6"/>
    <n v="1"/>
    <x v="318"/>
    <x v="62"/>
    <n v="-5.67"/>
  </r>
  <r>
    <x v="2"/>
    <x v="86"/>
    <x v="1"/>
    <x v="7"/>
    <n v="1"/>
    <x v="319"/>
    <x v="191"/>
    <n v="1.84"/>
  </r>
  <r>
    <x v="2"/>
    <x v="86"/>
    <x v="1"/>
    <x v="7"/>
    <n v="1"/>
    <x v="319"/>
    <x v="62"/>
    <n v="-1.84"/>
  </r>
  <r>
    <x v="2"/>
    <x v="65"/>
    <x v="1"/>
    <x v="4"/>
    <n v="1"/>
    <x v="320"/>
    <x v="191"/>
    <n v="0.87"/>
  </r>
  <r>
    <x v="2"/>
    <x v="65"/>
    <x v="1"/>
    <x v="4"/>
    <n v="1"/>
    <x v="320"/>
    <x v="62"/>
    <n v="-0.87"/>
  </r>
  <r>
    <x v="2"/>
    <x v="89"/>
    <x v="1"/>
    <x v="9"/>
    <n v="1"/>
    <x v="321"/>
    <x v="191"/>
    <n v="2.4"/>
  </r>
  <r>
    <x v="2"/>
    <x v="89"/>
    <x v="1"/>
    <x v="9"/>
    <n v="1"/>
    <x v="321"/>
    <x v="62"/>
    <n v="-2.4"/>
  </r>
  <r>
    <x v="15"/>
    <x v="0"/>
    <x v="1"/>
    <x v="0"/>
    <m/>
    <x v="321"/>
    <x v="191"/>
    <n v="0.5"/>
  </r>
  <r>
    <x v="15"/>
    <x v="0"/>
    <x v="1"/>
    <x v="0"/>
    <m/>
    <x v="321"/>
    <x v="242"/>
    <n v="-0.5"/>
  </r>
  <r>
    <x v="2"/>
    <x v="63"/>
    <x v="1"/>
    <x v="4"/>
    <n v="1"/>
    <x v="322"/>
    <x v="191"/>
    <n v="2.5099999999999998"/>
  </r>
  <r>
    <x v="2"/>
    <x v="63"/>
    <x v="1"/>
    <x v="4"/>
    <n v="1"/>
    <x v="322"/>
    <x v="62"/>
    <n v="-2.5099999999999998"/>
  </r>
  <r>
    <x v="2"/>
    <x v="82"/>
    <x v="1"/>
    <x v="6"/>
    <n v="1"/>
    <x v="323"/>
    <x v="191"/>
    <n v="0.9"/>
  </r>
  <r>
    <x v="2"/>
    <x v="82"/>
    <x v="1"/>
    <x v="6"/>
    <n v="1"/>
    <x v="323"/>
    <x v="62"/>
    <n v="-0.9"/>
  </r>
  <r>
    <x v="2"/>
    <x v="83"/>
    <x v="1"/>
    <x v="6"/>
    <n v="1"/>
    <x v="323"/>
    <x v="191"/>
    <n v="5.67"/>
  </r>
  <r>
    <x v="2"/>
    <x v="83"/>
    <x v="1"/>
    <x v="6"/>
    <n v="1"/>
    <x v="323"/>
    <x v="62"/>
    <n v="-5.67"/>
  </r>
  <r>
    <x v="2"/>
    <x v="90"/>
    <x v="1"/>
    <x v="9"/>
    <n v="1"/>
    <x v="323"/>
    <x v="191"/>
    <n v="5.44"/>
  </r>
  <r>
    <x v="2"/>
    <x v="90"/>
    <x v="1"/>
    <x v="9"/>
    <n v="1"/>
    <x v="323"/>
    <x v="62"/>
    <n v="-5.44"/>
  </r>
  <r>
    <x v="2"/>
    <x v="51"/>
    <x v="1"/>
    <x v="4"/>
    <n v="1"/>
    <x v="324"/>
    <x v="191"/>
    <n v="0.81"/>
  </r>
  <r>
    <x v="2"/>
    <x v="51"/>
    <x v="1"/>
    <x v="4"/>
    <n v="1"/>
    <x v="324"/>
    <x v="62"/>
    <n v="-0.81"/>
  </r>
  <r>
    <x v="3"/>
    <x v="0"/>
    <x v="1"/>
    <x v="0"/>
    <m/>
    <x v="325"/>
    <x v="1"/>
    <n v="241.26"/>
  </r>
  <r>
    <x v="3"/>
    <x v="0"/>
    <x v="1"/>
    <x v="0"/>
    <m/>
    <x v="325"/>
    <x v="191"/>
    <n v="-241.26"/>
  </r>
  <r>
    <x v="7"/>
    <x v="74"/>
    <x v="1"/>
    <x v="4"/>
    <n v="1"/>
    <x v="326"/>
    <x v="191"/>
    <n v="26.74"/>
  </r>
  <r>
    <x v="7"/>
    <x v="74"/>
    <x v="1"/>
    <x v="4"/>
    <n v="1"/>
    <x v="326"/>
    <x v="180"/>
    <n v="-26.74"/>
  </r>
  <r>
    <x v="2"/>
    <x v="72"/>
    <x v="1"/>
    <x v="4"/>
    <n v="1"/>
    <x v="327"/>
    <x v="191"/>
    <n v="1.75"/>
  </r>
  <r>
    <x v="2"/>
    <x v="72"/>
    <x v="1"/>
    <x v="4"/>
    <n v="1"/>
    <x v="327"/>
    <x v="62"/>
    <n v="-1.75"/>
  </r>
  <r>
    <x v="3"/>
    <x v="0"/>
    <x v="1"/>
    <x v="0"/>
    <m/>
    <x v="328"/>
    <x v="1"/>
    <n v="28.49"/>
  </r>
  <r>
    <x v="3"/>
    <x v="0"/>
    <x v="1"/>
    <x v="0"/>
    <m/>
    <x v="328"/>
    <x v="191"/>
    <n v="-28.49"/>
  </r>
  <r>
    <x v="15"/>
    <x v="0"/>
    <x v="1"/>
    <x v="0"/>
    <m/>
    <x v="329"/>
    <x v="191"/>
    <n v="0.1"/>
  </r>
  <r>
    <x v="15"/>
    <x v="0"/>
    <x v="1"/>
    <x v="0"/>
    <m/>
    <x v="329"/>
    <x v="242"/>
    <n v="-0.1"/>
  </r>
  <r>
    <x v="2"/>
    <x v="77"/>
    <x v="1"/>
    <x v="4"/>
    <n v="1"/>
    <x v="330"/>
    <x v="191"/>
    <n v="1.46"/>
  </r>
  <r>
    <x v="2"/>
    <x v="77"/>
    <x v="1"/>
    <x v="4"/>
    <n v="1"/>
    <x v="330"/>
    <x v="62"/>
    <n v="-1.46"/>
  </r>
  <r>
    <x v="0"/>
    <x v="0"/>
    <x v="1"/>
    <x v="0"/>
    <m/>
    <x v="331"/>
    <x v="191"/>
    <n v="2000"/>
  </r>
  <r>
    <x v="0"/>
    <x v="0"/>
    <x v="1"/>
    <x v="0"/>
    <m/>
    <x v="331"/>
    <x v="1"/>
    <n v="-2000"/>
  </r>
  <r>
    <x v="2"/>
    <x v="71"/>
    <x v="1"/>
    <x v="4"/>
    <n v="1"/>
    <x v="332"/>
    <x v="191"/>
    <n v="1.4"/>
  </r>
  <r>
    <x v="2"/>
    <x v="71"/>
    <x v="1"/>
    <x v="4"/>
    <n v="1"/>
    <x v="332"/>
    <x v="62"/>
    <n v="-1.4"/>
  </r>
  <r>
    <x v="2"/>
    <x v="58"/>
    <x v="1"/>
    <x v="4"/>
    <n v="1"/>
    <x v="333"/>
    <x v="191"/>
    <n v="2.4"/>
  </r>
  <r>
    <x v="2"/>
    <x v="58"/>
    <x v="1"/>
    <x v="4"/>
    <n v="1"/>
    <x v="333"/>
    <x v="62"/>
    <n v="-2.4"/>
  </r>
  <r>
    <x v="2"/>
    <x v="98"/>
    <x v="1"/>
    <x v="10"/>
    <n v="1"/>
    <x v="334"/>
    <x v="191"/>
    <n v="9.31"/>
  </r>
  <r>
    <x v="2"/>
    <x v="98"/>
    <x v="1"/>
    <x v="10"/>
    <n v="1"/>
    <x v="334"/>
    <x v="62"/>
    <n v="-9.31"/>
  </r>
  <r>
    <x v="2"/>
    <x v="92"/>
    <x v="1"/>
    <x v="9"/>
    <n v="1"/>
    <x v="335"/>
    <x v="191"/>
    <n v="1.52"/>
  </r>
  <r>
    <x v="2"/>
    <x v="92"/>
    <x v="1"/>
    <x v="9"/>
    <n v="1"/>
    <x v="335"/>
    <x v="62"/>
    <n v="-1.52"/>
  </r>
  <r>
    <x v="2"/>
    <x v="55"/>
    <x v="1"/>
    <x v="4"/>
    <n v="1"/>
    <x v="336"/>
    <x v="191"/>
    <n v="1.4"/>
  </r>
  <r>
    <x v="2"/>
    <x v="55"/>
    <x v="1"/>
    <x v="4"/>
    <n v="1"/>
    <x v="336"/>
    <x v="62"/>
    <n v="-1.4"/>
  </r>
  <r>
    <x v="2"/>
    <x v="75"/>
    <x v="1"/>
    <x v="4"/>
    <n v="1"/>
    <x v="337"/>
    <x v="191"/>
    <n v="2"/>
  </r>
  <r>
    <x v="2"/>
    <x v="75"/>
    <x v="1"/>
    <x v="4"/>
    <n v="1"/>
    <x v="337"/>
    <x v="62"/>
    <n v="-2"/>
  </r>
  <r>
    <x v="15"/>
    <x v="0"/>
    <x v="1"/>
    <x v="0"/>
    <m/>
    <x v="338"/>
    <x v="191"/>
    <n v="0.1"/>
  </r>
  <r>
    <x v="15"/>
    <x v="0"/>
    <x v="1"/>
    <x v="0"/>
    <m/>
    <x v="338"/>
    <x v="242"/>
    <n v="-0.1"/>
  </r>
  <r>
    <x v="1"/>
    <x v="99"/>
    <x v="1"/>
    <x v="11"/>
    <n v="16"/>
    <x v="339"/>
    <x v="243"/>
    <n v="688.78"/>
  </r>
  <r>
    <x v="1"/>
    <x v="99"/>
    <x v="1"/>
    <x v="11"/>
    <n v="16"/>
    <x v="339"/>
    <x v="191"/>
    <n v="-688.78"/>
  </r>
  <r>
    <x v="1"/>
    <x v="100"/>
    <x v="1"/>
    <x v="11"/>
    <n v="164"/>
    <x v="339"/>
    <x v="244"/>
    <n v="667.48"/>
  </r>
  <r>
    <x v="1"/>
    <x v="100"/>
    <x v="1"/>
    <x v="11"/>
    <n v="164"/>
    <x v="339"/>
    <x v="191"/>
    <n v="-667.48"/>
  </r>
  <r>
    <x v="1"/>
    <x v="101"/>
    <x v="1"/>
    <x v="11"/>
    <n v="38"/>
    <x v="339"/>
    <x v="245"/>
    <n v="676.74"/>
  </r>
  <r>
    <x v="1"/>
    <x v="101"/>
    <x v="1"/>
    <x v="11"/>
    <n v="38"/>
    <x v="339"/>
    <x v="191"/>
    <n v="-676.74"/>
  </r>
  <r>
    <x v="2"/>
    <x v="81"/>
    <x v="1"/>
    <x v="6"/>
    <n v="1"/>
    <x v="340"/>
    <x v="191"/>
    <n v="5.67"/>
  </r>
  <r>
    <x v="2"/>
    <x v="81"/>
    <x v="1"/>
    <x v="6"/>
    <n v="1"/>
    <x v="340"/>
    <x v="62"/>
    <n v="-5.67"/>
  </r>
  <r>
    <x v="3"/>
    <x v="0"/>
    <x v="1"/>
    <x v="0"/>
    <m/>
    <x v="340"/>
    <x v="1"/>
    <n v="237.44"/>
  </r>
  <r>
    <x v="3"/>
    <x v="0"/>
    <x v="1"/>
    <x v="0"/>
    <m/>
    <x v="340"/>
    <x v="191"/>
    <n v="-237.44"/>
  </r>
  <r>
    <x v="2"/>
    <x v="86"/>
    <x v="1"/>
    <x v="7"/>
    <n v="1"/>
    <x v="341"/>
    <x v="191"/>
    <n v="1.84"/>
  </r>
  <r>
    <x v="2"/>
    <x v="86"/>
    <x v="1"/>
    <x v="7"/>
    <n v="1"/>
    <x v="341"/>
    <x v="62"/>
    <n v="-1.84"/>
  </r>
  <r>
    <x v="3"/>
    <x v="0"/>
    <x v="1"/>
    <x v="0"/>
    <m/>
    <x v="341"/>
    <x v="1"/>
    <n v="93.42"/>
  </r>
  <r>
    <x v="3"/>
    <x v="0"/>
    <x v="1"/>
    <x v="0"/>
    <m/>
    <x v="341"/>
    <x v="191"/>
    <n v="-93.42"/>
  </r>
  <r>
    <x v="2"/>
    <x v="89"/>
    <x v="1"/>
    <x v="9"/>
    <n v="1"/>
    <x v="342"/>
    <x v="191"/>
    <n v="2.4"/>
  </r>
  <r>
    <x v="2"/>
    <x v="89"/>
    <x v="1"/>
    <x v="9"/>
    <n v="1"/>
    <x v="342"/>
    <x v="62"/>
    <n v="-2.4"/>
  </r>
  <r>
    <x v="2"/>
    <x v="102"/>
    <x v="1"/>
    <x v="0"/>
    <n v="0"/>
    <x v="343"/>
    <x v="191"/>
    <n v="0.8"/>
  </r>
  <r>
    <x v="2"/>
    <x v="102"/>
    <x v="1"/>
    <x v="0"/>
    <n v="0"/>
    <x v="343"/>
    <x v="62"/>
    <n v="-0.8"/>
  </r>
  <r>
    <x v="2"/>
    <x v="90"/>
    <x v="1"/>
    <x v="9"/>
    <n v="1"/>
    <x v="343"/>
    <x v="191"/>
    <n v="5.44"/>
  </r>
  <r>
    <x v="2"/>
    <x v="90"/>
    <x v="1"/>
    <x v="9"/>
    <n v="1"/>
    <x v="343"/>
    <x v="62"/>
    <n v="-5.44"/>
  </r>
  <r>
    <x v="2"/>
    <x v="63"/>
    <x v="1"/>
    <x v="4"/>
    <n v="1"/>
    <x v="343"/>
    <x v="191"/>
    <n v="2.5099999999999998"/>
  </r>
  <r>
    <x v="2"/>
    <x v="63"/>
    <x v="1"/>
    <x v="4"/>
    <n v="1"/>
    <x v="343"/>
    <x v="62"/>
    <n v="-2.5099999999999998"/>
  </r>
  <r>
    <x v="2"/>
    <x v="83"/>
    <x v="1"/>
    <x v="6"/>
    <n v="1"/>
    <x v="344"/>
    <x v="191"/>
    <n v="5.67"/>
  </r>
  <r>
    <x v="2"/>
    <x v="83"/>
    <x v="1"/>
    <x v="6"/>
    <n v="1"/>
    <x v="344"/>
    <x v="62"/>
    <n v="-5.67"/>
  </r>
  <r>
    <x v="0"/>
    <x v="0"/>
    <x v="1"/>
    <x v="0"/>
    <m/>
    <x v="344"/>
    <x v="191"/>
    <n v="2000"/>
  </r>
  <r>
    <x v="0"/>
    <x v="0"/>
    <x v="1"/>
    <x v="0"/>
    <m/>
    <x v="344"/>
    <x v="1"/>
    <n v="-2000"/>
  </r>
  <r>
    <x v="2"/>
    <x v="51"/>
    <x v="1"/>
    <x v="4"/>
    <n v="1"/>
    <x v="345"/>
    <x v="191"/>
    <n v="0.97"/>
  </r>
  <r>
    <x v="2"/>
    <x v="51"/>
    <x v="1"/>
    <x v="4"/>
    <n v="1"/>
    <x v="345"/>
    <x v="62"/>
    <n v="-0.97"/>
  </r>
  <r>
    <x v="15"/>
    <x v="0"/>
    <x v="1"/>
    <x v="0"/>
    <m/>
    <x v="346"/>
    <x v="191"/>
    <n v="0.31"/>
  </r>
  <r>
    <x v="15"/>
    <x v="0"/>
    <x v="1"/>
    <x v="0"/>
    <m/>
    <x v="346"/>
    <x v="242"/>
    <n v="-0.31"/>
  </r>
  <r>
    <x v="2"/>
    <x v="82"/>
    <x v="1"/>
    <x v="6"/>
    <n v="1"/>
    <x v="347"/>
    <x v="191"/>
    <n v="0.9"/>
  </r>
  <r>
    <x v="2"/>
    <x v="82"/>
    <x v="1"/>
    <x v="6"/>
    <n v="1"/>
    <x v="347"/>
    <x v="62"/>
    <n v="-0.9"/>
  </r>
  <r>
    <x v="16"/>
    <x v="103"/>
    <x v="1"/>
    <x v="12"/>
    <m/>
    <x v="348"/>
    <x v="246"/>
    <n v="4.67"/>
  </r>
  <r>
    <x v="16"/>
    <x v="103"/>
    <x v="1"/>
    <x v="12"/>
    <m/>
    <x v="348"/>
    <x v="247"/>
    <n v="-4.67"/>
  </r>
  <r>
    <x v="7"/>
    <x v="74"/>
    <x v="1"/>
    <x v="4"/>
    <n v="1"/>
    <x v="349"/>
    <x v="191"/>
    <n v="26.22"/>
  </r>
  <r>
    <x v="7"/>
    <x v="74"/>
    <x v="1"/>
    <x v="4"/>
    <n v="1"/>
    <x v="349"/>
    <x v="180"/>
    <n v="-26.22"/>
  </r>
  <r>
    <x v="1"/>
    <x v="101"/>
    <x v="1"/>
    <x v="13"/>
    <n v="22"/>
    <x v="350"/>
    <x v="248"/>
    <n v="327.08999999999997"/>
  </r>
  <r>
    <x v="1"/>
    <x v="101"/>
    <x v="1"/>
    <x v="13"/>
    <n v="22"/>
    <x v="350"/>
    <x v="191"/>
    <n v="-327.08999999999997"/>
  </r>
  <r>
    <x v="1"/>
    <x v="100"/>
    <x v="1"/>
    <x v="13"/>
    <n v="90"/>
    <x v="350"/>
    <x v="249"/>
    <n v="336.59"/>
  </r>
  <r>
    <x v="1"/>
    <x v="100"/>
    <x v="1"/>
    <x v="13"/>
    <n v="90"/>
    <x v="350"/>
    <x v="191"/>
    <n v="-336.59"/>
  </r>
  <r>
    <x v="1"/>
    <x v="104"/>
    <x v="1"/>
    <x v="13"/>
    <n v="350"/>
    <x v="350"/>
    <x v="250"/>
    <n v="317.8"/>
  </r>
  <r>
    <x v="1"/>
    <x v="104"/>
    <x v="1"/>
    <x v="13"/>
    <n v="350"/>
    <x v="350"/>
    <x v="191"/>
    <n v="-317.8"/>
  </r>
  <r>
    <x v="1"/>
    <x v="105"/>
    <x v="1"/>
    <x v="13"/>
    <n v="14"/>
    <x v="350"/>
    <x v="251"/>
    <n v="1049.1600000000001"/>
  </r>
  <r>
    <x v="1"/>
    <x v="105"/>
    <x v="1"/>
    <x v="13"/>
    <n v="14"/>
    <x v="350"/>
    <x v="191"/>
    <n v="-1049.1600000000001"/>
  </r>
  <r>
    <x v="2"/>
    <x v="72"/>
    <x v="1"/>
    <x v="4"/>
    <n v="1"/>
    <x v="351"/>
    <x v="191"/>
    <n v="1.75"/>
  </r>
  <r>
    <x v="2"/>
    <x v="72"/>
    <x v="1"/>
    <x v="4"/>
    <n v="1"/>
    <x v="351"/>
    <x v="62"/>
    <n v="-1.75"/>
  </r>
  <r>
    <x v="3"/>
    <x v="0"/>
    <x v="1"/>
    <x v="0"/>
    <m/>
    <x v="352"/>
    <x v="1"/>
    <n v="21.95"/>
  </r>
  <r>
    <x v="3"/>
    <x v="0"/>
    <x v="1"/>
    <x v="0"/>
    <m/>
    <x v="352"/>
    <x v="191"/>
    <n v="-21.95"/>
  </r>
  <r>
    <x v="2"/>
    <x v="99"/>
    <x v="1"/>
    <x v="11"/>
    <n v="1"/>
    <x v="353"/>
    <x v="191"/>
    <n v="4"/>
  </r>
  <r>
    <x v="2"/>
    <x v="99"/>
    <x v="1"/>
    <x v="11"/>
    <n v="1"/>
    <x v="353"/>
    <x v="62"/>
    <n v="-4"/>
  </r>
  <r>
    <x v="2"/>
    <x v="65"/>
    <x v="1"/>
    <x v="4"/>
    <n v="1"/>
    <x v="354"/>
    <x v="191"/>
    <n v="0.87"/>
  </r>
  <r>
    <x v="2"/>
    <x v="65"/>
    <x v="1"/>
    <x v="4"/>
    <n v="1"/>
    <x v="354"/>
    <x v="62"/>
    <n v="-0.87"/>
  </r>
  <r>
    <x v="15"/>
    <x v="0"/>
    <x v="1"/>
    <x v="0"/>
    <m/>
    <x v="355"/>
    <x v="191"/>
    <n v="0.1"/>
  </r>
  <r>
    <x v="15"/>
    <x v="0"/>
    <x v="1"/>
    <x v="0"/>
    <m/>
    <x v="355"/>
    <x v="242"/>
    <n v="-0.1"/>
  </r>
  <r>
    <x v="15"/>
    <x v="0"/>
    <x v="1"/>
    <x v="0"/>
    <m/>
    <x v="356"/>
    <x v="191"/>
    <n v="0.1"/>
  </r>
  <r>
    <x v="15"/>
    <x v="0"/>
    <x v="1"/>
    <x v="0"/>
    <m/>
    <x v="356"/>
    <x v="242"/>
    <n v="-0.1"/>
  </r>
  <r>
    <x v="17"/>
    <x v="18"/>
    <x v="0"/>
    <x v="2"/>
    <m/>
    <x v="100"/>
    <x v="252"/>
    <n v="6.82"/>
  </r>
  <r>
    <x v="17"/>
    <x v="18"/>
    <x v="0"/>
    <x v="1"/>
    <m/>
    <x v="100"/>
    <x v="252"/>
    <n v="6.18"/>
  </r>
  <r>
    <x v="17"/>
    <x v="18"/>
    <x v="0"/>
    <x v="2"/>
    <m/>
    <x v="100"/>
    <x v="253"/>
    <n v="0.23"/>
  </r>
  <r>
    <x v="17"/>
    <x v="18"/>
    <x v="0"/>
    <x v="1"/>
    <m/>
    <x v="100"/>
    <x v="253"/>
    <n v="0.21"/>
  </r>
  <r>
    <x v="17"/>
    <x v="18"/>
    <x v="0"/>
    <x v="2"/>
    <m/>
    <x v="100"/>
    <x v="120"/>
    <n v="-7.05"/>
  </r>
  <r>
    <x v="17"/>
    <x v="18"/>
    <x v="0"/>
    <x v="1"/>
    <m/>
    <x v="100"/>
    <x v="121"/>
    <n v="-6.39"/>
  </r>
  <r>
    <x v="17"/>
    <x v="18"/>
    <x v="0"/>
    <x v="2"/>
    <m/>
    <x v="357"/>
    <x v="252"/>
    <n v="6.85"/>
  </r>
  <r>
    <x v="17"/>
    <x v="51"/>
    <x v="1"/>
    <x v="4"/>
    <m/>
    <x v="357"/>
    <x v="252"/>
    <n v="0.15"/>
  </r>
  <r>
    <x v="17"/>
    <x v="18"/>
    <x v="0"/>
    <x v="2"/>
    <m/>
    <x v="357"/>
    <x v="254"/>
    <n v="-0.51"/>
  </r>
  <r>
    <x v="17"/>
    <x v="51"/>
    <x v="1"/>
    <x v="4"/>
    <m/>
    <x v="357"/>
    <x v="254"/>
    <n v="-0.01"/>
  </r>
  <r>
    <x v="17"/>
    <x v="18"/>
    <x v="0"/>
    <x v="2"/>
    <m/>
    <x v="357"/>
    <x v="120"/>
    <n v="-6.34"/>
  </r>
  <r>
    <x v="17"/>
    <x v="51"/>
    <x v="1"/>
    <x v="4"/>
    <m/>
    <x v="357"/>
    <x v="221"/>
    <n v="-0.14000000000000001"/>
  </r>
  <r>
    <x v="17"/>
    <x v="51"/>
    <x v="1"/>
    <x v="4"/>
    <m/>
    <x v="358"/>
    <x v="252"/>
    <n v="1"/>
  </r>
  <r>
    <x v="17"/>
    <x v="51"/>
    <x v="1"/>
    <x v="4"/>
    <m/>
    <x v="358"/>
    <x v="254"/>
    <n v="-0.57999999999999996"/>
  </r>
  <r>
    <x v="17"/>
    <x v="51"/>
    <x v="1"/>
    <x v="4"/>
    <m/>
    <x v="358"/>
    <x v="221"/>
    <n v="-0.42"/>
  </r>
  <r>
    <x v="9"/>
    <x v="70"/>
    <x v="1"/>
    <x v="4"/>
    <n v="22"/>
    <x v="359"/>
    <x v="211"/>
    <n v="-220.44"/>
  </r>
  <r>
    <x v="9"/>
    <x v="70"/>
    <x v="1"/>
    <x v="4"/>
    <n v="22"/>
    <x v="359"/>
    <x v="191"/>
    <n v="280.5"/>
  </r>
  <r>
    <x v="9"/>
    <x v="70"/>
    <x v="1"/>
    <x v="4"/>
    <n v="22"/>
    <x v="359"/>
    <x v="185"/>
    <n v="-60.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17F0D2-862C-4467-962E-D08BAB844B93}" name="PivotTable1" cacheId="17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2:BB182" firstHeaderRow="1" firstDataRow="3" firstDataCol="4"/>
  <pivotFields count="9">
    <pivotField compact="0" outline="0" multipleItemSelectionAllowed="1" showAll="0" defaultSubtotal="0"/>
    <pivotField axis="axisRow" compact="0" outline="0" showAll="0" defaultSubtotal="0">
      <items count="106">
        <item x="1"/>
        <item x="93"/>
        <item x="2"/>
        <item x="3"/>
        <item x="103"/>
        <item x="78"/>
        <item x="80"/>
        <item x="92"/>
        <item x="4"/>
        <item x="77"/>
        <item x="99"/>
        <item x="31"/>
        <item x="5"/>
        <item x="75"/>
        <item x="6"/>
        <item x="79"/>
        <item x="76"/>
        <item x="74"/>
        <item x="70"/>
        <item x="73"/>
        <item x="72"/>
        <item x="71"/>
        <item x="97"/>
        <item x="94"/>
        <item x="41"/>
        <item x="7"/>
        <item x="96"/>
        <item x="42"/>
        <item x="8"/>
        <item x="9"/>
        <item x="87"/>
        <item x="83"/>
        <item x="95"/>
        <item x="10"/>
        <item x="85"/>
        <item x="11"/>
        <item x="101"/>
        <item x="68"/>
        <item x="69"/>
        <item x="32"/>
        <item x="33"/>
        <item x="100"/>
        <item x="67"/>
        <item x="66"/>
        <item x="34"/>
        <item x="43"/>
        <item x="65"/>
        <item x="12"/>
        <item x="63"/>
        <item x="44"/>
        <item x="13"/>
        <item x="62"/>
        <item x="81"/>
        <item x="14"/>
        <item x="15"/>
        <item x="45"/>
        <item x="46"/>
        <item x="16"/>
        <item x="17"/>
        <item x="102"/>
        <item x="64"/>
        <item x="61"/>
        <item x="18"/>
        <item x="91"/>
        <item x="35"/>
        <item x="60"/>
        <item x="36"/>
        <item x="47"/>
        <item x="58"/>
        <item x="59"/>
        <item x="86"/>
        <item x="48"/>
        <item x="98"/>
        <item x="37"/>
        <item x="49"/>
        <item x="104"/>
        <item x="19"/>
        <item x="20"/>
        <item x="21"/>
        <item x="38"/>
        <item x="22"/>
        <item x="57"/>
        <item x="23"/>
        <item x="84"/>
        <item x="56"/>
        <item x="88"/>
        <item x="24"/>
        <item x="50"/>
        <item x="52"/>
        <item x="105"/>
        <item x="53"/>
        <item x="39"/>
        <item x="25"/>
        <item x="90"/>
        <item x="26"/>
        <item x="27"/>
        <item x="54"/>
        <item x="28"/>
        <item x="29"/>
        <item x="89"/>
        <item x="51"/>
        <item x="82"/>
        <item x="30"/>
        <item x="40"/>
        <item x="55"/>
        <item x="0"/>
      </items>
    </pivotField>
    <pivotField axis="axisRow" compact="0" outline="0" showAll="0" defaultSubtotal="0">
      <items count="2">
        <item x="0"/>
        <item x="1"/>
      </items>
    </pivotField>
    <pivotField axis="axisRow" compact="0" outline="0" showAll="0" defaultSubtotal="0">
      <items count="14">
        <item x="7"/>
        <item x="8"/>
        <item x="9"/>
        <item x="2"/>
        <item x="10"/>
        <item x="4"/>
        <item x="3"/>
        <item x="11"/>
        <item x="12"/>
        <item x="13"/>
        <item x="1"/>
        <item x="5"/>
        <item x="6"/>
        <item x="0"/>
      </items>
    </pivotField>
    <pivotField compact="0" outline="0" showAll="0" defaultSubtotal="0"/>
    <pivotField axis="axisCol"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multipleItemSelectionAllowed="1" showAll="0" sortType="ascending" defaultSubtotal="0">
      <items count="256">
        <item h="1" x="2"/>
        <item h="1" x="63"/>
        <item h="1" x="3"/>
        <item h="1" x="64"/>
        <item h="1" x="236"/>
        <item h="1" x="4"/>
        <item h="1" x="5"/>
        <item h="1" x="6"/>
        <item h="1" x="65"/>
        <item h="1" x="122"/>
        <item h="1" x="7"/>
        <item h="1" x="66"/>
        <item h="1" x="123"/>
        <item h="1" x="246"/>
        <item h="1" x="219"/>
        <item h="1" x="223"/>
        <item h="1" x="235"/>
        <item h="1" x="8"/>
        <item h="1" x="9"/>
        <item h="1" x="218"/>
        <item h="1" x="243"/>
        <item h="1" x="67"/>
        <item h="1" x="68"/>
        <item h="1" x="10"/>
        <item h="1" x="11"/>
        <item h="1" x="216"/>
        <item h="1" x="12"/>
        <item h="1" x="69"/>
        <item h="1" x="13"/>
        <item h="1" x="70"/>
        <item h="1" x="222"/>
        <item h="1" x="217"/>
        <item h="1" x="215"/>
        <item h="1" x="211"/>
        <item h="1" x="214"/>
        <item h="1" x="213"/>
        <item h="1" x="212"/>
        <item h="1" x="1"/>
        <item h="1" x="240"/>
        <item x="252"/>
        <item x="0"/>
        <item x="191"/>
        <item h="1" x="180"/>
        <item h="1" x="237"/>
        <item h="1" x="124"/>
        <item h="1" x="125"/>
        <item h="1" x="14"/>
        <item h="1" x="15"/>
        <item h="1" x="239"/>
        <item h="1" x="126"/>
        <item h="1" x="127"/>
        <item h="1" x="16"/>
        <item h="1" x="128"/>
        <item h="1" x="17"/>
        <item h="1" x="129"/>
        <item h="1" x="18"/>
        <item h="1" x="130"/>
        <item h="1" x="19"/>
        <item h="1" x="131"/>
        <item h="1" x="230"/>
        <item h="1" x="226"/>
        <item h="1" x="238"/>
        <item h="1" x="62"/>
        <item h="1" x="20"/>
        <item h="1" x="132"/>
        <item h="1" x="21"/>
        <item h="1" x="133"/>
        <item h="1" x="228"/>
        <item h="1" x="22"/>
        <item h="1" x="23"/>
        <item h="1" x="248"/>
        <item h="1" x="245"/>
        <item h="1" x="209"/>
        <item h="1" x="210"/>
        <item h="1" x="71"/>
        <item h="1" x="134"/>
        <item h="1" x="72"/>
        <item h="1" x="135"/>
        <item h="1" x="73"/>
        <item h="1" x="136"/>
        <item h="1" x="74"/>
        <item h="1" x="137"/>
        <item h="1" x="119"/>
        <item h="1" x="249"/>
        <item h="1" x="244"/>
        <item h="1" x="208"/>
        <item h="1" x="207"/>
        <item h="1" x="75"/>
        <item h="1" x="76"/>
        <item h="1" x="254"/>
        <item h="1" x="185"/>
        <item h="1" x="247"/>
        <item h="1" x="138"/>
        <item h="1" x="139"/>
        <item h="1" x="206"/>
        <item h="1" x="24"/>
        <item h="1" x="77"/>
        <item h="1" x="140"/>
        <item h="1" x="25"/>
        <item h="1" x="78"/>
        <item h="1" x="141"/>
        <item h="1" x="204"/>
        <item h="1" x="142"/>
        <item h="1" x="143"/>
        <item h="1" x="26"/>
        <item h="1" x="79"/>
        <item h="1" x="144"/>
        <item h="1" x="27"/>
        <item h="1" x="80"/>
        <item h="1" x="145"/>
        <item h="1" x="203"/>
        <item h="1" x="242"/>
        <item h="1" x="224"/>
        <item h="1" x="28"/>
        <item h="1" x="81"/>
        <item h="1" x="146"/>
        <item h="1" x="29"/>
        <item h="1" x="82"/>
        <item h="1" x="147"/>
        <item h="1" x="30"/>
        <item h="1" x="83"/>
        <item h="1" x="31"/>
        <item h="1" x="84"/>
        <item h="1" x="148"/>
        <item h="1" x="149"/>
        <item h="1" x="150"/>
        <item h="1" x="151"/>
        <item h="1" x="32"/>
        <item h="1" x="85"/>
        <item h="1" x="152"/>
        <item h="1" x="33"/>
        <item h="1" x="86"/>
        <item h="1" x="153"/>
        <item h="1" x="253"/>
        <item h="1" x="186"/>
        <item h="1" x="34"/>
        <item h="1" x="87"/>
        <item h="1" x="154"/>
        <item h="1" x="35"/>
        <item h="1" x="88"/>
        <item h="1" x="155"/>
        <item h="1" x="205"/>
        <item h="1" x="202"/>
        <item h="1" x="121"/>
        <item h="1" x="120"/>
        <item h="1" x="188"/>
        <item h="1" x="36"/>
        <item h="1" x="89"/>
        <item h="1" x="37"/>
        <item h="1" x="90"/>
        <item h="1" x="234"/>
        <item h="1" x="91"/>
        <item h="1" x="156"/>
        <item h="1" x="92"/>
        <item h="1" x="157"/>
        <item h="1" x="201"/>
        <item h="1" x="93"/>
        <item h="1" x="158"/>
        <item h="1" x="94"/>
        <item h="1" x="159"/>
        <item h="1" x="160"/>
        <item h="1" x="161"/>
        <item h="1" x="199"/>
        <item h="1" m="1" x="255"/>
        <item h="1" x="200"/>
        <item h="1" x="229"/>
        <item h="1" x="162"/>
        <item h="1" x="163"/>
        <item h="1" x="187"/>
        <item h="1" x="190"/>
        <item h="1" x="241"/>
        <item h="1" x="95"/>
        <item h="1" x="164"/>
        <item h="1" x="96"/>
        <item h="1" x="165"/>
        <item h="1" x="166"/>
        <item h="1" x="167"/>
        <item h="1" x="250"/>
        <item h="1" x="38"/>
        <item h="1" x="97"/>
        <item h="1" x="168"/>
        <item h="1" x="39"/>
        <item h="1" x="98"/>
        <item h="1" x="169"/>
        <item h="1" x="40"/>
        <item h="1" x="99"/>
        <item h="1" x="41"/>
        <item h="1" x="100"/>
        <item h="1" x="42"/>
        <item h="1" x="101"/>
        <item h="1" x="43"/>
        <item h="1" x="102"/>
        <item h="1" x="189"/>
        <item h="1" x="103"/>
        <item h="1" x="170"/>
        <item h="1" x="104"/>
        <item h="1" x="171"/>
        <item h="1" x="44"/>
        <item h="1" x="45"/>
        <item h="1" x="184"/>
        <item h="1" x="198"/>
        <item h="1" x="46"/>
        <item h="1" x="105"/>
        <item h="1" x="172"/>
        <item h="1" x="47"/>
        <item h="1" x="106"/>
        <item h="1" x="173"/>
        <item h="1" x="183"/>
        <item h="1" x="227"/>
        <item h="1" x="197"/>
        <item h="1" x="231"/>
        <item h="1" x="48"/>
        <item h="1" x="107"/>
        <item h="1" x="49"/>
        <item h="1" x="108"/>
        <item h="1" x="174"/>
        <item h="1" x="175"/>
        <item h="1" x="220"/>
        <item h="1" x="193"/>
        <item h="1" x="251"/>
        <item h="1" x="194"/>
        <item h="1" x="109"/>
        <item h="1" x="110"/>
        <item h="1" x="50"/>
        <item h="1" x="51"/>
        <item h="1" x="233"/>
        <item h="1" x="52"/>
        <item h="1" x="111"/>
        <item h="1" x="53"/>
        <item h="1" x="112"/>
        <item h="1" x="54"/>
        <item h="1" x="55"/>
        <item h="1" x="195"/>
        <item h="1" x="181"/>
        <item h="1" x="182"/>
        <item h="1" x="56"/>
        <item h="1" x="113"/>
        <item h="1" x="176"/>
        <item h="1" x="57"/>
        <item h="1" x="114"/>
        <item h="1" x="177"/>
        <item h="1" x="58"/>
        <item h="1" x="178"/>
        <item h="1" x="59"/>
        <item h="1" x="179"/>
        <item h="1" x="232"/>
        <item h="1" x="221"/>
        <item h="1" x="192"/>
        <item h="1" x="225"/>
        <item h="1" x="60"/>
        <item h="1" x="115"/>
        <item h="1" x="61"/>
        <item h="1" x="116"/>
        <item h="1" x="117"/>
        <item h="1" x="118"/>
        <item h="1" x="196"/>
      </items>
    </pivotField>
    <pivotField dataField="1" compact="0" outline="0" showAll="0" defaultSubtotal="0"/>
    <pivotField axis="axisCol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4">
    <field x="2"/>
    <field x="1"/>
    <field x="3"/>
    <field x="6"/>
  </rowFields>
  <rowItems count="178">
    <i>
      <x/>
      <x/>
      <x v="3"/>
      <x v="40"/>
    </i>
    <i r="2">
      <x v="10"/>
      <x v="40"/>
    </i>
    <i r="1">
      <x v="2"/>
      <x v="10"/>
      <x v="40"/>
    </i>
    <i r="1">
      <x v="3"/>
      <x v="3"/>
      <x v="40"/>
    </i>
    <i r="2">
      <x v="6"/>
      <x v="40"/>
    </i>
    <i r="2">
      <x v="10"/>
      <x v="40"/>
    </i>
    <i r="1">
      <x v="8"/>
      <x v="10"/>
      <x v="40"/>
    </i>
    <i r="1">
      <x v="11"/>
      <x v="3"/>
      <x v="40"/>
    </i>
    <i r="1">
      <x v="12"/>
      <x v="10"/>
      <x v="40"/>
    </i>
    <i r="1">
      <x v="14"/>
      <x v="3"/>
      <x v="40"/>
    </i>
    <i r="2">
      <x v="10"/>
      <x v="40"/>
    </i>
    <i r="1">
      <x v="24"/>
      <x v="3"/>
      <x v="40"/>
    </i>
    <i r="2">
      <x v="6"/>
      <x v="40"/>
    </i>
    <i r="2">
      <x v="10"/>
      <x v="40"/>
    </i>
    <i r="1">
      <x v="25"/>
      <x v="3"/>
      <x v="40"/>
    </i>
    <i r="2">
      <x v="6"/>
      <x v="40"/>
    </i>
    <i r="2">
      <x v="10"/>
      <x v="40"/>
    </i>
    <i r="1">
      <x v="27"/>
      <x v="3"/>
      <x v="40"/>
    </i>
    <i r="2">
      <x v="6"/>
      <x v="40"/>
    </i>
    <i r="2">
      <x v="10"/>
      <x v="40"/>
    </i>
    <i r="1">
      <x v="28"/>
      <x v="3"/>
      <x v="40"/>
    </i>
    <i r="2">
      <x v="6"/>
      <x v="40"/>
    </i>
    <i r="2">
      <x v="10"/>
      <x v="40"/>
    </i>
    <i r="1">
      <x v="29"/>
      <x v="6"/>
      <x v="40"/>
    </i>
    <i r="2">
      <x v="10"/>
      <x v="40"/>
    </i>
    <i r="1">
      <x v="33"/>
      <x v="3"/>
      <x v="40"/>
    </i>
    <i r="2">
      <x v="6"/>
      <x v="40"/>
    </i>
    <i r="2">
      <x v="10"/>
      <x v="40"/>
    </i>
    <i r="1">
      <x v="35"/>
      <x v="3"/>
      <x v="40"/>
    </i>
    <i r="2">
      <x v="6"/>
      <x v="40"/>
    </i>
    <i r="2">
      <x v="10"/>
      <x v="40"/>
    </i>
    <i r="1">
      <x v="39"/>
      <x v="3"/>
      <x v="40"/>
    </i>
    <i r="2">
      <x v="6"/>
      <x v="40"/>
    </i>
    <i r="1">
      <x v="40"/>
      <x v="3"/>
      <x v="40"/>
    </i>
    <i r="2">
      <x v="6"/>
      <x v="40"/>
    </i>
    <i r="2">
      <x v="10"/>
      <x v="40"/>
    </i>
    <i r="1">
      <x v="44"/>
      <x v="3"/>
      <x v="40"/>
    </i>
    <i r="2">
      <x v="6"/>
      <x v="40"/>
    </i>
    <i r="2">
      <x v="10"/>
      <x v="40"/>
    </i>
    <i r="1">
      <x v="45"/>
      <x v="3"/>
      <x v="40"/>
    </i>
    <i r="2">
      <x v="6"/>
      <x v="40"/>
    </i>
    <i r="2">
      <x v="10"/>
      <x v="40"/>
    </i>
    <i r="1">
      <x v="47"/>
      <x v="3"/>
      <x v="40"/>
    </i>
    <i r="2">
      <x v="6"/>
      <x v="40"/>
    </i>
    <i r="2">
      <x v="10"/>
      <x v="40"/>
    </i>
    <i r="1">
      <x v="49"/>
      <x v="3"/>
      <x v="40"/>
    </i>
    <i r="2">
      <x v="6"/>
      <x v="40"/>
    </i>
    <i r="2">
      <x v="10"/>
      <x v="40"/>
    </i>
    <i r="1">
      <x v="50"/>
      <x v="3"/>
      <x v="40"/>
    </i>
    <i r="2">
      <x v="6"/>
      <x v="40"/>
    </i>
    <i r="2">
      <x v="10"/>
      <x v="40"/>
    </i>
    <i r="1">
      <x v="53"/>
      <x v="3"/>
      <x v="40"/>
    </i>
    <i r="2">
      <x v="6"/>
      <x v="40"/>
    </i>
    <i r="2">
      <x v="10"/>
      <x v="40"/>
    </i>
    <i r="1">
      <x v="54"/>
      <x v="3"/>
      <x v="40"/>
    </i>
    <i r="2">
      <x v="10"/>
      <x v="40"/>
    </i>
    <i r="1">
      <x v="55"/>
      <x v="6"/>
      <x v="40"/>
    </i>
    <i r="1">
      <x v="56"/>
      <x v="6"/>
      <x v="40"/>
    </i>
    <i r="1">
      <x v="57"/>
      <x v="3"/>
      <x v="40"/>
    </i>
    <i r="2">
      <x v="6"/>
      <x v="40"/>
    </i>
    <i r="2">
      <x v="10"/>
      <x v="40"/>
    </i>
    <i r="1">
      <x v="58"/>
      <x v="3"/>
      <x v="40"/>
    </i>
    <i r="2">
      <x v="6"/>
      <x v="40"/>
    </i>
    <i r="2">
      <x v="10"/>
      <x v="40"/>
    </i>
    <i r="1">
      <x v="62"/>
      <x v="3"/>
      <x v="39"/>
    </i>
    <i r="3">
      <x v="40"/>
    </i>
    <i r="2">
      <x v="6"/>
      <x v="40"/>
    </i>
    <i r="2">
      <x v="10"/>
      <x v="39"/>
    </i>
    <i r="3">
      <x v="40"/>
    </i>
    <i r="1">
      <x v="64"/>
      <x v="3"/>
      <x v="40"/>
    </i>
    <i r="2">
      <x v="6"/>
      <x v="40"/>
    </i>
    <i r="2">
      <x v="10"/>
      <x v="40"/>
    </i>
    <i r="2">
      <x v="13"/>
      <x v="40"/>
    </i>
    <i r="1">
      <x v="66"/>
      <x v="3"/>
      <x v="40"/>
    </i>
    <i r="2">
      <x v="6"/>
      <x v="40"/>
    </i>
    <i r="2">
      <x v="10"/>
      <x v="40"/>
    </i>
    <i r="1">
      <x v="67"/>
      <x v="6"/>
      <x v="40"/>
    </i>
    <i r="1">
      <x v="71"/>
      <x v="6"/>
      <x v="40"/>
    </i>
    <i r="1">
      <x v="73"/>
      <x v="3"/>
      <x v="40"/>
    </i>
    <i r="2">
      <x v="6"/>
      <x v="40"/>
    </i>
    <i r="1">
      <x v="74"/>
      <x v="6"/>
      <x v="40"/>
    </i>
    <i r="1">
      <x v="76"/>
      <x v="3"/>
      <x v="40"/>
    </i>
    <i r="2">
      <x v="6"/>
      <x v="40"/>
    </i>
    <i r="2">
      <x v="10"/>
      <x v="40"/>
    </i>
    <i r="1">
      <x v="77"/>
      <x v="3"/>
      <x v="40"/>
    </i>
    <i r="2">
      <x v="6"/>
      <x v="40"/>
    </i>
    <i r="2">
      <x v="10"/>
      <x v="40"/>
    </i>
    <i r="1">
      <x v="78"/>
      <x v="3"/>
      <x v="40"/>
    </i>
    <i r="2">
      <x v="10"/>
      <x v="40"/>
    </i>
    <i r="1">
      <x v="79"/>
      <x v="3"/>
      <x v="40"/>
    </i>
    <i r="2">
      <x v="6"/>
      <x v="40"/>
    </i>
    <i r="1">
      <x v="80"/>
      <x v="10"/>
      <x v="40"/>
    </i>
    <i r="1">
      <x v="82"/>
      <x v="3"/>
      <x v="40"/>
    </i>
    <i r="2">
      <x v="6"/>
      <x v="40"/>
    </i>
    <i r="2">
      <x v="10"/>
      <x v="40"/>
    </i>
    <i r="1">
      <x v="86"/>
      <x v="3"/>
      <x v="40"/>
    </i>
    <i r="2">
      <x v="6"/>
      <x v="40"/>
    </i>
    <i r="2">
      <x v="10"/>
      <x v="40"/>
    </i>
    <i r="1">
      <x v="87"/>
      <x v="3"/>
      <x v="40"/>
    </i>
    <i r="2">
      <x v="6"/>
      <x v="40"/>
    </i>
    <i r="2">
      <x v="10"/>
      <x v="40"/>
    </i>
    <i r="1">
      <x v="91"/>
      <x v="3"/>
      <x v="40"/>
    </i>
    <i r="2">
      <x v="6"/>
      <x v="40"/>
    </i>
    <i r="2">
      <x v="10"/>
      <x v="40"/>
    </i>
    <i r="1">
      <x v="92"/>
      <x v="10"/>
      <x v="40"/>
    </i>
    <i r="1">
      <x v="94"/>
      <x v="3"/>
      <x v="40"/>
    </i>
    <i r="2">
      <x v="10"/>
      <x v="40"/>
    </i>
    <i r="1">
      <x v="95"/>
      <x v="10"/>
      <x v="40"/>
    </i>
    <i r="1">
      <x v="97"/>
      <x v="3"/>
      <x v="40"/>
    </i>
    <i r="2">
      <x v="6"/>
      <x v="40"/>
    </i>
    <i r="2">
      <x v="10"/>
      <x v="40"/>
    </i>
    <i r="1">
      <x v="98"/>
      <x v="3"/>
      <x v="40"/>
    </i>
    <i r="2">
      <x v="6"/>
      <x v="40"/>
    </i>
    <i r="2">
      <x v="10"/>
      <x v="40"/>
    </i>
    <i r="1">
      <x v="102"/>
      <x v="3"/>
      <x v="40"/>
    </i>
    <i r="2">
      <x v="6"/>
      <x v="40"/>
    </i>
    <i r="2">
      <x v="10"/>
      <x v="40"/>
    </i>
    <i r="1">
      <x v="103"/>
      <x v="3"/>
      <x v="40"/>
    </i>
    <i r="1">
      <x v="105"/>
      <x v="13"/>
      <x v="40"/>
    </i>
    <i>
      <x v="1"/>
      <x v="1"/>
      <x v="2"/>
      <x v="41"/>
    </i>
    <i r="1">
      <x v="5"/>
      <x v="5"/>
      <x v="41"/>
    </i>
    <i r="1">
      <x v="6"/>
      <x v="11"/>
      <x v="41"/>
    </i>
    <i r="1">
      <x v="7"/>
      <x v="2"/>
      <x v="41"/>
    </i>
    <i r="1">
      <x v="9"/>
      <x v="5"/>
      <x v="41"/>
    </i>
    <i r="1">
      <x v="10"/>
      <x v="7"/>
      <x v="41"/>
    </i>
    <i r="1">
      <x v="13"/>
      <x v="5"/>
      <x v="41"/>
    </i>
    <i r="1">
      <x v="15"/>
      <x v="11"/>
      <x v="41"/>
    </i>
    <i r="1">
      <x v="16"/>
      <x v="5"/>
      <x v="41"/>
    </i>
    <i r="1">
      <x v="17"/>
      <x v="5"/>
      <x v="41"/>
    </i>
    <i r="1">
      <x v="18"/>
      <x v="5"/>
      <x v="41"/>
    </i>
    <i r="1">
      <x v="19"/>
      <x v="5"/>
      <x v="41"/>
    </i>
    <i r="1">
      <x v="20"/>
      <x v="5"/>
      <x v="41"/>
    </i>
    <i r="1">
      <x v="21"/>
      <x v="5"/>
      <x v="41"/>
    </i>
    <i r="1">
      <x v="22"/>
      <x v="4"/>
      <x v="41"/>
    </i>
    <i r="1">
      <x v="23"/>
      <x v="4"/>
      <x v="41"/>
    </i>
    <i r="1">
      <x v="26"/>
      <x v="4"/>
      <x v="41"/>
    </i>
    <i r="1">
      <x v="30"/>
      <x/>
      <x v="41"/>
    </i>
    <i r="1">
      <x v="31"/>
      <x v="12"/>
      <x v="41"/>
    </i>
    <i r="1">
      <x v="32"/>
      <x v="4"/>
      <x v="41"/>
    </i>
    <i r="1">
      <x v="34"/>
      <x/>
      <x v="41"/>
    </i>
    <i r="1">
      <x v="36"/>
      <x v="7"/>
      <x v="41"/>
    </i>
    <i r="2">
      <x v="9"/>
      <x v="41"/>
    </i>
    <i r="1">
      <x v="37"/>
      <x v="5"/>
      <x v="41"/>
    </i>
    <i r="1">
      <x v="38"/>
      <x v="5"/>
      <x v="41"/>
    </i>
    <i r="1">
      <x v="41"/>
      <x v="7"/>
      <x v="41"/>
    </i>
    <i r="2">
      <x v="9"/>
      <x v="41"/>
    </i>
    <i r="1">
      <x v="42"/>
      <x v="5"/>
      <x v="41"/>
    </i>
    <i r="1">
      <x v="43"/>
      <x v="5"/>
      <x v="41"/>
    </i>
    <i r="1">
      <x v="46"/>
      <x v="5"/>
      <x v="41"/>
    </i>
    <i r="1">
      <x v="48"/>
      <x v="5"/>
      <x v="41"/>
    </i>
    <i r="1">
      <x v="51"/>
      <x v="5"/>
      <x v="41"/>
    </i>
    <i r="1">
      <x v="52"/>
      <x v="12"/>
      <x v="41"/>
    </i>
    <i r="1">
      <x v="59"/>
      <x v="13"/>
      <x v="41"/>
    </i>
    <i r="1">
      <x v="60"/>
      <x v="5"/>
      <x v="41"/>
    </i>
    <i r="1">
      <x v="61"/>
      <x v="5"/>
      <x v="41"/>
    </i>
    <i r="1">
      <x v="63"/>
      <x v="2"/>
      <x v="41"/>
    </i>
    <i r="1">
      <x v="65"/>
      <x v="5"/>
      <x v="41"/>
    </i>
    <i r="1">
      <x v="68"/>
      <x v="5"/>
      <x v="41"/>
    </i>
    <i r="1">
      <x v="69"/>
      <x v="5"/>
      <x v="41"/>
    </i>
    <i r="1">
      <x v="70"/>
      <x/>
      <x v="41"/>
    </i>
    <i r="1">
      <x v="72"/>
      <x v="4"/>
      <x v="41"/>
    </i>
    <i r="1">
      <x v="75"/>
      <x v="9"/>
      <x v="41"/>
    </i>
    <i r="1">
      <x v="81"/>
      <x v="5"/>
      <x v="41"/>
    </i>
    <i r="1">
      <x v="83"/>
      <x/>
      <x v="41"/>
    </i>
    <i r="1">
      <x v="84"/>
      <x v="5"/>
      <x v="41"/>
    </i>
    <i r="1">
      <x v="85"/>
      <x v="1"/>
      <x v="41"/>
    </i>
    <i r="1">
      <x v="88"/>
      <x v="5"/>
      <x v="41"/>
    </i>
    <i r="1">
      <x v="89"/>
      <x v="9"/>
      <x v="41"/>
    </i>
    <i r="1">
      <x v="90"/>
      <x v="5"/>
      <x v="41"/>
    </i>
    <i r="1">
      <x v="93"/>
      <x v="2"/>
      <x v="41"/>
    </i>
    <i r="1">
      <x v="96"/>
      <x v="5"/>
      <x v="41"/>
    </i>
    <i r="1">
      <x v="99"/>
      <x v="2"/>
      <x v="41"/>
    </i>
    <i r="1">
      <x v="100"/>
      <x v="5"/>
      <x v="39"/>
    </i>
    <i r="3">
      <x v="41"/>
    </i>
    <i r="1">
      <x v="101"/>
      <x v="12"/>
      <x v="41"/>
    </i>
    <i r="1">
      <x v="104"/>
      <x v="5"/>
      <x v="41"/>
    </i>
    <i r="1">
      <x v="105"/>
      <x v="13"/>
      <x v="41"/>
    </i>
    <i t="grand">
      <x/>
    </i>
  </rowItems>
  <colFields count="2">
    <field x="8"/>
    <field x="5"/>
  </colFields>
  <colItems count="50">
    <i>
      <x v="1"/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colItems>
  <dataFields count="1">
    <dataField name="Sum of Amount+-" fld="7" baseField="6" baseItem="40"/>
  </dataFields>
  <formats count="2">
    <format dxfId="17">
      <pivotArea field="5" type="button" dataOnly="0" labelOnly="1" outline="0" axis="axisCol" fieldPosition="1"/>
    </format>
    <format dxfId="16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6B4843-CDB4-491F-A04F-47EBEE6E9C58}" name="PivotTable3" cacheId="17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B21:J198" firstHeaderRow="1" firstDataRow="3" firstDataCol="4" rowPageCount="1" colPageCount="1"/>
  <pivotFields count="9">
    <pivotField axis="axisPage" compact="0" outline="0" multipleItemSelectionAllowed="1" showAll="0" defaultSubtotal="0">
      <items count="19">
        <item h="1" x="0"/>
        <item h="1" x="3"/>
        <item h="1" x="10"/>
        <item h="1" x="4"/>
        <item h="1" x="5"/>
        <item h="1" x="12"/>
        <item h="1" x="1"/>
        <item h="1" x="6"/>
        <item h="1" x="2"/>
        <item h="1" x="15"/>
        <item h="1" m="1" x="18"/>
        <item h="1" x="13"/>
        <item h="1" x="16"/>
        <item h="1" x="17"/>
        <item x="9"/>
        <item h="1" x="14"/>
        <item h="1" x="8"/>
        <item h="1" x="11"/>
        <item h="1" x="7"/>
      </items>
    </pivotField>
    <pivotField axis="axisRow" compact="0" outline="0" showAll="0" defaultSubtotal="0">
      <items count="106">
        <item x="1"/>
        <item x="93"/>
        <item x="2"/>
        <item x="3"/>
        <item x="103"/>
        <item x="78"/>
        <item x="80"/>
        <item x="92"/>
        <item x="4"/>
        <item x="77"/>
        <item x="99"/>
        <item x="31"/>
        <item x="5"/>
        <item x="75"/>
        <item x="6"/>
        <item x="79"/>
        <item x="76"/>
        <item x="74"/>
        <item x="70"/>
        <item x="73"/>
        <item x="72"/>
        <item x="71"/>
        <item x="97"/>
        <item x="94"/>
        <item x="41"/>
        <item x="7"/>
        <item x="96"/>
        <item x="42"/>
        <item x="8"/>
        <item x="9"/>
        <item x="87"/>
        <item x="83"/>
        <item x="95"/>
        <item x="10"/>
        <item x="85"/>
        <item x="11"/>
        <item x="101"/>
        <item x="68"/>
        <item x="69"/>
        <item x="32"/>
        <item x="33"/>
        <item x="100"/>
        <item x="67"/>
        <item x="66"/>
        <item x="34"/>
        <item x="43"/>
        <item x="65"/>
        <item x="12"/>
        <item x="63"/>
        <item x="44"/>
        <item x="13"/>
        <item x="62"/>
        <item x="81"/>
        <item x="14"/>
        <item x="15"/>
        <item x="45"/>
        <item x="46"/>
        <item x="16"/>
        <item x="17"/>
        <item x="102"/>
        <item x="64"/>
        <item x="61"/>
        <item x="18"/>
        <item x="91"/>
        <item x="35"/>
        <item x="60"/>
        <item x="36"/>
        <item x="47"/>
        <item x="58"/>
        <item x="59"/>
        <item x="86"/>
        <item x="48"/>
        <item x="98"/>
        <item x="37"/>
        <item x="49"/>
        <item x="104"/>
        <item x="19"/>
        <item x="20"/>
        <item x="21"/>
        <item x="38"/>
        <item x="22"/>
        <item x="57"/>
        <item x="23"/>
        <item x="84"/>
        <item x="56"/>
        <item x="88"/>
        <item x="24"/>
        <item x="50"/>
        <item x="52"/>
        <item x="105"/>
        <item x="53"/>
        <item x="39"/>
        <item x="25"/>
        <item x="90"/>
        <item x="26"/>
        <item x="27"/>
        <item x="54"/>
        <item x="28"/>
        <item x="29"/>
        <item x="89"/>
        <item x="51"/>
        <item x="82"/>
        <item x="30"/>
        <item x="40"/>
        <item x="55"/>
        <item x="0"/>
      </items>
    </pivotField>
    <pivotField axis="axisRow" compact="0" outline="0" showAll="0" defaultSubtotal="0">
      <items count="2">
        <item x="0"/>
        <item x="1"/>
      </items>
    </pivotField>
    <pivotField axis="axisRow" compact="0" outline="0" showAll="0" defaultSubtotal="0">
      <items count="14">
        <item x="7"/>
        <item x="8"/>
        <item x="9"/>
        <item x="2"/>
        <item x="10"/>
        <item x="4"/>
        <item x="3"/>
        <item x="11"/>
        <item x="12"/>
        <item x="13"/>
        <item x="1"/>
        <item x="5"/>
        <item x="6"/>
        <item x="0"/>
      </items>
    </pivotField>
    <pivotField compact="0" outline="0" showAll="0" defaultSubtotal="0"/>
    <pivotField axis="axisCol"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multipleItemSelectionAllowed="1" showAll="0" sortType="ascending" defaultSubtotal="0">
      <items count="256">
        <item x="2"/>
        <item x="63"/>
        <item x="3"/>
        <item x="64"/>
        <item x="236"/>
        <item x="4"/>
        <item x="5"/>
        <item x="6"/>
        <item x="65"/>
        <item x="122"/>
        <item x="7"/>
        <item x="66"/>
        <item x="123"/>
        <item x="246"/>
        <item x="219"/>
        <item x="223"/>
        <item x="235"/>
        <item x="8"/>
        <item x="9"/>
        <item x="218"/>
        <item x="243"/>
        <item x="67"/>
        <item x="68"/>
        <item x="10"/>
        <item x="11"/>
        <item x="216"/>
        <item x="12"/>
        <item x="69"/>
        <item x="13"/>
        <item x="70"/>
        <item x="222"/>
        <item x="217"/>
        <item x="215"/>
        <item x="211"/>
        <item x="214"/>
        <item x="213"/>
        <item x="212"/>
        <item h="1" x="1"/>
        <item x="240"/>
        <item h="1" x="252"/>
        <item h="1" x="0"/>
        <item h="1" x="191"/>
        <item h="1" x="180"/>
        <item x="237"/>
        <item x="124"/>
        <item x="125"/>
        <item x="14"/>
        <item x="15"/>
        <item x="239"/>
        <item x="126"/>
        <item x="127"/>
        <item x="16"/>
        <item x="128"/>
        <item x="17"/>
        <item x="129"/>
        <item x="18"/>
        <item x="130"/>
        <item x="19"/>
        <item x="131"/>
        <item x="230"/>
        <item x="226"/>
        <item x="238"/>
        <item h="1" x="62"/>
        <item x="20"/>
        <item x="132"/>
        <item x="21"/>
        <item x="133"/>
        <item x="228"/>
        <item x="22"/>
        <item x="23"/>
        <item x="248"/>
        <item x="245"/>
        <item x="209"/>
        <item x="210"/>
        <item x="71"/>
        <item x="134"/>
        <item x="72"/>
        <item x="135"/>
        <item x="73"/>
        <item x="136"/>
        <item x="74"/>
        <item x="137"/>
        <item h="1" x="119"/>
        <item x="249"/>
        <item x="244"/>
        <item x="208"/>
        <item x="207"/>
        <item x="75"/>
        <item x="76"/>
        <item h="1" x="254"/>
        <item h="1" x="185"/>
        <item h="1" x="247"/>
        <item x="138"/>
        <item x="139"/>
        <item x="206"/>
        <item x="24"/>
        <item x="77"/>
        <item x="140"/>
        <item x="25"/>
        <item x="78"/>
        <item x="141"/>
        <item x="204"/>
        <item x="142"/>
        <item x="143"/>
        <item x="26"/>
        <item x="79"/>
        <item x="144"/>
        <item x="27"/>
        <item x="80"/>
        <item x="145"/>
        <item x="203"/>
        <item h="1" x="242"/>
        <item x="224"/>
        <item x="28"/>
        <item x="81"/>
        <item x="146"/>
        <item x="29"/>
        <item x="82"/>
        <item x="147"/>
        <item x="30"/>
        <item x="83"/>
        <item x="31"/>
        <item x="84"/>
        <item x="148"/>
        <item x="149"/>
        <item x="150"/>
        <item x="151"/>
        <item x="32"/>
        <item x="85"/>
        <item x="152"/>
        <item x="33"/>
        <item x="86"/>
        <item x="153"/>
        <item h="1" x="253"/>
        <item h="1" x="186"/>
        <item x="34"/>
        <item x="87"/>
        <item x="154"/>
        <item x="35"/>
        <item x="88"/>
        <item x="155"/>
        <item x="205"/>
        <item x="202"/>
        <item h="1" x="121"/>
        <item h="1" x="120"/>
        <item h="1" x="188"/>
        <item x="36"/>
        <item x="89"/>
        <item x="37"/>
        <item x="90"/>
        <item x="234"/>
        <item x="91"/>
        <item x="156"/>
        <item x="92"/>
        <item x="157"/>
        <item x="201"/>
        <item x="93"/>
        <item x="158"/>
        <item x="94"/>
        <item x="159"/>
        <item x="160"/>
        <item x="161"/>
        <item x="199"/>
        <item h="1" m="1" x="255"/>
        <item x="200"/>
        <item x="229"/>
        <item x="162"/>
        <item x="163"/>
        <item h="1" x="187"/>
        <item h="1" x="190"/>
        <item x="241"/>
        <item x="95"/>
        <item x="164"/>
        <item x="96"/>
        <item x="165"/>
        <item x="166"/>
        <item x="167"/>
        <item x="250"/>
        <item x="38"/>
        <item x="97"/>
        <item x="168"/>
        <item x="39"/>
        <item x="98"/>
        <item x="169"/>
        <item x="40"/>
        <item x="99"/>
        <item x="41"/>
        <item x="100"/>
        <item x="42"/>
        <item x="101"/>
        <item x="43"/>
        <item x="102"/>
        <item h="1" x="189"/>
        <item x="103"/>
        <item x="170"/>
        <item x="104"/>
        <item x="171"/>
        <item x="44"/>
        <item x="45"/>
        <item h="1" x="184"/>
        <item x="198"/>
        <item x="46"/>
        <item x="105"/>
        <item x="172"/>
        <item x="47"/>
        <item x="106"/>
        <item x="173"/>
        <item h="1" x="183"/>
        <item x="227"/>
        <item x="197"/>
        <item x="231"/>
        <item x="48"/>
        <item x="107"/>
        <item x="49"/>
        <item x="108"/>
        <item x="174"/>
        <item x="175"/>
        <item h="1" x="220"/>
        <item x="193"/>
        <item x="251"/>
        <item x="194"/>
        <item x="109"/>
        <item x="110"/>
        <item x="50"/>
        <item x="51"/>
        <item x="233"/>
        <item x="52"/>
        <item x="111"/>
        <item x="53"/>
        <item x="112"/>
        <item x="54"/>
        <item x="55"/>
        <item x="195"/>
        <item h="1" x="181"/>
        <item h="1" x="182"/>
        <item x="56"/>
        <item x="113"/>
        <item x="176"/>
        <item x="57"/>
        <item x="114"/>
        <item x="177"/>
        <item x="58"/>
        <item x="178"/>
        <item x="59"/>
        <item x="179"/>
        <item x="232"/>
        <item h="1" x="221"/>
        <item x="192"/>
        <item x="225"/>
        <item x="60"/>
        <item x="115"/>
        <item x="61"/>
        <item x="116"/>
        <item x="117"/>
        <item x="118"/>
        <item x="196"/>
      </items>
    </pivotField>
    <pivotField dataField="1" compact="0" outline="0" showAll="0" defaultSubtotal="0"/>
    <pivotField axis="axisCol" compact="0" outline="0" subtotalTop="0" showAll="0" defaultSubtotal="0">
      <items count="7">
        <item sd="0" x="0"/>
        <item sd="0" x="1"/>
        <item sd="0" x="2"/>
        <item sd="0" x="3"/>
        <item sd="0" x="4"/>
        <item sd="0" x="5"/>
        <item sd="0" x="6"/>
      </items>
    </pivotField>
  </pivotFields>
  <rowFields count="4">
    <field x="2"/>
    <field x="1"/>
    <field x="3"/>
    <field x="6"/>
  </rowFields>
  <rowItems count="175">
    <i>
      <x/>
      <x/>
      <x v="3"/>
      <x v="1"/>
    </i>
    <i r="3">
      <x v="3"/>
    </i>
    <i r="2">
      <x v="10"/>
      <x/>
    </i>
    <i r="3">
      <x v="2"/>
    </i>
    <i r="1">
      <x v="2"/>
      <x v="10"/>
      <x v="5"/>
    </i>
    <i r="3">
      <x v="6"/>
    </i>
    <i r="1">
      <x v="3"/>
      <x v="3"/>
      <x v="8"/>
    </i>
    <i r="3">
      <x v="11"/>
    </i>
    <i r="2">
      <x v="6"/>
      <x v="9"/>
    </i>
    <i r="3">
      <x v="12"/>
    </i>
    <i r="2">
      <x v="10"/>
      <x v="7"/>
    </i>
    <i r="3">
      <x v="10"/>
    </i>
    <i r="1">
      <x v="8"/>
      <x v="10"/>
      <x v="17"/>
    </i>
    <i r="3">
      <x v="18"/>
    </i>
    <i r="1">
      <x v="11"/>
      <x v="3"/>
      <x v="21"/>
    </i>
    <i r="3">
      <x v="22"/>
    </i>
    <i r="1">
      <x v="12"/>
      <x v="10"/>
      <x v="23"/>
    </i>
    <i r="3">
      <x v="24"/>
    </i>
    <i r="1">
      <x v="14"/>
      <x v="3"/>
      <x v="27"/>
    </i>
    <i r="3">
      <x v="29"/>
    </i>
    <i r="2">
      <x v="10"/>
      <x v="26"/>
    </i>
    <i r="3">
      <x v="28"/>
    </i>
    <i r="1">
      <x v="24"/>
      <x v="6"/>
      <x v="44"/>
    </i>
    <i r="3">
      <x v="45"/>
    </i>
    <i r="1">
      <x v="25"/>
      <x v="10"/>
      <x v="46"/>
    </i>
    <i r="3">
      <x v="47"/>
    </i>
    <i r="1">
      <x v="27"/>
      <x v="6"/>
      <x v="49"/>
    </i>
    <i r="3">
      <x v="50"/>
    </i>
    <i r="1">
      <x v="28"/>
      <x v="6"/>
      <x v="52"/>
    </i>
    <i r="3">
      <x v="54"/>
    </i>
    <i r="2">
      <x v="10"/>
      <x v="51"/>
    </i>
    <i r="3">
      <x v="53"/>
    </i>
    <i r="1">
      <x v="29"/>
      <x v="6"/>
      <x v="56"/>
    </i>
    <i r="3">
      <x v="58"/>
    </i>
    <i r="2">
      <x v="10"/>
      <x v="55"/>
    </i>
    <i r="3">
      <x v="57"/>
    </i>
    <i r="1">
      <x v="33"/>
      <x v="6"/>
      <x v="64"/>
    </i>
    <i r="3">
      <x v="66"/>
    </i>
    <i r="2">
      <x v="10"/>
      <x v="63"/>
    </i>
    <i r="3">
      <x v="65"/>
    </i>
    <i r="1">
      <x v="35"/>
      <x v="10"/>
      <x v="68"/>
    </i>
    <i r="3">
      <x v="69"/>
    </i>
    <i r="1">
      <x v="39"/>
      <x v="3"/>
      <x v="74"/>
    </i>
    <i r="3">
      <x v="76"/>
    </i>
    <i r="2">
      <x v="6"/>
      <x v="75"/>
    </i>
    <i r="3">
      <x v="77"/>
    </i>
    <i r="1">
      <x v="40"/>
      <x v="3"/>
      <x v="78"/>
    </i>
    <i r="3">
      <x v="80"/>
    </i>
    <i r="2">
      <x v="6"/>
      <x v="79"/>
    </i>
    <i r="3">
      <x v="81"/>
    </i>
    <i r="1">
      <x v="44"/>
      <x v="3"/>
      <x v="87"/>
    </i>
    <i r="3">
      <x v="88"/>
    </i>
    <i r="1">
      <x v="45"/>
      <x v="6"/>
      <x v="92"/>
    </i>
    <i r="3">
      <x v="93"/>
    </i>
    <i r="1">
      <x v="47"/>
      <x v="3"/>
      <x v="96"/>
    </i>
    <i r="3">
      <x v="99"/>
    </i>
    <i r="2">
      <x v="6"/>
      <x v="97"/>
    </i>
    <i r="3">
      <x v="100"/>
    </i>
    <i r="2">
      <x v="10"/>
      <x v="95"/>
    </i>
    <i r="3">
      <x v="98"/>
    </i>
    <i r="1">
      <x v="49"/>
      <x v="6"/>
      <x v="102"/>
    </i>
    <i r="3">
      <x v="103"/>
    </i>
    <i r="1">
      <x v="50"/>
      <x v="3"/>
      <x v="105"/>
    </i>
    <i r="3">
      <x v="108"/>
    </i>
    <i r="2">
      <x v="6"/>
      <x v="106"/>
    </i>
    <i r="3">
      <x v="109"/>
    </i>
    <i r="2">
      <x v="10"/>
      <x v="104"/>
    </i>
    <i r="3">
      <x v="107"/>
    </i>
    <i r="1">
      <x v="53"/>
      <x v="3"/>
      <x v="114"/>
    </i>
    <i r="3">
      <x v="117"/>
    </i>
    <i r="2">
      <x v="6"/>
      <x v="115"/>
    </i>
    <i r="3">
      <x v="118"/>
    </i>
    <i r="2">
      <x v="10"/>
      <x v="113"/>
    </i>
    <i r="3">
      <x v="116"/>
    </i>
    <i r="1">
      <x v="54"/>
      <x v="3"/>
      <x v="120"/>
    </i>
    <i r="3">
      <x v="122"/>
    </i>
    <i r="2">
      <x v="10"/>
      <x v="119"/>
    </i>
    <i r="3">
      <x v="121"/>
    </i>
    <i r="1">
      <x v="55"/>
      <x v="6"/>
      <x v="123"/>
    </i>
    <i r="3">
      <x v="124"/>
    </i>
    <i r="1">
      <x v="56"/>
      <x v="6"/>
      <x v="125"/>
    </i>
    <i r="3">
      <x v="126"/>
    </i>
    <i r="1">
      <x v="57"/>
      <x v="6"/>
      <x v="129"/>
    </i>
    <i r="3">
      <x v="132"/>
    </i>
    <i r="2">
      <x v="10"/>
      <x v="127"/>
    </i>
    <i r="3">
      <x v="130"/>
    </i>
    <i r="1">
      <x v="58"/>
      <x v="3"/>
      <x v="136"/>
    </i>
    <i r="3">
      <x v="139"/>
    </i>
    <i r="2">
      <x v="6"/>
      <x v="137"/>
    </i>
    <i r="3">
      <x v="140"/>
    </i>
    <i r="2">
      <x v="10"/>
      <x v="135"/>
    </i>
    <i r="3">
      <x v="138"/>
    </i>
    <i r="1">
      <x v="62"/>
      <x v="3"/>
      <x v="147"/>
    </i>
    <i r="3">
      <x v="149"/>
    </i>
    <i r="2">
      <x v="10"/>
      <x v="146"/>
    </i>
    <i r="3">
      <x v="148"/>
    </i>
    <i r="1">
      <x v="64"/>
      <x v="3"/>
      <x v="151"/>
    </i>
    <i r="3">
      <x v="153"/>
    </i>
    <i r="2">
      <x v="6"/>
      <x v="152"/>
    </i>
    <i r="3">
      <x v="154"/>
    </i>
    <i r="1">
      <x v="66"/>
      <x v="3"/>
      <x v="156"/>
    </i>
    <i r="3">
      <x v="158"/>
    </i>
    <i r="2">
      <x v="6"/>
      <x v="157"/>
    </i>
    <i r="3">
      <x v="159"/>
    </i>
    <i r="1">
      <x v="67"/>
      <x v="6"/>
      <x v="160"/>
    </i>
    <i r="3">
      <x v="161"/>
    </i>
    <i r="1">
      <x v="71"/>
      <x v="6"/>
      <x v="166"/>
    </i>
    <i r="3">
      <x v="167"/>
    </i>
    <i r="1">
      <x v="73"/>
      <x v="3"/>
      <x v="171"/>
    </i>
    <i r="3">
      <x v="173"/>
    </i>
    <i r="2">
      <x v="6"/>
      <x v="172"/>
    </i>
    <i r="3">
      <x v="174"/>
    </i>
    <i r="1">
      <x v="74"/>
      <x v="6"/>
      <x v="175"/>
    </i>
    <i r="3">
      <x v="176"/>
    </i>
    <i r="1">
      <x v="76"/>
      <x v="3"/>
      <x v="179"/>
    </i>
    <i r="3">
      <x v="182"/>
    </i>
    <i r="2">
      <x v="6"/>
      <x v="180"/>
    </i>
    <i r="3">
      <x v="183"/>
    </i>
    <i r="2">
      <x v="10"/>
      <x v="178"/>
    </i>
    <i r="3">
      <x v="181"/>
    </i>
    <i r="1">
      <x v="77"/>
      <x v="3"/>
      <x v="185"/>
    </i>
    <i r="3">
      <x v="187"/>
    </i>
    <i r="2">
      <x v="10"/>
      <x v="184"/>
    </i>
    <i r="3">
      <x v="186"/>
    </i>
    <i r="1">
      <x v="78"/>
      <x v="3"/>
      <x v="189"/>
    </i>
    <i r="3">
      <x v="191"/>
    </i>
    <i r="2">
      <x v="10"/>
      <x v="188"/>
    </i>
    <i r="3">
      <x v="190"/>
    </i>
    <i r="1">
      <x v="79"/>
      <x v="3"/>
      <x v="193"/>
    </i>
    <i r="3">
      <x v="195"/>
    </i>
    <i r="2">
      <x v="6"/>
      <x v="194"/>
    </i>
    <i r="3">
      <x v="196"/>
    </i>
    <i r="1">
      <x v="80"/>
      <x v="10"/>
      <x v="197"/>
    </i>
    <i r="3">
      <x v="198"/>
    </i>
    <i r="1">
      <x v="82"/>
      <x v="3"/>
      <x v="202"/>
    </i>
    <i r="3">
      <x v="205"/>
    </i>
    <i r="2">
      <x v="6"/>
      <x v="203"/>
    </i>
    <i r="3">
      <x v="206"/>
    </i>
    <i r="2">
      <x v="10"/>
      <x v="201"/>
    </i>
    <i r="3">
      <x v="204"/>
    </i>
    <i r="1">
      <x v="86"/>
      <x v="3"/>
      <x v="212"/>
    </i>
    <i r="3">
      <x v="214"/>
    </i>
    <i r="2">
      <x v="10"/>
      <x v="211"/>
    </i>
    <i r="3">
      <x v="213"/>
    </i>
    <i r="1">
      <x v="87"/>
      <x v="6"/>
      <x v="215"/>
    </i>
    <i r="3">
      <x v="216"/>
    </i>
    <i r="1">
      <x v="91"/>
      <x v="3"/>
      <x v="221"/>
    </i>
    <i r="3">
      <x v="222"/>
    </i>
    <i r="1">
      <x v="92"/>
      <x v="10"/>
      <x v="223"/>
    </i>
    <i r="3">
      <x v="224"/>
    </i>
    <i r="1">
      <x v="94"/>
      <x v="3"/>
      <x v="227"/>
    </i>
    <i r="3">
      <x v="229"/>
    </i>
    <i r="2">
      <x v="10"/>
      <x v="226"/>
    </i>
    <i r="3">
      <x v="228"/>
    </i>
    <i r="1">
      <x v="95"/>
      <x v="10"/>
      <x v="230"/>
    </i>
    <i r="3">
      <x v="231"/>
    </i>
    <i r="1">
      <x v="97"/>
      <x v="3"/>
      <x v="236"/>
    </i>
    <i r="3">
      <x v="239"/>
    </i>
    <i r="2">
      <x v="6"/>
      <x v="237"/>
    </i>
    <i r="3">
      <x v="240"/>
    </i>
    <i r="2">
      <x v="10"/>
      <x v="235"/>
    </i>
    <i r="3">
      <x v="238"/>
    </i>
    <i r="1">
      <x v="98"/>
      <x v="6"/>
      <x v="242"/>
    </i>
    <i r="3">
      <x v="244"/>
    </i>
    <i r="2">
      <x v="10"/>
      <x v="241"/>
    </i>
    <i r="3">
      <x v="243"/>
    </i>
    <i r="1">
      <x v="102"/>
      <x v="3"/>
      <x v="250"/>
    </i>
    <i r="3">
      <x v="252"/>
    </i>
    <i r="2">
      <x v="10"/>
      <x v="249"/>
    </i>
    <i r="3">
      <x v="251"/>
    </i>
    <i r="1">
      <x v="103"/>
      <x v="3"/>
      <x v="253"/>
    </i>
    <i r="3">
      <x v="254"/>
    </i>
    <i>
      <x v="1"/>
      <x v="18"/>
      <x v="5"/>
      <x v="33"/>
    </i>
    <i r="1">
      <x v="69"/>
      <x v="5"/>
      <x v="164"/>
    </i>
    <i t="grand">
      <x/>
    </i>
  </rowItems>
  <colFields count="2">
    <field x="8"/>
    <field x="5"/>
  </colFields>
  <colItems count="5">
    <i>
      <x v="2"/>
    </i>
    <i>
      <x v="3"/>
    </i>
    <i>
      <x v="4"/>
    </i>
    <i>
      <x v="5"/>
    </i>
    <i t="grand">
      <x/>
    </i>
  </colItems>
  <pageFields count="1">
    <pageField fld="0" hier="-1"/>
  </pageFields>
  <dataFields count="1">
    <dataField name="Sum of Amount+-" fld="7" baseField="6" baseItem="40"/>
  </dataFields>
  <formats count="4">
    <format dxfId="10">
      <pivotArea field="5" type="button" dataOnly="0" labelOnly="1" outline="0" axis="axisCol" fieldPosition="1"/>
    </format>
    <format dxfId="11">
      <pivotArea dataOnly="0" labelOnly="1" grandRow="1" outline="0" fieldPosition="0"/>
    </format>
    <format dxfId="9">
      <pivotArea outline="0" fieldPosition="0">
        <references count="5">
          <reference field="1" count="51" selected="0">
            <x v="0"/>
            <x v="2"/>
            <x v="3"/>
            <x v="8"/>
            <x v="11"/>
            <x v="12"/>
            <x v="14"/>
            <x v="24"/>
            <x v="25"/>
            <x v="27"/>
            <x v="28"/>
            <x v="29"/>
            <x v="33"/>
            <x v="35"/>
            <x v="39"/>
            <x v="40"/>
            <x v="44"/>
            <x v="45"/>
            <x v="47"/>
            <x v="49"/>
            <x v="50"/>
            <x v="53"/>
            <x v="54"/>
            <x v="55"/>
            <x v="56"/>
            <x v="57"/>
            <x v="58"/>
            <x v="62"/>
            <x v="64"/>
            <x v="66"/>
            <x v="67"/>
            <x v="69"/>
            <x v="71"/>
            <x v="73"/>
            <x v="74"/>
            <x v="76"/>
            <x v="77"/>
            <x v="78"/>
            <x v="79"/>
            <x v="80"/>
            <x v="82"/>
            <x v="86"/>
            <x v="87"/>
            <x v="91"/>
            <x v="92"/>
            <x v="94"/>
            <x v="95"/>
            <x v="97"/>
            <x v="98"/>
            <x v="102"/>
            <x v="103"/>
          </reference>
          <reference field="2" count="0" selected="0"/>
          <reference field="3" count="4" selected="0">
            <x v="3"/>
            <x v="5"/>
            <x v="6"/>
            <x v="10"/>
          </reference>
          <reference field="6" count="2" selected="0">
            <x v="40"/>
            <x v="41"/>
          </reference>
          <reference field="8" count="1" selected="0">
            <x v="3"/>
          </reference>
        </references>
      </pivotArea>
    </format>
    <format dxfId="6">
      <pivotArea outline="0" fieldPosition="0">
        <references count="5">
          <reference field="1" count="52" selected="0">
            <x v="0"/>
            <x v="2"/>
            <x v="3"/>
            <x v="8"/>
            <x v="11"/>
            <x v="12"/>
            <x v="14"/>
            <x v="18"/>
            <x v="24"/>
            <x v="25"/>
            <x v="27"/>
            <x v="28"/>
            <x v="29"/>
            <x v="33"/>
            <x v="35"/>
            <x v="39"/>
            <x v="40"/>
            <x v="44"/>
            <x v="45"/>
            <x v="47"/>
            <x v="49"/>
            <x v="50"/>
            <x v="53"/>
            <x v="54"/>
            <x v="55"/>
            <x v="56"/>
            <x v="57"/>
            <x v="58"/>
            <x v="62"/>
            <x v="64"/>
            <x v="66"/>
            <x v="67"/>
            <x v="69"/>
            <x v="71"/>
            <x v="73"/>
            <x v="74"/>
            <x v="76"/>
            <x v="77"/>
            <x v="78"/>
            <x v="79"/>
            <x v="80"/>
            <x v="82"/>
            <x v="86"/>
            <x v="87"/>
            <x v="91"/>
            <x v="92"/>
            <x v="94"/>
            <x v="95"/>
            <x v="97"/>
            <x v="98"/>
            <x v="102"/>
            <x v="103"/>
          </reference>
          <reference field="2" count="0" selected="0"/>
          <reference field="3" count="4" selected="0">
            <x v="3"/>
            <x v="5"/>
            <x v="6"/>
            <x v="10"/>
          </reference>
          <reference field="6" count="174" selected="0">
            <x v="0"/>
            <x v="1"/>
            <x v="2"/>
            <x v="3"/>
            <x v="5"/>
            <x v="6"/>
            <x v="7"/>
            <x v="8"/>
            <x v="9"/>
            <x v="10"/>
            <x v="11"/>
            <x v="12"/>
            <x v="17"/>
            <x v="18"/>
            <x v="21"/>
            <x v="22"/>
            <x v="23"/>
            <x v="24"/>
            <x v="26"/>
            <x v="27"/>
            <x v="28"/>
            <x v="29"/>
            <x v="33"/>
            <x v="44"/>
            <x v="45"/>
            <x v="46"/>
            <x v="47"/>
            <x v="49"/>
            <x v="50"/>
            <x v="51"/>
            <x v="52"/>
            <x v="53"/>
            <x v="54"/>
            <x v="55"/>
            <x v="56"/>
            <x v="57"/>
            <x v="58"/>
            <x v="63"/>
            <x v="64"/>
            <x v="65"/>
            <x v="66"/>
            <x v="68"/>
            <x v="69"/>
            <x v="74"/>
            <x v="75"/>
            <x v="76"/>
            <x v="77"/>
            <x v="78"/>
            <x v="79"/>
            <x v="80"/>
            <x v="81"/>
            <x v="87"/>
            <x v="88"/>
            <x v="92"/>
            <x v="93"/>
            <x v="95"/>
            <x v="96"/>
            <x v="97"/>
            <x v="98"/>
            <x v="99"/>
            <x v="100"/>
            <x v="102"/>
            <x v="103"/>
            <x v="104"/>
            <x v="105"/>
            <x v="106"/>
            <x v="107"/>
            <x v="108"/>
            <x v="109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9"/>
            <x v="130"/>
            <x v="132"/>
            <x v="135"/>
            <x v="136"/>
            <x v="137"/>
            <x v="138"/>
            <x v="139"/>
            <x v="140"/>
            <x v="146"/>
            <x v="147"/>
            <x v="148"/>
            <x v="149"/>
            <x v="151"/>
            <x v="152"/>
            <x v="153"/>
            <x v="154"/>
            <x v="156"/>
            <x v="157"/>
            <x v="158"/>
            <x v="159"/>
            <x v="160"/>
            <x v="161"/>
            <x v="164"/>
            <x v="166"/>
            <x v="167"/>
            <x v="171"/>
            <x v="172"/>
            <x v="173"/>
            <x v="174"/>
            <x v="175"/>
            <x v="176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3"/>
            <x v="194"/>
            <x v="195"/>
            <x v="196"/>
            <x v="197"/>
            <x v="198"/>
            <x v="201"/>
            <x v="202"/>
            <x v="203"/>
            <x v="204"/>
            <x v="205"/>
            <x v="206"/>
            <x v="211"/>
            <x v="212"/>
            <x v="213"/>
            <x v="214"/>
            <x v="215"/>
            <x v="216"/>
            <x v="221"/>
            <x v="222"/>
            <x v="223"/>
            <x v="224"/>
            <x v="226"/>
            <x v="227"/>
            <x v="228"/>
            <x v="229"/>
            <x v="230"/>
            <x v="231"/>
            <x v="235"/>
            <x v="236"/>
            <x v="237"/>
            <x v="238"/>
            <x v="239"/>
            <x v="240"/>
            <x v="241"/>
            <x v="242"/>
            <x v="243"/>
            <x v="244"/>
            <x v="249"/>
            <x v="250"/>
            <x v="251"/>
            <x v="252"/>
            <x v="253"/>
            <x v="254"/>
          </reference>
          <reference field="8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173D19-73E4-44C7-A40E-A7183AC857AC}" name="PivotTable1" cacheId="17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2:I15" firstHeaderRow="1" firstDataRow="3" firstDataCol="3"/>
  <pivotFields count="9">
    <pivotField axis="axisRow" compact="0" outline="0" multipleItemSelectionAllowed="1" showAll="0" defaultSubtotal="0">
      <items count="19">
        <item h="1" x="0"/>
        <item h="1" x="3"/>
        <item h="1" x="10"/>
        <item h="1" x="4"/>
        <item h="1" x="5"/>
        <item h="1" x="12"/>
        <item h="1" x="1"/>
        <item x="6"/>
        <item x="2"/>
        <item x="15"/>
        <item m="1" x="18"/>
        <item x="13"/>
        <item x="16"/>
        <item x="17"/>
        <item h="1" x="9"/>
        <item x="14"/>
        <item h="1" x="8"/>
        <item h="1" x="11"/>
        <item x="7"/>
      </items>
    </pivotField>
    <pivotField compact="0" outline="0" showAll="0" defaultSubtotal="0"/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axis="axisCol"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multipleItemSelectionAllowed="1" showAll="0" sortType="ascending" defaultSubtotal="0">
      <items count="256">
        <item h="1" x="2"/>
        <item h="1" x="63"/>
        <item h="1" x="3"/>
        <item h="1" x="64"/>
        <item h="1" x="236"/>
        <item h="1" x="4"/>
        <item h="1" x="5"/>
        <item h="1" x="6"/>
        <item h="1" x="65"/>
        <item h="1" x="122"/>
        <item h="1" x="7"/>
        <item h="1" x="66"/>
        <item h="1" x="123"/>
        <item h="1" x="246"/>
        <item h="1" x="219"/>
        <item h="1" x="223"/>
        <item h="1" x="235"/>
        <item h="1" x="8"/>
        <item h="1" x="9"/>
        <item h="1" x="218"/>
        <item h="1" x="243"/>
        <item h="1" x="67"/>
        <item h="1" x="68"/>
        <item h="1" x="10"/>
        <item h="1" x="11"/>
        <item h="1" x="216"/>
        <item h="1" x="12"/>
        <item h="1" x="69"/>
        <item h="1" x="13"/>
        <item h="1" x="70"/>
        <item h="1" x="222"/>
        <item h="1" x="217"/>
        <item h="1" x="215"/>
        <item h="1" x="211"/>
        <item h="1" x="214"/>
        <item h="1" x="213"/>
        <item h="1" x="212"/>
        <item h="1" x="1"/>
        <item h="1" x="240"/>
        <item x="252"/>
        <item x="0"/>
        <item x="191"/>
        <item h="1" x="180"/>
        <item h="1" x="237"/>
        <item h="1" x="124"/>
        <item h="1" x="125"/>
        <item h="1" x="14"/>
        <item h="1" x="15"/>
        <item h="1" x="239"/>
        <item h="1" x="126"/>
        <item h="1" x="127"/>
        <item h="1" x="16"/>
        <item h="1" x="128"/>
        <item h="1" x="17"/>
        <item h="1" x="129"/>
        <item h="1" x="18"/>
        <item h="1" x="130"/>
        <item h="1" x="19"/>
        <item h="1" x="131"/>
        <item h="1" x="230"/>
        <item h="1" x="226"/>
        <item h="1" x="238"/>
        <item h="1" x="62"/>
        <item h="1" x="20"/>
        <item h="1" x="132"/>
        <item h="1" x="21"/>
        <item h="1" x="133"/>
        <item h="1" x="228"/>
        <item h="1" x="22"/>
        <item h="1" x="23"/>
        <item h="1" x="248"/>
        <item h="1" x="245"/>
        <item h="1" x="209"/>
        <item h="1" x="210"/>
        <item h="1" x="71"/>
        <item h="1" x="134"/>
        <item h="1" x="72"/>
        <item h="1" x="135"/>
        <item h="1" x="73"/>
        <item h="1" x="136"/>
        <item h="1" x="74"/>
        <item h="1" x="137"/>
        <item h="1" x="119"/>
        <item h="1" x="249"/>
        <item h="1" x="244"/>
        <item h="1" x="208"/>
        <item h="1" x="207"/>
        <item h="1" x="75"/>
        <item h="1" x="76"/>
        <item h="1" x="254"/>
        <item h="1" x="185"/>
        <item h="1" x="247"/>
        <item h="1" x="138"/>
        <item h="1" x="139"/>
        <item h="1" x="206"/>
        <item h="1" x="24"/>
        <item h="1" x="77"/>
        <item h="1" x="140"/>
        <item h="1" x="25"/>
        <item h="1" x="78"/>
        <item h="1" x="141"/>
        <item h="1" x="204"/>
        <item h="1" x="142"/>
        <item h="1" x="143"/>
        <item h="1" x="26"/>
        <item h="1" x="79"/>
        <item h="1" x="144"/>
        <item h="1" x="27"/>
        <item h="1" x="80"/>
        <item h="1" x="145"/>
        <item h="1" x="203"/>
        <item h="1" x="242"/>
        <item h="1" x="224"/>
        <item h="1" x="28"/>
        <item h="1" x="81"/>
        <item h="1" x="146"/>
        <item h="1" x="29"/>
        <item h="1" x="82"/>
        <item h="1" x="147"/>
        <item h="1" x="30"/>
        <item h="1" x="83"/>
        <item h="1" x="31"/>
        <item h="1" x="84"/>
        <item h="1" x="148"/>
        <item h="1" x="149"/>
        <item h="1" x="150"/>
        <item h="1" x="151"/>
        <item h="1" x="32"/>
        <item h="1" x="85"/>
        <item h="1" x="152"/>
        <item h="1" x="33"/>
        <item h="1" x="86"/>
        <item h="1" x="153"/>
        <item h="1" x="253"/>
        <item h="1" x="186"/>
        <item h="1" x="34"/>
        <item h="1" x="87"/>
        <item h="1" x="154"/>
        <item h="1" x="35"/>
        <item h="1" x="88"/>
        <item h="1" x="155"/>
        <item h="1" x="205"/>
        <item h="1" x="202"/>
        <item h="1" x="121"/>
        <item h="1" x="120"/>
        <item h="1" x="188"/>
        <item h="1" x="36"/>
        <item h="1" x="89"/>
        <item h="1" x="37"/>
        <item h="1" x="90"/>
        <item h="1" x="234"/>
        <item h="1" x="91"/>
        <item h="1" x="156"/>
        <item h="1" x="92"/>
        <item h="1" x="157"/>
        <item h="1" x="201"/>
        <item h="1" x="93"/>
        <item h="1" x="158"/>
        <item h="1" x="94"/>
        <item h="1" x="159"/>
        <item h="1" x="160"/>
        <item h="1" x="161"/>
        <item h="1" x="199"/>
        <item h="1" m="1" x="255"/>
        <item h="1" x="200"/>
        <item h="1" x="229"/>
        <item h="1" x="162"/>
        <item h="1" x="163"/>
        <item h="1" x="187"/>
        <item h="1" x="190"/>
        <item h="1" x="241"/>
        <item h="1" x="95"/>
        <item h="1" x="164"/>
        <item h="1" x="96"/>
        <item h="1" x="165"/>
        <item h="1" x="166"/>
        <item h="1" x="167"/>
        <item h="1" x="250"/>
        <item h="1" x="38"/>
        <item h="1" x="97"/>
        <item h="1" x="168"/>
        <item h="1" x="39"/>
        <item h="1" x="98"/>
        <item h="1" x="169"/>
        <item h="1" x="40"/>
        <item h="1" x="99"/>
        <item h="1" x="41"/>
        <item h="1" x="100"/>
        <item h="1" x="42"/>
        <item h="1" x="101"/>
        <item h="1" x="43"/>
        <item h="1" x="102"/>
        <item h="1" x="189"/>
        <item h="1" x="103"/>
        <item h="1" x="170"/>
        <item h="1" x="104"/>
        <item h="1" x="171"/>
        <item h="1" x="44"/>
        <item h="1" x="45"/>
        <item h="1" x="184"/>
        <item h="1" x="198"/>
        <item h="1" x="46"/>
        <item h="1" x="105"/>
        <item h="1" x="172"/>
        <item h="1" x="47"/>
        <item h="1" x="106"/>
        <item h="1" x="173"/>
        <item h="1" x="183"/>
        <item h="1" x="227"/>
        <item h="1" x="197"/>
        <item h="1" x="231"/>
        <item h="1" x="48"/>
        <item h="1" x="107"/>
        <item h="1" x="49"/>
        <item h="1" x="108"/>
        <item h="1" x="174"/>
        <item h="1" x="175"/>
        <item h="1" x="220"/>
        <item h="1" x="193"/>
        <item h="1" x="251"/>
        <item h="1" x="194"/>
        <item h="1" x="109"/>
        <item h="1" x="110"/>
        <item h="1" x="50"/>
        <item h="1" x="51"/>
        <item h="1" x="233"/>
        <item h="1" x="52"/>
        <item h="1" x="111"/>
        <item h="1" x="53"/>
        <item h="1" x="112"/>
        <item h="1" x="54"/>
        <item h="1" x="55"/>
        <item h="1" x="195"/>
        <item h="1" x="181"/>
        <item h="1" x="182"/>
        <item h="1" x="56"/>
        <item h="1" x="113"/>
        <item h="1" x="176"/>
        <item h="1" x="57"/>
        <item h="1" x="114"/>
        <item h="1" x="177"/>
        <item h="1" x="58"/>
        <item h="1" x="178"/>
        <item h="1" x="59"/>
        <item h="1" x="179"/>
        <item h="1" x="232"/>
        <item h="1" x="221"/>
        <item h="1" x="192"/>
        <item h="1" x="225"/>
        <item h="1" x="60"/>
        <item h="1" x="115"/>
        <item h="1" x="61"/>
        <item h="1" x="116"/>
        <item h="1" x="117"/>
        <item h="1" x="118"/>
        <item h="1" x="196"/>
      </items>
    </pivotField>
    <pivotField dataField="1" compact="0" outline="0" showAll="0" defaultSubtotal="0"/>
    <pivotField axis="axisCol" compact="0" outline="0" subtotalTop="0" showAll="0" defaultSubtotal="0">
      <items count="7">
        <item sd="0" x="0"/>
        <item sd="0" x="1"/>
        <item sd="0" x="2"/>
        <item sd="0" x="3"/>
        <item sd="0" x="4"/>
        <item sd="0" x="5"/>
        <item sd="0" x="6"/>
      </items>
    </pivotField>
  </pivotFields>
  <rowFields count="3">
    <field x="2"/>
    <field x="0"/>
    <field x="6"/>
  </rowFields>
  <rowItems count="11">
    <i>
      <x/>
      <x v="7"/>
      <x v="40"/>
    </i>
    <i r="1">
      <x v="8"/>
      <x v="40"/>
    </i>
    <i r="1">
      <x v="11"/>
      <x v="40"/>
    </i>
    <i r="1">
      <x v="13"/>
      <x v="39"/>
    </i>
    <i r="1">
      <x v="18"/>
      <x v="40"/>
    </i>
    <i>
      <x v="1"/>
      <x v="8"/>
      <x v="41"/>
    </i>
    <i r="1">
      <x v="9"/>
      <x v="41"/>
    </i>
    <i r="1">
      <x v="13"/>
      <x v="39"/>
    </i>
    <i r="1">
      <x v="15"/>
      <x v="41"/>
    </i>
    <i r="1">
      <x v="18"/>
      <x v="41"/>
    </i>
    <i t="grand">
      <x/>
    </i>
  </rowItems>
  <colFields count="2">
    <field x="8"/>
    <field x="5"/>
  </colFields>
  <colItems count="6">
    <i>
      <x v="1"/>
    </i>
    <i>
      <x v="2"/>
    </i>
    <i>
      <x v="3"/>
    </i>
    <i>
      <x v="4"/>
    </i>
    <i>
      <x v="5"/>
    </i>
    <i t="grand">
      <x/>
    </i>
  </colItems>
  <dataFields count="1">
    <dataField name="Sum of Amount+-" fld="7" baseField="6" baseItem="40"/>
  </dataFields>
  <formats count="6">
    <format dxfId="15">
      <pivotArea field="5" type="button" dataOnly="0" labelOnly="1" outline="0" axis="axisCol" fieldPosition="1"/>
    </format>
    <format dxfId="14">
      <pivotArea dataOnly="0" labelOnly="1" grandRow="1" outline="0" fieldPosition="0"/>
    </format>
    <format dxfId="13">
      <pivotArea outline="0" fieldPosition="0">
        <references count="4">
          <reference field="0" count="0" selected="0"/>
          <reference field="2" count="0" selected="0"/>
          <reference field="6" count="2" selected="0">
            <x v="40"/>
            <x v="41"/>
          </reference>
          <reference field="8" count="1" selected="0">
            <x v="1"/>
          </reference>
        </references>
      </pivotArea>
    </format>
    <format dxfId="12">
      <pivotArea outline="0" fieldPosition="0">
        <references count="4">
          <reference field="0" count="7" selected="0">
            <x v="7"/>
            <x v="8"/>
            <x v="9"/>
            <x v="10"/>
            <x v="11"/>
            <x v="13"/>
            <x v="15"/>
          </reference>
          <reference field="2" count="0" selected="0"/>
          <reference field="6" count="0" selected="0"/>
          <reference field="8" count="1" selected="0">
            <x v="1"/>
          </reference>
        </references>
      </pivotArea>
    </format>
    <format dxfId="8">
      <pivotArea outline="0" fieldPosition="0">
        <references count="4">
          <reference field="0" count="2" selected="0">
            <x v="13"/>
            <x v="18"/>
          </reference>
          <reference field="2" count="1" selected="0">
            <x v="0"/>
          </reference>
          <reference field="6" count="2" selected="0">
            <x v="39"/>
            <x v="40"/>
          </reference>
          <reference field="8" count="1" selected="0">
            <x v="1"/>
          </reference>
        </references>
      </pivotArea>
    </format>
    <format dxfId="7">
      <pivotArea outline="0" fieldPosition="0">
        <references count="4">
          <reference field="0" count="5" selected="0">
            <x v="8"/>
            <x v="9"/>
            <x v="13"/>
            <x v="15"/>
            <x v="18"/>
          </reference>
          <reference field="2" count="1" selected="0">
            <x v="1"/>
          </reference>
          <reference field="6" count="2" selected="0">
            <x v="39"/>
            <x v="41"/>
          </reference>
          <reference field="8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02C49D6-B773-4C95-B80A-39E5F211539F}" name="Table24" displayName="Table24" ref="A1:H263" totalsRowShown="0">
  <autoFilter ref="A1:H263" xr:uid="{E0E37A86-7BB2-495C-80A0-6FB647F5D470}"/>
  <sortState ref="A2:H263">
    <sortCondition ref="F1:F263"/>
  </sortState>
  <tableColumns count="8">
    <tableColumn id="1" xr3:uid="{6C2391C6-3FA7-4C98-90B2-70B4C6506F15}" name="Transaction Type"/>
    <tableColumn id="2" xr3:uid="{2B0A4E10-B8E7-4C24-9917-3F2C34792C6F}" name="Stock Name"/>
    <tableColumn id="3" xr3:uid="{77FB1ED9-FDBC-4468-80C8-0E2F0F06E1C6}" name="Broker Name"/>
    <tableColumn id="4" xr3:uid="{6D912931-222C-4A2D-B357-2569D20C2F64}" name="Lot"/>
    <tableColumn id="5" xr3:uid="{8D84680D-0982-4E18-AFEF-AFA79AFBAEAD}" name="Shares"/>
    <tableColumn id="6" xr3:uid="{DC249093-C6EC-4459-9DFA-E2FFAC02F295}" name="Date" dataDxfId="18"/>
    <tableColumn id="7" xr3:uid="{CBA93415-01F4-4281-BB86-0B4BA9FEA5CE}" name="Account"/>
    <tableColumn id="8" xr3:uid="{86ED0108-1611-4263-941F-4EBE83E5D327}" name="Amount+-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trader.motifinvesting.com/positions/value-inv-top-30-5-28-15-dvI4fqUF_344739" TargetMode="External"/><Relationship Id="rId7" Type="http://schemas.openxmlformats.org/officeDocument/2006/relationships/hyperlink" Target="https://trader.motifinvesting.com/positions/value-inv-top-30-5-28-15-dvI4fqUF_344739" TargetMode="External"/><Relationship Id="rId2" Type="http://schemas.openxmlformats.org/officeDocument/2006/relationships/hyperlink" Target="https://trader.motifinvesting.com/positions/value-inv-top-30-5-28-15-dvI4fqUF_344739" TargetMode="External"/><Relationship Id="rId1" Type="http://schemas.openxmlformats.org/officeDocument/2006/relationships/hyperlink" Target="https://trader.motifinvesting.com/positions/value-inv-top-30-5-28-15-dvI4fqUF_344739" TargetMode="External"/><Relationship Id="rId6" Type="http://schemas.openxmlformats.org/officeDocument/2006/relationships/hyperlink" Target="https://trader.motifinvesting.com/positions/value-inv-f2sjnDbw_212777" TargetMode="External"/><Relationship Id="rId5" Type="http://schemas.openxmlformats.org/officeDocument/2006/relationships/hyperlink" Target="https://trader.motifinvesting.com/positions/value-inv-top-30-2-21-15-huF2zk02_272389" TargetMode="External"/><Relationship Id="rId4" Type="http://schemas.openxmlformats.org/officeDocument/2006/relationships/hyperlink" Target="https://trader.motifinvesting.com/positions/value-inv-f2sjnDbw_212777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9975-0144-4F54-9F66-C223837EF633}">
  <dimension ref="A1:J2524"/>
  <sheetViews>
    <sheetView topLeftCell="A471" workbookViewId="0">
      <selection activeCell="A482" sqref="A482"/>
    </sheetView>
  </sheetViews>
  <sheetFormatPr defaultRowHeight="14.5" x14ac:dyDescent="0.35"/>
  <cols>
    <col min="1" max="1" width="40.36328125" bestFit="1" customWidth="1"/>
    <col min="2" max="2" width="10.7265625" bestFit="1" customWidth="1"/>
    <col min="3" max="3" width="11.81640625" bestFit="1" customWidth="1"/>
    <col min="4" max="4" width="6.81640625" bestFit="1" customWidth="1"/>
    <col min="5" max="5" width="7.453125" bestFit="1" customWidth="1"/>
    <col min="6" max="6" width="10.453125" style="7" bestFit="1" customWidth="1"/>
    <col min="7" max="7" width="49.81640625" bestFit="1" customWidth="1"/>
    <col min="8" max="8" width="10.7265625" style="32" bestFit="1" customWidth="1"/>
  </cols>
  <sheetData>
    <row r="1" spans="1:8" s="1" customFormat="1" x14ac:dyDescent="0.35">
      <c r="A1" s="1" t="s">
        <v>3</v>
      </c>
      <c r="B1" s="1" t="s">
        <v>1</v>
      </c>
      <c r="C1" s="1" t="s">
        <v>11</v>
      </c>
      <c r="D1" s="1" t="s">
        <v>0</v>
      </c>
      <c r="E1" s="10" t="s">
        <v>2</v>
      </c>
      <c r="F1" s="11" t="s">
        <v>4</v>
      </c>
      <c r="G1" s="1" t="s">
        <v>5</v>
      </c>
      <c r="H1" s="82" t="s">
        <v>224</v>
      </c>
    </row>
    <row r="2" spans="1:8" x14ac:dyDescent="0.35">
      <c r="A2" t="s">
        <v>246</v>
      </c>
      <c r="C2" t="s">
        <v>12</v>
      </c>
      <c r="F2" s="7">
        <v>41964</v>
      </c>
      <c r="G2" t="s">
        <v>102</v>
      </c>
      <c r="H2" s="13">
        <v>10000</v>
      </c>
    </row>
    <row r="3" spans="1:8" x14ac:dyDescent="0.35">
      <c r="A3" t="s">
        <v>246</v>
      </c>
      <c r="C3" t="s">
        <v>12</v>
      </c>
      <c r="F3" s="7">
        <v>41964</v>
      </c>
      <c r="G3" t="s">
        <v>101</v>
      </c>
      <c r="H3" s="13">
        <v>-10000</v>
      </c>
    </row>
    <row r="4" spans="1:8" x14ac:dyDescent="0.35">
      <c r="A4" t="s">
        <v>848</v>
      </c>
      <c r="B4" t="s">
        <v>23</v>
      </c>
      <c r="C4" t="s">
        <v>12</v>
      </c>
      <c r="D4">
        <v>112414</v>
      </c>
      <c r="E4">
        <v>21.77</v>
      </c>
      <c r="F4" s="7">
        <v>41967</v>
      </c>
      <c r="G4" t="s">
        <v>632</v>
      </c>
      <c r="H4" s="13">
        <v>325.89</v>
      </c>
    </row>
    <row r="5" spans="1:8" x14ac:dyDescent="0.35">
      <c r="A5" t="s">
        <v>848</v>
      </c>
      <c r="B5" t="s">
        <v>23</v>
      </c>
      <c r="C5" t="s">
        <v>12</v>
      </c>
      <c r="D5">
        <v>112414</v>
      </c>
      <c r="F5" s="7">
        <v>41967</v>
      </c>
      <c r="G5" t="s">
        <v>748</v>
      </c>
      <c r="H5" s="13">
        <v>0.33</v>
      </c>
    </row>
    <row r="6" spans="1:8" x14ac:dyDescent="0.35">
      <c r="A6" t="s">
        <v>848</v>
      </c>
      <c r="B6" t="s">
        <v>23</v>
      </c>
      <c r="C6" t="s">
        <v>12</v>
      </c>
      <c r="D6">
        <v>112414</v>
      </c>
      <c r="F6" s="7">
        <v>41967</v>
      </c>
      <c r="G6" t="s">
        <v>102</v>
      </c>
      <c r="H6" s="13">
        <v>-326.21999999999997</v>
      </c>
    </row>
    <row r="7" spans="1:8" x14ac:dyDescent="0.35">
      <c r="A7" t="s">
        <v>848</v>
      </c>
      <c r="B7" t="s">
        <v>24</v>
      </c>
      <c r="C7" t="s">
        <v>12</v>
      </c>
      <c r="D7">
        <v>112414</v>
      </c>
      <c r="E7">
        <v>25.34</v>
      </c>
      <c r="F7" s="7">
        <v>41967</v>
      </c>
      <c r="G7" t="s">
        <v>633</v>
      </c>
      <c r="H7" s="13">
        <v>325.62</v>
      </c>
    </row>
    <row r="8" spans="1:8" x14ac:dyDescent="0.35">
      <c r="A8" t="s">
        <v>848</v>
      </c>
      <c r="B8" t="s">
        <v>24</v>
      </c>
      <c r="C8" t="s">
        <v>12</v>
      </c>
      <c r="D8">
        <v>112414</v>
      </c>
      <c r="F8" s="7">
        <v>41967</v>
      </c>
      <c r="G8" t="s">
        <v>749</v>
      </c>
      <c r="H8" s="13">
        <v>0.34</v>
      </c>
    </row>
    <row r="9" spans="1:8" x14ac:dyDescent="0.35">
      <c r="A9" t="s">
        <v>848</v>
      </c>
      <c r="B9" t="s">
        <v>24</v>
      </c>
      <c r="C9" t="s">
        <v>12</v>
      </c>
      <c r="D9">
        <v>112414</v>
      </c>
      <c r="F9" s="7">
        <v>41967</v>
      </c>
      <c r="G9" t="s">
        <v>102</v>
      </c>
      <c r="H9" s="13">
        <v>-325.95999999999998</v>
      </c>
    </row>
    <row r="10" spans="1:8" x14ac:dyDescent="0.35">
      <c r="A10" t="s">
        <v>848</v>
      </c>
      <c r="B10" t="s">
        <v>25</v>
      </c>
      <c r="C10" t="s">
        <v>12</v>
      </c>
      <c r="D10">
        <v>112414</v>
      </c>
      <c r="E10">
        <v>9.6300000000000008</v>
      </c>
      <c r="F10" s="7">
        <v>41967</v>
      </c>
      <c r="G10" t="s">
        <v>634</v>
      </c>
      <c r="H10" s="13">
        <v>325.77999999999997</v>
      </c>
    </row>
    <row r="11" spans="1:8" x14ac:dyDescent="0.35">
      <c r="A11" t="s">
        <v>848</v>
      </c>
      <c r="B11" t="s">
        <v>25</v>
      </c>
      <c r="C11" t="s">
        <v>12</v>
      </c>
      <c r="D11">
        <v>112414</v>
      </c>
      <c r="F11" s="7">
        <v>41967</v>
      </c>
      <c r="G11" t="s">
        <v>750</v>
      </c>
      <c r="H11" s="13">
        <v>0.33</v>
      </c>
    </row>
    <row r="12" spans="1:8" x14ac:dyDescent="0.35">
      <c r="A12" t="s">
        <v>848</v>
      </c>
      <c r="B12" t="s">
        <v>25</v>
      </c>
      <c r="C12" t="s">
        <v>12</v>
      </c>
      <c r="D12">
        <v>112414</v>
      </c>
      <c r="F12" s="7">
        <v>41967</v>
      </c>
      <c r="G12" t="s">
        <v>102</v>
      </c>
      <c r="H12" s="13">
        <v>-326.10999999999996</v>
      </c>
    </row>
    <row r="13" spans="1:8" x14ac:dyDescent="0.35">
      <c r="A13" t="s">
        <v>848</v>
      </c>
      <c r="B13" t="s">
        <v>26</v>
      </c>
      <c r="C13" t="s">
        <v>12</v>
      </c>
      <c r="D13">
        <v>112414</v>
      </c>
      <c r="E13">
        <v>10.56</v>
      </c>
      <c r="F13" s="7">
        <v>41967</v>
      </c>
      <c r="G13" t="s">
        <v>635</v>
      </c>
      <c r="H13" s="13">
        <v>326.08999999999997</v>
      </c>
    </row>
    <row r="14" spans="1:8" x14ac:dyDescent="0.35">
      <c r="A14" t="s">
        <v>848</v>
      </c>
      <c r="B14" t="s">
        <v>26</v>
      </c>
      <c r="C14" t="s">
        <v>12</v>
      </c>
      <c r="D14">
        <v>112414</v>
      </c>
      <c r="F14" s="7">
        <v>41967</v>
      </c>
      <c r="G14" t="s">
        <v>751</v>
      </c>
      <c r="H14" s="13">
        <v>0.33</v>
      </c>
    </row>
    <row r="15" spans="1:8" x14ac:dyDescent="0.35">
      <c r="A15" t="s">
        <v>848</v>
      </c>
      <c r="B15" t="s">
        <v>26</v>
      </c>
      <c r="C15" t="s">
        <v>12</v>
      </c>
      <c r="D15">
        <v>112414</v>
      </c>
      <c r="F15" s="7">
        <v>41967</v>
      </c>
      <c r="G15" t="s">
        <v>102</v>
      </c>
      <c r="H15" s="13">
        <v>-326.41999999999996</v>
      </c>
    </row>
    <row r="16" spans="1:8" x14ac:dyDescent="0.35">
      <c r="A16" t="s">
        <v>848</v>
      </c>
      <c r="B16" t="s">
        <v>27</v>
      </c>
      <c r="C16" t="s">
        <v>12</v>
      </c>
      <c r="D16">
        <v>112414</v>
      </c>
      <c r="E16">
        <v>74.39</v>
      </c>
      <c r="F16" s="7">
        <v>41967</v>
      </c>
      <c r="G16" t="s">
        <v>636</v>
      </c>
      <c r="H16" s="13">
        <v>325.82</v>
      </c>
    </row>
    <row r="17" spans="1:8" x14ac:dyDescent="0.35">
      <c r="A17" t="s">
        <v>848</v>
      </c>
      <c r="B17" t="s">
        <v>27</v>
      </c>
      <c r="C17" t="s">
        <v>12</v>
      </c>
      <c r="D17">
        <v>112414</v>
      </c>
      <c r="F17" s="7">
        <v>41967</v>
      </c>
      <c r="G17" t="s">
        <v>752</v>
      </c>
      <c r="H17" s="13">
        <v>0.33</v>
      </c>
    </row>
    <row r="18" spans="1:8" x14ac:dyDescent="0.35">
      <c r="A18" t="s">
        <v>848</v>
      </c>
      <c r="B18" t="s">
        <v>27</v>
      </c>
      <c r="C18" t="s">
        <v>12</v>
      </c>
      <c r="D18">
        <v>112414</v>
      </c>
      <c r="F18" s="7">
        <v>41967</v>
      </c>
      <c r="G18" t="s">
        <v>102</v>
      </c>
      <c r="H18" s="13">
        <v>-326.14999999999998</v>
      </c>
    </row>
    <row r="19" spans="1:8" x14ac:dyDescent="0.35">
      <c r="A19" t="s">
        <v>848</v>
      </c>
      <c r="B19" t="s">
        <v>28</v>
      </c>
      <c r="C19" t="s">
        <v>12</v>
      </c>
      <c r="D19">
        <v>112414</v>
      </c>
      <c r="E19">
        <v>22.8</v>
      </c>
      <c r="F19" s="7">
        <v>41967</v>
      </c>
      <c r="G19" t="s">
        <v>637</v>
      </c>
      <c r="H19" s="13">
        <v>325.81</v>
      </c>
    </row>
    <row r="20" spans="1:8" x14ac:dyDescent="0.35">
      <c r="A20" t="s">
        <v>848</v>
      </c>
      <c r="B20" t="s">
        <v>28</v>
      </c>
      <c r="C20" t="s">
        <v>12</v>
      </c>
      <c r="D20">
        <v>112414</v>
      </c>
      <c r="F20" s="7">
        <v>41967</v>
      </c>
      <c r="G20" t="s">
        <v>753</v>
      </c>
      <c r="H20" s="13">
        <v>0.33</v>
      </c>
    </row>
    <row r="21" spans="1:8" x14ac:dyDescent="0.35">
      <c r="A21" t="s">
        <v>848</v>
      </c>
      <c r="B21" t="s">
        <v>28</v>
      </c>
      <c r="C21" t="s">
        <v>12</v>
      </c>
      <c r="D21">
        <v>112414</v>
      </c>
      <c r="F21" s="7">
        <v>41967</v>
      </c>
      <c r="G21" t="s">
        <v>102</v>
      </c>
      <c r="H21" s="13">
        <v>-326.14</v>
      </c>
    </row>
    <row r="22" spans="1:8" x14ac:dyDescent="0.35">
      <c r="A22" t="s">
        <v>848</v>
      </c>
      <c r="B22" t="s">
        <v>29</v>
      </c>
      <c r="C22" t="s">
        <v>12</v>
      </c>
      <c r="D22">
        <v>112414</v>
      </c>
      <c r="E22">
        <v>8.6999999999999993</v>
      </c>
      <c r="F22" s="7">
        <v>41967</v>
      </c>
      <c r="G22" t="s">
        <v>638</v>
      </c>
      <c r="H22" s="13">
        <v>325.89999999999998</v>
      </c>
    </row>
    <row r="23" spans="1:8" x14ac:dyDescent="0.35">
      <c r="A23" t="s">
        <v>848</v>
      </c>
      <c r="B23" t="s">
        <v>29</v>
      </c>
      <c r="C23" t="s">
        <v>12</v>
      </c>
      <c r="D23">
        <v>112414</v>
      </c>
      <c r="F23" s="7">
        <v>41967</v>
      </c>
      <c r="G23" t="s">
        <v>754</v>
      </c>
      <c r="H23" s="13">
        <v>0.33</v>
      </c>
    </row>
    <row r="24" spans="1:8" x14ac:dyDescent="0.35">
      <c r="A24" t="s">
        <v>848</v>
      </c>
      <c r="B24" t="s">
        <v>29</v>
      </c>
      <c r="C24" t="s">
        <v>12</v>
      </c>
      <c r="D24">
        <v>112414</v>
      </c>
      <c r="F24" s="7">
        <v>41967</v>
      </c>
      <c r="G24" t="s">
        <v>102</v>
      </c>
      <c r="H24" s="13">
        <v>-326.22999999999996</v>
      </c>
    </row>
    <row r="25" spans="1:8" x14ac:dyDescent="0.35">
      <c r="A25" t="s">
        <v>848</v>
      </c>
      <c r="B25" t="s">
        <v>30</v>
      </c>
      <c r="C25" t="s">
        <v>12</v>
      </c>
      <c r="D25">
        <v>112414</v>
      </c>
      <c r="E25">
        <v>12.03</v>
      </c>
      <c r="F25" s="7">
        <v>41967</v>
      </c>
      <c r="G25" t="s">
        <v>639</v>
      </c>
      <c r="H25" s="13">
        <v>326.01</v>
      </c>
    </row>
    <row r="26" spans="1:8" x14ac:dyDescent="0.35">
      <c r="A26" t="s">
        <v>848</v>
      </c>
      <c r="B26" t="s">
        <v>30</v>
      </c>
      <c r="C26" t="s">
        <v>12</v>
      </c>
      <c r="D26">
        <v>112414</v>
      </c>
      <c r="F26" s="7">
        <v>41967</v>
      </c>
      <c r="G26" t="s">
        <v>755</v>
      </c>
      <c r="H26" s="13">
        <v>0.34</v>
      </c>
    </row>
    <row r="27" spans="1:8" x14ac:dyDescent="0.35">
      <c r="A27" t="s">
        <v>848</v>
      </c>
      <c r="B27" t="s">
        <v>30</v>
      </c>
      <c r="C27" t="s">
        <v>12</v>
      </c>
      <c r="D27">
        <v>112414</v>
      </c>
      <c r="F27" s="7">
        <v>41967</v>
      </c>
      <c r="G27" t="s">
        <v>102</v>
      </c>
      <c r="H27" s="13">
        <v>-326.34999999999997</v>
      </c>
    </row>
    <row r="28" spans="1:8" x14ac:dyDescent="0.35">
      <c r="A28" t="s">
        <v>848</v>
      </c>
      <c r="B28" t="s">
        <v>31</v>
      </c>
      <c r="C28" t="s">
        <v>12</v>
      </c>
      <c r="D28">
        <v>112414</v>
      </c>
      <c r="E28">
        <v>20.83</v>
      </c>
      <c r="F28" s="7">
        <v>41967</v>
      </c>
      <c r="G28" t="s">
        <v>640</v>
      </c>
      <c r="H28" s="13">
        <v>325.77999999999997</v>
      </c>
    </row>
    <row r="29" spans="1:8" x14ac:dyDescent="0.35">
      <c r="A29" t="s">
        <v>848</v>
      </c>
      <c r="B29" t="s">
        <v>31</v>
      </c>
      <c r="C29" t="s">
        <v>12</v>
      </c>
      <c r="D29">
        <v>112414</v>
      </c>
      <c r="F29" s="7">
        <v>41967</v>
      </c>
      <c r="G29" t="s">
        <v>756</v>
      </c>
      <c r="H29" s="13">
        <v>0.33</v>
      </c>
    </row>
    <row r="30" spans="1:8" x14ac:dyDescent="0.35">
      <c r="A30" t="s">
        <v>848</v>
      </c>
      <c r="B30" t="s">
        <v>31</v>
      </c>
      <c r="C30" t="s">
        <v>12</v>
      </c>
      <c r="D30">
        <v>112414</v>
      </c>
      <c r="F30" s="7">
        <v>41967</v>
      </c>
      <c r="G30" t="s">
        <v>102</v>
      </c>
      <c r="H30" s="13">
        <v>-326.10999999999996</v>
      </c>
    </row>
    <row r="31" spans="1:8" x14ac:dyDescent="0.35">
      <c r="A31" t="s">
        <v>848</v>
      </c>
      <c r="B31" t="s">
        <v>32</v>
      </c>
      <c r="C31" t="s">
        <v>12</v>
      </c>
      <c r="D31">
        <v>112414</v>
      </c>
      <c r="E31">
        <v>5.52</v>
      </c>
      <c r="F31" s="7">
        <v>41967</v>
      </c>
      <c r="G31" t="s">
        <v>641</v>
      </c>
      <c r="H31" s="13">
        <v>325.85000000000002</v>
      </c>
    </row>
    <row r="32" spans="1:8" x14ac:dyDescent="0.35">
      <c r="A32" t="s">
        <v>848</v>
      </c>
      <c r="B32" t="s">
        <v>32</v>
      </c>
      <c r="C32" t="s">
        <v>12</v>
      </c>
      <c r="D32">
        <v>112414</v>
      </c>
      <c r="F32" s="7">
        <v>41967</v>
      </c>
      <c r="G32" t="s">
        <v>757</v>
      </c>
      <c r="H32" s="13">
        <v>0.34</v>
      </c>
    </row>
    <row r="33" spans="1:8" x14ac:dyDescent="0.35">
      <c r="A33" t="s">
        <v>848</v>
      </c>
      <c r="B33" t="s">
        <v>32</v>
      </c>
      <c r="C33" t="s">
        <v>12</v>
      </c>
      <c r="D33">
        <v>112414</v>
      </c>
      <c r="F33" s="7">
        <v>41967</v>
      </c>
      <c r="G33" t="s">
        <v>102</v>
      </c>
      <c r="H33" s="13">
        <v>-326.19</v>
      </c>
    </row>
    <row r="34" spans="1:8" x14ac:dyDescent="0.35">
      <c r="A34" t="s">
        <v>848</v>
      </c>
      <c r="B34" t="s">
        <v>33</v>
      </c>
      <c r="C34" t="s">
        <v>12</v>
      </c>
      <c r="D34">
        <v>112414</v>
      </c>
      <c r="E34">
        <v>19.78</v>
      </c>
      <c r="F34" s="7">
        <v>41967</v>
      </c>
      <c r="G34" t="s">
        <v>642</v>
      </c>
      <c r="H34" s="13">
        <v>325.38</v>
      </c>
    </row>
    <row r="35" spans="1:8" x14ac:dyDescent="0.35">
      <c r="A35" t="s">
        <v>848</v>
      </c>
      <c r="B35" t="s">
        <v>33</v>
      </c>
      <c r="C35" t="s">
        <v>12</v>
      </c>
      <c r="D35">
        <v>112414</v>
      </c>
      <c r="F35" s="7">
        <v>41967</v>
      </c>
      <c r="G35" t="s">
        <v>758</v>
      </c>
      <c r="H35" s="13">
        <v>0.33</v>
      </c>
    </row>
    <row r="36" spans="1:8" x14ac:dyDescent="0.35">
      <c r="A36" t="s">
        <v>848</v>
      </c>
      <c r="B36" t="s">
        <v>33</v>
      </c>
      <c r="C36" t="s">
        <v>12</v>
      </c>
      <c r="D36">
        <v>112414</v>
      </c>
      <c r="F36" s="7">
        <v>41967</v>
      </c>
      <c r="G36" t="s">
        <v>102</v>
      </c>
      <c r="H36" s="13">
        <v>-325.70999999999998</v>
      </c>
    </row>
    <row r="37" spans="1:8" x14ac:dyDescent="0.35">
      <c r="A37" t="s">
        <v>848</v>
      </c>
      <c r="B37" t="s">
        <v>34</v>
      </c>
      <c r="C37" t="s">
        <v>12</v>
      </c>
      <c r="D37">
        <v>112414</v>
      </c>
      <c r="E37">
        <v>8.6300000000000008</v>
      </c>
      <c r="F37" s="7">
        <v>41967</v>
      </c>
      <c r="G37" t="s">
        <v>643</v>
      </c>
      <c r="H37" s="13">
        <v>325.87</v>
      </c>
    </row>
    <row r="38" spans="1:8" x14ac:dyDescent="0.35">
      <c r="A38" t="s">
        <v>848</v>
      </c>
      <c r="B38" t="s">
        <v>34</v>
      </c>
      <c r="C38" t="s">
        <v>12</v>
      </c>
      <c r="D38">
        <v>112414</v>
      </c>
      <c r="F38" s="7">
        <v>41967</v>
      </c>
      <c r="G38" t="s">
        <v>759</v>
      </c>
      <c r="H38" s="13">
        <v>0.33</v>
      </c>
    </row>
    <row r="39" spans="1:8" x14ac:dyDescent="0.35">
      <c r="A39" t="s">
        <v>848</v>
      </c>
      <c r="B39" t="s">
        <v>34</v>
      </c>
      <c r="C39" t="s">
        <v>12</v>
      </c>
      <c r="D39">
        <v>112414</v>
      </c>
      <c r="F39" s="7">
        <v>41967</v>
      </c>
      <c r="G39" t="s">
        <v>102</v>
      </c>
      <c r="H39" s="13">
        <v>-326.2</v>
      </c>
    </row>
    <row r="40" spans="1:8" x14ac:dyDescent="0.35">
      <c r="A40" t="s">
        <v>848</v>
      </c>
      <c r="B40" t="s">
        <v>35</v>
      </c>
      <c r="C40" t="s">
        <v>12</v>
      </c>
      <c r="D40">
        <v>112414</v>
      </c>
      <c r="E40">
        <v>6.49</v>
      </c>
      <c r="F40" s="7">
        <v>41967</v>
      </c>
      <c r="G40" t="s">
        <v>644</v>
      </c>
      <c r="H40" s="13">
        <v>325.60000000000002</v>
      </c>
    </row>
    <row r="41" spans="1:8" x14ac:dyDescent="0.35">
      <c r="A41" t="s">
        <v>848</v>
      </c>
      <c r="B41" t="s">
        <v>35</v>
      </c>
      <c r="C41" t="s">
        <v>12</v>
      </c>
      <c r="D41">
        <v>112414</v>
      </c>
      <c r="F41" s="7">
        <v>41967</v>
      </c>
      <c r="G41" t="s">
        <v>760</v>
      </c>
      <c r="H41" s="13">
        <v>0.33</v>
      </c>
    </row>
    <row r="42" spans="1:8" x14ac:dyDescent="0.35">
      <c r="A42" t="s">
        <v>848</v>
      </c>
      <c r="B42" t="s">
        <v>35</v>
      </c>
      <c r="C42" t="s">
        <v>12</v>
      </c>
      <c r="D42">
        <v>112414</v>
      </c>
      <c r="F42" s="7">
        <v>41967</v>
      </c>
      <c r="G42" t="s">
        <v>102</v>
      </c>
      <c r="H42" s="13">
        <v>-325.93</v>
      </c>
    </row>
    <row r="43" spans="1:8" x14ac:dyDescent="0.35">
      <c r="A43" t="s">
        <v>848</v>
      </c>
      <c r="B43" t="s">
        <v>36</v>
      </c>
      <c r="C43" t="s">
        <v>12</v>
      </c>
      <c r="D43">
        <v>112414</v>
      </c>
      <c r="E43">
        <v>18.309999999999999</v>
      </c>
      <c r="F43" s="7">
        <v>41967</v>
      </c>
      <c r="G43" t="s">
        <v>645</v>
      </c>
      <c r="H43" s="13">
        <v>326.10000000000002</v>
      </c>
    </row>
    <row r="44" spans="1:8" x14ac:dyDescent="0.35">
      <c r="A44" t="s">
        <v>848</v>
      </c>
      <c r="B44" t="s">
        <v>36</v>
      </c>
      <c r="C44" t="s">
        <v>12</v>
      </c>
      <c r="D44">
        <v>112414</v>
      </c>
      <c r="F44" s="7">
        <v>41967</v>
      </c>
      <c r="G44" t="s">
        <v>761</v>
      </c>
      <c r="H44" s="13">
        <v>0.33</v>
      </c>
    </row>
    <row r="45" spans="1:8" x14ac:dyDescent="0.35">
      <c r="A45" t="s">
        <v>848</v>
      </c>
      <c r="B45" t="s">
        <v>36</v>
      </c>
      <c r="C45" t="s">
        <v>12</v>
      </c>
      <c r="D45">
        <v>112414</v>
      </c>
      <c r="F45" s="7">
        <v>41967</v>
      </c>
      <c r="G45" t="s">
        <v>102</v>
      </c>
      <c r="H45" s="13">
        <v>-326.43</v>
      </c>
    </row>
    <row r="46" spans="1:8" x14ac:dyDescent="0.35">
      <c r="A46" t="s">
        <v>848</v>
      </c>
      <c r="B46" t="s">
        <v>37</v>
      </c>
      <c r="C46" t="s">
        <v>12</v>
      </c>
      <c r="D46">
        <v>112414</v>
      </c>
      <c r="E46">
        <v>20.05</v>
      </c>
      <c r="F46" s="7">
        <v>41967</v>
      </c>
      <c r="G46" t="s">
        <v>646</v>
      </c>
      <c r="H46" s="13">
        <v>326.20999999999998</v>
      </c>
    </row>
    <row r="47" spans="1:8" x14ac:dyDescent="0.35">
      <c r="A47" t="s">
        <v>848</v>
      </c>
      <c r="B47" t="s">
        <v>37</v>
      </c>
      <c r="C47" t="s">
        <v>12</v>
      </c>
      <c r="D47">
        <v>112414</v>
      </c>
      <c r="F47" s="7">
        <v>41967</v>
      </c>
      <c r="G47" t="s">
        <v>762</v>
      </c>
      <c r="H47" s="13">
        <v>0.33</v>
      </c>
    </row>
    <row r="48" spans="1:8" x14ac:dyDescent="0.35">
      <c r="A48" t="s">
        <v>848</v>
      </c>
      <c r="B48" t="s">
        <v>37</v>
      </c>
      <c r="C48" t="s">
        <v>12</v>
      </c>
      <c r="D48">
        <v>112414</v>
      </c>
      <c r="F48" s="7">
        <v>41967</v>
      </c>
      <c r="G48" t="s">
        <v>102</v>
      </c>
      <c r="H48" s="13">
        <v>-326.53999999999996</v>
      </c>
    </row>
    <row r="49" spans="1:8" x14ac:dyDescent="0.35">
      <c r="A49" t="s">
        <v>848</v>
      </c>
      <c r="B49" t="s">
        <v>38</v>
      </c>
      <c r="C49" t="s">
        <v>12</v>
      </c>
      <c r="D49">
        <v>112414</v>
      </c>
      <c r="E49">
        <v>236.12</v>
      </c>
      <c r="F49" s="7">
        <v>41967</v>
      </c>
      <c r="G49" t="s">
        <v>647</v>
      </c>
      <c r="H49" s="32">
        <v>325.82</v>
      </c>
    </row>
    <row r="50" spans="1:8" x14ac:dyDescent="0.35">
      <c r="A50" t="s">
        <v>848</v>
      </c>
      <c r="B50" t="s">
        <v>38</v>
      </c>
      <c r="C50" t="s">
        <v>12</v>
      </c>
      <c r="D50">
        <v>112414</v>
      </c>
      <c r="F50" s="7">
        <v>41967</v>
      </c>
      <c r="G50" t="s">
        <v>763</v>
      </c>
      <c r="H50" s="32">
        <v>0.33</v>
      </c>
    </row>
    <row r="51" spans="1:8" x14ac:dyDescent="0.35">
      <c r="A51" t="s">
        <v>848</v>
      </c>
      <c r="B51" t="s">
        <v>38</v>
      </c>
      <c r="C51" t="s">
        <v>12</v>
      </c>
      <c r="D51">
        <v>112414</v>
      </c>
      <c r="F51" s="7">
        <v>41967</v>
      </c>
      <c r="G51" t="s">
        <v>102</v>
      </c>
      <c r="H51" s="32">
        <v>-326.14999999999998</v>
      </c>
    </row>
    <row r="52" spans="1:8" x14ac:dyDescent="0.35">
      <c r="A52" t="s">
        <v>848</v>
      </c>
      <c r="B52" t="s">
        <v>39</v>
      </c>
      <c r="C52" t="s">
        <v>12</v>
      </c>
      <c r="D52">
        <v>112414</v>
      </c>
      <c r="E52">
        <v>30.37</v>
      </c>
      <c r="F52" s="7">
        <v>41967</v>
      </c>
      <c r="G52" t="s">
        <v>648</v>
      </c>
      <c r="H52" s="13">
        <v>325.87</v>
      </c>
    </row>
    <row r="53" spans="1:8" x14ac:dyDescent="0.35">
      <c r="A53" t="s">
        <v>848</v>
      </c>
      <c r="B53" t="s">
        <v>39</v>
      </c>
      <c r="C53" t="s">
        <v>12</v>
      </c>
      <c r="D53">
        <v>112414</v>
      </c>
      <c r="F53" s="7">
        <v>41967</v>
      </c>
      <c r="G53" t="s">
        <v>764</v>
      </c>
      <c r="H53" s="13">
        <v>0.33</v>
      </c>
    </row>
    <row r="54" spans="1:8" x14ac:dyDescent="0.35">
      <c r="A54" t="s">
        <v>848</v>
      </c>
      <c r="B54" t="s">
        <v>39</v>
      </c>
      <c r="C54" t="s">
        <v>12</v>
      </c>
      <c r="D54">
        <v>112414</v>
      </c>
      <c r="F54" s="7">
        <v>41967</v>
      </c>
      <c r="G54" t="s">
        <v>102</v>
      </c>
      <c r="H54" s="13">
        <v>-326.2</v>
      </c>
    </row>
    <row r="55" spans="1:8" x14ac:dyDescent="0.35">
      <c r="A55" t="s">
        <v>848</v>
      </c>
      <c r="B55" t="s">
        <v>40</v>
      </c>
      <c r="C55" t="s">
        <v>12</v>
      </c>
      <c r="D55">
        <v>112414</v>
      </c>
      <c r="E55">
        <v>89.27</v>
      </c>
      <c r="F55" s="7">
        <v>41967</v>
      </c>
      <c r="G55" t="s">
        <v>649</v>
      </c>
      <c r="H55" s="13">
        <v>325.83999999999997</v>
      </c>
    </row>
    <row r="56" spans="1:8" x14ac:dyDescent="0.35">
      <c r="A56" t="s">
        <v>848</v>
      </c>
      <c r="B56" t="s">
        <v>40</v>
      </c>
      <c r="C56" t="s">
        <v>12</v>
      </c>
      <c r="D56">
        <v>112414</v>
      </c>
      <c r="F56" s="7">
        <v>41967</v>
      </c>
      <c r="G56" t="s">
        <v>765</v>
      </c>
      <c r="H56" s="13">
        <v>0.33</v>
      </c>
    </row>
    <row r="57" spans="1:8" x14ac:dyDescent="0.35">
      <c r="A57" t="s">
        <v>848</v>
      </c>
      <c r="B57" t="s">
        <v>40</v>
      </c>
      <c r="C57" t="s">
        <v>12</v>
      </c>
      <c r="D57">
        <v>112414</v>
      </c>
      <c r="F57" s="7">
        <v>41967</v>
      </c>
      <c r="G57" t="s">
        <v>102</v>
      </c>
      <c r="H57" s="13">
        <v>-326.16999999999996</v>
      </c>
    </row>
    <row r="58" spans="1:8" x14ac:dyDescent="0.35">
      <c r="A58" t="s">
        <v>848</v>
      </c>
      <c r="B58" t="s">
        <v>41</v>
      </c>
      <c r="C58" t="s">
        <v>12</v>
      </c>
      <c r="D58">
        <v>112414</v>
      </c>
      <c r="E58">
        <v>41.48</v>
      </c>
      <c r="F58" s="7">
        <v>41967</v>
      </c>
      <c r="G58" t="s">
        <v>650</v>
      </c>
      <c r="H58" s="13">
        <v>326.02999999999997</v>
      </c>
    </row>
    <row r="59" spans="1:8" x14ac:dyDescent="0.35">
      <c r="A59" t="s">
        <v>848</v>
      </c>
      <c r="B59" t="s">
        <v>41</v>
      </c>
      <c r="C59" t="s">
        <v>12</v>
      </c>
      <c r="D59">
        <v>112414</v>
      </c>
      <c r="F59" s="7">
        <v>41967</v>
      </c>
      <c r="G59" t="s">
        <v>766</v>
      </c>
      <c r="H59" s="13">
        <v>0.33</v>
      </c>
    </row>
    <row r="60" spans="1:8" x14ac:dyDescent="0.35">
      <c r="A60" t="s">
        <v>848</v>
      </c>
      <c r="B60" t="s">
        <v>41</v>
      </c>
      <c r="C60" t="s">
        <v>12</v>
      </c>
      <c r="D60">
        <v>112414</v>
      </c>
      <c r="F60" s="7">
        <v>41967</v>
      </c>
      <c r="G60" t="s">
        <v>102</v>
      </c>
      <c r="H60" s="13">
        <v>-326.35999999999996</v>
      </c>
    </row>
    <row r="61" spans="1:8" x14ac:dyDescent="0.35">
      <c r="A61" t="s">
        <v>848</v>
      </c>
      <c r="B61" t="s">
        <v>42</v>
      </c>
      <c r="C61" t="s">
        <v>12</v>
      </c>
      <c r="D61">
        <v>112414</v>
      </c>
      <c r="E61">
        <v>24.01</v>
      </c>
      <c r="F61" s="7">
        <v>41967</v>
      </c>
      <c r="G61" t="s">
        <v>651</v>
      </c>
      <c r="H61" s="13">
        <v>325.81</v>
      </c>
    </row>
    <row r="62" spans="1:8" x14ac:dyDescent="0.35">
      <c r="A62" t="s">
        <v>848</v>
      </c>
      <c r="B62" t="s">
        <v>42</v>
      </c>
      <c r="C62" t="s">
        <v>12</v>
      </c>
      <c r="D62">
        <v>112414</v>
      </c>
      <c r="F62" s="7">
        <v>41967</v>
      </c>
      <c r="G62" t="s">
        <v>767</v>
      </c>
      <c r="H62" s="13">
        <v>0.34</v>
      </c>
    </row>
    <row r="63" spans="1:8" x14ac:dyDescent="0.35">
      <c r="A63" t="s">
        <v>848</v>
      </c>
      <c r="B63" t="s">
        <v>42</v>
      </c>
      <c r="C63" t="s">
        <v>12</v>
      </c>
      <c r="D63">
        <v>112414</v>
      </c>
      <c r="F63" s="7">
        <v>41967</v>
      </c>
      <c r="G63" t="s">
        <v>102</v>
      </c>
      <c r="H63" s="13">
        <v>-326.14999999999998</v>
      </c>
    </row>
    <row r="64" spans="1:8" x14ac:dyDescent="0.35">
      <c r="A64" t="s">
        <v>848</v>
      </c>
      <c r="B64" t="s">
        <v>43</v>
      </c>
      <c r="C64" t="s">
        <v>12</v>
      </c>
      <c r="D64">
        <v>112414</v>
      </c>
      <c r="E64">
        <v>46.68</v>
      </c>
      <c r="F64" s="7">
        <v>41967</v>
      </c>
      <c r="G64" t="s">
        <v>652</v>
      </c>
      <c r="H64" s="13">
        <v>325.82</v>
      </c>
    </row>
    <row r="65" spans="1:8" x14ac:dyDescent="0.35">
      <c r="A65" t="s">
        <v>848</v>
      </c>
      <c r="B65" t="s">
        <v>43</v>
      </c>
      <c r="C65" t="s">
        <v>12</v>
      </c>
      <c r="D65">
        <v>112414</v>
      </c>
      <c r="F65" s="7">
        <v>41967</v>
      </c>
      <c r="G65" t="s">
        <v>768</v>
      </c>
      <c r="H65" s="13">
        <v>0.33</v>
      </c>
    </row>
    <row r="66" spans="1:8" x14ac:dyDescent="0.35">
      <c r="A66" t="s">
        <v>848</v>
      </c>
      <c r="B66" t="s">
        <v>43</v>
      </c>
      <c r="C66" t="s">
        <v>12</v>
      </c>
      <c r="D66">
        <v>112414</v>
      </c>
      <c r="F66" s="7">
        <v>41967</v>
      </c>
      <c r="G66" t="s">
        <v>102</v>
      </c>
      <c r="H66" s="13">
        <v>-326.14999999999998</v>
      </c>
    </row>
    <row r="67" spans="1:8" x14ac:dyDescent="0.35">
      <c r="A67" t="s">
        <v>848</v>
      </c>
      <c r="B67" t="s">
        <v>44</v>
      </c>
      <c r="C67" t="s">
        <v>12</v>
      </c>
      <c r="D67">
        <v>112414</v>
      </c>
      <c r="E67">
        <v>172.41</v>
      </c>
      <c r="F67" s="7">
        <v>41967</v>
      </c>
      <c r="G67" t="s">
        <v>653</v>
      </c>
      <c r="H67" s="13">
        <v>325.79000000000002</v>
      </c>
    </row>
    <row r="68" spans="1:8" x14ac:dyDescent="0.35">
      <c r="A68" t="s">
        <v>848</v>
      </c>
      <c r="B68" t="s">
        <v>44</v>
      </c>
      <c r="C68" t="s">
        <v>12</v>
      </c>
      <c r="D68">
        <v>112414</v>
      </c>
      <c r="F68" s="7">
        <v>41967</v>
      </c>
      <c r="G68" t="s">
        <v>769</v>
      </c>
      <c r="H68" s="13">
        <v>0.33</v>
      </c>
    </row>
    <row r="69" spans="1:8" x14ac:dyDescent="0.35">
      <c r="A69" t="s">
        <v>848</v>
      </c>
      <c r="B69" t="s">
        <v>44</v>
      </c>
      <c r="C69" t="s">
        <v>12</v>
      </c>
      <c r="D69">
        <v>112414</v>
      </c>
      <c r="F69" s="7">
        <v>41967</v>
      </c>
      <c r="G69" t="s">
        <v>102</v>
      </c>
      <c r="H69" s="13">
        <v>-326.12</v>
      </c>
    </row>
    <row r="70" spans="1:8" x14ac:dyDescent="0.35">
      <c r="A70" t="s">
        <v>848</v>
      </c>
      <c r="B70" t="s">
        <v>45</v>
      </c>
      <c r="C70" t="s">
        <v>12</v>
      </c>
      <c r="D70">
        <v>112414</v>
      </c>
      <c r="E70">
        <v>23.75</v>
      </c>
      <c r="F70" s="7">
        <v>41967</v>
      </c>
      <c r="G70" t="s">
        <v>654</v>
      </c>
      <c r="H70" s="13">
        <v>325.85000000000002</v>
      </c>
    </row>
    <row r="71" spans="1:8" x14ac:dyDescent="0.35">
      <c r="A71" t="s">
        <v>848</v>
      </c>
      <c r="B71" t="s">
        <v>45</v>
      </c>
      <c r="C71" t="s">
        <v>12</v>
      </c>
      <c r="D71">
        <v>112414</v>
      </c>
      <c r="F71" s="7">
        <v>41967</v>
      </c>
      <c r="G71" t="s">
        <v>770</v>
      </c>
      <c r="H71" s="13">
        <v>0.33</v>
      </c>
    </row>
    <row r="72" spans="1:8" x14ac:dyDescent="0.35">
      <c r="A72" t="s">
        <v>848</v>
      </c>
      <c r="B72" t="s">
        <v>45</v>
      </c>
      <c r="C72" t="s">
        <v>12</v>
      </c>
      <c r="D72">
        <v>112414</v>
      </c>
      <c r="F72" s="7">
        <v>41967</v>
      </c>
      <c r="G72" t="s">
        <v>102</v>
      </c>
      <c r="H72" s="13">
        <v>-326.18</v>
      </c>
    </row>
    <row r="73" spans="1:8" x14ac:dyDescent="0.35">
      <c r="A73" t="s">
        <v>848</v>
      </c>
      <c r="B73" t="s">
        <v>46</v>
      </c>
      <c r="C73" t="s">
        <v>12</v>
      </c>
      <c r="D73">
        <v>112414</v>
      </c>
      <c r="E73">
        <v>19.989999999999998</v>
      </c>
      <c r="F73" s="7">
        <v>41967</v>
      </c>
      <c r="G73" t="s">
        <v>655</v>
      </c>
      <c r="H73" s="13">
        <v>325.64</v>
      </c>
    </row>
    <row r="74" spans="1:8" x14ac:dyDescent="0.35">
      <c r="A74" t="s">
        <v>848</v>
      </c>
      <c r="B74" t="s">
        <v>46</v>
      </c>
      <c r="C74" t="s">
        <v>12</v>
      </c>
      <c r="D74">
        <v>112414</v>
      </c>
      <c r="F74" s="7">
        <v>41967</v>
      </c>
      <c r="G74" t="s">
        <v>771</v>
      </c>
      <c r="H74" s="13">
        <v>0.33</v>
      </c>
    </row>
    <row r="75" spans="1:8" x14ac:dyDescent="0.35">
      <c r="A75" t="s">
        <v>848</v>
      </c>
      <c r="B75" t="s">
        <v>46</v>
      </c>
      <c r="C75" t="s">
        <v>12</v>
      </c>
      <c r="D75">
        <v>112414</v>
      </c>
      <c r="F75" s="7">
        <v>41967</v>
      </c>
      <c r="G75" t="s">
        <v>102</v>
      </c>
      <c r="H75" s="13">
        <v>-325.96999999999997</v>
      </c>
    </row>
    <row r="76" spans="1:8" x14ac:dyDescent="0.35">
      <c r="A76" t="s">
        <v>848</v>
      </c>
      <c r="B76" t="s">
        <v>47</v>
      </c>
      <c r="C76" t="s">
        <v>12</v>
      </c>
      <c r="D76">
        <v>112414</v>
      </c>
      <c r="E76">
        <v>11.82</v>
      </c>
      <c r="F76" s="7">
        <v>41967</v>
      </c>
      <c r="G76" t="s">
        <v>656</v>
      </c>
      <c r="H76" s="13">
        <v>325.76</v>
      </c>
    </row>
    <row r="77" spans="1:8" x14ac:dyDescent="0.35">
      <c r="A77" t="s">
        <v>848</v>
      </c>
      <c r="B77" t="s">
        <v>47</v>
      </c>
      <c r="C77" t="s">
        <v>12</v>
      </c>
      <c r="D77">
        <v>112414</v>
      </c>
      <c r="F77" s="7">
        <v>41967</v>
      </c>
      <c r="G77" t="s">
        <v>772</v>
      </c>
      <c r="H77" s="13">
        <v>0.33</v>
      </c>
    </row>
    <row r="78" spans="1:8" x14ac:dyDescent="0.35">
      <c r="A78" t="s">
        <v>848</v>
      </c>
      <c r="B78" t="s">
        <v>47</v>
      </c>
      <c r="C78" t="s">
        <v>12</v>
      </c>
      <c r="D78">
        <v>112414</v>
      </c>
      <c r="F78" s="7">
        <v>41967</v>
      </c>
      <c r="G78" t="s">
        <v>102</v>
      </c>
      <c r="H78" s="13">
        <v>-326.08999999999997</v>
      </c>
    </row>
    <row r="79" spans="1:8" x14ac:dyDescent="0.35">
      <c r="A79" t="s">
        <v>848</v>
      </c>
      <c r="B79" t="s">
        <v>48</v>
      </c>
      <c r="C79" t="s">
        <v>12</v>
      </c>
      <c r="D79">
        <v>112414</v>
      </c>
      <c r="E79">
        <v>25.84</v>
      </c>
      <c r="F79" s="7">
        <v>41967</v>
      </c>
      <c r="G79" t="s">
        <v>657</v>
      </c>
      <c r="H79" s="13">
        <v>325.83999999999997</v>
      </c>
    </row>
    <row r="80" spans="1:8" x14ac:dyDescent="0.35">
      <c r="A80" t="s">
        <v>848</v>
      </c>
      <c r="B80" t="s">
        <v>48</v>
      </c>
      <c r="C80" t="s">
        <v>12</v>
      </c>
      <c r="D80">
        <v>112414</v>
      </c>
      <c r="F80" s="7">
        <v>41967</v>
      </c>
      <c r="G80" t="s">
        <v>773</v>
      </c>
      <c r="H80" s="13">
        <v>0.33</v>
      </c>
    </row>
    <row r="81" spans="1:8" x14ac:dyDescent="0.35">
      <c r="A81" t="s">
        <v>848</v>
      </c>
      <c r="B81" t="s">
        <v>48</v>
      </c>
      <c r="C81" t="s">
        <v>12</v>
      </c>
      <c r="D81">
        <v>112414</v>
      </c>
      <c r="F81" s="7">
        <v>41967</v>
      </c>
      <c r="G81" t="s">
        <v>102</v>
      </c>
      <c r="H81" s="13">
        <v>-326.16999999999996</v>
      </c>
    </row>
    <row r="82" spans="1:8" x14ac:dyDescent="0.35">
      <c r="A82" t="s">
        <v>848</v>
      </c>
      <c r="B82" t="s">
        <v>49</v>
      </c>
      <c r="C82" t="s">
        <v>12</v>
      </c>
      <c r="D82">
        <v>112414</v>
      </c>
      <c r="E82">
        <v>12.07</v>
      </c>
      <c r="F82" s="7">
        <v>41967</v>
      </c>
      <c r="G82" t="s">
        <v>658</v>
      </c>
      <c r="H82" s="13">
        <v>325.77</v>
      </c>
    </row>
    <row r="83" spans="1:8" x14ac:dyDescent="0.35">
      <c r="A83" t="s">
        <v>848</v>
      </c>
      <c r="B83" t="s">
        <v>49</v>
      </c>
      <c r="C83" t="s">
        <v>12</v>
      </c>
      <c r="D83">
        <v>112414</v>
      </c>
      <c r="F83" s="7">
        <v>41967</v>
      </c>
      <c r="G83" t="s">
        <v>774</v>
      </c>
      <c r="H83" s="13">
        <v>0.33</v>
      </c>
    </row>
    <row r="84" spans="1:8" x14ac:dyDescent="0.35">
      <c r="A84" t="s">
        <v>848</v>
      </c>
      <c r="B84" t="s">
        <v>49</v>
      </c>
      <c r="C84" t="s">
        <v>12</v>
      </c>
      <c r="D84">
        <v>112414</v>
      </c>
      <c r="F84" s="7">
        <v>41967</v>
      </c>
      <c r="G84" t="s">
        <v>102</v>
      </c>
      <c r="H84" s="13">
        <v>-326.09999999999997</v>
      </c>
    </row>
    <row r="85" spans="1:8" x14ac:dyDescent="0.35">
      <c r="A85" t="s">
        <v>848</v>
      </c>
      <c r="B85" t="s">
        <v>50</v>
      </c>
      <c r="C85" t="s">
        <v>12</v>
      </c>
      <c r="D85">
        <v>112414</v>
      </c>
      <c r="E85">
        <v>11.98</v>
      </c>
      <c r="F85" s="7">
        <v>41967</v>
      </c>
      <c r="G85" t="s">
        <v>659</v>
      </c>
      <c r="H85" s="13">
        <v>326.08999999999997</v>
      </c>
    </row>
    <row r="86" spans="1:8" x14ac:dyDescent="0.35">
      <c r="A86" t="s">
        <v>848</v>
      </c>
      <c r="B86" t="s">
        <v>50</v>
      </c>
      <c r="C86" t="s">
        <v>12</v>
      </c>
      <c r="D86">
        <v>112414</v>
      </c>
      <c r="F86" s="7">
        <v>41967</v>
      </c>
      <c r="G86" t="s">
        <v>775</v>
      </c>
      <c r="H86" s="13">
        <v>0.33</v>
      </c>
    </row>
    <row r="87" spans="1:8" x14ac:dyDescent="0.35">
      <c r="A87" t="s">
        <v>848</v>
      </c>
      <c r="B87" t="s">
        <v>50</v>
      </c>
      <c r="C87" t="s">
        <v>12</v>
      </c>
      <c r="D87">
        <v>112414</v>
      </c>
      <c r="F87" s="7">
        <v>41967</v>
      </c>
      <c r="G87" t="s">
        <v>102</v>
      </c>
      <c r="H87" s="13">
        <v>-326.41999999999996</v>
      </c>
    </row>
    <row r="88" spans="1:8" x14ac:dyDescent="0.35">
      <c r="A88" t="s">
        <v>848</v>
      </c>
      <c r="B88" t="s">
        <v>51</v>
      </c>
      <c r="C88" t="s">
        <v>12</v>
      </c>
      <c r="D88">
        <v>112414</v>
      </c>
      <c r="E88">
        <v>4.3899999999999997</v>
      </c>
      <c r="F88" s="7">
        <v>41967</v>
      </c>
      <c r="G88" t="s">
        <v>660</v>
      </c>
      <c r="H88" s="13">
        <v>325.39</v>
      </c>
    </row>
    <row r="89" spans="1:8" x14ac:dyDescent="0.35">
      <c r="A89" t="s">
        <v>848</v>
      </c>
      <c r="B89" t="s">
        <v>51</v>
      </c>
      <c r="C89" t="s">
        <v>12</v>
      </c>
      <c r="D89">
        <v>112414</v>
      </c>
      <c r="F89" s="7">
        <v>41967</v>
      </c>
      <c r="G89" t="s">
        <v>776</v>
      </c>
      <c r="H89" s="13">
        <v>0.34</v>
      </c>
    </row>
    <row r="90" spans="1:8" x14ac:dyDescent="0.35">
      <c r="A90" t="s">
        <v>848</v>
      </c>
      <c r="B90" t="s">
        <v>51</v>
      </c>
      <c r="C90" t="s">
        <v>12</v>
      </c>
      <c r="D90">
        <v>112414</v>
      </c>
      <c r="F90" s="7">
        <v>41967</v>
      </c>
      <c r="G90" t="s">
        <v>102</v>
      </c>
      <c r="H90" s="13">
        <v>-325.72999999999996</v>
      </c>
    </row>
    <row r="91" spans="1:8" x14ac:dyDescent="0.35">
      <c r="A91" t="s">
        <v>848</v>
      </c>
      <c r="B91" t="s">
        <v>52</v>
      </c>
      <c r="C91" t="s">
        <v>12</v>
      </c>
      <c r="D91">
        <v>112414</v>
      </c>
      <c r="E91">
        <v>18.55</v>
      </c>
      <c r="F91" s="7">
        <v>41967</v>
      </c>
      <c r="G91" t="s">
        <v>661</v>
      </c>
      <c r="H91" s="13">
        <v>325.92</v>
      </c>
    </row>
    <row r="92" spans="1:8" x14ac:dyDescent="0.35">
      <c r="A92" t="s">
        <v>848</v>
      </c>
      <c r="B92" t="s">
        <v>52</v>
      </c>
      <c r="C92" t="s">
        <v>12</v>
      </c>
      <c r="D92">
        <v>112414</v>
      </c>
      <c r="F92" s="7">
        <v>41967</v>
      </c>
      <c r="G92" t="s">
        <v>777</v>
      </c>
      <c r="H92" s="13">
        <v>0.33</v>
      </c>
    </row>
    <row r="93" spans="1:8" x14ac:dyDescent="0.35">
      <c r="A93" t="s">
        <v>848</v>
      </c>
      <c r="B93" t="s">
        <v>52</v>
      </c>
      <c r="C93" t="s">
        <v>12</v>
      </c>
      <c r="D93">
        <v>112414</v>
      </c>
      <c r="F93" s="7">
        <v>41967</v>
      </c>
      <c r="G93" t="s">
        <v>102</v>
      </c>
      <c r="H93" s="13">
        <v>-326.25</v>
      </c>
    </row>
    <row r="94" spans="1:8" x14ac:dyDescent="0.35">
      <c r="A94" t="s">
        <v>845</v>
      </c>
      <c r="B94" t="s">
        <v>41</v>
      </c>
      <c r="C94" t="s">
        <v>12</v>
      </c>
      <c r="D94">
        <v>112414</v>
      </c>
      <c r="F94" s="7">
        <v>41985</v>
      </c>
      <c r="G94" t="s">
        <v>102</v>
      </c>
      <c r="H94" s="13">
        <v>6.22</v>
      </c>
    </row>
    <row r="95" spans="1:8" x14ac:dyDescent="0.35">
      <c r="A95" t="s">
        <v>845</v>
      </c>
      <c r="B95" t="s">
        <v>41</v>
      </c>
      <c r="C95" t="s">
        <v>12</v>
      </c>
      <c r="D95">
        <v>112414</v>
      </c>
      <c r="F95" s="7">
        <v>41985</v>
      </c>
      <c r="G95" t="s">
        <v>587</v>
      </c>
      <c r="H95" s="13">
        <v>-6.22</v>
      </c>
    </row>
    <row r="96" spans="1:8" x14ac:dyDescent="0.35">
      <c r="A96" t="s">
        <v>845</v>
      </c>
      <c r="B96" t="s">
        <v>33</v>
      </c>
      <c r="C96" t="s">
        <v>12</v>
      </c>
      <c r="D96">
        <v>112414</v>
      </c>
      <c r="F96" s="7">
        <v>41988</v>
      </c>
      <c r="G96" t="s">
        <v>102</v>
      </c>
      <c r="H96" s="13">
        <v>1.48</v>
      </c>
    </row>
    <row r="97" spans="1:8" x14ac:dyDescent="0.35">
      <c r="A97" t="s">
        <v>845</v>
      </c>
      <c r="B97" t="s">
        <v>33</v>
      </c>
      <c r="C97" t="s">
        <v>12</v>
      </c>
      <c r="D97">
        <v>112414</v>
      </c>
      <c r="F97" s="7">
        <v>41988</v>
      </c>
      <c r="G97" t="s">
        <v>587</v>
      </c>
      <c r="H97" s="13">
        <v>-1.48</v>
      </c>
    </row>
    <row r="98" spans="1:8" x14ac:dyDescent="0.35">
      <c r="A98" t="s">
        <v>845</v>
      </c>
      <c r="B98" t="s">
        <v>24</v>
      </c>
      <c r="C98" t="s">
        <v>12</v>
      </c>
      <c r="D98">
        <v>112414</v>
      </c>
      <c r="F98" s="7">
        <v>41997</v>
      </c>
      <c r="G98" t="s">
        <v>102</v>
      </c>
      <c r="H98" s="13">
        <v>3.8</v>
      </c>
    </row>
    <row r="99" spans="1:8" x14ac:dyDescent="0.35">
      <c r="A99" t="s">
        <v>845</v>
      </c>
      <c r="B99" t="s">
        <v>24</v>
      </c>
      <c r="C99" t="s">
        <v>12</v>
      </c>
      <c r="D99">
        <v>112414</v>
      </c>
      <c r="F99" s="7">
        <v>41997</v>
      </c>
      <c r="G99" t="s">
        <v>587</v>
      </c>
      <c r="H99" s="13">
        <v>-3.8</v>
      </c>
    </row>
    <row r="100" spans="1:8" x14ac:dyDescent="0.35">
      <c r="A100" t="s">
        <v>317</v>
      </c>
      <c r="C100" t="s">
        <v>12</v>
      </c>
      <c r="F100" s="7">
        <v>42002</v>
      </c>
      <c r="G100" t="s">
        <v>101</v>
      </c>
      <c r="H100" s="13">
        <v>222.8</v>
      </c>
    </row>
    <row r="101" spans="1:8" x14ac:dyDescent="0.35">
      <c r="A101" t="s">
        <v>317</v>
      </c>
      <c r="C101" t="s">
        <v>12</v>
      </c>
      <c r="F101" s="7">
        <v>42002</v>
      </c>
      <c r="G101" t="s">
        <v>102</v>
      </c>
      <c r="H101" s="13">
        <v>-222.8</v>
      </c>
    </row>
    <row r="102" spans="1:8" x14ac:dyDescent="0.35">
      <c r="A102" t="s">
        <v>845</v>
      </c>
      <c r="B102" t="s">
        <v>29</v>
      </c>
      <c r="C102" t="s">
        <v>12</v>
      </c>
      <c r="D102">
        <v>112414</v>
      </c>
      <c r="F102" s="7">
        <v>42002</v>
      </c>
      <c r="G102" t="s">
        <v>102</v>
      </c>
      <c r="H102" s="13">
        <v>2.94</v>
      </c>
    </row>
    <row r="103" spans="1:8" x14ac:dyDescent="0.35">
      <c r="A103" t="s">
        <v>845</v>
      </c>
      <c r="B103" t="s">
        <v>29</v>
      </c>
      <c r="C103" t="s">
        <v>12</v>
      </c>
      <c r="D103">
        <v>112414</v>
      </c>
      <c r="F103" s="7">
        <v>42002</v>
      </c>
      <c r="G103" t="s">
        <v>587</v>
      </c>
      <c r="H103" s="13">
        <v>-2.94</v>
      </c>
    </row>
    <row r="104" spans="1:8" x14ac:dyDescent="0.35">
      <c r="A104" t="s">
        <v>845</v>
      </c>
      <c r="B104" t="s">
        <v>51</v>
      </c>
      <c r="C104" t="s">
        <v>12</v>
      </c>
      <c r="D104">
        <v>112414</v>
      </c>
      <c r="F104" s="7">
        <v>42006</v>
      </c>
      <c r="G104" t="s">
        <v>102</v>
      </c>
      <c r="H104" s="13">
        <v>1.45</v>
      </c>
    </row>
    <row r="105" spans="1:8" x14ac:dyDescent="0.35">
      <c r="A105" t="s">
        <v>845</v>
      </c>
      <c r="B105" t="s">
        <v>51</v>
      </c>
      <c r="C105" t="s">
        <v>12</v>
      </c>
      <c r="D105">
        <v>112414</v>
      </c>
      <c r="F105" s="7">
        <v>42006</v>
      </c>
      <c r="G105" t="s">
        <v>587</v>
      </c>
      <c r="H105" s="13">
        <v>-1.45</v>
      </c>
    </row>
    <row r="106" spans="1:8" x14ac:dyDescent="0.35">
      <c r="A106" t="s">
        <v>845</v>
      </c>
      <c r="B106" t="s">
        <v>30</v>
      </c>
      <c r="C106" t="s">
        <v>12</v>
      </c>
      <c r="D106">
        <v>112414</v>
      </c>
      <c r="F106" s="7">
        <v>42025</v>
      </c>
      <c r="G106" t="s">
        <v>102</v>
      </c>
      <c r="H106" s="13">
        <v>2.29</v>
      </c>
    </row>
    <row r="107" spans="1:8" x14ac:dyDescent="0.35">
      <c r="A107" t="s">
        <v>845</v>
      </c>
      <c r="B107" t="s">
        <v>30</v>
      </c>
      <c r="C107" t="s">
        <v>12</v>
      </c>
      <c r="D107">
        <v>112414</v>
      </c>
      <c r="F107" s="7">
        <v>42025</v>
      </c>
      <c r="G107" t="s">
        <v>587</v>
      </c>
      <c r="H107" s="13">
        <v>-2.29</v>
      </c>
    </row>
    <row r="108" spans="1:8" x14ac:dyDescent="0.35">
      <c r="A108" t="s">
        <v>845</v>
      </c>
      <c r="B108" t="s">
        <v>35</v>
      </c>
      <c r="C108" t="s">
        <v>12</v>
      </c>
      <c r="D108">
        <v>112414</v>
      </c>
      <c r="F108" s="7">
        <v>42032</v>
      </c>
      <c r="G108" t="s">
        <v>102</v>
      </c>
      <c r="H108" s="13">
        <v>1.3</v>
      </c>
    </row>
    <row r="109" spans="1:8" x14ac:dyDescent="0.35">
      <c r="A109" t="s">
        <v>845</v>
      </c>
      <c r="B109" t="s">
        <v>35</v>
      </c>
      <c r="C109" t="s">
        <v>12</v>
      </c>
      <c r="D109">
        <v>112414</v>
      </c>
      <c r="F109" s="7">
        <v>42032</v>
      </c>
      <c r="G109" t="s">
        <v>587</v>
      </c>
      <c r="H109" s="13">
        <v>-1.3</v>
      </c>
    </row>
    <row r="110" spans="1:8" x14ac:dyDescent="0.35">
      <c r="A110" t="s">
        <v>246</v>
      </c>
      <c r="C110" t="s">
        <v>12</v>
      </c>
      <c r="F110" s="7">
        <v>42046</v>
      </c>
      <c r="G110" t="s">
        <v>102</v>
      </c>
      <c r="H110" s="13">
        <v>10000</v>
      </c>
    </row>
    <row r="111" spans="1:8" x14ac:dyDescent="0.35">
      <c r="A111" t="s">
        <v>246</v>
      </c>
      <c r="C111" t="s">
        <v>12</v>
      </c>
      <c r="F111" s="7">
        <v>42046</v>
      </c>
      <c r="G111" t="s">
        <v>101</v>
      </c>
      <c r="H111" s="13">
        <v>-10000</v>
      </c>
    </row>
    <row r="112" spans="1:8" x14ac:dyDescent="0.35">
      <c r="A112" t="s">
        <v>845</v>
      </c>
      <c r="B112" t="s">
        <v>42</v>
      </c>
      <c r="C112" t="s">
        <v>12</v>
      </c>
      <c r="D112">
        <v>112414</v>
      </c>
      <c r="F112" s="7">
        <v>42048</v>
      </c>
      <c r="G112" t="s">
        <v>102</v>
      </c>
      <c r="H112" s="13">
        <v>4.08</v>
      </c>
    </row>
    <row r="113" spans="1:8" x14ac:dyDescent="0.35">
      <c r="A113" t="s">
        <v>845</v>
      </c>
      <c r="B113" t="s">
        <v>42</v>
      </c>
      <c r="C113" t="s">
        <v>12</v>
      </c>
      <c r="D113">
        <v>112414</v>
      </c>
      <c r="F113" s="7">
        <v>42048</v>
      </c>
      <c r="G113" t="s">
        <v>587</v>
      </c>
      <c r="H113" s="13">
        <v>-4.08</v>
      </c>
    </row>
    <row r="114" spans="1:8" x14ac:dyDescent="0.35">
      <c r="A114" t="s">
        <v>848</v>
      </c>
      <c r="B114" t="s">
        <v>23</v>
      </c>
      <c r="C114" t="s">
        <v>12</v>
      </c>
      <c r="D114">
        <v>22115</v>
      </c>
      <c r="E114">
        <v>19.71</v>
      </c>
      <c r="F114" s="7">
        <v>42056</v>
      </c>
      <c r="G114" t="s">
        <v>662</v>
      </c>
      <c r="H114" s="13">
        <v>340</v>
      </c>
    </row>
    <row r="115" spans="1:8" x14ac:dyDescent="0.35">
      <c r="A115" t="s">
        <v>848</v>
      </c>
      <c r="B115" t="s">
        <v>23</v>
      </c>
      <c r="C115" t="s">
        <v>12</v>
      </c>
      <c r="D115">
        <v>22115</v>
      </c>
      <c r="F115" s="7">
        <v>42056</v>
      </c>
      <c r="G115" t="s">
        <v>778</v>
      </c>
      <c r="H115" s="13">
        <v>0.35</v>
      </c>
    </row>
    <row r="116" spans="1:8" x14ac:dyDescent="0.35">
      <c r="A116" t="s">
        <v>848</v>
      </c>
      <c r="B116" t="s">
        <v>23</v>
      </c>
      <c r="C116" t="s">
        <v>12</v>
      </c>
      <c r="D116">
        <v>22115</v>
      </c>
      <c r="F116" s="7">
        <v>42056</v>
      </c>
      <c r="G116" t="s">
        <v>102</v>
      </c>
      <c r="H116" s="13">
        <v>-340.35</v>
      </c>
    </row>
    <row r="117" spans="1:8" x14ac:dyDescent="0.35">
      <c r="A117" t="s">
        <v>848</v>
      </c>
      <c r="B117" t="s">
        <v>25</v>
      </c>
      <c r="C117" t="s">
        <v>12</v>
      </c>
      <c r="D117">
        <v>22115</v>
      </c>
      <c r="E117">
        <v>10.35</v>
      </c>
      <c r="F117" s="7">
        <v>42056</v>
      </c>
      <c r="G117" t="s">
        <v>663</v>
      </c>
      <c r="H117" s="13">
        <v>341.55</v>
      </c>
    </row>
    <row r="118" spans="1:8" x14ac:dyDescent="0.35">
      <c r="A118" t="s">
        <v>848</v>
      </c>
      <c r="B118" t="s">
        <v>25</v>
      </c>
      <c r="C118" t="s">
        <v>12</v>
      </c>
      <c r="D118">
        <v>22115</v>
      </c>
      <c r="F118" s="7">
        <v>42056</v>
      </c>
      <c r="G118" t="s">
        <v>779</v>
      </c>
      <c r="H118" s="13">
        <v>0.35</v>
      </c>
    </row>
    <row r="119" spans="1:8" x14ac:dyDescent="0.35">
      <c r="A119" t="s">
        <v>848</v>
      </c>
      <c r="B119" t="s">
        <v>25</v>
      </c>
      <c r="C119" t="s">
        <v>12</v>
      </c>
      <c r="D119">
        <v>22115</v>
      </c>
      <c r="F119" s="7">
        <v>42056</v>
      </c>
      <c r="G119" t="s">
        <v>102</v>
      </c>
      <c r="H119" s="13">
        <v>-341.90000000000003</v>
      </c>
    </row>
    <row r="120" spans="1:8" x14ac:dyDescent="0.35">
      <c r="A120" t="s">
        <v>848</v>
      </c>
      <c r="B120" t="s">
        <v>53</v>
      </c>
      <c r="C120" t="s">
        <v>12</v>
      </c>
      <c r="D120">
        <v>22115</v>
      </c>
      <c r="E120">
        <v>22.99</v>
      </c>
      <c r="F120" s="7">
        <v>42056</v>
      </c>
      <c r="G120" t="s">
        <v>664</v>
      </c>
      <c r="H120" s="13">
        <v>338.64</v>
      </c>
    </row>
    <row r="121" spans="1:8" x14ac:dyDescent="0.35">
      <c r="A121" t="s">
        <v>848</v>
      </c>
      <c r="B121" t="s">
        <v>53</v>
      </c>
      <c r="C121" t="s">
        <v>12</v>
      </c>
      <c r="D121">
        <v>22115</v>
      </c>
      <c r="F121" s="7">
        <v>42056</v>
      </c>
      <c r="G121" t="s">
        <v>780</v>
      </c>
      <c r="H121" s="13">
        <v>0.36</v>
      </c>
    </row>
    <row r="122" spans="1:8" x14ac:dyDescent="0.35">
      <c r="A122" t="s">
        <v>848</v>
      </c>
      <c r="B122" t="s">
        <v>53</v>
      </c>
      <c r="C122" t="s">
        <v>12</v>
      </c>
      <c r="D122">
        <v>22115</v>
      </c>
      <c r="F122" s="7">
        <v>42056</v>
      </c>
      <c r="G122" t="s">
        <v>102</v>
      </c>
      <c r="H122" s="13">
        <v>-339</v>
      </c>
    </row>
    <row r="123" spans="1:8" x14ac:dyDescent="0.35">
      <c r="A123" t="s">
        <v>848</v>
      </c>
      <c r="B123" t="s">
        <v>28</v>
      </c>
      <c r="C123" t="s">
        <v>12</v>
      </c>
      <c r="D123">
        <v>22115</v>
      </c>
      <c r="E123">
        <v>24.2</v>
      </c>
      <c r="F123" s="7">
        <v>42056</v>
      </c>
      <c r="G123" t="s">
        <v>665</v>
      </c>
      <c r="H123" s="13">
        <v>338.8</v>
      </c>
    </row>
    <row r="124" spans="1:8" x14ac:dyDescent="0.35">
      <c r="A124" t="s">
        <v>848</v>
      </c>
      <c r="B124" t="s">
        <v>28</v>
      </c>
      <c r="C124" t="s">
        <v>12</v>
      </c>
      <c r="D124">
        <v>22115</v>
      </c>
      <c r="F124" s="7">
        <v>42056</v>
      </c>
      <c r="G124" t="s">
        <v>781</v>
      </c>
      <c r="H124" s="13">
        <v>0.35</v>
      </c>
    </row>
    <row r="125" spans="1:8" x14ac:dyDescent="0.35">
      <c r="A125" t="s">
        <v>848</v>
      </c>
      <c r="B125" t="s">
        <v>28</v>
      </c>
      <c r="C125" t="s">
        <v>12</v>
      </c>
      <c r="D125">
        <v>22115</v>
      </c>
      <c r="F125" s="7">
        <v>42056</v>
      </c>
      <c r="G125" t="s">
        <v>102</v>
      </c>
      <c r="H125" s="13">
        <v>-339.15000000000003</v>
      </c>
    </row>
    <row r="126" spans="1:8" x14ac:dyDescent="0.35">
      <c r="A126" t="s">
        <v>848</v>
      </c>
      <c r="B126" t="s">
        <v>54</v>
      </c>
      <c r="C126" t="s">
        <v>12</v>
      </c>
      <c r="D126">
        <v>22115</v>
      </c>
      <c r="E126">
        <v>9.48</v>
      </c>
      <c r="F126" s="7">
        <v>42056</v>
      </c>
      <c r="G126" t="s">
        <v>666</v>
      </c>
      <c r="H126" s="13">
        <v>343.65</v>
      </c>
    </row>
    <row r="127" spans="1:8" x14ac:dyDescent="0.35">
      <c r="A127" t="s">
        <v>848</v>
      </c>
      <c r="B127" t="s">
        <v>54</v>
      </c>
      <c r="C127" t="s">
        <v>12</v>
      </c>
      <c r="D127">
        <v>22115</v>
      </c>
      <c r="F127" s="7">
        <v>42056</v>
      </c>
      <c r="G127" t="s">
        <v>782</v>
      </c>
      <c r="H127" s="13">
        <v>0.36</v>
      </c>
    </row>
    <row r="128" spans="1:8" x14ac:dyDescent="0.35">
      <c r="A128" t="s">
        <v>848</v>
      </c>
      <c r="B128" t="s">
        <v>54</v>
      </c>
      <c r="C128" t="s">
        <v>12</v>
      </c>
      <c r="D128">
        <v>22115</v>
      </c>
      <c r="F128" s="7">
        <v>42056</v>
      </c>
      <c r="G128" t="s">
        <v>102</v>
      </c>
      <c r="H128" s="13">
        <v>-344.01</v>
      </c>
    </row>
    <row r="129" spans="1:8" x14ac:dyDescent="0.35">
      <c r="A129" t="s">
        <v>848</v>
      </c>
      <c r="B129" t="s">
        <v>55</v>
      </c>
      <c r="C129" t="s">
        <v>12</v>
      </c>
      <c r="D129">
        <v>22115</v>
      </c>
      <c r="E129">
        <v>303.74</v>
      </c>
      <c r="F129" s="7">
        <v>42056</v>
      </c>
      <c r="G129" t="s">
        <v>667</v>
      </c>
      <c r="H129" s="13">
        <v>340.19</v>
      </c>
    </row>
    <row r="130" spans="1:8" x14ac:dyDescent="0.35">
      <c r="A130" t="s">
        <v>848</v>
      </c>
      <c r="B130" t="s">
        <v>55</v>
      </c>
      <c r="C130" t="s">
        <v>12</v>
      </c>
      <c r="D130">
        <v>22115</v>
      </c>
      <c r="F130" s="7">
        <v>42056</v>
      </c>
      <c r="G130" t="s">
        <v>783</v>
      </c>
      <c r="H130" s="13">
        <v>0.36</v>
      </c>
    </row>
    <row r="131" spans="1:8" x14ac:dyDescent="0.35">
      <c r="A131" t="s">
        <v>848</v>
      </c>
      <c r="B131" t="s">
        <v>55</v>
      </c>
      <c r="C131" t="s">
        <v>12</v>
      </c>
      <c r="D131">
        <v>22115</v>
      </c>
      <c r="F131" s="7">
        <v>42056</v>
      </c>
      <c r="G131" t="s">
        <v>102</v>
      </c>
      <c r="H131" s="13">
        <v>-340.55</v>
      </c>
    </row>
    <row r="132" spans="1:8" x14ac:dyDescent="0.35">
      <c r="A132" t="s">
        <v>848</v>
      </c>
      <c r="B132" t="s">
        <v>56</v>
      </c>
      <c r="C132" t="s">
        <v>12</v>
      </c>
      <c r="D132">
        <v>22115</v>
      </c>
      <c r="E132">
        <v>5.74</v>
      </c>
      <c r="F132" s="7">
        <v>42056</v>
      </c>
      <c r="G132" t="s">
        <v>668</v>
      </c>
      <c r="H132" s="13">
        <v>341.3</v>
      </c>
    </row>
    <row r="133" spans="1:8" x14ac:dyDescent="0.35">
      <c r="A133" t="s">
        <v>848</v>
      </c>
      <c r="B133" t="s">
        <v>56</v>
      </c>
      <c r="C133" t="s">
        <v>12</v>
      </c>
      <c r="D133">
        <v>22115</v>
      </c>
      <c r="F133" s="7">
        <v>42056</v>
      </c>
      <c r="G133" t="s">
        <v>784</v>
      </c>
      <c r="H133" s="13">
        <v>0.36</v>
      </c>
    </row>
    <row r="134" spans="1:8" x14ac:dyDescent="0.35">
      <c r="A134" t="s">
        <v>848</v>
      </c>
      <c r="B134" t="s">
        <v>56</v>
      </c>
      <c r="C134" t="s">
        <v>12</v>
      </c>
      <c r="D134">
        <v>22115</v>
      </c>
      <c r="F134" s="7">
        <v>42056</v>
      </c>
      <c r="G134" t="s">
        <v>102</v>
      </c>
      <c r="H134" s="13">
        <v>-341.66</v>
      </c>
    </row>
    <row r="135" spans="1:8" x14ac:dyDescent="0.35">
      <c r="A135" t="s">
        <v>848</v>
      </c>
      <c r="B135" t="s">
        <v>34</v>
      </c>
      <c r="C135" t="s">
        <v>12</v>
      </c>
      <c r="D135">
        <v>22115</v>
      </c>
      <c r="E135">
        <v>9.16</v>
      </c>
      <c r="F135" s="7">
        <v>42056</v>
      </c>
      <c r="G135" t="s">
        <v>669</v>
      </c>
      <c r="H135" s="13">
        <v>342.13</v>
      </c>
    </row>
    <row r="136" spans="1:8" x14ac:dyDescent="0.35">
      <c r="A136" t="s">
        <v>848</v>
      </c>
      <c r="B136" t="s">
        <v>34</v>
      </c>
      <c r="C136" t="s">
        <v>12</v>
      </c>
      <c r="D136">
        <v>22115</v>
      </c>
      <c r="F136" s="7">
        <v>42056</v>
      </c>
      <c r="G136" t="s">
        <v>785</v>
      </c>
      <c r="H136" s="13">
        <v>0.35</v>
      </c>
    </row>
    <row r="137" spans="1:8" x14ac:dyDescent="0.35">
      <c r="A137" t="s">
        <v>848</v>
      </c>
      <c r="B137" t="s">
        <v>34</v>
      </c>
      <c r="C137" t="s">
        <v>12</v>
      </c>
      <c r="D137">
        <v>22115</v>
      </c>
      <c r="F137" s="7">
        <v>42056</v>
      </c>
      <c r="G137" t="s">
        <v>102</v>
      </c>
      <c r="H137" s="13">
        <v>-342.48</v>
      </c>
    </row>
    <row r="138" spans="1:8" x14ac:dyDescent="0.35">
      <c r="A138" t="s">
        <v>848</v>
      </c>
      <c r="B138" t="s">
        <v>35</v>
      </c>
      <c r="C138" t="s">
        <v>12</v>
      </c>
      <c r="D138">
        <v>22115</v>
      </c>
      <c r="E138">
        <v>6.33</v>
      </c>
      <c r="F138" s="7">
        <v>42056</v>
      </c>
      <c r="G138" t="s">
        <v>671</v>
      </c>
      <c r="H138" s="13">
        <v>339.98</v>
      </c>
    </row>
    <row r="139" spans="1:8" x14ac:dyDescent="0.35">
      <c r="A139" t="s">
        <v>848</v>
      </c>
      <c r="B139" t="s">
        <v>35</v>
      </c>
      <c r="C139" t="s">
        <v>12</v>
      </c>
      <c r="D139">
        <v>22115</v>
      </c>
      <c r="F139" s="7">
        <v>42056</v>
      </c>
      <c r="G139" t="s">
        <v>787</v>
      </c>
      <c r="H139" s="13">
        <v>0.36</v>
      </c>
    </row>
    <row r="140" spans="1:8" x14ac:dyDescent="0.35">
      <c r="A140" t="s">
        <v>848</v>
      </c>
      <c r="B140" t="s">
        <v>35</v>
      </c>
      <c r="C140" t="s">
        <v>12</v>
      </c>
      <c r="D140">
        <v>22115</v>
      </c>
      <c r="F140" s="7">
        <v>42056</v>
      </c>
      <c r="G140" t="s">
        <v>102</v>
      </c>
      <c r="H140" s="13">
        <v>-340.34000000000003</v>
      </c>
    </row>
    <row r="141" spans="1:8" x14ac:dyDescent="0.35">
      <c r="A141" t="s">
        <v>848</v>
      </c>
      <c r="B141" t="s">
        <v>36</v>
      </c>
      <c r="C141" t="s">
        <v>12</v>
      </c>
      <c r="D141">
        <v>22115</v>
      </c>
      <c r="E141">
        <v>19.600000000000001</v>
      </c>
      <c r="F141" s="7">
        <v>42056</v>
      </c>
      <c r="G141" t="s">
        <v>670</v>
      </c>
      <c r="H141" s="13">
        <v>338.88</v>
      </c>
    </row>
    <row r="142" spans="1:8" x14ac:dyDescent="0.35">
      <c r="A142" t="s">
        <v>848</v>
      </c>
      <c r="B142" t="s">
        <v>36</v>
      </c>
      <c r="C142" t="s">
        <v>12</v>
      </c>
      <c r="D142">
        <v>22115</v>
      </c>
      <c r="F142" s="7">
        <v>42056</v>
      </c>
      <c r="G142" t="s">
        <v>786</v>
      </c>
      <c r="H142" s="13">
        <v>0.36</v>
      </c>
    </row>
    <row r="143" spans="1:8" x14ac:dyDescent="0.35">
      <c r="A143" t="s">
        <v>848</v>
      </c>
      <c r="B143" t="s">
        <v>36</v>
      </c>
      <c r="C143" t="s">
        <v>12</v>
      </c>
      <c r="D143">
        <v>22115</v>
      </c>
      <c r="F143" s="7">
        <v>42056</v>
      </c>
      <c r="G143" t="s">
        <v>102</v>
      </c>
      <c r="H143" s="13">
        <v>-339.24</v>
      </c>
    </row>
    <row r="144" spans="1:8" x14ac:dyDescent="0.35">
      <c r="A144" t="s">
        <v>848</v>
      </c>
      <c r="B144" t="s">
        <v>37</v>
      </c>
      <c r="C144" t="s">
        <v>12</v>
      </c>
      <c r="D144">
        <v>22115</v>
      </c>
      <c r="E144">
        <v>21.04</v>
      </c>
      <c r="F144" s="7">
        <v>42056</v>
      </c>
      <c r="G144" t="s">
        <v>672</v>
      </c>
      <c r="H144" s="13">
        <v>340.64</v>
      </c>
    </row>
    <row r="145" spans="1:8" x14ac:dyDescent="0.35">
      <c r="A145" t="s">
        <v>848</v>
      </c>
      <c r="B145" t="s">
        <v>37</v>
      </c>
      <c r="C145" t="s">
        <v>12</v>
      </c>
      <c r="D145">
        <v>22115</v>
      </c>
      <c r="F145" s="7">
        <v>42056</v>
      </c>
      <c r="G145" t="s">
        <v>788</v>
      </c>
      <c r="H145" s="13">
        <v>0.36</v>
      </c>
    </row>
    <row r="146" spans="1:8" x14ac:dyDescent="0.35">
      <c r="A146" t="s">
        <v>848</v>
      </c>
      <c r="B146" t="s">
        <v>37</v>
      </c>
      <c r="C146" t="s">
        <v>12</v>
      </c>
      <c r="D146">
        <v>22115</v>
      </c>
      <c r="F146" s="7">
        <v>42056</v>
      </c>
      <c r="G146" t="s">
        <v>102</v>
      </c>
      <c r="H146" s="13">
        <v>-341</v>
      </c>
    </row>
    <row r="147" spans="1:8" x14ac:dyDescent="0.35">
      <c r="A147" t="s">
        <v>848</v>
      </c>
      <c r="B147" t="s">
        <v>38</v>
      </c>
      <c r="C147" t="s">
        <v>12</v>
      </c>
      <c r="D147">
        <v>22115</v>
      </c>
      <c r="E147">
        <v>350.71</v>
      </c>
      <c r="F147" s="7">
        <v>42056</v>
      </c>
      <c r="G147" t="s">
        <v>673</v>
      </c>
      <c r="H147" s="32">
        <v>340.19</v>
      </c>
    </row>
    <row r="148" spans="1:8" x14ac:dyDescent="0.35">
      <c r="A148" t="s">
        <v>848</v>
      </c>
      <c r="B148" t="s">
        <v>38</v>
      </c>
      <c r="C148" t="s">
        <v>12</v>
      </c>
      <c r="D148">
        <v>22115</v>
      </c>
      <c r="F148" s="7">
        <v>42056</v>
      </c>
      <c r="G148" t="s">
        <v>789</v>
      </c>
      <c r="H148" s="32">
        <v>0.36</v>
      </c>
    </row>
    <row r="149" spans="1:8" x14ac:dyDescent="0.35">
      <c r="A149" t="s">
        <v>848</v>
      </c>
      <c r="B149" t="s">
        <v>38</v>
      </c>
      <c r="C149" t="s">
        <v>12</v>
      </c>
      <c r="D149">
        <v>22115</v>
      </c>
      <c r="F149" s="7">
        <v>42056</v>
      </c>
      <c r="G149" t="s">
        <v>102</v>
      </c>
      <c r="H149" s="32">
        <v>-340.55</v>
      </c>
    </row>
    <row r="150" spans="1:8" x14ac:dyDescent="0.35">
      <c r="A150" t="s">
        <v>848</v>
      </c>
      <c r="B150" t="s">
        <v>39</v>
      </c>
      <c r="C150" t="s">
        <v>12</v>
      </c>
      <c r="D150">
        <v>22115</v>
      </c>
      <c r="E150">
        <v>34.75</v>
      </c>
      <c r="F150" s="7">
        <v>42056</v>
      </c>
      <c r="G150" t="s">
        <v>674</v>
      </c>
      <c r="H150" s="13">
        <v>340.9</v>
      </c>
    </row>
    <row r="151" spans="1:8" x14ac:dyDescent="0.35">
      <c r="A151" t="s">
        <v>848</v>
      </c>
      <c r="B151" t="s">
        <v>39</v>
      </c>
      <c r="C151" t="s">
        <v>12</v>
      </c>
      <c r="D151">
        <v>22115</v>
      </c>
      <c r="F151" s="7">
        <v>42056</v>
      </c>
      <c r="G151" t="s">
        <v>790</v>
      </c>
      <c r="H151" s="13">
        <v>0.35</v>
      </c>
    </row>
    <row r="152" spans="1:8" x14ac:dyDescent="0.35">
      <c r="A152" t="s">
        <v>848</v>
      </c>
      <c r="B152" t="s">
        <v>39</v>
      </c>
      <c r="C152" t="s">
        <v>12</v>
      </c>
      <c r="D152">
        <v>22115</v>
      </c>
      <c r="F152" s="7">
        <v>42056</v>
      </c>
      <c r="G152" t="s">
        <v>102</v>
      </c>
      <c r="H152" s="13">
        <v>-341.25</v>
      </c>
    </row>
    <row r="153" spans="1:8" x14ac:dyDescent="0.35">
      <c r="A153" t="s">
        <v>848</v>
      </c>
      <c r="B153" t="s">
        <v>40</v>
      </c>
      <c r="C153" t="s">
        <v>12</v>
      </c>
      <c r="D153">
        <v>22115</v>
      </c>
      <c r="E153">
        <v>98.6</v>
      </c>
      <c r="F153" s="7">
        <v>42056</v>
      </c>
      <c r="G153" t="s">
        <v>675</v>
      </c>
      <c r="H153" s="13">
        <v>337.21</v>
      </c>
    </row>
    <row r="154" spans="1:8" x14ac:dyDescent="0.35">
      <c r="A154" t="s">
        <v>848</v>
      </c>
      <c r="B154" t="s">
        <v>40</v>
      </c>
      <c r="C154" t="s">
        <v>12</v>
      </c>
      <c r="D154">
        <v>22115</v>
      </c>
      <c r="F154" s="7">
        <v>42056</v>
      </c>
      <c r="G154" t="s">
        <v>791</v>
      </c>
      <c r="H154" s="13">
        <v>0.35</v>
      </c>
    </row>
    <row r="155" spans="1:8" x14ac:dyDescent="0.35">
      <c r="A155" t="s">
        <v>848</v>
      </c>
      <c r="B155" t="s">
        <v>40</v>
      </c>
      <c r="C155" t="s">
        <v>12</v>
      </c>
      <c r="D155">
        <v>22115</v>
      </c>
      <c r="F155" s="7">
        <v>42056</v>
      </c>
      <c r="G155" t="s">
        <v>102</v>
      </c>
      <c r="H155" s="13">
        <v>-337.56</v>
      </c>
    </row>
    <row r="156" spans="1:8" x14ac:dyDescent="0.35">
      <c r="A156" t="s">
        <v>848</v>
      </c>
      <c r="B156" t="s">
        <v>57</v>
      </c>
      <c r="C156" t="s">
        <v>12</v>
      </c>
      <c r="D156">
        <v>22115</v>
      </c>
      <c r="E156">
        <v>19.41</v>
      </c>
      <c r="F156" s="7">
        <v>42056</v>
      </c>
      <c r="G156" t="s">
        <v>676</v>
      </c>
      <c r="H156" s="13">
        <v>340.65</v>
      </c>
    </row>
    <row r="157" spans="1:8" x14ac:dyDescent="0.35">
      <c r="A157" t="s">
        <v>848</v>
      </c>
      <c r="B157" t="s">
        <v>57</v>
      </c>
      <c r="C157" t="s">
        <v>12</v>
      </c>
      <c r="D157">
        <v>22115</v>
      </c>
      <c r="F157" s="7">
        <v>42056</v>
      </c>
      <c r="G157" t="s">
        <v>792</v>
      </c>
      <c r="H157" s="13">
        <v>0.35</v>
      </c>
    </row>
    <row r="158" spans="1:8" x14ac:dyDescent="0.35">
      <c r="A158" t="s">
        <v>848</v>
      </c>
      <c r="B158" t="s">
        <v>57</v>
      </c>
      <c r="C158" t="s">
        <v>12</v>
      </c>
      <c r="D158">
        <v>22115</v>
      </c>
      <c r="F158" s="7">
        <v>42056</v>
      </c>
      <c r="G158" t="s">
        <v>102</v>
      </c>
      <c r="H158" s="13">
        <v>-341</v>
      </c>
    </row>
    <row r="159" spans="1:8" x14ac:dyDescent="0.35">
      <c r="A159" t="s">
        <v>848</v>
      </c>
      <c r="B159" t="s">
        <v>58</v>
      </c>
      <c r="C159" t="s">
        <v>12</v>
      </c>
      <c r="D159">
        <v>22115</v>
      </c>
      <c r="E159">
        <v>14.25</v>
      </c>
      <c r="F159" s="7">
        <v>42056</v>
      </c>
      <c r="G159" t="s">
        <v>677</v>
      </c>
      <c r="H159" s="13">
        <v>342</v>
      </c>
    </row>
    <row r="160" spans="1:8" x14ac:dyDescent="0.35">
      <c r="A160" t="s">
        <v>848</v>
      </c>
      <c r="B160" t="s">
        <v>58</v>
      </c>
      <c r="C160" t="s">
        <v>12</v>
      </c>
      <c r="D160">
        <v>22115</v>
      </c>
      <c r="F160" s="7">
        <v>42056</v>
      </c>
      <c r="G160" t="s">
        <v>793</v>
      </c>
      <c r="H160" s="13">
        <v>0.35</v>
      </c>
    </row>
    <row r="161" spans="1:8" x14ac:dyDescent="0.35">
      <c r="A161" t="s">
        <v>848</v>
      </c>
      <c r="B161" t="s">
        <v>58</v>
      </c>
      <c r="C161" t="s">
        <v>12</v>
      </c>
      <c r="D161">
        <v>22115</v>
      </c>
      <c r="F161" s="7">
        <v>42056</v>
      </c>
      <c r="G161" t="s">
        <v>102</v>
      </c>
      <c r="H161" s="13">
        <v>-342.35</v>
      </c>
    </row>
    <row r="162" spans="1:8" x14ac:dyDescent="0.35">
      <c r="A162" t="s">
        <v>848</v>
      </c>
      <c r="B162" t="s">
        <v>59</v>
      </c>
      <c r="C162" t="s">
        <v>12</v>
      </c>
      <c r="D162">
        <v>22115</v>
      </c>
      <c r="E162">
        <v>12.67</v>
      </c>
      <c r="F162" s="7">
        <v>42056</v>
      </c>
      <c r="G162" t="s">
        <v>678</v>
      </c>
      <c r="H162" s="13">
        <v>337.15</v>
      </c>
    </row>
    <row r="163" spans="1:8" x14ac:dyDescent="0.35">
      <c r="A163" t="s">
        <v>848</v>
      </c>
      <c r="B163" t="s">
        <v>59</v>
      </c>
      <c r="C163" t="s">
        <v>12</v>
      </c>
      <c r="D163">
        <v>22115</v>
      </c>
      <c r="F163" s="7">
        <v>42056</v>
      </c>
      <c r="G163" t="s">
        <v>794</v>
      </c>
      <c r="H163" s="13">
        <v>0.35</v>
      </c>
    </row>
    <row r="164" spans="1:8" x14ac:dyDescent="0.35">
      <c r="A164" t="s">
        <v>848</v>
      </c>
      <c r="B164" t="s">
        <v>59</v>
      </c>
      <c r="C164" t="s">
        <v>12</v>
      </c>
      <c r="D164">
        <v>22115</v>
      </c>
      <c r="F164" s="7">
        <v>42056</v>
      </c>
      <c r="G164" t="s">
        <v>102</v>
      </c>
      <c r="H164" s="13">
        <v>-337.5</v>
      </c>
    </row>
    <row r="165" spans="1:8" x14ac:dyDescent="0.35">
      <c r="A165" t="s">
        <v>848</v>
      </c>
      <c r="B165" t="s">
        <v>41</v>
      </c>
      <c r="C165" t="s">
        <v>12</v>
      </c>
      <c r="D165">
        <v>22115</v>
      </c>
      <c r="E165">
        <v>49.59</v>
      </c>
      <c r="F165" s="7">
        <v>42056</v>
      </c>
      <c r="G165" t="s">
        <v>679</v>
      </c>
      <c r="H165" s="13">
        <v>342.17</v>
      </c>
    </row>
    <row r="166" spans="1:8" x14ac:dyDescent="0.35">
      <c r="A166" t="s">
        <v>848</v>
      </c>
      <c r="B166" t="s">
        <v>41</v>
      </c>
      <c r="C166" t="s">
        <v>12</v>
      </c>
      <c r="D166">
        <v>22115</v>
      </c>
      <c r="F166" s="7">
        <v>42056</v>
      </c>
      <c r="G166" t="s">
        <v>795</v>
      </c>
      <c r="H166" s="13">
        <v>0.36</v>
      </c>
    </row>
    <row r="167" spans="1:8" x14ac:dyDescent="0.35">
      <c r="A167" t="s">
        <v>848</v>
      </c>
      <c r="B167" t="s">
        <v>41</v>
      </c>
      <c r="C167" t="s">
        <v>12</v>
      </c>
      <c r="D167">
        <v>22115</v>
      </c>
      <c r="F167" s="7">
        <v>42056</v>
      </c>
      <c r="G167" t="s">
        <v>102</v>
      </c>
      <c r="H167" s="13">
        <v>-342.53000000000003</v>
      </c>
    </row>
    <row r="168" spans="1:8" x14ac:dyDescent="0.35">
      <c r="A168" t="s">
        <v>848</v>
      </c>
      <c r="B168" t="s">
        <v>42</v>
      </c>
      <c r="C168" t="s">
        <v>12</v>
      </c>
      <c r="D168">
        <v>22115</v>
      </c>
      <c r="E168">
        <v>22.13</v>
      </c>
      <c r="F168" s="7">
        <v>42056</v>
      </c>
      <c r="G168" t="s">
        <v>680</v>
      </c>
      <c r="H168" s="13">
        <v>340.14</v>
      </c>
    </row>
    <row r="169" spans="1:8" x14ac:dyDescent="0.35">
      <c r="A169" t="s">
        <v>848</v>
      </c>
      <c r="B169" t="s">
        <v>42</v>
      </c>
      <c r="C169" t="s">
        <v>12</v>
      </c>
      <c r="D169">
        <v>22115</v>
      </c>
      <c r="F169" s="7">
        <v>42056</v>
      </c>
      <c r="G169" t="s">
        <v>796</v>
      </c>
      <c r="H169" s="13">
        <v>0.36</v>
      </c>
    </row>
    <row r="170" spans="1:8" x14ac:dyDescent="0.35">
      <c r="A170" t="s">
        <v>848</v>
      </c>
      <c r="B170" t="s">
        <v>42</v>
      </c>
      <c r="C170" t="s">
        <v>12</v>
      </c>
      <c r="D170">
        <v>22115</v>
      </c>
      <c r="F170" s="7">
        <v>42056</v>
      </c>
      <c r="G170" t="s">
        <v>102</v>
      </c>
      <c r="H170" s="13">
        <v>-340.5</v>
      </c>
    </row>
    <row r="171" spans="1:8" x14ac:dyDescent="0.35">
      <c r="A171" t="s">
        <v>848</v>
      </c>
      <c r="B171" t="s">
        <v>43</v>
      </c>
      <c r="C171" t="s">
        <v>12</v>
      </c>
      <c r="D171">
        <v>22115</v>
      </c>
      <c r="E171">
        <v>56.14</v>
      </c>
      <c r="F171" s="7">
        <v>42056</v>
      </c>
      <c r="G171" t="s">
        <v>681</v>
      </c>
      <c r="H171" s="13">
        <v>338.52</v>
      </c>
    </row>
    <row r="172" spans="1:8" x14ac:dyDescent="0.35">
      <c r="A172" t="s">
        <v>848</v>
      </c>
      <c r="B172" t="s">
        <v>43</v>
      </c>
      <c r="C172" t="s">
        <v>12</v>
      </c>
      <c r="D172">
        <v>22115</v>
      </c>
      <c r="F172" s="7">
        <v>42056</v>
      </c>
      <c r="G172" t="s">
        <v>797</v>
      </c>
      <c r="H172" s="13">
        <v>0.35</v>
      </c>
    </row>
    <row r="173" spans="1:8" x14ac:dyDescent="0.35">
      <c r="A173" t="s">
        <v>848</v>
      </c>
      <c r="B173" t="s">
        <v>43</v>
      </c>
      <c r="C173" t="s">
        <v>12</v>
      </c>
      <c r="D173">
        <v>22115</v>
      </c>
      <c r="F173" s="7">
        <v>42056</v>
      </c>
      <c r="G173" t="s">
        <v>102</v>
      </c>
      <c r="H173" s="13">
        <v>-338.87</v>
      </c>
    </row>
    <row r="174" spans="1:8" x14ac:dyDescent="0.35">
      <c r="A174" t="s">
        <v>848</v>
      </c>
      <c r="B174" t="s">
        <v>60</v>
      </c>
      <c r="C174" t="s">
        <v>12</v>
      </c>
      <c r="D174">
        <v>22115</v>
      </c>
      <c r="E174">
        <v>76.27</v>
      </c>
      <c r="F174" s="7">
        <v>42056</v>
      </c>
      <c r="G174" t="s">
        <v>682</v>
      </c>
      <c r="H174" s="13">
        <v>342.45</v>
      </c>
    </row>
    <row r="175" spans="1:8" x14ac:dyDescent="0.35">
      <c r="A175" t="s">
        <v>848</v>
      </c>
      <c r="B175" t="s">
        <v>60</v>
      </c>
      <c r="C175" t="s">
        <v>12</v>
      </c>
      <c r="D175">
        <v>22115</v>
      </c>
      <c r="F175" s="7">
        <v>42056</v>
      </c>
      <c r="G175" t="s">
        <v>798</v>
      </c>
      <c r="H175" s="13">
        <v>0.36</v>
      </c>
    </row>
    <row r="176" spans="1:8" x14ac:dyDescent="0.35">
      <c r="A176" t="s">
        <v>848</v>
      </c>
      <c r="B176" t="s">
        <v>60</v>
      </c>
      <c r="C176" t="s">
        <v>12</v>
      </c>
      <c r="D176">
        <v>22115</v>
      </c>
      <c r="F176" s="7">
        <v>42056</v>
      </c>
      <c r="G176" t="s">
        <v>102</v>
      </c>
      <c r="H176" s="13">
        <v>-342.81</v>
      </c>
    </row>
    <row r="177" spans="1:8" x14ac:dyDescent="0.35">
      <c r="A177" t="s">
        <v>848</v>
      </c>
      <c r="B177" t="s">
        <v>45</v>
      </c>
      <c r="C177" t="s">
        <v>12</v>
      </c>
      <c r="D177">
        <v>22115</v>
      </c>
      <c r="E177">
        <v>23.89</v>
      </c>
      <c r="F177" s="7">
        <v>42056</v>
      </c>
      <c r="G177" t="s">
        <v>683</v>
      </c>
      <c r="H177" s="13">
        <v>340.43</v>
      </c>
    </row>
    <row r="178" spans="1:8" x14ac:dyDescent="0.35">
      <c r="A178" t="s">
        <v>848</v>
      </c>
      <c r="B178" t="s">
        <v>45</v>
      </c>
      <c r="C178" t="s">
        <v>12</v>
      </c>
      <c r="D178">
        <v>22115</v>
      </c>
      <c r="F178" s="7">
        <v>42056</v>
      </c>
      <c r="G178" t="s">
        <v>799</v>
      </c>
      <c r="H178" s="13">
        <v>0.36</v>
      </c>
    </row>
    <row r="179" spans="1:8" x14ac:dyDescent="0.35">
      <c r="A179" t="s">
        <v>848</v>
      </c>
      <c r="B179" t="s">
        <v>45</v>
      </c>
      <c r="C179" t="s">
        <v>12</v>
      </c>
      <c r="D179">
        <v>22115</v>
      </c>
      <c r="F179" s="7">
        <v>42056</v>
      </c>
      <c r="G179" t="s">
        <v>102</v>
      </c>
      <c r="H179" s="13">
        <v>-340.79</v>
      </c>
    </row>
    <row r="180" spans="1:8" x14ac:dyDescent="0.35">
      <c r="A180" t="s">
        <v>848</v>
      </c>
      <c r="B180" t="s">
        <v>46</v>
      </c>
      <c r="C180" t="s">
        <v>12</v>
      </c>
      <c r="D180">
        <v>22115</v>
      </c>
      <c r="E180">
        <v>18.100000000000001</v>
      </c>
      <c r="F180" s="7">
        <v>42056</v>
      </c>
      <c r="G180" t="s">
        <v>684</v>
      </c>
      <c r="H180" s="13">
        <v>340.28</v>
      </c>
    </row>
    <row r="181" spans="1:8" x14ac:dyDescent="0.35">
      <c r="A181" t="s">
        <v>848</v>
      </c>
      <c r="B181" t="s">
        <v>46</v>
      </c>
      <c r="C181" t="s">
        <v>12</v>
      </c>
      <c r="D181">
        <v>22115</v>
      </c>
      <c r="F181" s="7">
        <v>42056</v>
      </c>
      <c r="G181" t="s">
        <v>800</v>
      </c>
      <c r="H181" s="13">
        <v>0.35</v>
      </c>
    </row>
    <row r="182" spans="1:8" x14ac:dyDescent="0.35">
      <c r="A182" t="s">
        <v>848</v>
      </c>
      <c r="B182" t="s">
        <v>46</v>
      </c>
      <c r="C182" t="s">
        <v>12</v>
      </c>
      <c r="D182">
        <v>22115</v>
      </c>
      <c r="F182" s="7">
        <v>42056</v>
      </c>
      <c r="G182" t="s">
        <v>102</v>
      </c>
      <c r="H182" s="13">
        <v>-340.63</v>
      </c>
    </row>
    <row r="183" spans="1:8" x14ac:dyDescent="0.35">
      <c r="A183" t="s">
        <v>848</v>
      </c>
      <c r="B183" t="s">
        <v>61</v>
      </c>
      <c r="C183" t="s">
        <v>12</v>
      </c>
      <c r="D183">
        <v>22115</v>
      </c>
      <c r="E183">
        <v>8.49</v>
      </c>
      <c r="F183" s="7">
        <v>42056</v>
      </c>
      <c r="G183" t="s">
        <v>685</v>
      </c>
      <c r="H183" s="13">
        <v>339.6</v>
      </c>
    </row>
    <row r="184" spans="1:8" x14ac:dyDescent="0.35">
      <c r="A184" t="s">
        <v>848</v>
      </c>
      <c r="B184" t="s">
        <v>61</v>
      </c>
      <c r="C184" t="s">
        <v>12</v>
      </c>
      <c r="D184">
        <v>22115</v>
      </c>
      <c r="F184" s="7">
        <v>42056</v>
      </c>
      <c r="G184" t="s">
        <v>801</v>
      </c>
      <c r="H184" s="13">
        <v>0.36</v>
      </c>
    </row>
    <row r="185" spans="1:8" x14ac:dyDescent="0.35">
      <c r="A185" t="s">
        <v>848</v>
      </c>
      <c r="B185" t="s">
        <v>61</v>
      </c>
      <c r="C185" t="s">
        <v>12</v>
      </c>
      <c r="D185">
        <v>22115</v>
      </c>
      <c r="F185" s="7">
        <v>42056</v>
      </c>
      <c r="G185" t="s">
        <v>102</v>
      </c>
      <c r="H185" s="13">
        <v>-339.96000000000004</v>
      </c>
    </row>
    <row r="186" spans="1:8" x14ac:dyDescent="0.35">
      <c r="A186" t="s">
        <v>848</v>
      </c>
      <c r="B186" t="s">
        <v>48</v>
      </c>
      <c r="C186" t="s">
        <v>12</v>
      </c>
      <c r="D186">
        <v>22115</v>
      </c>
      <c r="E186">
        <v>34.22</v>
      </c>
      <c r="F186" s="7">
        <v>42056</v>
      </c>
      <c r="G186" t="s">
        <v>686</v>
      </c>
      <c r="H186" s="13">
        <v>341.86</v>
      </c>
    </row>
    <row r="187" spans="1:8" x14ac:dyDescent="0.35">
      <c r="A187" t="s">
        <v>848</v>
      </c>
      <c r="B187" t="s">
        <v>48</v>
      </c>
      <c r="C187" t="s">
        <v>12</v>
      </c>
      <c r="D187">
        <v>22115</v>
      </c>
      <c r="F187" s="7">
        <v>42056</v>
      </c>
      <c r="G187" t="s">
        <v>802</v>
      </c>
      <c r="H187" s="13">
        <v>0.36</v>
      </c>
    </row>
    <row r="188" spans="1:8" x14ac:dyDescent="0.35">
      <c r="A188" t="s">
        <v>848</v>
      </c>
      <c r="B188" t="s">
        <v>48</v>
      </c>
      <c r="C188" t="s">
        <v>12</v>
      </c>
      <c r="D188">
        <v>22115</v>
      </c>
      <c r="F188" s="7">
        <v>42056</v>
      </c>
      <c r="G188" t="s">
        <v>102</v>
      </c>
      <c r="H188" s="13">
        <v>-342.22</v>
      </c>
    </row>
    <row r="189" spans="1:8" x14ac:dyDescent="0.35">
      <c r="A189" t="s">
        <v>848</v>
      </c>
      <c r="B189" t="s">
        <v>50</v>
      </c>
      <c r="C189" t="s">
        <v>12</v>
      </c>
      <c r="D189">
        <v>22115</v>
      </c>
      <c r="E189">
        <v>10.65</v>
      </c>
      <c r="F189" s="7">
        <v>42056</v>
      </c>
      <c r="G189" t="s">
        <v>687</v>
      </c>
      <c r="H189" s="13">
        <v>338.67</v>
      </c>
    </row>
    <row r="190" spans="1:8" x14ac:dyDescent="0.35">
      <c r="A190" t="s">
        <v>848</v>
      </c>
      <c r="B190" t="s">
        <v>50</v>
      </c>
      <c r="C190" t="s">
        <v>12</v>
      </c>
      <c r="D190">
        <v>22115</v>
      </c>
      <c r="F190" s="7">
        <v>42056</v>
      </c>
      <c r="G190" t="s">
        <v>803</v>
      </c>
      <c r="H190" s="13">
        <v>0.35</v>
      </c>
    </row>
    <row r="191" spans="1:8" x14ac:dyDescent="0.35">
      <c r="A191" t="s">
        <v>848</v>
      </c>
      <c r="B191" t="s">
        <v>50</v>
      </c>
      <c r="C191" t="s">
        <v>12</v>
      </c>
      <c r="D191">
        <v>22115</v>
      </c>
      <c r="F191" s="7">
        <v>42056</v>
      </c>
      <c r="G191" t="s">
        <v>102</v>
      </c>
      <c r="H191" s="13">
        <v>-339.02000000000004</v>
      </c>
    </row>
    <row r="192" spans="1:8" x14ac:dyDescent="0.35">
      <c r="A192" t="s">
        <v>848</v>
      </c>
      <c r="B192" t="s">
        <v>52</v>
      </c>
      <c r="C192" t="s">
        <v>12</v>
      </c>
      <c r="D192">
        <v>22115</v>
      </c>
      <c r="E192">
        <v>19.7</v>
      </c>
      <c r="F192" s="7">
        <v>42056</v>
      </c>
      <c r="G192" t="s">
        <v>688</v>
      </c>
      <c r="H192" s="13">
        <v>338.84</v>
      </c>
    </row>
    <row r="193" spans="1:8" x14ac:dyDescent="0.35">
      <c r="A193" t="s">
        <v>848</v>
      </c>
      <c r="B193" t="s">
        <v>52</v>
      </c>
      <c r="C193" t="s">
        <v>12</v>
      </c>
      <c r="D193">
        <v>22115</v>
      </c>
      <c r="F193" s="7">
        <v>42056</v>
      </c>
      <c r="G193" t="s">
        <v>804</v>
      </c>
      <c r="H193" s="13">
        <v>0.35</v>
      </c>
    </row>
    <row r="194" spans="1:8" x14ac:dyDescent="0.35">
      <c r="A194" t="s">
        <v>848</v>
      </c>
      <c r="B194" t="s">
        <v>52</v>
      </c>
      <c r="C194" t="s">
        <v>12</v>
      </c>
      <c r="D194">
        <v>22115</v>
      </c>
      <c r="F194" s="7">
        <v>42056</v>
      </c>
      <c r="G194" t="s">
        <v>102</v>
      </c>
      <c r="H194" s="13">
        <v>-339.19</v>
      </c>
    </row>
    <row r="195" spans="1:8" x14ac:dyDescent="0.35">
      <c r="A195" t="s">
        <v>848</v>
      </c>
      <c r="B195" t="s">
        <v>62</v>
      </c>
      <c r="C195" t="s">
        <v>12</v>
      </c>
      <c r="D195">
        <v>22115</v>
      </c>
      <c r="E195">
        <v>18.88</v>
      </c>
      <c r="F195" s="7">
        <v>42056</v>
      </c>
      <c r="G195" t="s">
        <v>689</v>
      </c>
      <c r="H195" s="13">
        <v>342.29</v>
      </c>
    </row>
    <row r="196" spans="1:8" x14ac:dyDescent="0.35">
      <c r="A196" t="s">
        <v>848</v>
      </c>
      <c r="B196" t="s">
        <v>62</v>
      </c>
      <c r="C196" t="s">
        <v>12</v>
      </c>
      <c r="D196">
        <v>22115</v>
      </c>
      <c r="F196" s="7">
        <v>42056</v>
      </c>
      <c r="G196" t="s">
        <v>805</v>
      </c>
      <c r="H196" s="13">
        <v>0.36</v>
      </c>
    </row>
    <row r="197" spans="1:8" x14ac:dyDescent="0.35">
      <c r="A197" t="s">
        <v>848</v>
      </c>
      <c r="B197" t="s">
        <v>62</v>
      </c>
      <c r="C197" t="s">
        <v>12</v>
      </c>
      <c r="D197">
        <v>22115</v>
      </c>
      <c r="F197" s="7">
        <v>42056</v>
      </c>
      <c r="G197" t="s">
        <v>102</v>
      </c>
      <c r="H197" s="13">
        <v>-342.65000000000003</v>
      </c>
    </row>
    <row r="198" spans="1:8" x14ac:dyDescent="0.35">
      <c r="A198" t="s">
        <v>246</v>
      </c>
      <c r="C198" t="s">
        <v>12</v>
      </c>
      <c r="F198" s="7">
        <v>42061</v>
      </c>
      <c r="G198" t="s">
        <v>102</v>
      </c>
      <c r="H198" s="13">
        <v>50000</v>
      </c>
    </row>
    <row r="199" spans="1:8" x14ac:dyDescent="0.35">
      <c r="A199" t="s">
        <v>246</v>
      </c>
      <c r="C199" t="s">
        <v>12</v>
      </c>
      <c r="F199" s="7">
        <v>42061</v>
      </c>
      <c r="G199" t="s">
        <v>101</v>
      </c>
      <c r="H199" s="13">
        <v>-50000</v>
      </c>
    </row>
    <row r="200" spans="1:8" x14ac:dyDescent="0.35">
      <c r="A200" t="s">
        <v>246</v>
      </c>
      <c r="C200" t="s">
        <v>12</v>
      </c>
      <c r="F200" s="7">
        <v>42062</v>
      </c>
      <c r="G200" t="s">
        <v>102</v>
      </c>
      <c r="H200" s="13">
        <v>22812.71</v>
      </c>
    </row>
    <row r="201" spans="1:8" x14ac:dyDescent="0.35">
      <c r="A201" t="s">
        <v>246</v>
      </c>
      <c r="C201" t="s">
        <v>12</v>
      </c>
      <c r="F201" s="7">
        <v>42062</v>
      </c>
      <c r="G201" t="s">
        <v>101</v>
      </c>
      <c r="H201" s="13">
        <v>-22812.71</v>
      </c>
    </row>
    <row r="202" spans="1:8" x14ac:dyDescent="0.35">
      <c r="A202" t="s">
        <v>845</v>
      </c>
      <c r="B202" t="s">
        <v>52</v>
      </c>
      <c r="C202" t="s">
        <v>12</v>
      </c>
      <c r="D202">
        <v>112414</v>
      </c>
      <c r="F202" s="7">
        <v>42062</v>
      </c>
      <c r="G202" t="s">
        <v>102</v>
      </c>
      <c r="H202" s="13">
        <v>3.15</v>
      </c>
    </row>
    <row r="203" spans="1:8" x14ac:dyDescent="0.35">
      <c r="A203" t="s">
        <v>845</v>
      </c>
      <c r="B203" t="s">
        <v>52</v>
      </c>
      <c r="C203" t="s">
        <v>12</v>
      </c>
      <c r="D203">
        <v>112414</v>
      </c>
      <c r="F203" s="7">
        <v>42062</v>
      </c>
      <c r="G203" t="s">
        <v>587</v>
      </c>
      <c r="H203" s="13">
        <v>-3.15</v>
      </c>
    </row>
    <row r="204" spans="1:8" x14ac:dyDescent="0.35">
      <c r="A204" t="s">
        <v>845</v>
      </c>
      <c r="B204" t="s">
        <v>32</v>
      </c>
      <c r="C204" t="s">
        <v>12</v>
      </c>
      <c r="D204">
        <v>112414</v>
      </c>
      <c r="F204" s="7">
        <v>42065</v>
      </c>
      <c r="G204" t="s">
        <v>102</v>
      </c>
      <c r="H204" s="13">
        <v>1.66</v>
      </c>
    </row>
    <row r="205" spans="1:8" x14ac:dyDescent="0.35">
      <c r="A205" t="s">
        <v>845</v>
      </c>
      <c r="B205" t="s">
        <v>32</v>
      </c>
      <c r="C205" t="s">
        <v>12</v>
      </c>
      <c r="D205">
        <v>112414</v>
      </c>
      <c r="F205" s="7">
        <v>42065</v>
      </c>
      <c r="G205" t="s">
        <v>587</v>
      </c>
      <c r="H205" s="13">
        <v>-1.66</v>
      </c>
    </row>
    <row r="206" spans="1:8" x14ac:dyDescent="0.35">
      <c r="A206" t="s">
        <v>845</v>
      </c>
      <c r="B206" t="s">
        <v>41</v>
      </c>
      <c r="C206" t="s">
        <v>12</v>
      </c>
      <c r="D206">
        <v>22115</v>
      </c>
      <c r="F206" s="7">
        <v>42075</v>
      </c>
      <c r="G206" t="s">
        <v>102</v>
      </c>
      <c r="H206" s="13">
        <v>7.44</v>
      </c>
    </row>
    <row r="207" spans="1:8" x14ac:dyDescent="0.35">
      <c r="A207" t="s">
        <v>845</v>
      </c>
      <c r="B207" t="s">
        <v>41</v>
      </c>
      <c r="C207" t="s">
        <v>12</v>
      </c>
      <c r="D207">
        <v>22115</v>
      </c>
      <c r="F207" s="7">
        <v>42075</v>
      </c>
      <c r="G207" t="s">
        <v>587</v>
      </c>
      <c r="H207" s="13">
        <v>-7.44</v>
      </c>
    </row>
    <row r="208" spans="1:8" x14ac:dyDescent="0.35">
      <c r="A208" t="s">
        <v>845</v>
      </c>
      <c r="B208" t="s">
        <v>36</v>
      </c>
      <c r="C208" t="s">
        <v>12</v>
      </c>
      <c r="D208">
        <v>112414</v>
      </c>
      <c r="F208" s="7">
        <v>42075</v>
      </c>
      <c r="G208" t="s">
        <v>102</v>
      </c>
      <c r="H208" s="13">
        <v>2.75</v>
      </c>
    </row>
    <row r="209" spans="1:8" x14ac:dyDescent="0.35">
      <c r="A209" t="s">
        <v>845</v>
      </c>
      <c r="B209" t="s">
        <v>36</v>
      </c>
      <c r="C209" t="s">
        <v>12</v>
      </c>
      <c r="D209">
        <v>112414</v>
      </c>
      <c r="F209" s="7">
        <v>42075</v>
      </c>
      <c r="G209" t="s">
        <v>587</v>
      </c>
      <c r="H209" s="13">
        <v>-2.75</v>
      </c>
    </row>
    <row r="210" spans="1:8" x14ac:dyDescent="0.35">
      <c r="A210" t="s">
        <v>845</v>
      </c>
      <c r="B210" t="s">
        <v>41</v>
      </c>
      <c r="C210" t="s">
        <v>12</v>
      </c>
      <c r="D210">
        <v>112414</v>
      </c>
      <c r="F210" s="7">
        <v>42075</v>
      </c>
      <c r="G210" t="s">
        <v>102</v>
      </c>
      <c r="H210" s="13">
        <v>6.22</v>
      </c>
    </row>
    <row r="211" spans="1:8" x14ac:dyDescent="0.35">
      <c r="A211" t="s">
        <v>845</v>
      </c>
      <c r="B211" t="s">
        <v>41</v>
      </c>
      <c r="C211" t="s">
        <v>12</v>
      </c>
      <c r="D211">
        <v>112414</v>
      </c>
      <c r="F211" s="7">
        <v>42075</v>
      </c>
      <c r="G211" t="s">
        <v>587</v>
      </c>
      <c r="H211" s="13">
        <v>-6.22</v>
      </c>
    </row>
    <row r="212" spans="1:8" x14ac:dyDescent="0.35">
      <c r="A212" t="s">
        <v>845</v>
      </c>
      <c r="B212" t="s">
        <v>33</v>
      </c>
      <c r="C212" t="s">
        <v>12</v>
      </c>
      <c r="D212">
        <v>22115</v>
      </c>
      <c r="F212" s="7">
        <v>42079</v>
      </c>
      <c r="G212" t="s">
        <v>587</v>
      </c>
      <c r="H212" s="13">
        <v>0</v>
      </c>
    </row>
    <row r="213" spans="1:8" x14ac:dyDescent="0.35">
      <c r="A213" t="s">
        <v>845</v>
      </c>
      <c r="B213" t="s">
        <v>33</v>
      </c>
      <c r="C213" t="s">
        <v>12</v>
      </c>
      <c r="D213">
        <v>22115</v>
      </c>
      <c r="F213" s="7">
        <v>42079</v>
      </c>
      <c r="G213" t="s">
        <v>102</v>
      </c>
      <c r="H213" s="13">
        <v>0</v>
      </c>
    </row>
    <row r="214" spans="1:8" x14ac:dyDescent="0.35">
      <c r="A214" t="s">
        <v>845</v>
      </c>
      <c r="B214" t="s">
        <v>33</v>
      </c>
      <c r="C214" t="s">
        <v>12</v>
      </c>
      <c r="D214">
        <v>112414</v>
      </c>
      <c r="F214" s="7">
        <v>42079</v>
      </c>
      <c r="G214" t="s">
        <v>102</v>
      </c>
      <c r="H214" s="13">
        <v>1.48</v>
      </c>
    </row>
    <row r="215" spans="1:8" x14ac:dyDescent="0.35">
      <c r="A215" t="s">
        <v>845</v>
      </c>
      <c r="B215" t="s">
        <v>33</v>
      </c>
      <c r="C215" t="s">
        <v>12</v>
      </c>
      <c r="D215">
        <v>112414</v>
      </c>
      <c r="F215" s="7">
        <v>42079</v>
      </c>
      <c r="G215" t="s">
        <v>587</v>
      </c>
      <c r="H215" s="13">
        <v>-1.48</v>
      </c>
    </row>
    <row r="216" spans="1:8" x14ac:dyDescent="0.35">
      <c r="A216" t="s">
        <v>837</v>
      </c>
      <c r="B216" t="s">
        <v>37</v>
      </c>
      <c r="C216" t="s">
        <v>12</v>
      </c>
      <c r="D216">
        <v>22115</v>
      </c>
      <c r="F216" s="7">
        <v>42087</v>
      </c>
      <c r="G216" t="s">
        <v>836</v>
      </c>
      <c r="H216" s="13">
        <v>0.02</v>
      </c>
    </row>
    <row r="217" spans="1:8" x14ac:dyDescent="0.35">
      <c r="A217" t="s">
        <v>837</v>
      </c>
      <c r="B217" t="s">
        <v>37</v>
      </c>
      <c r="C217" t="s">
        <v>12</v>
      </c>
      <c r="D217">
        <v>22115</v>
      </c>
      <c r="F217" s="7">
        <v>42087</v>
      </c>
      <c r="G217" t="s">
        <v>102</v>
      </c>
      <c r="H217" s="13">
        <v>-0.02</v>
      </c>
    </row>
    <row r="218" spans="1:8" x14ac:dyDescent="0.35">
      <c r="A218" t="s">
        <v>837</v>
      </c>
      <c r="B218" t="s">
        <v>37</v>
      </c>
      <c r="C218" t="s">
        <v>12</v>
      </c>
      <c r="D218">
        <v>112414</v>
      </c>
      <c r="F218" s="7">
        <v>42087</v>
      </c>
      <c r="G218" t="s">
        <v>836</v>
      </c>
      <c r="H218" s="13">
        <v>0.02</v>
      </c>
    </row>
    <row r="219" spans="1:8" x14ac:dyDescent="0.35">
      <c r="A219" t="s">
        <v>837</v>
      </c>
      <c r="B219" t="s">
        <v>37</v>
      </c>
      <c r="C219" t="s">
        <v>12</v>
      </c>
      <c r="D219">
        <v>112414</v>
      </c>
      <c r="F219" s="7">
        <v>42087</v>
      </c>
      <c r="G219" t="s">
        <v>102</v>
      </c>
      <c r="H219" s="13">
        <v>-0.02</v>
      </c>
    </row>
    <row r="220" spans="1:8" x14ac:dyDescent="0.35">
      <c r="A220" t="s">
        <v>838</v>
      </c>
      <c r="B220" t="s">
        <v>40</v>
      </c>
      <c r="C220" t="s">
        <v>12</v>
      </c>
      <c r="D220">
        <v>22115</v>
      </c>
      <c r="F220" s="7">
        <v>42087</v>
      </c>
      <c r="G220" t="s">
        <v>1361</v>
      </c>
      <c r="H220" s="13">
        <v>7.05</v>
      </c>
    </row>
    <row r="221" spans="1:8" x14ac:dyDescent="0.35">
      <c r="A221" t="s">
        <v>838</v>
      </c>
      <c r="B221" t="s">
        <v>40</v>
      </c>
      <c r="C221" t="s">
        <v>12</v>
      </c>
      <c r="D221">
        <v>22115</v>
      </c>
      <c r="F221" s="7">
        <v>42087</v>
      </c>
      <c r="G221" t="s">
        <v>102</v>
      </c>
      <c r="H221" s="13">
        <v>-7.05</v>
      </c>
    </row>
    <row r="222" spans="1:8" x14ac:dyDescent="0.35">
      <c r="A222" t="s">
        <v>838</v>
      </c>
      <c r="B222" t="s">
        <v>40</v>
      </c>
      <c r="C222" t="s">
        <v>12</v>
      </c>
      <c r="D222">
        <v>112414</v>
      </c>
      <c r="F222" s="7">
        <v>42087</v>
      </c>
      <c r="G222" t="s">
        <v>1362</v>
      </c>
      <c r="H222" s="13">
        <v>6.39</v>
      </c>
    </row>
    <row r="223" spans="1:8" x14ac:dyDescent="0.35">
      <c r="A223" t="s">
        <v>838</v>
      </c>
      <c r="B223" t="s">
        <v>40</v>
      </c>
      <c r="C223" t="s">
        <v>12</v>
      </c>
      <c r="D223">
        <v>112414</v>
      </c>
      <c r="F223" s="7">
        <v>42087</v>
      </c>
      <c r="G223" t="s">
        <v>102</v>
      </c>
      <c r="H223" s="13">
        <v>-6.39</v>
      </c>
    </row>
    <row r="224" spans="1:8" x14ac:dyDescent="0.35">
      <c r="A224" t="s">
        <v>845</v>
      </c>
      <c r="B224" t="s">
        <v>34</v>
      </c>
      <c r="C224" t="s">
        <v>12</v>
      </c>
      <c r="D224">
        <v>22115</v>
      </c>
      <c r="F224" s="7">
        <v>42087</v>
      </c>
      <c r="G224" t="s">
        <v>102</v>
      </c>
      <c r="H224" s="13">
        <v>3.3000000000000003</v>
      </c>
    </row>
    <row r="225" spans="1:8" x14ac:dyDescent="0.35">
      <c r="A225" t="s">
        <v>845</v>
      </c>
      <c r="B225" t="s">
        <v>34</v>
      </c>
      <c r="C225" t="s">
        <v>12</v>
      </c>
      <c r="D225">
        <v>22115</v>
      </c>
      <c r="F225" s="7">
        <v>42087</v>
      </c>
      <c r="G225" t="s">
        <v>587</v>
      </c>
      <c r="H225" s="13">
        <v>-3.3000000000000003</v>
      </c>
    </row>
    <row r="226" spans="1:8" x14ac:dyDescent="0.35">
      <c r="A226" t="s">
        <v>845</v>
      </c>
      <c r="B226" t="s">
        <v>37</v>
      </c>
      <c r="C226" t="s">
        <v>12</v>
      </c>
      <c r="D226">
        <v>22115</v>
      </c>
      <c r="F226" s="7">
        <v>42087</v>
      </c>
      <c r="G226" t="s">
        <v>102</v>
      </c>
      <c r="H226" s="13">
        <v>19.779999999999998</v>
      </c>
    </row>
    <row r="227" spans="1:8" x14ac:dyDescent="0.35">
      <c r="A227" t="s">
        <v>845</v>
      </c>
      <c r="B227" t="s">
        <v>37</v>
      </c>
      <c r="C227" t="s">
        <v>12</v>
      </c>
      <c r="D227">
        <v>22115</v>
      </c>
      <c r="F227" s="7">
        <v>42087</v>
      </c>
      <c r="G227" t="s">
        <v>587</v>
      </c>
      <c r="H227" s="13">
        <v>-19.779999999999998</v>
      </c>
    </row>
    <row r="228" spans="1:8" x14ac:dyDescent="0.35">
      <c r="A228" t="s">
        <v>845</v>
      </c>
      <c r="B228" t="s">
        <v>61</v>
      </c>
      <c r="C228" t="s">
        <v>12</v>
      </c>
      <c r="D228">
        <v>22115</v>
      </c>
      <c r="F228" s="7">
        <v>42087</v>
      </c>
      <c r="G228" t="s">
        <v>102</v>
      </c>
      <c r="H228" s="13">
        <v>1.7</v>
      </c>
    </row>
    <row r="229" spans="1:8" x14ac:dyDescent="0.35">
      <c r="A229" t="s">
        <v>845</v>
      </c>
      <c r="B229" t="s">
        <v>61</v>
      </c>
      <c r="C229" t="s">
        <v>12</v>
      </c>
      <c r="D229">
        <v>22115</v>
      </c>
      <c r="F229" s="7">
        <v>42087</v>
      </c>
      <c r="G229" t="s">
        <v>587</v>
      </c>
      <c r="H229" s="13">
        <v>-1.7</v>
      </c>
    </row>
    <row r="230" spans="1:8" x14ac:dyDescent="0.35">
      <c r="A230" t="s">
        <v>845</v>
      </c>
      <c r="B230" t="s">
        <v>34</v>
      </c>
      <c r="C230" t="s">
        <v>12</v>
      </c>
      <c r="D230">
        <v>112414</v>
      </c>
      <c r="F230" s="7">
        <v>42087</v>
      </c>
      <c r="G230" t="s">
        <v>102</v>
      </c>
      <c r="H230" s="13">
        <v>3.1</v>
      </c>
    </row>
    <row r="231" spans="1:8" x14ac:dyDescent="0.35">
      <c r="A231" t="s">
        <v>845</v>
      </c>
      <c r="B231" t="s">
        <v>34</v>
      </c>
      <c r="C231" t="s">
        <v>12</v>
      </c>
      <c r="D231">
        <v>112414</v>
      </c>
      <c r="F231" s="7">
        <v>42087</v>
      </c>
      <c r="G231" t="s">
        <v>587</v>
      </c>
      <c r="H231" s="13">
        <v>-3.1</v>
      </c>
    </row>
    <row r="232" spans="1:8" x14ac:dyDescent="0.35">
      <c r="A232" t="s">
        <v>845</v>
      </c>
      <c r="B232" t="s">
        <v>37</v>
      </c>
      <c r="C232" t="s">
        <v>12</v>
      </c>
      <c r="D232">
        <v>112414</v>
      </c>
      <c r="F232" s="7">
        <v>42087</v>
      </c>
      <c r="G232" t="s">
        <v>102</v>
      </c>
      <c r="H232" s="13">
        <v>18.84</v>
      </c>
    </row>
    <row r="233" spans="1:8" x14ac:dyDescent="0.35">
      <c r="A233" t="s">
        <v>845</v>
      </c>
      <c r="B233" t="s">
        <v>37</v>
      </c>
      <c r="C233" t="s">
        <v>12</v>
      </c>
      <c r="D233">
        <v>112414</v>
      </c>
      <c r="F233" s="7">
        <v>42087</v>
      </c>
      <c r="G233" t="s">
        <v>587</v>
      </c>
      <c r="H233" s="13">
        <v>-18.84</v>
      </c>
    </row>
    <row r="234" spans="1:8" x14ac:dyDescent="0.35">
      <c r="A234" t="s">
        <v>845</v>
      </c>
      <c r="B234" t="s">
        <v>61</v>
      </c>
      <c r="C234" t="s">
        <v>12</v>
      </c>
      <c r="D234">
        <v>112414</v>
      </c>
      <c r="F234" s="7">
        <v>42087</v>
      </c>
      <c r="G234" t="s">
        <v>587</v>
      </c>
      <c r="H234" s="13">
        <v>0</v>
      </c>
    </row>
    <row r="235" spans="1:8" x14ac:dyDescent="0.35">
      <c r="A235" t="s">
        <v>845</v>
      </c>
      <c r="B235" t="s">
        <v>61</v>
      </c>
      <c r="C235" t="s">
        <v>12</v>
      </c>
      <c r="D235">
        <v>112414</v>
      </c>
      <c r="F235" s="7">
        <v>42087</v>
      </c>
      <c r="G235" t="s">
        <v>102</v>
      </c>
      <c r="H235" s="13">
        <v>0</v>
      </c>
    </row>
    <row r="236" spans="1:8" x14ac:dyDescent="0.35">
      <c r="A236" t="s">
        <v>845</v>
      </c>
      <c r="B236" t="s">
        <v>40</v>
      </c>
      <c r="C236" t="s">
        <v>12</v>
      </c>
      <c r="D236">
        <v>22115</v>
      </c>
      <c r="F236" s="7">
        <v>42090</v>
      </c>
      <c r="G236" t="s">
        <v>102</v>
      </c>
      <c r="H236" s="13">
        <v>29.58</v>
      </c>
    </row>
    <row r="237" spans="1:8" x14ac:dyDescent="0.35">
      <c r="A237" t="s">
        <v>845</v>
      </c>
      <c r="B237" t="s">
        <v>40</v>
      </c>
      <c r="C237" t="s">
        <v>12</v>
      </c>
      <c r="D237">
        <v>22115</v>
      </c>
      <c r="F237" s="7">
        <v>42090</v>
      </c>
      <c r="G237" t="s">
        <v>587</v>
      </c>
      <c r="H237" s="13">
        <v>-29.58</v>
      </c>
    </row>
    <row r="238" spans="1:8" x14ac:dyDescent="0.35">
      <c r="A238" t="s">
        <v>845</v>
      </c>
      <c r="B238" t="s">
        <v>40</v>
      </c>
      <c r="C238" t="s">
        <v>12</v>
      </c>
      <c r="D238">
        <v>112414</v>
      </c>
      <c r="F238" s="7">
        <v>42090</v>
      </c>
      <c r="G238" t="s">
        <v>102</v>
      </c>
      <c r="H238" s="13">
        <v>26.78</v>
      </c>
    </row>
    <row r="239" spans="1:8" x14ac:dyDescent="0.35">
      <c r="A239" t="s">
        <v>845</v>
      </c>
      <c r="B239" t="s">
        <v>40</v>
      </c>
      <c r="C239" t="s">
        <v>12</v>
      </c>
      <c r="D239">
        <v>112414</v>
      </c>
      <c r="F239" s="7">
        <v>42090</v>
      </c>
      <c r="G239" t="s">
        <v>587</v>
      </c>
      <c r="H239" s="13">
        <v>-26.78</v>
      </c>
    </row>
    <row r="240" spans="1:8" x14ac:dyDescent="0.35">
      <c r="A240" t="s">
        <v>845</v>
      </c>
      <c r="B240" t="s">
        <v>29</v>
      </c>
      <c r="C240" t="s">
        <v>12</v>
      </c>
      <c r="D240">
        <v>22115</v>
      </c>
      <c r="F240" s="7">
        <v>42093</v>
      </c>
      <c r="G240" t="s">
        <v>587</v>
      </c>
      <c r="H240" s="13">
        <v>0</v>
      </c>
    </row>
    <row r="241" spans="1:8" x14ac:dyDescent="0.35">
      <c r="A241" t="s">
        <v>845</v>
      </c>
      <c r="B241" t="s">
        <v>29</v>
      </c>
      <c r="C241" t="s">
        <v>12</v>
      </c>
      <c r="D241">
        <v>22115</v>
      </c>
      <c r="F241" s="7">
        <v>42093</v>
      </c>
      <c r="G241" t="s">
        <v>102</v>
      </c>
      <c r="H241" s="13">
        <v>0</v>
      </c>
    </row>
    <row r="242" spans="1:8" x14ac:dyDescent="0.35">
      <c r="A242" t="s">
        <v>845</v>
      </c>
      <c r="B242" t="s">
        <v>46</v>
      </c>
      <c r="C242" t="s">
        <v>12</v>
      </c>
      <c r="D242">
        <v>22115</v>
      </c>
      <c r="F242" s="7">
        <v>42093</v>
      </c>
      <c r="G242" t="s">
        <v>102</v>
      </c>
      <c r="H242" s="13">
        <v>2.2599999999999998</v>
      </c>
    </row>
    <row r="243" spans="1:8" x14ac:dyDescent="0.35">
      <c r="A243" t="s">
        <v>845</v>
      </c>
      <c r="B243" t="s">
        <v>46</v>
      </c>
      <c r="C243" t="s">
        <v>12</v>
      </c>
      <c r="D243">
        <v>22115</v>
      </c>
      <c r="F243" s="7">
        <v>42093</v>
      </c>
      <c r="G243" t="s">
        <v>587</v>
      </c>
      <c r="H243" s="13">
        <v>-2.2599999999999998</v>
      </c>
    </row>
    <row r="244" spans="1:8" x14ac:dyDescent="0.35">
      <c r="A244" t="s">
        <v>845</v>
      </c>
      <c r="B244" t="s">
        <v>29</v>
      </c>
      <c r="C244" t="s">
        <v>12</v>
      </c>
      <c r="D244">
        <v>112414</v>
      </c>
      <c r="F244" s="7">
        <v>42093</v>
      </c>
      <c r="G244" t="s">
        <v>102</v>
      </c>
      <c r="H244" s="13">
        <v>2.94</v>
      </c>
    </row>
    <row r="245" spans="1:8" x14ac:dyDescent="0.35">
      <c r="A245" t="s">
        <v>845</v>
      </c>
      <c r="B245" t="s">
        <v>29</v>
      </c>
      <c r="C245" t="s">
        <v>12</v>
      </c>
      <c r="D245">
        <v>112414</v>
      </c>
      <c r="F245" s="7">
        <v>42093</v>
      </c>
      <c r="G245" t="s">
        <v>587</v>
      </c>
      <c r="H245" s="13">
        <v>-2.94</v>
      </c>
    </row>
    <row r="246" spans="1:8" x14ac:dyDescent="0.35">
      <c r="A246" t="s">
        <v>845</v>
      </c>
      <c r="B246" t="s">
        <v>46</v>
      </c>
      <c r="C246" t="s">
        <v>12</v>
      </c>
      <c r="D246">
        <v>112414</v>
      </c>
      <c r="F246" s="7">
        <v>42093</v>
      </c>
      <c r="G246" t="s">
        <v>102</v>
      </c>
      <c r="H246" s="13">
        <v>2.5</v>
      </c>
    </row>
    <row r="247" spans="1:8" x14ac:dyDescent="0.35">
      <c r="A247" t="s">
        <v>845</v>
      </c>
      <c r="B247" t="s">
        <v>46</v>
      </c>
      <c r="C247" t="s">
        <v>12</v>
      </c>
      <c r="D247">
        <v>112414</v>
      </c>
      <c r="F247" s="7">
        <v>42093</v>
      </c>
      <c r="G247" t="s">
        <v>587</v>
      </c>
      <c r="H247" s="13">
        <v>-2.5</v>
      </c>
    </row>
    <row r="248" spans="1:8" x14ac:dyDescent="0.35">
      <c r="A248" t="s">
        <v>845</v>
      </c>
      <c r="B248" t="s">
        <v>51</v>
      </c>
      <c r="C248" t="s">
        <v>12</v>
      </c>
      <c r="D248">
        <v>22115</v>
      </c>
      <c r="F248" s="7">
        <v>42095</v>
      </c>
      <c r="G248" t="s">
        <v>587</v>
      </c>
      <c r="H248" s="13">
        <v>0</v>
      </c>
    </row>
    <row r="249" spans="1:8" x14ac:dyDescent="0.35">
      <c r="A249" t="s">
        <v>845</v>
      </c>
      <c r="B249" t="s">
        <v>51</v>
      </c>
      <c r="C249" t="s">
        <v>12</v>
      </c>
      <c r="D249">
        <v>22115</v>
      </c>
      <c r="F249" s="7">
        <v>42095</v>
      </c>
      <c r="G249" t="s">
        <v>102</v>
      </c>
      <c r="H249" s="13">
        <v>0</v>
      </c>
    </row>
    <row r="250" spans="1:8" x14ac:dyDescent="0.35">
      <c r="A250" t="s">
        <v>845</v>
      </c>
      <c r="B250" t="s">
        <v>51</v>
      </c>
      <c r="C250" t="s">
        <v>12</v>
      </c>
      <c r="D250">
        <v>112414</v>
      </c>
      <c r="F250" s="7">
        <v>42095</v>
      </c>
      <c r="G250" t="s">
        <v>102</v>
      </c>
      <c r="H250" s="13">
        <v>1.45</v>
      </c>
    </row>
    <row r="251" spans="1:8" x14ac:dyDescent="0.35">
      <c r="A251" t="s">
        <v>845</v>
      </c>
      <c r="B251" t="s">
        <v>51</v>
      </c>
      <c r="C251" t="s">
        <v>12</v>
      </c>
      <c r="D251">
        <v>112414</v>
      </c>
      <c r="F251" s="7">
        <v>42095</v>
      </c>
      <c r="G251" t="s">
        <v>587</v>
      </c>
      <c r="H251" s="13">
        <v>-1.45</v>
      </c>
    </row>
    <row r="252" spans="1:8" x14ac:dyDescent="0.35">
      <c r="A252" t="s">
        <v>845</v>
      </c>
      <c r="B252" t="s">
        <v>56</v>
      </c>
      <c r="C252" t="s">
        <v>12</v>
      </c>
      <c r="D252">
        <v>22115</v>
      </c>
      <c r="F252" s="7">
        <v>42096</v>
      </c>
      <c r="G252" t="s">
        <v>102</v>
      </c>
      <c r="H252" s="13">
        <v>1.21</v>
      </c>
    </row>
    <row r="253" spans="1:8" x14ac:dyDescent="0.35">
      <c r="A253" t="s">
        <v>845</v>
      </c>
      <c r="B253" t="s">
        <v>56</v>
      </c>
      <c r="C253" t="s">
        <v>12</v>
      </c>
      <c r="D253">
        <v>22115</v>
      </c>
      <c r="F253" s="7">
        <v>42096</v>
      </c>
      <c r="G253" t="s">
        <v>587</v>
      </c>
      <c r="H253" s="13">
        <v>-1.21</v>
      </c>
    </row>
    <row r="254" spans="1:8" x14ac:dyDescent="0.35">
      <c r="A254" t="s">
        <v>845</v>
      </c>
      <c r="B254" t="s">
        <v>56</v>
      </c>
      <c r="C254" t="s">
        <v>12</v>
      </c>
      <c r="D254">
        <v>112414</v>
      </c>
      <c r="F254" s="7">
        <v>42096</v>
      </c>
      <c r="G254" t="s">
        <v>587</v>
      </c>
      <c r="H254" s="13">
        <v>0</v>
      </c>
    </row>
    <row r="255" spans="1:8" x14ac:dyDescent="0.35">
      <c r="A255" t="s">
        <v>845</v>
      </c>
      <c r="B255" t="s">
        <v>56</v>
      </c>
      <c r="C255" t="s">
        <v>12</v>
      </c>
      <c r="D255">
        <v>112414</v>
      </c>
      <c r="F255" s="7">
        <v>42096</v>
      </c>
      <c r="G255" t="s">
        <v>102</v>
      </c>
      <c r="H255" s="13">
        <v>0</v>
      </c>
    </row>
    <row r="256" spans="1:8" x14ac:dyDescent="0.35">
      <c r="A256" t="s">
        <v>317</v>
      </c>
      <c r="C256" t="s">
        <v>12</v>
      </c>
      <c r="F256" s="7">
        <v>42115</v>
      </c>
      <c r="G256" t="s">
        <v>101</v>
      </c>
      <c r="H256" s="13">
        <v>19837.79</v>
      </c>
    </row>
    <row r="257" spans="1:8" x14ac:dyDescent="0.35">
      <c r="A257" t="s">
        <v>317</v>
      </c>
      <c r="C257" t="s">
        <v>12</v>
      </c>
      <c r="F257" s="7">
        <v>42115</v>
      </c>
      <c r="G257" t="s">
        <v>101</v>
      </c>
      <c r="H257" s="13">
        <v>7986.94</v>
      </c>
    </row>
    <row r="258" spans="1:8" x14ac:dyDescent="0.35">
      <c r="A258" t="s">
        <v>317</v>
      </c>
      <c r="C258" t="s">
        <v>12</v>
      </c>
      <c r="F258" s="7">
        <v>42115</v>
      </c>
      <c r="G258" t="s">
        <v>102</v>
      </c>
      <c r="H258" s="13">
        <v>-7986.94</v>
      </c>
    </row>
    <row r="259" spans="1:8" x14ac:dyDescent="0.35">
      <c r="A259" t="s">
        <v>317</v>
      </c>
      <c r="C259" t="s">
        <v>12</v>
      </c>
      <c r="F259" s="7">
        <v>42115</v>
      </c>
      <c r="G259" t="s">
        <v>102</v>
      </c>
      <c r="H259" s="13">
        <v>-19837.79</v>
      </c>
    </row>
    <row r="260" spans="1:8" x14ac:dyDescent="0.35">
      <c r="A260" t="s">
        <v>845</v>
      </c>
      <c r="B260" t="s">
        <v>30</v>
      </c>
      <c r="C260" t="s">
        <v>12</v>
      </c>
      <c r="D260">
        <v>22115</v>
      </c>
      <c r="F260" s="7">
        <v>42116</v>
      </c>
      <c r="G260" t="s">
        <v>587</v>
      </c>
      <c r="H260" s="13">
        <v>0</v>
      </c>
    </row>
    <row r="261" spans="1:8" x14ac:dyDescent="0.35">
      <c r="A261" t="s">
        <v>845</v>
      </c>
      <c r="B261" t="s">
        <v>30</v>
      </c>
      <c r="C261" t="s">
        <v>12</v>
      </c>
      <c r="D261">
        <v>22115</v>
      </c>
      <c r="F261" s="7">
        <v>42116</v>
      </c>
      <c r="G261" t="s">
        <v>102</v>
      </c>
      <c r="H261" s="13">
        <v>0</v>
      </c>
    </row>
    <row r="262" spans="1:8" x14ac:dyDescent="0.35">
      <c r="A262" t="s">
        <v>845</v>
      </c>
      <c r="B262" t="s">
        <v>30</v>
      </c>
      <c r="C262" t="s">
        <v>12</v>
      </c>
      <c r="D262">
        <v>112414</v>
      </c>
      <c r="F262" s="7">
        <v>42116</v>
      </c>
      <c r="G262" t="s">
        <v>102</v>
      </c>
      <c r="H262" s="13">
        <v>2.5299999999999998</v>
      </c>
    </row>
    <row r="263" spans="1:8" x14ac:dyDescent="0.35">
      <c r="A263" t="s">
        <v>845</v>
      </c>
      <c r="B263" t="s">
        <v>30</v>
      </c>
      <c r="C263" t="s">
        <v>12</v>
      </c>
      <c r="D263">
        <v>112414</v>
      </c>
      <c r="F263" s="7">
        <v>42116</v>
      </c>
      <c r="G263" t="s">
        <v>587</v>
      </c>
      <c r="H263" s="13">
        <v>-2.5299999999999998</v>
      </c>
    </row>
    <row r="264" spans="1:8" x14ac:dyDescent="0.35">
      <c r="A264" t="s">
        <v>317</v>
      </c>
      <c r="C264" t="s">
        <v>12</v>
      </c>
      <c r="F264" s="7">
        <v>42122</v>
      </c>
      <c r="G264" t="s">
        <v>101</v>
      </c>
      <c r="H264" s="13">
        <v>45589.97</v>
      </c>
    </row>
    <row r="265" spans="1:8" x14ac:dyDescent="0.35">
      <c r="A265" t="s">
        <v>317</v>
      </c>
      <c r="C265" t="s">
        <v>12</v>
      </c>
      <c r="F265" s="7">
        <v>42122</v>
      </c>
      <c r="G265" t="s">
        <v>102</v>
      </c>
      <c r="H265" s="13">
        <v>-45589.97</v>
      </c>
    </row>
    <row r="266" spans="1:8" x14ac:dyDescent="0.35">
      <c r="A266" t="s">
        <v>845</v>
      </c>
      <c r="B266" t="s">
        <v>35</v>
      </c>
      <c r="C266" t="s">
        <v>12</v>
      </c>
      <c r="D266">
        <v>22115</v>
      </c>
      <c r="F266" s="7">
        <v>42123</v>
      </c>
      <c r="G266" t="s">
        <v>102</v>
      </c>
      <c r="H266" s="13">
        <v>1.26</v>
      </c>
    </row>
    <row r="267" spans="1:8" x14ac:dyDescent="0.35">
      <c r="A267" t="s">
        <v>845</v>
      </c>
      <c r="B267" t="s">
        <v>35</v>
      </c>
      <c r="C267" t="s">
        <v>12</v>
      </c>
      <c r="D267">
        <v>22115</v>
      </c>
      <c r="F267" s="7">
        <v>42123</v>
      </c>
      <c r="G267" t="s">
        <v>587</v>
      </c>
      <c r="H267" s="13">
        <v>-1.26</v>
      </c>
    </row>
    <row r="268" spans="1:8" x14ac:dyDescent="0.35">
      <c r="A268" t="s">
        <v>845</v>
      </c>
      <c r="B268" t="s">
        <v>35</v>
      </c>
      <c r="C268" t="s">
        <v>12</v>
      </c>
      <c r="D268">
        <v>112414</v>
      </c>
      <c r="F268" s="7">
        <v>42123</v>
      </c>
      <c r="G268" t="s">
        <v>102</v>
      </c>
      <c r="H268" s="13">
        <v>1.3</v>
      </c>
    </row>
    <row r="269" spans="1:8" x14ac:dyDescent="0.35">
      <c r="A269" t="s">
        <v>845</v>
      </c>
      <c r="B269" t="s">
        <v>35</v>
      </c>
      <c r="C269" t="s">
        <v>12</v>
      </c>
      <c r="D269">
        <v>112414</v>
      </c>
      <c r="F269" s="7">
        <v>42123</v>
      </c>
      <c r="G269" t="s">
        <v>587</v>
      </c>
      <c r="H269" s="13">
        <v>-1.3</v>
      </c>
    </row>
    <row r="270" spans="1:8" x14ac:dyDescent="0.35">
      <c r="A270" t="s">
        <v>845</v>
      </c>
      <c r="B270" t="s">
        <v>52</v>
      </c>
      <c r="C270" t="s">
        <v>12</v>
      </c>
      <c r="D270">
        <v>22115</v>
      </c>
      <c r="F270" s="7">
        <v>42144</v>
      </c>
      <c r="G270" t="s">
        <v>102</v>
      </c>
      <c r="H270" s="13">
        <v>3.35</v>
      </c>
    </row>
    <row r="271" spans="1:8" x14ac:dyDescent="0.35">
      <c r="A271" t="s">
        <v>845</v>
      </c>
      <c r="B271" t="s">
        <v>52</v>
      </c>
      <c r="C271" t="s">
        <v>12</v>
      </c>
      <c r="D271">
        <v>22115</v>
      </c>
      <c r="F271" s="7">
        <v>42144</v>
      </c>
      <c r="G271" t="s">
        <v>587</v>
      </c>
      <c r="H271" s="13">
        <v>-3.35</v>
      </c>
    </row>
    <row r="272" spans="1:8" x14ac:dyDescent="0.35">
      <c r="A272" t="s">
        <v>845</v>
      </c>
      <c r="B272" t="s">
        <v>52</v>
      </c>
      <c r="C272" t="s">
        <v>12</v>
      </c>
      <c r="D272">
        <v>112414</v>
      </c>
      <c r="F272" s="7">
        <v>42144</v>
      </c>
      <c r="G272" t="s">
        <v>102</v>
      </c>
      <c r="H272" s="13">
        <v>3.15</v>
      </c>
    </row>
    <row r="273" spans="1:8" x14ac:dyDescent="0.35">
      <c r="A273" t="s">
        <v>845</v>
      </c>
      <c r="B273" t="s">
        <v>52</v>
      </c>
      <c r="C273" t="s">
        <v>12</v>
      </c>
      <c r="D273">
        <v>112414</v>
      </c>
      <c r="F273" s="7">
        <v>42144</v>
      </c>
      <c r="G273" t="s">
        <v>587</v>
      </c>
      <c r="H273" s="13">
        <v>-3.15</v>
      </c>
    </row>
    <row r="274" spans="1:8" x14ac:dyDescent="0.35">
      <c r="A274" t="s">
        <v>845</v>
      </c>
      <c r="B274" t="s">
        <v>42</v>
      </c>
      <c r="C274" t="s">
        <v>12</v>
      </c>
      <c r="D274">
        <v>22115</v>
      </c>
      <c r="F274" s="7">
        <v>42146</v>
      </c>
      <c r="G274" t="s">
        <v>102</v>
      </c>
      <c r="H274" s="13">
        <v>3.99</v>
      </c>
    </row>
    <row r="275" spans="1:8" x14ac:dyDescent="0.35">
      <c r="A275" t="s">
        <v>845</v>
      </c>
      <c r="B275" t="s">
        <v>42</v>
      </c>
      <c r="C275" t="s">
        <v>12</v>
      </c>
      <c r="D275">
        <v>22115</v>
      </c>
      <c r="F275" s="7">
        <v>42146</v>
      </c>
      <c r="G275" t="s">
        <v>587</v>
      </c>
      <c r="H275" s="13">
        <v>-3.99</v>
      </c>
    </row>
    <row r="276" spans="1:8" x14ac:dyDescent="0.35">
      <c r="A276" t="s">
        <v>845</v>
      </c>
      <c r="B276" t="s">
        <v>42</v>
      </c>
      <c r="C276" t="s">
        <v>12</v>
      </c>
      <c r="D276">
        <v>112414</v>
      </c>
      <c r="F276" s="7">
        <v>42146</v>
      </c>
      <c r="G276" t="s">
        <v>102</v>
      </c>
      <c r="H276" s="13">
        <v>4.32</v>
      </c>
    </row>
    <row r="277" spans="1:8" x14ac:dyDescent="0.35">
      <c r="A277" t="s">
        <v>845</v>
      </c>
      <c r="B277" t="s">
        <v>42</v>
      </c>
      <c r="C277" t="s">
        <v>12</v>
      </c>
      <c r="D277">
        <v>112414</v>
      </c>
      <c r="F277" s="7">
        <v>42146</v>
      </c>
      <c r="G277" t="s">
        <v>587</v>
      </c>
      <c r="H277" s="13">
        <v>-4.32</v>
      </c>
    </row>
    <row r="278" spans="1:8" x14ac:dyDescent="0.35">
      <c r="A278" t="s">
        <v>246</v>
      </c>
      <c r="C278" t="s">
        <v>12</v>
      </c>
      <c r="F278" s="7">
        <v>42150</v>
      </c>
      <c r="G278" t="s">
        <v>102</v>
      </c>
      <c r="H278" s="13">
        <v>10000</v>
      </c>
    </row>
    <row r="279" spans="1:8" x14ac:dyDescent="0.35">
      <c r="A279" t="s">
        <v>246</v>
      </c>
      <c r="C279" t="s">
        <v>12</v>
      </c>
      <c r="F279" s="7">
        <v>42150</v>
      </c>
      <c r="G279" t="s">
        <v>101</v>
      </c>
      <c r="H279" s="13">
        <v>-10000</v>
      </c>
    </row>
    <row r="280" spans="1:8" x14ac:dyDescent="0.35">
      <c r="A280" t="s">
        <v>848</v>
      </c>
      <c r="B280" t="s">
        <v>25</v>
      </c>
      <c r="C280" t="s">
        <v>12</v>
      </c>
      <c r="D280">
        <v>52815</v>
      </c>
      <c r="E280">
        <v>9.48</v>
      </c>
      <c r="F280" s="7">
        <v>42152</v>
      </c>
      <c r="G280" t="s">
        <v>690</v>
      </c>
      <c r="H280" s="13">
        <v>337.87</v>
      </c>
    </row>
    <row r="281" spans="1:8" x14ac:dyDescent="0.35">
      <c r="A281" t="s">
        <v>848</v>
      </c>
      <c r="B281" t="s">
        <v>25</v>
      </c>
      <c r="C281" t="s">
        <v>12</v>
      </c>
      <c r="D281">
        <v>52815</v>
      </c>
      <c r="F281" s="7">
        <v>42152</v>
      </c>
      <c r="G281" t="s">
        <v>806</v>
      </c>
      <c r="H281" s="13">
        <v>0.34</v>
      </c>
    </row>
    <row r="282" spans="1:8" x14ac:dyDescent="0.35">
      <c r="A282" t="s">
        <v>848</v>
      </c>
      <c r="B282" t="s">
        <v>25</v>
      </c>
      <c r="C282" t="s">
        <v>12</v>
      </c>
      <c r="D282">
        <v>52815</v>
      </c>
      <c r="F282" s="7">
        <v>42152</v>
      </c>
      <c r="G282" t="s">
        <v>102</v>
      </c>
      <c r="H282" s="13">
        <v>-338.21</v>
      </c>
    </row>
    <row r="283" spans="1:8" x14ac:dyDescent="0.35">
      <c r="A283" t="s">
        <v>848</v>
      </c>
      <c r="B283" t="s">
        <v>63</v>
      </c>
      <c r="C283" t="s">
        <v>12</v>
      </c>
      <c r="D283">
        <v>52815</v>
      </c>
      <c r="E283">
        <v>15.79</v>
      </c>
      <c r="F283" s="7">
        <v>42152</v>
      </c>
      <c r="G283" t="s">
        <v>691</v>
      </c>
      <c r="H283" s="13">
        <v>336.8</v>
      </c>
    </row>
    <row r="284" spans="1:8" x14ac:dyDescent="0.35">
      <c r="A284" t="s">
        <v>848</v>
      </c>
      <c r="B284" t="s">
        <v>63</v>
      </c>
      <c r="C284" t="s">
        <v>12</v>
      </c>
      <c r="D284">
        <v>52815</v>
      </c>
      <c r="F284" s="7">
        <v>42152</v>
      </c>
      <c r="G284" t="s">
        <v>807</v>
      </c>
      <c r="H284" s="13">
        <v>0.35</v>
      </c>
    </row>
    <row r="285" spans="1:8" x14ac:dyDescent="0.35">
      <c r="A285" t="s">
        <v>848</v>
      </c>
      <c r="B285" t="s">
        <v>63</v>
      </c>
      <c r="C285" t="s">
        <v>12</v>
      </c>
      <c r="D285">
        <v>52815</v>
      </c>
      <c r="F285" s="7">
        <v>42152</v>
      </c>
      <c r="G285" t="s">
        <v>102</v>
      </c>
      <c r="H285" s="13">
        <v>-337.15000000000003</v>
      </c>
    </row>
    <row r="286" spans="1:8" x14ac:dyDescent="0.35">
      <c r="A286" t="s">
        <v>848</v>
      </c>
      <c r="B286" t="s">
        <v>64</v>
      </c>
      <c r="C286" t="s">
        <v>12</v>
      </c>
      <c r="D286">
        <v>52815</v>
      </c>
      <c r="E286">
        <v>6.29</v>
      </c>
      <c r="F286" s="7">
        <v>42152</v>
      </c>
      <c r="G286" t="s">
        <v>692</v>
      </c>
      <c r="H286" s="13">
        <v>338.65</v>
      </c>
    </row>
    <row r="287" spans="1:8" x14ac:dyDescent="0.35">
      <c r="A287" t="s">
        <v>848</v>
      </c>
      <c r="B287" t="s">
        <v>64</v>
      </c>
      <c r="C287" t="s">
        <v>12</v>
      </c>
      <c r="D287">
        <v>52815</v>
      </c>
      <c r="F287" s="7">
        <v>42152</v>
      </c>
      <c r="G287" t="s">
        <v>808</v>
      </c>
      <c r="H287" s="13">
        <v>0.34</v>
      </c>
    </row>
    <row r="288" spans="1:8" x14ac:dyDescent="0.35">
      <c r="A288" t="s">
        <v>848</v>
      </c>
      <c r="B288" t="s">
        <v>64</v>
      </c>
      <c r="C288" t="s">
        <v>12</v>
      </c>
      <c r="D288">
        <v>52815</v>
      </c>
      <c r="F288" s="7">
        <v>42152</v>
      </c>
      <c r="G288" t="s">
        <v>102</v>
      </c>
      <c r="H288" s="13">
        <v>-338.98999999999995</v>
      </c>
    </row>
    <row r="289" spans="1:8" x14ac:dyDescent="0.35">
      <c r="A289" t="s">
        <v>848</v>
      </c>
      <c r="B289" t="s">
        <v>30</v>
      </c>
      <c r="C289" t="s">
        <v>12</v>
      </c>
      <c r="D289">
        <v>52815</v>
      </c>
      <c r="E289">
        <v>11.5</v>
      </c>
      <c r="F289" s="7">
        <v>42152</v>
      </c>
      <c r="G289" t="s">
        <v>693</v>
      </c>
      <c r="H289" s="13">
        <v>337.07</v>
      </c>
    </row>
    <row r="290" spans="1:8" x14ac:dyDescent="0.35">
      <c r="A290" t="s">
        <v>848</v>
      </c>
      <c r="B290" t="s">
        <v>30</v>
      </c>
      <c r="C290" t="s">
        <v>12</v>
      </c>
      <c r="D290">
        <v>52815</v>
      </c>
      <c r="F290" s="7">
        <v>42152</v>
      </c>
      <c r="G290" t="s">
        <v>809</v>
      </c>
      <c r="H290" s="13">
        <v>0.34</v>
      </c>
    </row>
    <row r="291" spans="1:8" x14ac:dyDescent="0.35">
      <c r="A291" t="s">
        <v>848</v>
      </c>
      <c r="B291" t="s">
        <v>30</v>
      </c>
      <c r="C291" t="s">
        <v>12</v>
      </c>
      <c r="D291">
        <v>52815</v>
      </c>
      <c r="F291" s="7">
        <v>42152</v>
      </c>
      <c r="G291" t="s">
        <v>102</v>
      </c>
      <c r="H291" s="13">
        <v>-337.40999999999997</v>
      </c>
    </row>
    <row r="292" spans="1:8" x14ac:dyDescent="0.35">
      <c r="A292" t="s">
        <v>848</v>
      </c>
      <c r="B292" t="s">
        <v>31</v>
      </c>
      <c r="C292" t="s">
        <v>12</v>
      </c>
      <c r="D292">
        <v>52815</v>
      </c>
      <c r="E292">
        <v>16.36</v>
      </c>
      <c r="F292" s="7">
        <v>42152</v>
      </c>
      <c r="G292" t="s">
        <v>694</v>
      </c>
      <c r="H292" s="13">
        <v>339.14</v>
      </c>
    </row>
    <row r="293" spans="1:8" x14ac:dyDescent="0.35">
      <c r="A293" t="s">
        <v>848</v>
      </c>
      <c r="B293" t="s">
        <v>31</v>
      </c>
      <c r="C293" t="s">
        <v>12</v>
      </c>
      <c r="D293">
        <v>52815</v>
      </c>
      <c r="F293" s="7">
        <v>42152</v>
      </c>
      <c r="G293" t="s">
        <v>810</v>
      </c>
      <c r="H293" s="13">
        <v>0.35</v>
      </c>
    </row>
    <row r="294" spans="1:8" x14ac:dyDescent="0.35">
      <c r="A294" t="s">
        <v>848</v>
      </c>
      <c r="B294" t="s">
        <v>31</v>
      </c>
      <c r="C294" t="s">
        <v>12</v>
      </c>
      <c r="D294">
        <v>52815</v>
      </c>
      <c r="F294" s="7">
        <v>42152</v>
      </c>
      <c r="G294" t="s">
        <v>102</v>
      </c>
      <c r="H294" s="13">
        <v>-339.49</v>
      </c>
    </row>
    <row r="295" spans="1:8" x14ac:dyDescent="0.35">
      <c r="A295" t="s">
        <v>848</v>
      </c>
      <c r="B295" t="s">
        <v>32</v>
      </c>
      <c r="C295" t="s">
        <v>12</v>
      </c>
      <c r="D295">
        <v>52815</v>
      </c>
      <c r="E295">
        <v>5.23</v>
      </c>
      <c r="F295" s="7">
        <v>42152</v>
      </c>
      <c r="G295" t="s">
        <v>695</v>
      </c>
      <c r="H295" s="13">
        <v>337.96</v>
      </c>
    </row>
    <row r="296" spans="1:8" x14ac:dyDescent="0.35">
      <c r="A296" t="s">
        <v>848</v>
      </c>
      <c r="B296" t="s">
        <v>32</v>
      </c>
      <c r="C296" t="s">
        <v>12</v>
      </c>
      <c r="D296">
        <v>52815</v>
      </c>
      <c r="F296" s="7">
        <v>42152</v>
      </c>
      <c r="G296" t="s">
        <v>811</v>
      </c>
      <c r="H296" s="13">
        <v>0.35</v>
      </c>
    </row>
    <row r="297" spans="1:8" x14ac:dyDescent="0.35">
      <c r="A297" t="s">
        <v>848</v>
      </c>
      <c r="B297" t="s">
        <v>32</v>
      </c>
      <c r="C297" t="s">
        <v>12</v>
      </c>
      <c r="D297">
        <v>52815</v>
      </c>
      <c r="F297" s="7">
        <v>42152</v>
      </c>
      <c r="G297" t="s">
        <v>102</v>
      </c>
      <c r="H297" s="13">
        <v>-338.31</v>
      </c>
    </row>
    <row r="298" spans="1:8" x14ac:dyDescent="0.35">
      <c r="A298" t="s">
        <v>848</v>
      </c>
      <c r="B298" t="s">
        <v>54</v>
      </c>
      <c r="C298" t="s">
        <v>12</v>
      </c>
      <c r="D298">
        <v>52815</v>
      </c>
      <c r="E298">
        <v>8.4</v>
      </c>
      <c r="F298" s="7">
        <v>42152</v>
      </c>
      <c r="G298" t="s">
        <v>696</v>
      </c>
      <c r="H298" s="13">
        <v>339.7</v>
      </c>
    </row>
    <row r="299" spans="1:8" x14ac:dyDescent="0.35">
      <c r="A299" t="s">
        <v>848</v>
      </c>
      <c r="B299" t="s">
        <v>54</v>
      </c>
      <c r="C299" t="s">
        <v>12</v>
      </c>
      <c r="D299">
        <v>52815</v>
      </c>
      <c r="F299" s="7">
        <v>42152</v>
      </c>
      <c r="G299" t="s">
        <v>812</v>
      </c>
      <c r="H299" s="13">
        <v>0.35</v>
      </c>
    </row>
    <row r="300" spans="1:8" x14ac:dyDescent="0.35">
      <c r="A300" t="s">
        <v>848</v>
      </c>
      <c r="B300" t="s">
        <v>54</v>
      </c>
      <c r="C300" t="s">
        <v>12</v>
      </c>
      <c r="D300">
        <v>52815</v>
      </c>
      <c r="F300" s="7">
        <v>42152</v>
      </c>
      <c r="G300" t="s">
        <v>102</v>
      </c>
      <c r="H300" s="13">
        <v>-340.05</v>
      </c>
    </row>
    <row r="301" spans="1:8" x14ac:dyDescent="0.35">
      <c r="A301" t="s">
        <v>848</v>
      </c>
      <c r="B301" t="s">
        <v>55</v>
      </c>
      <c r="C301" t="s">
        <v>12</v>
      </c>
      <c r="D301">
        <v>52815</v>
      </c>
      <c r="E301">
        <v>256.45999999999998</v>
      </c>
      <c r="F301" s="7">
        <v>42152</v>
      </c>
      <c r="G301" t="s">
        <v>697</v>
      </c>
      <c r="H301" s="13">
        <v>339.81</v>
      </c>
    </row>
    <row r="302" spans="1:8" x14ac:dyDescent="0.35">
      <c r="A302" t="s">
        <v>848</v>
      </c>
      <c r="B302" t="s">
        <v>55</v>
      </c>
      <c r="C302" t="s">
        <v>12</v>
      </c>
      <c r="D302">
        <v>52815</v>
      </c>
      <c r="F302" s="7">
        <v>42152</v>
      </c>
      <c r="G302" t="s">
        <v>813</v>
      </c>
      <c r="H302" s="13">
        <v>0.34</v>
      </c>
    </row>
    <row r="303" spans="1:8" x14ac:dyDescent="0.35">
      <c r="A303" t="s">
        <v>848</v>
      </c>
      <c r="B303" t="s">
        <v>55</v>
      </c>
      <c r="C303" t="s">
        <v>12</v>
      </c>
      <c r="D303">
        <v>52815</v>
      </c>
      <c r="F303" s="7">
        <v>42152</v>
      </c>
      <c r="G303" t="s">
        <v>102</v>
      </c>
      <c r="H303" s="13">
        <v>-340.15</v>
      </c>
    </row>
    <row r="304" spans="1:8" x14ac:dyDescent="0.35">
      <c r="A304" t="s">
        <v>848</v>
      </c>
      <c r="B304" t="s">
        <v>65</v>
      </c>
      <c r="C304" t="s">
        <v>12</v>
      </c>
      <c r="D304">
        <v>52815</v>
      </c>
      <c r="E304">
        <v>3</v>
      </c>
      <c r="F304" s="7">
        <v>42152</v>
      </c>
      <c r="G304" t="s">
        <v>698</v>
      </c>
      <c r="H304" s="13">
        <v>339.45</v>
      </c>
    </row>
    <row r="305" spans="1:8" x14ac:dyDescent="0.35">
      <c r="A305" t="s">
        <v>848</v>
      </c>
      <c r="B305" t="s">
        <v>65</v>
      </c>
      <c r="C305" t="s">
        <v>12</v>
      </c>
      <c r="D305">
        <v>52815</v>
      </c>
      <c r="F305" s="7">
        <v>42152</v>
      </c>
      <c r="G305" t="s">
        <v>814</v>
      </c>
      <c r="H305" s="13">
        <v>0.34</v>
      </c>
    </row>
    <row r="306" spans="1:8" x14ac:dyDescent="0.35">
      <c r="A306" t="s">
        <v>848</v>
      </c>
      <c r="B306" t="s">
        <v>65</v>
      </c>
      <c r="C306" t="s">
        <v>12</v>
      </c>
      <c r="D306">
        <v>52815</v>
      </c>
      <c r="F306" s="7">
        <v>42152</v>
      </c>
      <c r="G306" t="s">
        <v>102</v>
      </c>
      <c r="H306" s="13">
        <v>-339.78999999999996</v>
      </c>
    </row>
    <row r="307" spans="1:8" x14ac:dyDescent="0.35">
      <c r="A307" t="s">
        <v>848</v>
      </c>
      <c r="B307" t="s">
        <v>34</v>
      </c>
      <c r="C307" t="s">
        <v>12</v>
      </c>
      <c r="D307">
        <v>52815</v>
      </c>
      <c r="E307">
        <v>8.39</v>
      </c>
      <c r="F307" s="7">
        <v>42152</v>
      </c>
      <c r="G307" t="s">
        <v>699</v>
      </c>
      <c r="H307" s="13">
        <v>337.61</v>
      </c>
    </row>
    <row r="308" spans="1:8" x14ac:dyDescent="0.35">
      <c r="A308" t="s">
        <v>848</v>
      </c>
      <c r="B308" t="s">
        <v>34</v>
      </c>
      <c r="C308" t="s">
        <v>12</v>
      </c>
      <c r="D308">
        <v>52815</v>
      </c>
      <c r="F308" s="7">
        <v>42152</v>
      </c>
      <c r="G308" t="s">
        <v>815</v>
      </c>
      <c r="H308" s="13">
        <v>0.34</v>
      </c>
    </row>
    <row r="309" spans="1:8" x14ac:dyDescent="0.35">
      <c r="A309" t="s">
        <v>848</v>
      </c>
      <c r="B309" t="s">
        <v>34</v>
      </c>
      <c r="C309" t="s">
        <v>12</v>
      </c>
      <c r="D309">
        <v>52815</v>
      </c>
      <c r="F309" s="7">
        <v>42152</v>
      </c>
      <c r="G309" t="s">
        <v>102</v>
      </c>
      <c r="H309" s="13">
        <v>-337.95</v>
      </c>
    </row>
    <row r="310" spans="1:8" x14ac:dyDescent="0.35">
      <c r="A310" t="s">
        <v>848</v>
      </c>
      <c r="B310" t="s">
        <v>66</v>
      </c>
      <c r="C310" t="s">
        <v>12</v>
      </c>
      <c r="D310">
        <v>52815</v>
      </c>
      <c r="E310">
        <v>10.5</v>
      </c>
      <c r="F310" s="7">
        <v>42152</v>
      </c>
      <c r="G310" t="s">
        <v>700</v>
      </c>
      <c r="H310" s="13">
        <v>337.26</v>
      </c>
    </row>
    <row r="311" spans="1:8" x14ac:dyDescent="0.35">
      <c r="A311" t="s">
        <v>848</v>
      </c>
      <c r="B311" t="s">
        <v>66</v>
      </c>
      <c r="C311" t="s">
        <v>12</v>
      </c>
      <c r="D311">
        <v>52815</v>
      </c>
      <c r="F311" s="7">
        <v>42152</v>
      </c>
      <c r="G311" t="s">
        <v>816</v>
      </c>
      <c r="H311" s="13">
        <v>0.34</v>
      </c>
    </row>
    <row r="312" spans="1:8" x14ac:dyDescent="0.35">
      <c r="A312" t="s">
        <v>848</v>
      </c>
      <c r="B312" t="s">
        <v>66</v>
      </c>
      <c r="C312" t="s">
        <v>12</v>
      </c>
      <c r="D312">
        <v>52815</v>
      </c>
      <c r="F312" s="7">
        <v>42152</v>
      </c>
      <c r="G312" t="s">
        <v>102</v>
      </c>
      <c r="H312" s="13">
        <v>-337.59999999999997</v>
      </c>
    </row>
    <row r="313" spans="1:8" x14ac:dyDescent="0.35">
      <c r="A313" t="s">
        <v>848</v>
      </c>
      <c r="B313" t="s">
        <v>35</v>
      </c>
      <c r="C313" t="s">
        <v>12</v>
      </c>
      <c r="D313">
        <v>52815</v>
      </c>
      <c r="E313">
        <v>5.79</v>
      </c>
      <c r="F313" s="7">
        <v>42152</v>
      </c>
      <c r="G313" t="s">
        <v>701</v>
      </c>
      <c r="H313" s="13">
        <v>337.33</v>
      </c>
    </row>
    <row r="314" spans="1:8" x14ac:dyDescent="0.35">
      <c r="A314" t="s">
        <v>848</v>
      </c>
      <c r="B314" t="s">
        <v>35</v>
      </c>
      <c r="C314" t="s">
        <v>12</v>
      </c>
      <c r="D314">
        <v>52815</v>
      </c>
      <c r="F314" s="7">
        <v>42152</v>
      </c>
      <c r="G314" t="s">
        <v>817</v>
      </c>
      <c r="H314" s="13">
        <v>0.35</v>
      </c>
    </row>
    <row r="315" spans="1:8" x14ac:dyDescent="0.35">
      <c r="A315" t="s">
        <v>848</v>
      </c>
      <c r="B315" t="s">
        <v>35</v>
      </c>
      <c r="C315" t="s">
        <v>12</v>
      </c>
      <c r="D315">
        <v>52815</v>
      </c>
      <c r="F315" s="7">
        <v>42152</v>
      </c>
      <c r="G315" t="s">
        <v>102</v>
      </c>
      <c r="H315" s="13">
        <v>-337.68</v>
      </c>
    </row>
    <row r="316" spans="1:8" x14ac:dyDescent="0.35">
      <c r="A316" t="s">
        <v>848</v>
      </c>
      <c r="B316" t="s">
        <v>36</v>
      </c>
      <c r="C316" t="s">
        <v>12</v>
      </c>
      <c r="D316">
        <v>52815</v>
      </c>
      <c r="E316">
        <v>19.22</v>
      </c>
      <c r="F316" s="7">
        <v>42152</v>
      </c>
      <c r="G316" t="s">
        <v>702</v>
      </c>
      <c r="H316" s="13">
        <v>338.85</v>
      </c>
    </row>
    <row r="317" spans="1:8" x14ac:dyDescent="0.35">
      <c r="A317" t="s">
        <v>848</v>
      </c>
      <c r="B317" t="s">
        <v>36</v>
      </c>
      <c r="C317" t="s">
        <v>12</v>
      </c>
      <c r="D317">
        <v>52815</v>
      </c>
      <c r="F317" s="7">
        <v>42152</v>
      </c>
      <c r="G317" t="s">
        <v>818</v>
      </c>
      <c r="H317" s="13">
        <v>0.35</v>
      </c>
    </row>
    <row r="318" spans="1:8" x14ac:dyDescent="0.35">
      <c r="A318" t="s">
        <v>848</v>
      </c>
      <c r="B318" t="s">
        <v>36</v>
      </c>
      <c r="C318" t="s">
        <v>12</v>
      </c>
      <c r="D318">
        <v>52815</v>
      </c>
      <c r="F318" s="7">
        <v>42152</v>
      </c>
      <c r="G318" t="s">
        <v>102</v>
      </c>
      <c r="H318" s="13">
        <v>-339.20000000000005</v>
      </c>
    </row>
    <row r="319" spans="1:8" x14ac:dyDescent="0.35">
      <c r="A319" t="s">
        <v>848</v>
      </c>
      <c r="B319" t="s">
        <v>67</v>
      </c>
      <c r="C319" t="s">
        <v>12</v>
      </c>
      <c r="D319">
        <v>52815</v>
      </c>
      <c r="E319">
        <v>7.3</v>
      </c>
      <c r="F319" s="7">
        <v>42152</v>
      </c>
      <c r="G319" t="s">
        <v>703</v>
      </c>
      <c r="H319" s="13">
        <v>338.65</v>
      </c>
    </row>
    <row r="320" spans="1:8" x14ac:dyDescent="0.35">
      <c r="A320" t="s">
        <v>848</v>
      </c>
      <c r="B320" t="s">
        <v>67</v>
      </c>
      <c r="C320" t="s">
        <v>12</v>
      </c>
      <c r="D320">
        <v>52815</v>
      </c>
      <c r="F320" s="7">
        <v>42152</v>
      </c>
      <c r="G320" t="s">
        <v>819</v>
      </c>
      <c r="H320" s="13">
        <v>0.35</v>
      </c>
    </row>
    <row r="321" spans="1:8" x14ac:dyDescent="0.35">
      <c r="A321" t="s">
        <v>848</v>
      </c>
      <c r="B321" t="s">
        <v>67</v>
      </c>
      <c r="C321" t="s">
        <v>12</v>
      </c>
      <c r="D321">
        <v>52815</v>
      </c>
      <c r="F321" s="7">
        <v>42152</v>
      </c>
      <c r="G321" t="s">
        <v>102</v>
      </c>
      <c r="H321" s="13">
        <v>-339</v>
      </c>
    </row>
    <row r="322" spans="1:8" x14ac:dyDescent="0.35">
      <c r="A322" t="s">
        <v>848</v>
      </c>
      <c r="B322" t="s">
        <v>68</v>
      </c>
      <c r="C322" t="s">
        <v>12</v>
      </c>
      <c r="D322">
        <v>52815</v>
      </c>
      <c r="E322">
        <v>6.09</v>
      </c>
      <c r="F322" s="7">
        <v>42152</v>
      </c>
      <c r="G322" t="s">
        <v>704</v>
      </c>
      <c r="H322" s="13">
        <v>338.42</v>
      </c>
    </row>
    <row r="323" spans="1:8" x14ac:dyDescent="0.35">
      <c r="A323" t="s">
        <v>848</v>
      </c>
      <c r="B323" t="s">
        <v>68</v>
      </c>
      <c r="C323" t="s">
        <v>12</v>
      </c>
      <c r="D323">
        <v>52815</v>
      </c>
      <c r="F323" s="7">
        <v>42152</v>
      </c>
      <c r="G323" t="s">
        <v>820</v>
      </c>
      <c r="H323" s="13">
        <v>0.34</v>
      </c>
    </row>
    <row r="324" spans="1:8" x14ac:dyDescent="0.35">
      <c r="A324" t="s">
        <v>848</v>
      </c>
      <c r="B324" t="s">
        <v>68</v>
      </c>
      <c r="C324" t="s">
        <v>12</v>
      </c>
      <c r="D324">
        <v>52815</v>
      </c>
      <c r="F324" s="7">
        <v>42152</v>
      </c>
      <c r="G324" t="s">
        <v>102</v>
      </c>
      <c r="H324" s="13">
        <v>-338.76</v>
      </c>
    </row>
    <row r="325" spans="1:8" x14ac:dyDescent="0.35">
      <c r="A325" t="s">
        <v>848</v>
      </c>
      <c r="B325" t="s">
        <v>38</v>
      </c>
      <c r="C325" t="s">
        <v>12</v>
      </c>
      <c r="D325">
        <v>52815</v>
      </c>
      <c r="E325">
        <v>503.92</v>
      </c>
      <c r="F325" s="7">
        <v>42152</v>
      </c>
      <c r="G325" t="s">
        <v>705</v>
      </c>
      <c r="H325" s="32">
        <v>332.08</v>
      </c>
    </row>
    <row r="326" spans="1:8" x14ac:dyDescent="0.35">
      <c r="A326" t="s">
        <v>848</v>
      </c>
      <c r="B326" t="s">
        <v>38</v>
      </c>
      <c r="C326" t="s">
        <v>12</v>
      </c>
      <c r="D326">
        <v>52815</v>
      </c>
      <c r="F326" s="7">
        <v>42152</v>
      </c>
      <c r="G326" t="s">
        <v>821</v>
      </c>
      <c r="H326" s="32">
        <v>0.34</v>
      </c>
    </row>
    <row r="327" spans="1:8" x14ac:dyDescent="0.35">
      <c r="A327" t="s">
        <v>848</v>
      </c>
      <c r="B327" t="s">
        <v>38</v>
      </c>
      <c r="C327" t="s">
        <v>12</v>
      </c>
      <c r="D327">
        <v>52815</v>
      </c>
      <c r="F327" s="7">
        <v>42152</v>
      </c>
      <c r="G327" t="s">
        <v>102</v>
      </c>
      <c r="H327" s="32">
        <v>-332.41999999999996</v>
      </c>
    </row>
    <row r="328" spans="1:8" x14ac:dyDescent="0.35">
      <c r="A328" t="s">
        <v>848</v>
      </c>
      <c r="B328" t="s">
        <v>39</v>
      </c>
      <c r="C328" t="s">
        <v>12</v>
      </c>
      <c r="D328">
        <v>52815</v>
      </c>
      <c r="E328">
        <v>33.07</v>
      </c>
      <c r="F328" s="7">
        <v>42152</v>
      </c>
      <c r="G328" t="s">
        <v>706</v>
      </c>
      <c r="H328" s="13">
        <v>338.31</v>
      </c>
    </row>
    <row r="329" spans="1:8" x14ac:dyDescent="0.35">
      <c r="A329" t="s">
        <v>848</v>
      </c>
      <c r="B329" t="s">
        <v>39</v>
      </c>
      <c r="C329" t="s">
        <v>12</v>
      </c>
      <c r="D329">
        <v>52815</v>
      </c>
      <c r="F329" s="7">
        <v>42152</v>
      </c>
      <c r="G329" t="s">
        <v>822</v>
      </c>
      <c r="H329" s="13">
        <v>0.35</v>
      </c>
    </row>
    <row r="330" spans="1:8" x14ac:dyDescent="0.35">
      <c r="A330" t="s">
        <v>848</v>
      </c>
      <c r="B330" t="s">
        <v>39</v>
      </c>
      <c r="C330" t="s">
        <v>12</v>
      </c>
      <c r="D330">
        <v>52815</v>
      </c>
      <c r="F330" s="7">
        <v>42152</v>
      </c>
      <c r="G330" t="s">
        <v>102</v>
      </c>
      <c r="H330" s="13">
        <v>-338.66</v>
      </c>
    </row>
    <row r="331" spans="1:8" x14ac:dyDescent="0.35">
      <c r="A331" t="s">
        <v>848</v>
      </c>
      <c r="B331" t="s">
        <v>57</v>
      </c>
      <c r="C331" t="s">
        <v>12</v>
      </c>
      <c r="D331">
        <v>52815</v>
      </c>
      <c r="E331">
        <v>23.89</v>
      </c>
      <c r="F331" s="7">
        <v>42152</v>
      </c>
      <c r="G331" t="s">
        <v>707</v>
      </c>
      <c r="H331" s="13">
        <v>337.8</v>
      </c>
    </row>
    <row r="332" spans="1:8" x14ac:dyDescent="0.35">
      <c r="A332" t="s">
        <v>848</v>
      </c>
      <c r="B332" t="s">
        <v>57</v>
      </c>
      <c r="C332" t="s">
        <v>12</v>
      </c>
      <c r="D332">
        <v>52815</v>
      </c>
      <c r="F332" s="7">
        <v>42152</v>
      </c>
      <c r="G332" t="s">
        <v>823</v>
      </c>
      <c r="H332" s="13">
        <v>0.35</v>
      </c>
    </row>
    <row r="333" spans="1:8" x14ac:dyDescent="0.35">
      <c r="A333" t="s">
        <v>848</v>
      </c>
      <c r="B333" t="s">
        <v>57</v>
      </c>
      <c r="C333" t="s">
        <v>12</v>
      </c>
      <c r="D333">
        <v>52815</v>
      </c>
      <c r="F333" s="7">
        <v>42152</v>
      </c>
      <c r="G333" t="s">
        <v>102</v>
      </c>
      <c r="H333" s="13">
        <v>-338.15000000000003</v>
      </c>
    </row>
    <row r="334" spans="1:8" x14ac:dyDescent="0.35">
      <c r="A334" t="s">
        <v>848</v>
      </c>
      <c r="B334" t="s">
        <v>58</v>
      </c>
      <c r="C334" t="s">
        <v>12</v>
      </c>
      <c r="D334">
        <v>52815</v>
      </c>
      <c r="E334">
        <v>16.079999999999998</v>
      </c>
      <c r="F334" s="7">
        <v>42152</v>
      </c>
      <c r="G334" t="s">
        <v>708</v>
      </c>
      <c r="H334" s="13">
        <v>337.68</v>
      </c>
    </row>
    <row r="335" spans="1:8" x14ac:dyDescent="0.35">
      <c r="A335" t="s">
        <v>848</v>
      </c>
      <c r="B335" t="s">
        <v>58</v>
      </c>
      <c r="C335" t="s">
        <v>12</v>
      </c>
      <c r="D335">
        <v>52815</v>
      </c>
      <c r="F335" s="7">
        <v>42152</v>
      </c>
      <c r="G335" t="s">
        <v>824</v>
      </c>
      <c r="H335" s="13">
        <v>0.34</v>
      </c>
    </row>
    <row r="336" spans="1:8" x14ac:dyDescent="0.35">
      <c r="A336" t="s">
        <v>848</v>
      </c>
      <c r="B336" t="s">
        <v>58</v>
      </c>
      <c r="C336" t="s">
        <v>12</v>
      </c>
      <c r="D336">
        <v>52815</v>
      </c>
      <c r="F336" s="7">
        <v>42152</v>
      </c>
      <c r="G336" t="s">
        <v>102</v>
      </c>
      <c r="H336" s="13">
        <v>-338.02</v>
      </c>
    </row>
    <row r="337" spans="1:8" x14ac:dyDescent="0.35">
      <c r="A337" t="s">
        <v>848</v>
      </c>
      <c r="B337" t="s">
        <v>69</v>
      </c>
      <c r="C337" t="s">
        <v>12</v>
      </c>
      <c r="D337">
        <v>52815</v>
      </c>
      <c r="E337">
        <v>8.3000000000000007</v>
      </c>
      <c r="F337" s="7">
        <v>42152</v>
      </c>
      <c r="G337" t="s">
        <v>709</v>
      </c>
      <c r="H337" s="13">
        <v>337.64</v>
      </c>
    </row>
    <row r="338" spans="1:8" x14ac:dyDescent="0.35">
      <c r="A338" t="s">
        <v>848</v>
      </c>
      <c r="B338" t="s">
        <v>69</v>
      </c>
      <c r="C338" t="s">
        <v>12</v>
      </c>
      <c r="D338">
        <v>52815</v>
      </c>
      <c r="F338" s="7">
        <v>42152</v>
      </c>
      <c r="G338" t="s">
        <v>825</v>
      </c>
      <c r="H338" s="13">
        <v>0.34</v>
      </c>
    </row>
    <row r="339" spans="1:8" x14ac:dyDescent="0.35">
      <c r="A339" t="s">
        <v>848</v>
      </c>
      <c r="B339" t="s">
        <v>69</v>
      </c>
      <c r="C339" t="s">
        <v>12</v>
      </c>
      <c r="D339">
        <v>52815</v>
      </c>
      <c r="F339" s="7">
        <v>42152</v>
      </c>
      <c r="G339" t="s">
        <v>102</v>
      </c>
      <c r="H339" s="13">
        <v>-337.97999999999996</v>
      </c>
    </row>
    <row r="340" spans="1:8" x14ac:dyDescent="0.35">
      <c r="A340" t="s">
        <v>848</v>
      </c>
      <c r="B340" t="s">
        <v>70</v>
      </c>
      <c r="C340" t="s">
        <v>12</v>
      </c>
      <c r="D340">
        <v>52815</v>
      </c>
      <c r="E340">
        <v>7.83</v>
      </c>
      <c r="F340" s="7">
        <v>42152</v>
      </c>
      <c r="G340" t="s">
        <v>710</v>
      </c>
      <c r="H340" s="13">
        <v>336.06</v>
      </c>
    </row>
    <row r="341" spans="1:8" x14ac:dyDescent="0.35">
      <c r="A341" t="s">
        <v>848</v>
      </c>
      <c r="B341" t="s">
        <v>70</v>
      </c>
      <c r="C341" t="s">
        <v>12</v>
      </c>
      <c r="D341">
        <v>52815</v>
      </c>
      <c r="F341" s="7">
        <v>42152</v>
      </c>
      <c r="G341" t="s">
        <v>826</v>
      </c>
      <c r="H341" s="13">
        <v>0.34</v>
      </c>
    </row>
    <row r="342" spans="1:8" x14ac:dyDescent="0.35">
      <c r="A342" t="s">
        <v>848</v>
      </c>
      <c r="B342" t="s">
        <v>70</v>
      </c>
      <c r="C342" t="s">
        <v>12</v>
      </c>
      <c r="D342">
        <v>52815</v>
      </c>
      <c r="F342" s="7">
        <v>42152</v>
      </c>
      <c r="G342" t="s">
        <v>102</v>
      </c>
      <c r="H342" s="13">
        <v>-336.4</v>
      </c>
    </row>
    <row r="343" spans="1:8" x14ac:dyDescent="0.35">
      <c r="A343" t="s">
        <v>848</v>
      </c>
      <c r="B343" t="s">
        <v>59</v>
      </c>
      <c r="C343" t="s">
        <v>12</v>
      </c>
      <c r="D343">
        <v>52815</v>
      </c>
      <c r="E343">
        <v>12.53</v>
      </c>
      <c r="F343" s="7">
        <v>42152</v>
      </c>
      <c r="G343" t="s">
        <v>711</v>
      </c>
      <c r="H343" s="13">
        <v>339.31</v>
      </c>
    </row>
    <row r="344" spans="1:8" x14ac:dyDescent="0.35">
      <c r="A344" t="s">
        <v>848</v>
      </c>
      <c r="B344" t="s">
        <v>59</v>
      </c>
      <c r="C344" t="s">
        <v>12</v>
      </c>
      <c r="D344">
        <v>52815</v>
      </c>
      <c r="F344" s="7">
        <v>42152</v>
      </c>
      <c r="G344" t="s">
        <v>827</v>
      </c>
      <c r="H344" s="13">
        <v>0.34</v>
      </c>
    </row>
    <row r="345" spans="1:8" x14ac:dyDescent="0.35">
      <c r="A345" t="s">
        <v>848</v>
      </c>
      <c r="B345" t="s">
        <v>59</v>
      </c>
      <c r="C345" t="s">
        <v>12</v>
      </c>
      <c r="D345">
        <v>52815</v>
      </c>
      <c r="F345" s="7">
        <v>42152</v>
      </c>
      <c r="G345" t="s">
        <v>102</v>
      </c>
      <c r="H345" s="13">
        <v>-339.65</v>
      </c>
    </row>
    <row r="346" spans="1:8" x14ac:dyDescent="0.35">
      <c r="A346" t="s">
        <v>848</v>
      </c>
      <c r="B346" t="s">
        <v>71</v>
      </c>
      <c r="C346" t="s">
        <v>12</v>
      </c>
      <c r="D346">
        <v>52815</v>
      </c>
      <c r="E346">
        <v>116.83</v>
      </c>
      <c r="F346" s="7">
        <v>42152</v>
      </c>
      <c r="G346" t="s">
        <v>712</v>
      </c>
      <c r="H346" s="13">
        <v>335.83</v>
      </c>
    </row>
    <row r="347" spans="1:8" x14ac:dyDescent="0.35">
      <c r="A347" t="s">
        <v>848</v>
      </c>
      <c r="B347" t="s">
        <v>71</v>
      </c>
      <c r="C347" t="s">
        <v>12</v>
      </c>
      <c r="D347">
        <v>52815</v>
      </c>
      <c r="F347" s="7">
        <v>42152</v>
      </c>
      <c r="G347" t="s">
        <v>828</v>
      </c>
      <c r="H347" s="13">
        <v>0.34</v>
      </c>
    </row>
    <row r="348" spans="1:8" x14ac:dyDescent="0.35">
      <c r="A348" t="s">
        <v>848</v>
      </c>
      <c r="B348" t="s">
        <v>71</v>
      </c>
      <c r="C348" t="s">
        <v>12</v>
      </c>
      <c r="D348">
        <v>52815</v>
      </c>
      <c r="F348" s="7">
        <v>42152</v>
      </c>
      <c r="G348" t="s">
        <v>102</v>
      </c>
      <c r="H348" s="13">
        <v>-336.16999999999996</v>
      </c>
    </row>
    <row r="349" spans="1:8" x14ac:dyDescent="0.35">
      <c r="A349" t="s">
        <v>848</v>
      </c>
      <c r="B349" t="s">
        <v>41</v>
      </c>
      <c r="C349" t="s">
        <v>12</v>
      </c>
      <c r="D349">
        <v>52815</v>
      </c>
      <c r="E349">
        <v>49.47</v>
      </c>
      <c r="F349" s="7">
        <v>42152</v>
      </c>
      <c r="G349" t="s">
        <v>713</v>
      </c>
      <c r="H349" s="13">
        <v>337.39</v>
      </c>
    </row>
    <row r="350" spans="1:8" x14ac:dyDescent="0.35">
      <c r="A350" t="s">
        <v>848</v>
      </c>
      <c r="B350" t="s">
        <v>41</v>
      </c>
      <c r="C350" t="s">
        <v>12</v>
      </c>
      <c r="D350">
        <v>52815</v>
      </c>
      <c r="F350" s="7">
        <v>42152</v>
      </c>
      <c r="G350" t="s">
        <v>829</v>
      </c>
      <c r="H350" s="13">
        <v>0.34</v>
      </c>
    </row>
    <row r="351" spans="1:8" x14ac:dyDescent="0.35">
      <c r="A351" t="s">
        <v>848</v>
      </c>
      <c r="B351" t="s">
        <v>41</v>
      </c>
      <c r="C351" t="s">
        <v>12</v>
      </c>
      <c r="D351">
        <v>52815</v>
      </c>
      <c r="F351" s="7">
        <v>42152</v>
      </c>
      <c r="G351" t="s">
        <v>102</v>
      </c>
      <c r="H351" s="13">
        <v>-337.72999999999996</v>
      </c>
    </row>
    <row r="352" spans="1:8" x14ac:dyDescent="0.35">
      <c r="A352" t="s">
        <v>848</v>
      </c>
      <c r="B352" t="s">
        <v>60</v>
      </c>
      <c r="C352" t="s">
        <v>12</v>
      </c>
      <c r="D352">
        <v>52815</v>
      </c>
      <c r="E352">
        <v>86.57</v>
      </c>
      <c r="F352" s="7">
        <v>42152</v>
      </c>
      <c r="G352" t="s">
        <v>714</v>
      </c>
      <c r="H352" s="13">
        <v>337.62</v>
      </c>
    </row>
    <row r="353" spans="1:8" x14ac:dyDescent="0.35">
      <c r="A353" t="s">
        <v>848</v>
      </c>
      <c r="B353" t="s">
        <v>60</v>
      </c>
      <c r="C353" t="s">
        <v>12</v>
      </c>
      <c r="D353">
        <v>52815</v>
      </c>
      <c r="F353" s="7">
        <v>42152</v>
      </c>
      <c r="G353" t="s">
        <v>830</v>
      </c>
      <c r="H353" s="13">
        <v>0.34</v>
      </c>
    </row>
    <row r="354" spans="1:8" x14ac:dyDescent="0.35">
      <c r="A354" t="s">
        <v>848</v>
      </c>
      <c r="B354" t="s">
        <v>60</v>
      </c>
      <c r="C354" t="s">
        <v>12</v>
      </c>
      <c r="D354">
        <v>52815</v>
      </c>
      <c r="F354" s="7">
        <v>42152</v>
      </c>
      <c r="G354" t="s">
        <v>102</v>
      </c>
      <c r="H354" s="13">
        <v>-337.96</v>
      </c>
    </row>
    <row r="355" spans="1:8" x14ac:dyDescent="0.35">
      <c r="A355" t="s">
        <v>848</v>
      </c>
      <c r="B355" t="s">
        <v>45</v>
      </c>
      <c r="C355" t="s">
        <v>12</v>
      </c>
      <c r="D355">
        <v>52815</v>
      </c>
      <c r="E355">
        <v>21.11</v>
      </c>
      <c r="F355" s="7">
        <v>42152</v>
      </c>
      <c r="G355" t="s">
        <v>715</v>
      </c>
      <c r="H355" s="13">
        <v>336.92</v>
      </c>
    </row>
    <row r="356" spans="1:8" x14ac:dyDescent="0.35">
      <c r="A356" t="s">
        <v>848</v>
      </c>
      <c r="B356" t="s">
        <v>45</v>
      </c>
      <c r="C356" t="s">
        <v>12</v>
      </c>
      <c r="D356">
        <v>52815</v>
      </c>
      <c r="F356" s="7">
        <v>42152</v>
      </c>
      <c r="G356" t="s">
        <v>831</v>
      </c>
      <c r="H356" s="13">
        <v>0.34</v>
      </c>
    </row>
    <row r="357" spans="1:8" x14ac:dyDescent="0.35">
      <c r="A357" t="s">
        <v>848</v>
      </c>
      <c r="B357" t="s">
        <v>45</v>
      </c>
      <c r="C357" t="s">
        <v>12</v>
      </c>
      <c r="D357">
        <v>52815</v>
      </c>
      <c r="F357" s="7">
        <v>42152</v>
      </c>
      <c r="G357" t="s">
        <v>102</v>
      </c>
      <c r="H357" s="13">
        <v>-337.26</v>
      </c>
    </row>
    <row r="358" spans="1:8" x14ac:dyDescent="0.35">
      <c r="A358" t="s">
        <v>848</v>
      </c>
      <c r="B358" t="s">
        <v>72</v>
      </c>
      <c r="C358" t="s">
        <v>12</v>
      </c>
      <c r="D358">
        <v>52815</v>
      </c>
      <c r="E358">
        <v>7.37</v>
      </c>
      <c r="F358" s="7">
        <v>42152</v>
      </c>
      <c r="G358" t="s">
        <v>716</v>
      </c>
      <c r="H358" s="13">
        <v>339.02</v>
      </c>
    </row>
    <row r="359" spans="1:8" x14ac:dyDescent="0.35">
      <c r="A359" t="s">
        <v>848</v>
      </c>
      <c r="B359" t="s">
        <v>72</v>
      </c>
      <c r="C359" t="s">
        <v>12</v>
      </c>
      <c r="D359">
        <v>52815</v>
      </c>
      <c r="F359" s="7">
        <v>42152</v>
      </c>
      <c r="G359" t="s">
        <v>832</v>
      </c>
      <c r="H359" s="13">
        <v>0.34</v>
      </c>
    </row>
    <row r="360" spans="1:8" x14ac:dyDescent="0.35">
      <c r="A360" t="s">
        <v>848</v>
      </c>
      <c r="B360" t="s">
        <v>72</v>
      </c>
      <c r="C360" t="s">
        <v>12</v>
      </c>
      <c r="D360">
        <v>52815</v>
      </c>
      <c r="F360" s="7">
        <v>42152</v>
      </c>
      <c r="G360" t="s">
        <v>102</v>
      </c>
      <c r="H360" s="13">
        <v>-339.35999999999996</v>
      </c>
    </row>
    <row r="361" spans="1:8" x14ac:dyDescent="0.35">
      <c r="A361" t="s">
        <v>848</v>
      </c>
      <c r="B361" t="s">
        <v>50</v>
      </c>
      <c r="C361" t="s">
        <v>12</v>
      </c>
      <c r="D361">
        <v>52815</v>
      </c>
      <c r="E361">
        <v>13.16</v>
      </c>
      <c r="F361" s="7">
        <v>42152</v>
      </c>
      <c r="G361" t="s">
        <v>717</v>
      </c>
      <c r="H361" s="13">
        <v>340.45</v>
      </c>
    </row>
    <row r="362" spans="1:8" x14ac:dyDescent="0.35">
      <c r="A362" t="s">
        <v>848</v>
      </c>
      <c r="B362" t="s">
        <v>50</v>
      </c>
      <c r="C362" t="s">
        <v>12</v>
      </c>
      <c r="D362">
        <v>52815</v>
      </c>
      <c r="F362" s="7">
        <v>42152</v>
      </c>
      <c r="G362" t="s">
        <v>833</v>
      </c>
      <c r="H362" s="13">
        <v>0.34</v>
      </c>
    </row>
    <row r="363" spans="1:8" x14ac:dyDescent="0.35">
      <c r="A363" t="s">
        <v>848</v>
      </c>
      <c r="B363" t="s">
        <v>50</v>
      </c>
      <c r="C363" t="s">
        <v>12</v>
      </c>
      <c r="D363">
        <v>52815</v>
      </c>
      <c r="F363" s="7">
        <v>42152</v>
      </c>
      <c r="G363" t="s">
        <v>102</v>
      </c>
      <c r="H363" s="13">
        <v>-340.78999999999996</v>
      </c>
    </row>
    <row r="364" spans="1:8" x14ac:dyDescent="0.35">
      <c r="A364" t="s">
        <v>848</v>
      </c>
      <c r="B364" t="s">
        <v>51</v>
      </c>
      <c r="C364" t="s">
        <v>12</v>
      </c>
      <c r="D364">
        <v>52815</v>
      </c>
      <c r="E364">
        <v>4.99</v>
      </c>
      <c r="F364" s="7">
        <v>42152</v>
      </c>
      <c r="G364" t="s">
        <v>718</v>
      </c>
      <c r="H364" s="13">
        <v>337.47</v>
      </c>
    </row>
    <row r="365" spans="1:8" x14ac:dyDescent="0.35">
      <c r="A365" t="s">
        <v>848</v>
      </c>
      <c r="B365" t="s">
        <v>51</v>
      </c>
      <c r="C365" t="s">
        <v>12</v>
      </c>
      <c r="D365">
        <v>52815</v>
      </c>
      <c r="F365" s="7">
        <v>42152</v>
      </c>
      <c r="G365" t="s">
        <v>834</v>
      </c>
      <c r="H365" s="13">
        <v>0.34</v>
      </c>
    </row>
    <row r="366" spans="1:8" x14ac:dyDescent="0.35">
      <c r="A366" t="s">
        <v>848</v>
      </c>
      <c r="B366" t="s">
        <v>51</v>
      </c>
      <c r="C366" t="s">
        <v>12</v>
      </c>
      <c r="D366">
        <v>52815</v>
      </c>
      <c r="F366" s="7">
        <v>42152</v>
      </c>
      <c r="G366" t="s">
        <v>102</v>
      </c>
      <c r="H366" s="13">
        <v>-337.81</v>
      </c>
    </row>
    <row r="367" spans="1:8" x14ac:dyDescent="0.35">
      <c r="A367" t="s">
        <v>845</v>
      </c>
      <c r="B367" t="s">
        <v>32</v>
      </c>
      <c r="C367" t="s">
        <v>12</v>
      </c>
      <c r="D367">
        <v>22115</v>
      </c>
      <c r="F367" s="7">
        <v>42156</v>
      </c>
      <c r="G367" t="s">
        <v>587</v>
      </c>
      <c r="H367" s="13">
        <v>0</v>
      </c>
    </row>
    <row r="368" spans="1:8" x14ac:dyDescent="0.35">
      <c r="A368" t="s">
        <v>845</v>
      </c>
      <c r="B368" t="s">
        <v>32</v>
      </c>
      <c r="C368" t="s">
        <v>12</v>
      </c>
      <c r="D368">
        <v>22115</v>
      </c>
      <c r="F368" s="7">
        <v>42156</v>
      </c>
      <c r="G368" t="s">
        <v>102</v>
      </c>
      <c r="H368" s="13">
        <v>0</v>
      </c>
    </row>
    <row r="369" spans="1:8" x14ac:dyDescent="0.35">
      <c r="A369" t="s">
        <v>845</v>
      </c>
      <c r="B369" t="s">
        <v>32</v>
      </c>
      <c r="C369" t="s">
        <v>12</v>
      </c>
      <c r="D369">
        <v>52815</v>
      </c>
      <c r="F369" s="7">
        <v>42156</v>
      </c>
      <c r="G369" t="s">
        <v>102</v>
      </c>
      <c r="H369" s="13">
        <v>0.80999999999999994</v>
      </c>
    </row>
    <row r="370" spans="1:8" x14ac:dyDescent="0.35">
      <c r="A370" t="s">
        <v>845</v>
      </c>
      <c r="B370" t="s">
        <v>32</v>
      </c>
      <c r="C370" t="s">
        <v>12</v>
      </c>
      <c r="D370">
        <v>52815</v>
      </c>
      <c r="F370" s="7">
        <v>42156</v>
      </c>
      <c r="G370" t="s">
        <v>587</v>
      </c>
      <c r="H370" s="13">
        <v>-0.80999999999999994</v>
      </c>
    </row>
    <row r="371" spans="1:8" x14ac:dyDescent="0.35">
      <c r="A371" t="s">
        <v>845</v>
      </c>
      <c r="B371" t="s">
        <v>32</v>
      </c>
      <c r="C371" t="s">
        <v>12</v>
      </c>
      <c r="D371">
        <v>112414</v>
      </c>
      <c r="F371" s="7">
        <v>42156</v>
      </c>
      <c r="G371" t="s">
        <v>102</v>
      </c>
      <c r="H371" s="13">
        <v>0.85</v>
      </c>
    </row>
    <row r="372" spans="1:8" x14ac:dyDescent="0.35">
      <c r="A372" t="s">
        <v>845</v>
      </c>
      <c r="B372" t="s">
        <v>32</v>
      </c>
      <c r="C372" t="s">
        <v>12</v>
      </c>
      <c r="D372">
        <v>112414</v>
      </c>
      <c r="F372" s="7">
        <v>42156</v>
      </c>
      <c r="G372" t="s">
        <v>587</v>
      </c>
      <c r="H372" s="13">
        <v>-0.85</v>
      </c>
    </row>
    <row r="373" spans="1:8" x14ac:dyDescent="0.35">
      <c r="A373" t="s">
        <v>845</v>
      </c>
      <c r="B373" t="s">
        <v>36</v>
      </c>
      <c r="C373" t="s">
        <v>12</v>
      </c>
      <c r="D373">
        <v>22115</v>
      </c>
      <c r="F373" s="7">
        <v>42163</v>
      </c>
      <c r="G373" t="s">
        <v>102</v>
      </c>
      <c r="H373" s="13">
        <v>2.94</v>
      </c>
    </row>
    <row r="374" spans="1:8" x14ac:dyDescent="0.35">
      <c r="A374" t="s">
        <v>845</v>
      </c>
      <c r="B374" t="s">
        <v>36</v>
      </c>
      <c r="C374" t="s">
        <v>12</v>
      </c>
      <c r="D374">
        <v>22115</v>
      </c>
      <c r="F374" s="7">
        <v>42163</v>
      </c>
      <c r="G374" t="s">
        <v>587</v>
      </c>
      <c r="H374" s="13">
        <v>-2.94</v>
      </c>
    </row>
    <row r="375" spans="1:8" x14ac:dyDescent="0.35">
      <c r="A375" t="s">
        <v>845</v>
      </c>
      <c r="B375" t="s">
        <v>36</v>
      </c>
      <c r="C375" t="s">
        <v>12</v>
      </c>
      <c r="D375">
        <v>52815</v>
      </c>
      <c r="F375" s="7">
        <v>42163</v>
      </c>
      <c r="G375" t="s">
        <v>587</v>
      </c>
      <c r="H375" s="13">
        <v>0</v>
      </c>
    </row>
    <row r="376" spans="1:8" x14ac:dyDescent="0.35">
      <c r="A376" t="s">
        <v>845</v>
      </c>
      <c r="B376" t="s">
        <v>36</v>
      </c>
      <c r="C376" t="s">
        <v>12</v>
      </c>
      <c r="D376">
        <v>52815</v>
      </c>
      <c r="F376" s="7">
        <v>42163</v>
      </c>
      <c r="G376" t="s">
        <v>102</v>
      </c>
      <c r="H376" s="13">
        <v>0</v>
      </c>
    </row>
    <row r="377" spans="1:8" x14ac:dyDescent="0.35">
      <c r="A377" t="s">
        <v>845</v>
      </c>
      <c r="B377" t="s">
        <v>36</v>
      </c>
      <c r="C377" t="s">
        <v>12</v>
      </c>
      <c r="D377">
        <v>112414</v>
      </c>
      <c r="F377" s="7">
        <v>42163</v>
      </c>
      <c r="G377" t="s">
        <v>102</v>
      </c>
      <c r="H377" s="13">
        <v>2.75</v>
      </c>
    </row>
    <row r="378" spans="1:8" x14ac:dyDescent="0.35">
      <c r="A378" t="s">
        <v>845</v>
      </c>
      <c r="B378" t="s">
        <v>36</v>
      </c>
      <c r="C378" t="s">
        <v>12</v>
      </c>
      <c r="D378">
        <v>112414</v>
      </c>
      <c r="F378" s="7">
        <v>42163</v>
      </c>
      <c r="G378" t="s">
        <v>587</v>
      </c>
      <c r="H378" s="13">
        <v>-2.75</v>
      </c>
    </row>
    <row r="379" spans="1:8" x14ac:dyDescent="0.35">
      <c r="A379" t="s">
        <v>845</v>
      </c>
      <c r="B379" t="s">
        <v>41</v>
      </c>
      <c r="C379" t="s">
        <v>12</v>
      </c>
      <c r="D379">
        <v>22115</v>
      </c>
      <c r="F379" s="7">
        <v>42167</v>
      </c>
      <c r="G379" t="s">
        <v>102</v>
      </c>
      <c r="H379" s="13">
        <v>7.44</v>
      </c>
    </row>
    <row r="380" spans="1:8" x14ac:dyDescent="0.35">
      <c r="A380" t="s">
        <v>845</v>
      </c>
      <c r="B380" t="s">
        <v>41</v>
      </c>
      <c r="C380" t="s">
        <v>12</v>
      </c>
      <c r="D380">
        <v>22115</v>
      </c>
      <c r="F380" s="7">
        <v>42167</v>
      </c>
      <c r="G380" t="s">
        <v>587</v>
      </c>
      <c r="H380" s="13">
        <v>-7.44</v>
      </c>
    </row>
    <row r="381" spans="1:8" x14ac:dyDescent="0.35">
      <c r="A381" t="s">
        <v>845</v>
      </c>
      <c r="B381" t="s">
        <v>41</v>
      </c>
      <c r="C381" t="s">
        <v>12</v>
      </c>
      <c r="D381">
        <v>52815</v>
      </c>
      <c r="F381" s="7">
        <v>42167</v>
      </c>
      <c r="G381" t="s">
        <v>102</v>
      </c>
      <c r="H381" s="13">
        <v>7.419999999999999</v>
      </c>
    </row>
    <row r="382" spans="1:8" x14ac:dyDescent="0.35">
      <c r="A382" t="s">
        <v>845</v>
      </c>
      <c r="B382" t="s">
        <v>41</v>
      </c>
      <c r="C382" t="s">
        <v>12</v>
      </c>
      <c r="D382">
        <v>52815</v>
      </c>
      <c r="F382" s="7">
        <v>42167</v>
      </c>
      <c r="G382" t="s">
        <v>587</v>
      </c>
      <c r="H382" s="13">
        <v>-7.419999999999999</v>
      </c>
    </row>
    <row r="383" spans="1:8" x14ac:dyDescent="0.35">
      <c r="A383" t="s">
        <v>845</v>
      </c>
      <c r="B383" t="s">
        <v>41</v>
      </c>
      <c r="C383" t="s">
        <v>12</v>
      </c>
      <c r="D383">
        <v>112414</v>
      </c>
      <c r="F383" s="7">
        <v>42167</v>
      </c>
      <c r="G383" t="s">
        <v>102</v>
      </c>
      <c r="H383" s="13">
        <v>6.22</v>
      </c>
    </row>
    <row r="384" spans="1:8" x14ac:dyDescent="0.35">
      <c r="A384" t="s">
        <v>845</v>
      </c>
      <c r="B384" t="s">
        <v>41</v>
      </c>
      <c r="C384" t="s">
        <v>12</v>
      </c>
      <c r="D384">
        <v>112414</v>
      </c>
      <c r="F384" s="7">
        <v>42167</v>
      </c>
      <c r="G384" t="s">
        <v>587</v>
      </c>
      <c r="H384" s="13">
        <v>-6.22</v>
      </c>
    </row>
    <row r="385" spans="1:8" x14ac:dyDescent="0.35">
      <c r="A385" t="s">
        <v>845</v>
      </c>
      <c r="B385" t="s">
        <v>33</v>
      </c>
      <c r="C385" t="s">
        <v>12</v>
      </c>
      <c r="D385">
        <v>22115</v>
      </c>
      <c r="F385" s="7">
        <v>42170</v>
      </c>
      <c r="G385" t="s">
        <v>587</v>
      </c>
      <c r="H385" s="13">
        <v>0</v>
      </c>
    </row>
    <row r="386" spans="1:8" x14ac:dyDescent="0.35">
      <c r="A386" t="s">
        <v>845</v>
      </c>
      <c r="B386" t="s">
        <v>33</v>
      </c>
      <c r="C386" t="s">
        <v>12</v>
      </c>
      <c r="D386">
        <v>22115</v>
      </c>
      <c r="F386" s="7">
        <v>42170</v>
      </c>
      <c r="G386" t="s">
        <v>102</v>
      </c>
      <c r="H386" s="13">
        <v>0</v>
      </c>
    </row>
    <row r="387" spans="1:8" x14ac:dyDescent="0.35">
      <c r="A387" t="s">
        <v>845</v>
      </c>
      <c r="B387" t="s">
        <v>33</v>
      </c>
      <c r="C387" t="s">
        <v>12</v>
      </c>
      <c r="D387">
        <v>52815</v>
      </c>
      <c r="F387" s="7">
        <v>42170</v>
      </c>
      <c r="G387" t="s">
        <v>587</v>
      </c>
      <c r="H387" s="13">
        <v>0</v>
      </c>
    </row>
    <row r="388" spans="1:8" x14ac:dyDescent="0.35">
      <c r="A388" t="s">
        <v>845</v>
      </c>
      <c r="B388" t="s">
        <v>33</v>
      </c>
      <c r="C388" t="s">
        <v>12</v>
      </c>
      <c r="D388">
        <v>52815</v>
      </c>
      <c r="F388" s="7">
        <v>42170</v>
      </c>
      <c r="G388" t="s">
        <v>102</v>
      </c>
      <c r="H388" s="13">
        <v>0</v>
      </c>
    </row>
    <row r="389" spans="1:8" x14ac:dyDescent="0.35">
      <c r="A389" t="s">
        <v>845</v>
      </c>
      <c r="B389" t="s">
        <v>33</v>
      </c>
      <c r="C389" t="s">
        <v>12</v>
      </c>
      <c r="D389">
        <v>112414</v>
      </c>
      <c r="F389" s="7">
        <v>42170</v>
      </c>
      <c r="G389" t="s">
        <v>102</v>
      </c>
      <c r="H389" s="13">
        <v>1.48</v>
      </c>
    </row>
    <row r="390" spans="1:8" x14ac:dyDescent="0.35">
      <c r="A390" t="s">
        <v>845</v>
      </c>
      <c r="B390" t="s">
        <v>33</v>
      </c>
      <c r="C390" t="s">
        <v>12</v>
      </c>
      <c r="D390">
        <v>112414</v>
      </c>
      <c r="F390" s="7">
        <v>42170</v>
      </c>
      <c r="G390" t="s">
        <v>587</v>
      </c>
      <c r="H390" s="13">
        <v>-1.48</v>
      </c>
    </row>
    <row r="391" spans="1:8" x14ac:dyDescent="0.35">
      <c r="A391" t="s">
        <v>845</v>
      </c>
      <c r="B391" t="s">
        <v>61</v>
      </c>
      <c r="C391" t="s">
        <v>12</v>
      </c>
      <c r="D391">
        <v>22115</v>
      </c>
      <c r="F391" s="7">
        <v>42172</v>
      </c>
      <c r="G391" t="s">
        <v>102</v>
      </c>
      <c r="H391" s="13">
        <v>1.7</v>
      </c>
    </row>
    <row r="392" spans="1:8" x14ac:dyDescent="0.35">
      <c r="A392" t="s">
        <v>845</v>
      </c>
      <c r="B392" t="s">
        <v>61</v>
      </c>
      <c r="C392" t="s">
        <v>12</v>
      </c>
      <c r="D392">
        <v>22115</v>
      </c>
      <c r="F392" s="7">
        <v>42172</v>
      </c>
      <c r="G392" t="s">
        <v>587</v>
      </c>
      <c r="H392" s="13">
        <v>-1.7</v>
      </c>
    </row>
    <row r="393" spans="1:8" x14ac:dyDescent="0.35">
      <c r="A393" t="s">
        <v>845</v>
      </c>
      <c r="B393" t="s">
        <v>61</v>
      </c>
      <c r="C393" t="s">
        <v>12</v>
      </c>
      <c r="D393">
        <v>52815</v>
      </c>
      <c r="F393" s="7">
        <v>42172</v>
      </c>
      <c r="G393" t="s">
        <v>587</v>
      </c>
      <c r="H393" s="13">
        <v>0</v>
      </c>
    </row>
    <row r="394" spans="1:8" x14ac:dyDescent="0.35">
      <c r="A394" t="s">
        <v>845</v>
      </c>
      <c r="B394" t="s">
        <v>61</v>
      </c>
      <c r="C394" t="s">
        <v>12</v>
      </c>
      <c r="D394">
        <v>52815</v>
      </c>
      <c r="F394" s="7">
        <v>42172</v>
      </c>
      <c r="G394" t="s">
        <v>102</v>
      </c>
      <c r="H394" s="13">
        <v>0</v>
      </c>
    </row>
    <row r="395" spans="1:8" x14ac:dyDescent="0.35">
      <c r="A395" t="s">
        <v>845</v>
      </c>
      <c r="B395" t="s">
        <v>61</v>
      </c>
      <c r="C395" t="s">
        <v>12</v>
      </c>
      <c r="D395">
        <v>112414</v>
      </c>
      <c r="F395" s="7">
        <v>42172</v>
      </c>
      <c r="G395" t="s">
        <v>587</v>
      </c>
      <c r="H395" s="13">
        <v>0</v>
      </c>
    </row>
    <row r="396" spans="1:8" x14ac:dyDescent="0.35">
      <c r="A396" t="s">
        <v>845</v>
      </c>
      <c r="B396" t="s">
        <v>61</v>
      </c>
      <c r="C396" t="s">
        <v>12</v>
      </c>
      <c r="D396">
        <v>112414</v>
      </c>
      <c r="F396" s="7">
        <v>42172</v>
      </c>
      <c r="G396" t="s">
        <v>102</v>
      </c>
      <c r="H396" s="13">
        <v>0</v>
      </c>
    </row>
    <row r="397" spans="1:8" x14ac:dyDescent="0.35">
      <c r="A397" t="s">
        <v>845</v>
      </c>
      <c r="B397" t="s">
        <v>34</v>
      </c>
      <c r="C397" t="s">
        <v>12</v>
      </c>
      <c r="D397">
        <v>22115</v>
      </c>
      <c r="F397" s="7">
        <v>42178</v>
      </c>
      <c r="G397" t="s">
        <v>102</v>
      </c>
      <c r="H397" s="13">
        <v>3.3</v>
      </c>
    </row>
    <row r="398" spans="1:8" x14ac:dyDescent="0.35">
      <c r="A398" t="s">
        <v>845</v>
      </c>
      <c r="B398" t="s">
        <v>34</v>
      </c>
      <c r="C398" t="s">
        <v>12</v>
      </c>
      <c r="D398">
        <v>22115</v>
      </c>
      <c r="F398" s="7">
        <v>42178</v>
      </c>
      <c r="G398" t="s">
        <v>587</v>
      </c>
      <c r="H398" s="13">
        <v>-3.3</v>
      </c>
    </row>
    <row r="399" spans="1:8" x14ac:dyDescent="0.35">
      <c r="A399" t="s">
        <v>845</v>
      </c>
      <c r="B399" t="s">
        <v>34</v>
      </c>
      <c r="C399" t="s">
        <v>12</v>
      </c>
      <c r="D399">
        <v>52815</v>
      </c>
      <c r="F399" s="7">
        <v>42178</v>
      </c>
      <c r="G399" t="s">
        <v>102</v>
      </c>
      <c r="H399" s="13">
        <v>3.0100000000000007</v>
      </c>
    </row>
    <row r="400" spans="1:8" x14ac:dyDescent="0.35">
      <c r="A400" t="s">
        <v>845</v>
      </c>
      <c r="B400" t="s">
        <v>34</v>
      </c>
      <c r="C400" t="s">
        <v>12</v>
      </c>
      <c r="D400">
        <v>52815</v>
      </c>
      <c r="F400" s="7">
        <v>42178</v>
      </c>
      <c r="G400" t="s">
        <v>587</v>
      </c>
      <c r="H400" s="13">
        <v>-3.0100000000000007</v>
      </c>
    </row>
    <row r="401" spans="1:8" x14ac:dyDescent="0.35">
      <c r="A401" t="s">
        <v>845</v>
      </c>
      <c r="B401" t="s">
        <v>34</v>
      </c>
      <c r="C401" t="s">
        <v>12</v>
      </c>
      <c r="D401">
        <v>112414</v>
      </c>
      <c r="F401" s="7">
        <v>42178</v>
      </c>
      <c r="G401" t="s">
        <v>102</v>
      </c>
      <c r="H401" s="13">
        <v>3.11</v>
      </c>
    </row>
    <row r="402" spans="1:8" x14ac:dyDescent="0.35">
      <c r="A402" t="s">
        <v>845</v>
      </c>
      <c r="B402" t="s">
        <v>34</v>
      </c>
      <c r="C402" t="s">
        <v>12</v>
      </c>
      <c r="D402">
        <v>112414</v>
      </c>
      <c r="F402" s="7">
        <v>42178</v>
      </c>
      <c r="G402" t="s">
        <v>587</v>
      </c>
      <c r="H402" s="13">
        <v>-3.11</v>
      </c>
    </row>
    <row r="403" spans="1:8" x14ac:dyDescent="0.35">
      <c r="A403" t="s">
        <v>845</v>
      </c>
      <c r="B403" t="s">
        <v>46</v>
      </c>
      <c r="C403" t="s">
        <v>12</v>
      </c>
      <c r="D403">
        <v>22115</v>
      </c>
      <c r="F403" s="7">
        <v>42180</v>
      </c>
      <c r="G403" t="s">
        <v>102</v>
      </c>
      <c r="H403" s="13">
        <v>2.2599999999999998</v>
      </c>
    </row>
    <row r="404" spans="1:8" x14ac:dyDescent="0.35">
      <c r="A404" t="s">
        <v>845</v>
      </c>
      <c r="B404" t="s">
        <v>46</v>
      </c>
      <c r="C404" t="s">
        <v>12</v>
      </c>
      <c r="D404">
        <v>22115</v>
      </c>
      <c r="F404" s="7">
        <v>42180</v>
      </c>
      <c r="G404" t="s">
        <v>587</v>
      </c>
      <c r="H404" s="13">
        <v>-2.2599999999999998</v>
      </c>
    </row>
    <row r="405" spans="1:8" x14ac:dyDescent="0.35">
      <c r="A405" t="s">
        <v>845</v>
      </c>
      <c r="B405" t="s">
        <v>46</v>
      </c>
      <c r="C405" t="s">
        <v>12</v>
      </c>
      <c r="D405">
        <v>52815</v>
      </c>
      <c r="F405" s="7">
        <v>42180</v>
      </c>
      <c r="G405" t="s">
        <v>587</v>
      </c>
      <c r="H405" s="13">
        <v>0</v>
      </c>
    </row>
    <row r="406" spans="1:8" x14ac:dyDescent="0.35">
      <c r="A406" t="s">
        <v>845</v>
      </c>
      <c r="B406" t="s">
        <v>46</v>
      </c>
      <c r="C406" t="s">
        <v>12</v>
      </c>
      <c r="D406">
        <v>52815</v>
      </c>
      <c r="F406" s="7">
        <v>42180</v>
      </c>
      <c r="G406" t="s">
        <v>102</v>
      </c>
      <c r="H406" s="13">
        <v>0</v>
      </c>
    </row>
    <row r="407" spans="1:8" x14ac:dyDescent="0.35">
      <c r="A407" t="s">
        <v>845</v>
      </c>
      <c r="B407" t="s">
        <v>46</v>
      </c>
      <c r="C407" t="s">
        <v>12</v>
      </c>
      <c r="D407">
        <v>112414</v>
      </c>
      <c r="F407" s="7">
        <v>42180</v>
      </c>
      <c r="G407" t="s">
        <v>102</v>
      </c>
      <c r="H407" s="13">
        <v>2.5</v>
      </c>
    </row>
    <row r="408" spans="1:8" x14ac:dyDescent="0.35">
      <c r="A408" t="s">
        <v>845</v>
      </c>
      <c r="B408" t="s">
        <v>46</v>
      </c>
      <c r="C408" t="s">
        <v>12</v>
      </c>
      <c r="D408">
        <v>112414</v>
      </c>
      <c r="F408" s="7">
        <v>42180</v>
      </c>
      <c r="G408" t="s">
        <v>587</v>
      </c>
      <c r="H408" s="13">
        <v>-2.5</v>
      </c>
    </row>
    <row r="409" spans="1:8" x14ac:dyDescent="0.35">
      <c r="A409" t="s">
        <v>845</v>
      </c>
      <c r="B409" t="s">
        <v>29</v>
      </c>
      <c r="C409" t="s">
        <v>12</v>
      </c>
      <c r="D409">
        <v>22115</v>
      </c>
      <c r="F409" s="7">
        <v>42184</v>
      </c>
      <c r="G409" t="s">
        <v>587</v>
      </c>
      <c r="H409" s="13">
        <v>0</v>
      </c>
    </row>
    <row r="410" spans="1:8" x14ac:dyDescent="0.35">
      <c r="A410" t="s">
        <v>845</v>
      </c>
      <c r="B410" t="s">
        <v>29</v>
      </c>
      <c r="C410" t="s">
        <v>12</v>
      </c>
      <c r="D410">
        <v>22115</v>
      </c>
      <c r="F410" s="7">
        <v>42184</v>
      </c>
      <c r="G410" t="s">
        <v>102</v>
      </c>
      <c r="H410" s="13">
        <v>0</v>
      </c>
    </row>
    <row r="411" spans="1:8" x14ac:dyDescent="0.35">
      <c r="A411" t="s">
        <v>845</v>
      </c>
      <c r="B411" t="s">
        <v>65</v>
      </c>
      <c r="C411" t="s">
        <v>12</v>
      </c>
      <c r="D411">
        <v>22115</v>
      </c>
      <c r="F411" s="7">
        <v>42184</v>
      </c>
      <c r="G411" t="s">
        <v>587</v>
      </c>
      <c r="H411" s="13">
        <v>0</v>
      </c>
    </row>
    <row r="412" spans="1:8" x14ac:dyDescent="0.35">
      <c r="A412" t="s">
        <v>845</v>
      </c>
      <c r="B412" t="s">
        <v>65</v>
      </c>
      <c r="C412" t="s">
        <v>12</v>
      </c>
      <c r="D412">
        <v>22115</v>
      </c>
      <c r="F412" s="7">
        <v>42184</v>
      </c>
      <c r="G412" t="s">
        <v>102</v>
      </c>
      <c r="H412" s="13">
        <v>0</v>
      </c>
    </row>
    <row r="413" spans="1:8" x14ac:dyDescent="0.35">
      <c r="A413" t="s">
        <v>845</v>
      </c>
      <c r="B413" t="s">
        <v>29</v>
      </c>
      <c r="C413" t="s">
        <v>12</v>
      </c>
      <c r="D413">
        <v>52815</v>
      </c>
      <c r="F413" s="7">
        <v>42184</v>
      </c>
      <c r="G413" t="s">
        <v>587</v>
      </c>
      <c r="H413" s="13">
        <v>0</v>
      </c>
    </row>
    <row r="414" spans="1:8" x14ac:dyDescent="0.35">
      <c r="A414" t="s">
        <v>845</v>
      </c>
      <c r="B414" t="s">
        <v>29</v>
      </c>
      <c r="C414" t="s">
        <v>12</v>
      </c>
      <c r="D414">
        <v>52815</v>
      </c>
      <c r="F414" s="7">
        <v>42184</v>
      </c>
      <c r="G414" t="s">
        <v>102</v>
      </c>
      <c r="H414" s="13">
        <v>0</v>
      </c>
    </row>
    <row r="415" spans="1:8" x14ac:dyDescent="0.35">
      <c r="A415" t="s">
        <v>845</v>
      </c>
      <c r="B415" t="s">
        <v>65</v>
      </c>
      <c r="C415" t="s">
        <v>12</v>
      </c>
      <c r="D415">
        <v>52815</v>
      </c>
      <c r="F415" s="7">
        <v>42184</v>
      </c>
      <c r="G415" t="s">
        <v>102</v>
      </c>
      <c r="H415" s="13">
        <v>1.29</v>
      </c>
    </row>
    <row r="416" spans="1:8" x14ac:dyDescent="0.35">
      <c r="A416" t="s">
        <v>845</v>
      </c>
      <c r="B416" t="s">
        <v>65</v>
      </c>
      <c r="C416" t="s">
        <v>12</v>
      </c>
      <c r="D416">
        <v>52815</v>
      </c>
      <c r="F416" s="7">
        <v>42184</v>
      </c>
      <c r="G416" t="s">
        <v>587</v>
      </c>
      <c r="H416" s="13">
        <v>-1.29</v>
      </c>
    </row>
    <row r="417" spans="1:8" x14ac:dyDescent="0.35">
      <c r="A417" t="s">
        <v>845</v>
      </c>
      <c r="B417" t="s">
        <v>29</v>
      </c>
      <c r="C417" t="s">
        <v>12</v>
      </c>
      <c r="D417">
        <v>112414</v>
      </c>
      <c r="F417" s="7">
        <v>42184</v>
      </c>
      <c r="G417" t="s">
        <v>102</v>
      </c>
      <c r="H417" s="13">
        <v>2.94</v>
      </c>
    </row>
    <row r="418" spans="1:8" x14ac:dyDescent="0.35">
      <c r="A418" t="s">
        <v>845</v>
      </c>
      <c r="B418" t="s">
        <v>29</v>
      </c>
      <c r="C418" t="s">
        <v>12</v>
      </c>
      <c r="D418">
        <v>112414</v>
      </c>
      <c r="F418" s="7">
        <v>42184</v>
      </c>
      <c r="G418" t="s">
        <v>587</v>
      </c>
      <c r="H418" s="13">
        <v>-2.94</v>
      </c>
    </row>
    <row r="419" spans="1:8" x14ac:dyDescent="0.35">
      <c r="A419" t="s">
        <v>845</v>
      </c>
      <c r="B419" t="s">
        <v>65</v>
      </c>
      <c r="C419" t="s">
        <v>12</v>
      </c>
      <c r="D419">
        <v>112414</v>
      </c>
      <c r="F419" s="7">
        <v>42184</v>
      </c>
      <c r="G419" t="s">
        <v>587</v>
      </c>
      <c r="H419" s="13">
        <v>0</v>
      </c>
    </row>
    <row r="420" spans="1:8" x14ac:dyDescent="0.35">
      <c r="A420" t="s">
        <v>845</v>
      </c>
      <c r="B420" t="s">
        <v>65</v>
      </c>
      <c r="C420" t="s">
        <v>12</v>
      </c>
      <c r="D420">
        <v>112414</v>
      </c>
      <c r="F420" s="7">
        <v>42184</v>
      </c>
      <c r="G420" t="s">
        <v>102</v>
      </c>
      <c r="H420" s="13">
        <v>0</v>
      </c>
    </row>
    <row r="421" spans="1:8" x14ac:dyDescent="0.35">
      <c r="A421" t="s">
        <v>845</v>
      </c>
      <c r="B421" t="s">
        <v>66</v>
      </c>
      <c r="C421" t="s">
        <v>12</v>
      </c>
      <c r="D421">
        <v>22115</v>
      </c>
      <c r="F421" s="7">
        <v>42186</v>
      </c>
      <c r="G421" t="s">
        <v>587</v>
      </c>
      <c r="H421" s="13">
        <v>0</v>
      </c>
    </row>
    <row r="422" spans="1:8" x14ac:dyDescent="0.35">
      <c r="A422" t="s">
        <v>845</v>
      </c>
      <c r="B422" t="s">
        <v>66</v>
      </c>
      <c r="C422" t="s">
        <v>12</v>
      </c>
      <c r="D422">
        <v>22115</v>
      </c>
      <c r="F422" s="7">
        <v>42186</v>
      </c>
      <c r="G422" t="s">
        <v>102</v>
      </c>
      <c r="H422" s="13">
        <v>0</v>
      </c>
    </row>
    <row r="423" spans="1:8" x14ac:dyDescent="0.35">
      <c r="A423" t="s">
        <v>845</v>
      </c>
      <c r="B423" t="s">
        <v>51</v>
      </c>
      <c r="C423" t="s">
        <v>12</v>
      </c>
      <c r="D423">
        <v>22115</v>
      </c>
      <c r="F423" s="7">
        <v>42186</v>
      </c>
      <c r="G423" t="s">
        <v>587</v>
      </c>
      <c r="H423" s="13">
        <v>0</v>
      </c>
    </row>
    <row r="424" spans="1:8" x14ac:dyDescent="0.35">
      <c r="A424" t="s">
        <v>845</v>
      </c>
      <c r="B424" t="s">
        <v>51</v>
      </c>
      <c r="C424" t="s">
        <v>12</v>
      </c>
      <c r="D424">
        <v>22115</v>
      </c>
      <c r="F424" s="7">
        <v>42186</v>
      </c>
      <c r="G424" t="s">
        <v>102</v>
      </c>
      <c r="H424" s="13">
        <v>0</v>
      </c>
    </row>
    <row r="425" spans="1:8" x14ac:dyDescent="0.35">
      <c r="A425" t="s">
        <v>845</v>
      </c>
      <c r="B425" t="s">
        <v>66</v>
      </c>
      <c r="C425" t="s">
        <v>12</v>
      </c>
      <c r="D425">
        <v>52815</v>
      </c>
      <c r="F425" s="7">
        <v>42186</v>
      </c>
      <c r="G425" t="s">
        <v>102</v>
      </c>
      <c r="H425" s="13">
        <v>2.1</v>
      </c>
    </row>
    <row r="426" spans="1:8" x14ac:dyDescent="0.35">
      <c r="A426" t="s">
        <v>845</v>
      </c>
      <c r="B426" t="s">
        <v>66</v>
      </c>
      <c r="C426" t="s">
        <v>12</v>
      </c>
      <c r="D426">
        <v>52815</v>
      </c>
      <c r="F426" s="7">
        <v>42186</v>
      </c>
      <c r="G426" t="s">
        <v>587</v>
      </c>
      <c r="H426" s="13">
        <v>-2.1</v>
      </c>
    </row>
    <row r="427" spans="1:8" x14ac:dyDescent="0.35">
      <c r="A427" t="s">
        <v>845</v>
      </c>
      <c r="B427" t="s">
        <v>51</v>
      </c>
      <c r="C427" t="s">
        <v>12</v>
      </c>
      <c r="D427">
        <v>52815</v>
      </c>
      <c r="F427" s="7">
        <v>42186</v>
      </c>
      <c r="G427" t="s">
        <v>102</v>
      </c>
      <c r="H427" s="13">
        <v>1.99</v>
      </c>
    </row>
    <row r="428" spans="1:8" x14ac:dyDescent="0.35">
      <c r="A428" t="s">
        <v>845</v>
      </c>
      <c r="B428" t="s">
        <v>51</v>
      </c>
      <c r="C428" t="s">
        <v>12</v>
      </c>
      <c r="D428">
        <v>52815</v>
      </c>
      <c r="F428" s="7">
        <v>42186</v>
      </c>
      <c r="G428" t="s">
        <v>587</v>
      </c>
      <c r="H428" s="13">
        <v>-1.99</v>
      </c>
    </row>
    <row r="429" spans="1:8" x14ac:dyDescent="0.35">
      <c r="A429" t="s">
        <v>845</v>
      </c>
      <c r="B429" t="s">
        <v>66</v>
      </c>
      <c r="C429" t="s">
        <v>12</v>
      </c>
      <c r="D429">
        <v>112414</v>
      </c>
      <c r="F429" s="7">
        <v>42186</v>
      </c>
      <c r="G429" t="s">
        <v>587</v>
      </c>
      <c r="H429" s="13">
        <v>0</v>
      </c>
    </row>
    <row r="430" spans="1:8" x14ac:dyDescent="0.35">
      <c r="A430" t="s">
        <v>845</v>
      </c>
      <c r="B430" t="s">
        <v>66</v>
      </c>
      <c r="C430" t="s">
        <v>12</v>
      </c>
      <c r="D430">
        <v>112414</v>
      </c>
      <c r="F430" s="7">
        <v>42186</v>
      </c>
      <c r="G430" t="s">
        <v>102</v>
      </c>
      <c r="H430" s="13">
        <v>0</v>
      </c>
    </row>
    <row r="431" spans="1:8" x14ac:dyDescent="0.35">
      <c r="A431" t="s">
        <v>845</v>
      </c>
      <c r="B431" t="s">
        <v>51</v>
      </c>
      <c r="C431" t="s">
        <v>12</v>
      </c>
      <c r="D431">
        <v>112414</v>
      </c>
      <c r="F431" s="7">
        <v>42186</v>
      </c>
      <c r="G431" t="s">
        <v>102</v>
      </c>
      <c r="H431" s="13">
        <v>1.76</v>
      </c>
    </row>
    <row r="432" spans="1:8" x14ac:dyDescent="0.35">
      <c r="A432" t="s">
        <v>845</v>
      </c>
      <c r="B432" t="s">
        <v>51</v>
      </c>
      <c r="C432" t="s">
        <v>12</v>
      </c>
      <c r="D432">
        <v>112414</v>
      </c>
      <c r="F432" s="7">
        <v>42186</v>
      </c>
      <c r="G432" t="s">
        <v>587</v>
      </c>
      <c r="H432" s="13">
        <v>-1.76</v>
      </c>
    </row>
    <row r="433" spans="1:8" x14ac:dyDescent="0.35">
      <c r="A433" t="s">
        <v>845</v>
      </c>
      <c r="B433" t="s">
        <v>56</v>
      </c>
      <c r="C433" t="s">
        <v>12</v>
      </c>
      <c r="D433">
        <v>22115</v>
      </c>
      <c r="F433" s="7">
        <v>42187</v>
      </c>
      <c r="G433" t="s">
        <v>102</v>
      </c>
      <c r="H433" s="13">
        <v>1.21</v>
      </c>
    </row>
    <row r="434" spans="1:8" x14ac:dyDescent="0.35">
      <c r="A434" t="s">
        <v>845</v>
      </c>
      <c r="B434" t="s">
        <v>56</v>
      </c>
      <c r="C434" t="s">
        <v>12</v>
      </c>
      <c r="D434">
        <v>22115</v>
      </c>
      <c r="F434" s="7">
        <v>42187</v>
      </c>
      <c r="G434" t="s">
        <v>587</v>
      </c>
      <c r="H434" s="13">
        <v>-1.21</v>
      </c>
    </row>
    <row r="435" spans="1:8" x14ac:dyDescent="0.35">
      <c r="A435" t="s">
        <v>845</v>
      </c>
      <c r="B435" t="s">
        <v>56</v>
      </c>
      <c r="C435" t="s">
        <v>12</v>
      </c>
      <c r="D435">
        <v>52815</v>
      </c>
      <c r="F435" s="7">
        <v>42187</v>
      </c>
      <c r="G435" t="s">
        <v>587</v>
      </c>
      <c r="H435" s="13">
        <v>0</v>
      </c>
    </row>
    <row r="436" spans="1:8" x14ac:dyDescent="0.35">
      <c r="A436" t="s">
        <v>845</v>
      </c>
      <c r="B436" t="s">
        <v>56</v>
      </c>
      <c r="C436" t="s">
        <v>12</v>
      </c>
      <c r="D436">
        <v>52815</v>
      </c>
      <c r="F436" s="7">
        <v>42187</v>
      </c>
      <c r="G436" t="s">
        <v>102</v>
      </c>
      <c r="H436" s="13">
        <v>0</v>
      </c>
    </row>
    <row r="437" spans="1:8" x14ac:dyDescent="0.35">
      <c r="A437" t="s">
        <v>845</v>
      </c>
      <c r="B437" t="s">
        <v>56</v>
      </c>
      <c r="C437" t="s">
        <v>12</v>
      </c>
      <c r="D437">
        <v>112414</v>
      </c>
      <c r="F437" s="7">
        <v>42187</v>
      </c>
      <c r="G437" t="s">
        <v>587</v>
      </c>
      <c r="H437" s="13">
        <v>0</v>
      </c>
    </row>
    <row r="438" spans="1:8" x14ac:dyDescent="0.35">
      <c r="A438" t="s">
        <v>845</v>
      </c>
      <c r="B438" t="s">
        <v>56</v>
      </c>
      <c r="C438" t="s">
        <v>12</v>
      </c>
      <c r="D438">
        <v>112414</v>
      </c>
      <c r="F438" s="7">
        <v>42187</v>
      </c>
      <c r="G438" t="s">
        <v>102</v>
      </c>
      <c r="H438" s="13">
        <v>0</v>
      </c>
    </row>
    <row r="439" spans="1:8" x14ac:dyDescent="0.35">
      <c r="A439" t="s">
        <v>845</v>
      </c>
      <c r="B439" t="s">
        <v>64</v>
      </c>
      <c r="C439" t="s">
        <v>12</v>
      </c>
      <c r="D439">
        <v>22115</v>
      </c>
      <c r="F439" s="7">
        <v>42200</v>
      </c>
      <c r="G439" t="s">
        <v>587</v>
      </c>
      <c r="H439" s="13">
        <v>0</v>
      </c>
    </row>
    <row r="440" spans="1:8" x14ac:dyDescent="0.35">
      <c r="A440" t="s">
        <v>845</v>
      </c>
      <c r="B440" t="s">
        <v>64</v>
      </c>
      <c r="C440" t="s">
        <v>12</v>
      </c>
      <c r="D440">
        <v>22115</v>
      </c>
      <c r="F440" s="7">
        <v>42200</v>
      </c>
      <c r="G440" t="s">
        <v>102</v>
      </c>
      <c r="H440" s="13">
        <v>0</v>
      </c>
    </row>
    <row r="441" spans="1:8" x14ac:dyDescent="0.35">
      <c r="A441" t="s">
        <v>845</v>
      </c>
      <c r="B441" t="s">
        <v>64</v>
      </c>
      <c r="C441" t="s">
        <v>12</v>
      </c>
      <c r="D441">
        <v>52815</v>
      </c>
      <c r="F441" s="7">
        <v>42200</v>
      </c>
      <c r="G441" t="s">
        <v>102</v>
      </c>
      <c r="H441" s="13">
        <v>2.33</v>
      </c>
    </row>
    <row r="442" spans="1:8" x14ac:dyDescent="0.35">
      <c r="A442" t="s">
        <v>845</v>
      </c>
      <c r="B442" t="s">
        <v>64</v>
      </c>
      <c r="C442" t="s">
        <v>12</v>
      </c>
      <c r="D442">
        <v>52815</v>
      </c>
      <c r="F442" s="7">
        <v>42200</v>
      </c>
      <c r="G442" t="s">
        <v>587</v>
      </c>
      <c r="H442" s="13">
        <v>-2.33</v>
      </c>
    </row>
    <row r="443" spans="1:8" x14ac:dyDescent="0.35">
      <c r="A443" t="s">
        <v>845</v>
      </c>
      <c r="B443" t="s">
        <v>64</v>
      </c>
      <c r="C443" t="s">
        <v>12</v>
      </c>
      <c r="D443">
        <v>112414</v>
      </c>
      <c r="F443" s="7">
        <v>42200</v>
      </c>
      <c r="G443" t="s">
        <v>587</v>
      </c>
      <c r="H443" s="13">
        <v>0</v>
      </c>
    </row>
    <row r="444" spans="1:8" x14ac:dyDescent="0.35">
      <c r="A444" t="s">
        <v>845</v>
      </c>
      <c r="B444" t="s">
        <v>64</v>
      </c>
      <c r="C444" t="s">
        <v>12</v>
      </c>
      <c r="D444">
        <v>112414</v>
      </c>
      <c r="F444" s="7">
        <v>42200</v>
      </c>
      <c r="G444" t="s">
        <v>102</v>
      </c>
      <c r="H444" s="13">
        <v>0</v>
      </c>
    </row>
    <row r="445" spans="1:8" x14ac:dyDescent="0.35">
      <c r="A445" t="s">
        <v>845</v>
      </c>
      <c r="B445" t="s">
        <v>30</v>
      </c>
      <c r="C445" t="s">
        <v>12</v>
      </c>
      <c r="D445">
        <v>22115</v>
      </c>
      <c r="F445" s="7">
        <v>42207</v>
      </c>
      <c r="G445" t="s">
        <v>587</v>
      </c>
      <c r="H445" s="13">
        <v>0</v>
      </c>
    </row>
    <row r="446" spans="1:8" x14ac:dyDescent="0.35">
      <c r="A446" t="s">
        <v>845</v>
      </c>
      <c r="B446" t="s">
        <v>30</v>
      </c>
      <c r="C446" t="s">
        <v>12</v>
      </c>
      <c r="D446">
        <v>22115</v>
      </c>
      <c r="F446" s="7">
        <v>42207</v>
      </c>
      <c r="G446" t="s">
        <v>102</v>
      </c>
      <c r="H446" s="13">
        <v>0</v>
      </c>
    </row>
    <row r="447" spans="1:8" x14ac:dyDescent="0.35">
      <c r="A447" t="s">
        <v>845</v>
      </c>
      <c r="B447" t="s">
        <v>35</v>
      </c>
      <c r="C447" t="s">
        <v>12</v>
      </c>
      <c r="D447">
        <v>22115</v>
      </c>
      <c r="F447" s="7">
        <v>42207</v>
      </c>
      <c r="G447" t="s">
        <v>102</v>
      </c>
      <c r="H447" s="13">
        <v>1.27</v>
      </c>
    </row>
    <row r="448" spans="1:8" x14ac:dyDescent="0.35">
      <c r="A448" t="s">
        <v>845</v>
      </c>
      <c r="B448" t="s">
        <v>35</v>
      </c>
      <c r="C448" t="s">
        <v>12</v>
      </c>
      <c r="D448">
        <v>22115</v>
      </c>
      <c r="F448" s="7">
        <v>42207</v>
      </c>
      <c r="G448" t="s">
        <v>587</v>
      </c>
      <c r="H448" s="13">
        <v>-1.27</v>
      </c>
    </row>
    <row r="449" spans="1:8" x14ac:dyDescent="0.35">
      <c r="A449" t="s">
        <v>845</v>
      </c>
      <c r="B449" t="s">
        <v>30</v>
      </c>
      <c r="C449" t="s">
        <v>12</v>
      </c>
      <c r="D449">
        <v>52815</v>
      </c>
      <c r="F449" s="7">
        <v>42207</v>
      </c>
      <c r="G449" t="s">
        <v>102</v>
      </c>
      <c r="H449" s="13">
        <v>2.4100000000000006</v>
      </c>
    </row>
    <row r="450" spans="1:8" x14ac:dyDescent="0.35">
      <c r="A450" t="s">
        <v>845</v>
      </c>
      <c r="B450" t="s">
        <v>30</v>
      </c>
      <c r="C450" t="s">
        <v>12</v>
      </c>
      <c r="D450">
        <v>52815</v>
      </c>
      <c r="F450" s="7">
        <v>42207</v>
      </c>
      <c r="G450" t="s">
        <v>587</v>
      </c>
      <c r="H450" s="13">
        <v>-2.4100000000000006</v>
      </c>
    </row>
    <row r="451" spans="1:8" x14ac:dyDescent="0.35">
      <c r="A451" t="s">
        <v>845</v>
      </c>
      <c r="B451" t="s">
        <v>35</v>
      </c>
      <c r="C451" t="s">
        <v>12</v>
      </c>
      <c r="D451">
        <v>52815</v>
      </c>
      <c r="F451" s="7">
        <v>42207</v>
      </c>
      <c r="G451" t="s">
        <v>102</v>
      </c>
      <c r="H451" s="13">
        <v>1.1499999999999999</v>
      </c>
    </row>
    <row r="452" spans="1:8" x14ac:dyDescent="0.35">
      <c r="A452" t="s">
        <v>845</v>
      </c>
      <c r="B452" t="s">
        <v>35</v>
      </c>
      <c r="C452" t="s">
        <v>12</v>
      </c>
      <c r="D452">
        <v>52815</v>
      </c>
      <c r="F452" s="7">
        <v>42207</v>
      </c>
      <c r="G452" t="s">
        <v>587</v>
      </c>
      <c r="H452" s="13">
        <v>-1.1499999999999999</v>
      </c>
    </row>
    <row r="453" spans="1:8" x14ac:dyDescent="0.35">
      <c r="A453" t="s">
        <v>845</v>
      </c>
      <c r="B453" t="s">
        <v>30</v>
      </c>
      <c r="C453" t="s">
        <v>12</v>
      </c>
      <c r="D453">
        <v>112414</v>
      </c>
      <c r="F453" s="7">
        <v>42207</v>
      </c>
      <c r="G453" t="s">
        <v>102</v>
      </c>
      <c r="H453" s="13">
        <v>2.5299999999999998</v>
      </c>
    </row>
    <row r="454" spans="1:8" x14ac:dyDescent="0.35">
      <c r="A454" t="s">
        <v>845</v>
      </c>
      <c r="B454" t="s">
        <v>30</v>
      </c>
      <c r="C454" t="s">
        <v>12</v>
      </c>
      <c r="D454">
        <v>112414</v>
      </c>
      <c r="F454" s="7">
        <v>42207</v>
      </c>
      <c r="G454" t="s">
        <v>587</v>
      </c>
      <c r="H454" s="13">
        <v>-2.5299999999999998</v>
      </c>
    </row>
    <row r="455" spans="1:8" x14ac:dyDescent="0.35">
      <c r="A455" t="s">
        <v>845</v>
      </c>
      <c r="B455" t="s">
        <v>35</v>
      </c>
      <c r="C455" t="s">
        <v>12</v>
      </c>
      <c r="D455">
        <v>112414</v>
      </c>
      <c r="F455" s="7">
        <v>42207</v>
      </c>
      <c r="G455" t="s">
        <v>102</v>
      </c>
      <c r="H455" s="13">
        <v>1.3</v>
      </c>
    </row>
    <row r="456" spans="1:8" x14ac:dyDescent="0.35">
      <c r="A456" t="s">
        <v>845</v>
      </c>
      <c r="B456" t="s">
        <v>35</v>
      </c>
      <c r="C456" t="s">
        <v>12</v>
      </c>
      <c r="D456">
        <v>112414</v>
      </c>
      <c r="F456" s="7">
        <v>42207</v>
      </c>
      <c r="G456" t="s">
        <v>587</v>
      </c>
      <c r="H456" s="13">
        <v>-1.3</v>
      </c>
    </row>
    <row r="457" spans="1:8" x14ac:dyDescent="0.35">
      <c r="A457" t="s">
        <v>246</v>
      </c>
      <c r="C457" t="s">
        <v>12</v>
      </c>
      <c r="F457" s="7">
        <v>42226</v>
      </c>
      <c r="G457" t="s">
        <v>102</v>
      </c>
      <c r="H457" s="13">
        <v>10000</v>
      </c>
    </row>
    <row r="458" spans="1:8" x14ac:dyDescent="0.35">
      <c r="A458" t="s">
        <v>246</v>
      </c>
      <c r="C458" t="s">
        <v>12</v>
      </c>
      <c r="F458" s="7">
        <v>42226</v>
      </c>
      <c r="G458" t="s">
        <v>101</v>
      </c>
      <c r="H458" s="13">
        <v>-10000</v>
      </c>
    </row>
    <row r="459" spans="1:8" x14ac:dyDescent="0.35">
      <c r="A459" t="s">
        <v>845</v>
      </c>
      <c r="B459" t="s">
        <v>42</v>
      </c>
      <c r="C459" t="s">
        <v>12</v>
      </c>
      <c r="D459">
        <v>22115</v>
      </c>
      <c r="F459" s="7">
        <v>42230</v>
      </c>
      <c r="G459" t="s">
        <v>102</v>
      </c>
      <c r="H459" s="13">
        <v>3.99</v>
      </c>
    </row>
    <row r="460" spans="1:8" x14ac:dyDescent="0.35">
      <c r="A460" t="s">
        <v>845</v>
      </c>
      <c r="B460" t="s">
        <v>42</v>
      </c>
      <c r="C460" t="s">
        <v>12</v>
      </c>
      <c r="D460">
        <v>22115</v>
      </c>
      <c r="F460" s="7">
        <v>42230</v>
      </c>
      <c r="G460" t="s">
        <v>587</v>
      </c>
      <c r="H460" s="13">
        <v>-3.99</v>
      </c>
    </row>
    <row r="461" spans="1:8" x14ac:dyDescent="0.35">
      <c r="A461" t="s">
        <v>845</v>
      </c>
      <c r="B461" t="s">
        <v>42</v>
      </c>
      <c r="C461" t="s">
        <v>12</v>
      </c>
      <c r="D461">
        <v>52815</v>
      </c>
      <c r="F461" s="7">
        <v>42230</v>
      </c>
      <c r="G461" t="s">
        <v>587</v>
      </c>
      <c r="H461" s="13">
        <v>0</v>
      </c>
    </row>
    <row r="462" spans="1:8" x14ac:dyDescent="0.35">
      <c r="A462" t="s">
        <v>845</v>
      </c>
      <c r="B462" t="s">
        <v>42</v>
      </c>
      <c r="C462" t="s">
        <v>12</v>
      </c>
      <c r="D462">
        <v>52815</v>
      </c>
      <c r="F462" s="7">
        <v>42230</v>
      </c>
      <c r="G462" t="s">
        <v>102</v>
      </c>
      <c r="H462" s="13">
        <v>0</v>
      </c>
    </row>
    <row r="463" spans="1:8" x14ac:dyDescent="0.35">
      <c r="A463" t="s">
        <v>845</v>
      </c>
      <c r="B463" t="s">
        <v>42</v>
      </c>
      <c r="C463" t="s">
        <v>12</v>
      </c>
      <c r="D463">
        <v>112414</v>
      </c>
      <c r="F463" s="7">
        <v>42230</v>
      </c>
      <c r="G463" t="s">
        <v>102</v>
      </c>
      <c r="H463" s="13">
        <v>4.32</v>
      </c>
    </row>
    <row r="464" spans="1:8" x14ac:dyDescent="0.35">
      <c r="A464" t="s">
        <v>845</v>
      </c>
      <c r="B464" t="s">
        <v>42</v>
      </c>
      <c r="C464" t="s">
        <v>12</v>
      </c>
      <c r="D464">
        <v>112414</v>
      </c>
      <c r="F464" s="7">
        <v>42230</v>
      </c>
      <c r="G464" t="s">
        <v>587</v>
      </c>
      <c r="H464" s="13">
        <v>-4.32</v>
      </c>
    </row>
    <row r="465" spans="1:8" x14ac:dyDescent="0.35">
      <c r="A465" t="s">
        <v>845</v>
      </c>
      <c r="B465" t="s">
        <v>52</v>
      </c>
      <c r="C465" t="s">
        <v>12</v>
      </c>
      <c r="D465">
        <v>22115</v>
      </c>
      <c r="F465" s="7">
        <v>42233</v>
      </c>
      <c r="G465" t="s">
        <v>102</v>
      </c>
      <c r="H465" s="13">
        <v>3.35</v>
      </c>
    </row>
    <row r="466" spans="1:8" x14ac:dyDescent="0.35">
      <c r="A466" t="s">
        <v>845</v>
      </c>
      <c r="B466" t="s">
        <v>52</v>
      </c>
      <c r="C466" t="s">
        <v>12</v>
      </c>
      <c r="D466">
        <v>22115</v>
      </c>
      <c r="F466" s="7">
        <v>42233</v>
      </c>
      <c r="G466" t="s">
        <v>587</v>
      </c>
      <c r="H466" s="13">
        <v>-3.35</v>
      </c>
    </row>
    <row r="467" spans="1:8" x14ac:dyDescent="0.35">
      <c r="A467" t="s">
        <v>845</v>
      </c>
      <c r="B467" t="s">
        <v>52</v>
      </c>
      <c r="C467" t="s">
        <v>12</v>
      </c>
      <c r="D467">
        <v>52815</v>
      </c>
      <c r="F467" s="7">
        <v>42233</v>
      </c>
      <c r="G467" t="s">
        <v>587</v>
      </c>
      <c r="H467" s="13">
        <v>0</v>
      </c>
    </row>
    <row r="468" spans="1:8" x14ac:dyDescent="0.35">
      <c r="A468" t="s">
        <v>845</v>
      </c>
      <c r="B468" t="s">
        <v>52</v>
      </c>
      <c r="C468" t="s">
        <v>12</v>
      </c>
      <c r="D468">
        <v>52815</v>
      </c>
      <c r="F468" s="7">
        <v>42233</v>
      </c>
      <c r="G468" t="s">
        <v>102</v>
      </c>
      <c r="H468" s="13">
        <v>0</v>
      </c>
    </row>
    <row r="469" spans="1:8" x14ac:dyDescent="0.35">
      <c r="A469" t="s">
        <v>845</v>
      </c>
      <c r="B469" t="s">
        <v>52</v>
      </c>
      <c r="C469" t="s">
        <v>12</v>
      </c>
      <c r="D469">
        <v>112414</v>
      </c>
      <c r="F469" s="7">
        <v>42233</v>
      </c>
      <c r="G469" t="s">
        <v>102</v>
      </c>
      <c r="H469" s="13">
        <v>3.15</v>
      </c>
    </row>
    <row r="470" spans="1:8" x14ac:dyDescent="0.35">
      <c r="A470" t="s">
        <v>845</v>
      </c>
      <c r="B470" t="s">
        <v>52</v>
      </c>
      <c r="C470" t="s">
        <v>12</v>
      </c>
      <c r="D470">
        <v>112414</v>
      </c>
      <c r="F470" s="7">
        <v>42233</v>
      </c>
      <c r="G470" t="s">
        <v>587</v>
      </c>
      <c r="H470" s="13">
        <v>-3.15</v>
      </c>
    </row>
    <row r="471" spans="1:8" x14ac:dyDescent="0.35">
      <c r="A471" t="s">
        <v>844</v>
      </c>
      <c r="B471" t="s">
        <v>55</v>
      </c>
      <c r="C471" t="s">
        <v>12</v>
      </c>
      <c r="D471">
        <v>22115</v>
      </c>
      <c r="F471" s="7">
        <v>42234</v>
      </c>
      <c r="G471" t="s">
        <v>102</v>
      </c>
      <c r="H471" s="13">
        <v>94.16</v>
      </c>
    </row>
    <row r="472" spans="1:8" x14ac:dyDescent="0.35">
      <c r="A472" t="s">
        <v>844</v>
      </c>
      <c r="B472" t="s">
        <v>55</v>
      </c>
      <c r="C472" t="s">
        <v>12</v>
      </c>
      <c r="D472">
        <v>22115</v>
      </c>
      <c r="F472" s="7">
        <v>42234</v>
      </c>
      <c r="G472" t="s">
        <v>667</v>
      </c>
      <c r="H472" s="13">
        <v>-94.16</v>
      </c>
    </row>
    <row r="473" spans="1:8" x14ac:dyDescent="0.35">
      <c r="A473" t="s">
        <v>844</v>
      </c>
      <c r="B473" t="s">
        <v>55</v>
      </c>
      <c r="C473" t="s">
        <v>12</v>
      </c>
      <c r="D473">
        <v>52815</v>
      </c>
      <c r="F473" s="7">
        <v>42234</v>
      </c>
      <c r="G473" t="s">
        <v>102</v>
      </c>
      <c r="H473" s="13">
        <v>79.5</v>
      </c>
    </row>
    <row r="474" spans="1:8" x14ac:dyDescent="0.35">
      <c r="A474" t="s">
        <v>844</v>
      </c>
      <c r="B474" t="s">
        <v>55</v>
      </c>
      <c r="C474" t="s">
        <v>12</v>
      </c>
      <c r="D474">
        <v>52815</v>
      </c>
      <c r="F474" s="7">
        <v>42234</v>
      </c>
      <c r="G474" t="s">
        <v>697</v>
      </c>
      <c r="H474" s="13">
        <v>-79.5</v>
      </c>
    </row>
    <row r="475" spans="1:8" x14ac:dyDescent="0.35">
      <c r="A475" t="s">
        <v>845</v>
      </c>
      <c r="B475" t="s">
        <v>55</v>
      </c>
      <c r="C475" t="s">
        <v>12</v>
      </c>
      <c r="D475">
        <v>22115</v>
      </c>
      <c r="F475" s="7">
        <v>42234</v>
      </c>
      <c r="G475" t="s">
        <v>102</v>
      </c>
      <c r="H475" s="13">
        <v>57.71</v>
      </c>
    </row>
    <row r="476" spans="1:8" x14ac:dyDescent="0.35">
      <c r="A476" t="s">
        <v>845</v>
      </c>
      <c r="B476" t="s">
        <v>55</v>
      </c>
      <c r="C476" t="s">
        <v>12</v>
      </c>
      <c r="D476">
        <v>22115</v>
      </c>
      <c r="F476" s="7">
        <v>42234</v>
      </c>
      <c r="G476" t="s">
        <v>587</v>
      </c>
      <c r="H476" s="13">
        <v>-57.71</v>
      </c>
    </row>
    <row r="477" spans="1:8" x14ac:dyDescent="0.35">
      <c r="A477" t="s">
        <v>845</v>
      </c>
      <c r="B477" t="s">
        <v>55</v>
      </c>
      <c r="C477" t="s">
        <v>12</v>
      </c>
      <c r="D477">
        <v>52815</v>
      </c>
      <c r="F477" s="7">
        <v>42234</v>
      </c>
      <c r="G477" t="s">
        <v>102</v>
      </c>
      <c r="H477" s="13">
        <v>48.73</v>
      </c>
    </row>
    <row r="478" spans="1:8" x14ac:dyDescent="0.35">
      <c r="A478" t="s">
        <v>845</v>
      </c>
      <c r="B478" t="s">
        <v>55</v>
      </c>
      <c r="C478" t="s">
        <v>12</v>
      </c>
      <c r="D478">
        <v>52815</v>
      </c>
      <c r="F478" s="7">
        <v>42234</v>
      </c>
      <c r="G478" t="s">
        <v>587</v>
      </c>
      <c r="H478" s="13">
        <v>-48.73</v>
      </c>
    </row>
    <row r="479" spans="1:8" x14ac:dyDescent="0.35">
      <c r="A479" t="s">
        <v>845</v>
      </c>
      <c r="B479" t="s">
        <v>55</v>
      </c>
      <c r="C479" t="s">
        <v>12</v>
      </c>
      <c r="D479">
        <v>112414</v>
      </c>
      <c r="F479" s="7">
        <v>42234</v>
      </c>
      <c r="G479" t="s">
        <v>587</v>
      </c>
      <c r="H479" s="13">
        <v>0</v>
      </c>
    </row>
    <row r="480" spans="1:8" x14ac:dyDescent="0.35">
      <c r="A480" t="s">
        <v>845</v>
      </c>
      <c r="B480" t="s">
        <v>55</v>
      </c>
      <c r="C480" t="s">
        <v>12</v>
      </c>
      <c r="D480">
        <v>112414</v>
      </c>
      <c r="F480" s="7">
        <v>42234</v>
      </c>
      <c r="G480" t="s">
        <v>102</v>
      </c>
      <c r="H480" s="13">
        <v>0</v>
      </c>
    </row>
    <row r="481" spans="1:8" x14ac:dyDescent="0.35">
      <c r="A481" t="s">
        <v>1404</v>
      </c>
      <c r="B481" t="s">
        <v>57</v>
      </c>
      <c r="C481" t="s">
        <v>12</v>
      </c>
      <c r="D481">
        <v>22115</v>
      </c>
      <c r="F481" s="7">
        <v>42236</v>
      </c>
      <c r="G481" t="s">
        <v>102</v>
      </c>
      <c r="H481" s="13">
        <v>0.78</v>
      </c>
    </row>
    <row r="482" spans="1:8" x14ac:dyDescent="0.35">
      <c r="A482" t="s">
        <v>1404</v>
      </c>
      <c r="B482" t="s">
        <v>57</v>
      </c>
      <c r="C482" t="s">
        <v>12</v>
      </c>
      <c r="D482">
        <v>22115</v>
      </c>
      <c r="F482" s="7">
        <v>42236</v>
      </c>
      <c r="G482" t="s">
        <v>1403</v>
      </c>
      <c r="H482" s="13">
        <v>-0.78</v>
      </c>
    </row>
    <row r="483" spans="1:8" x14ac:dyDescent="0.35">
      <c r="A483" t="s">
        <v>1404</v>
      </c>
      <c r="B483" t="s">
        <v>57</v>
      </c>
      <c r="C483" t="s">
        <v>12</v>
      </c>
      <c r="D483">
        <v>52815</v>
      </c>
      <c r="F483" s="7">
        <v>42236</v>
      </c>
      <c r="G483" t="s">
        <v>102</v>
      </c>
      <c r="H483" s="13">
        <v>0.95</v>
      </c>
    </row>
    <row r="484" spans="1:8" x14ac:dyDescent="0.35">
      <c r="A484" t="s">
        <v>1404</v>
      </c>
      <c r="B484" t="s">
        <v>57</v>
      </c>
      <c r="C484" t="s">
        <v>12</v>
      </c>
      <c r="D484">
        <v>52815</v>
      </c>
      <c r="F484" s="7">
        <v>42236</v>
      </c>
      <c r="G484" t="s">
        <v>1403</v>
      </c>
      <c r="H484" s="13">
        <v>-0.95</v>
      </c>
    </row>
    <row r="485" spans="1:8" x14ac:dyDescent="0.35">
      <c r="A485" t="s">
        <v>1404</v>
      </c>
      <c r="B485" t="s">
        <v>57</v>
      </c>
      <c r="C485" t="s">
        <v>12</v>
      </c>
      <c r="D485">
        <v>112414</v>
      </c>
      <c r="F485" s="7">
        <v>42236</v>
      </c>
      <c r="G485" t="s">
        <v>1403</v>
      </c>
      <c r="H485" s="13">
        <v>0</v>
      </c>
    </row>
    <row r="486" spans="1:8" x14ac:dyDescent="0.35">
      <c r="A486" t="s">
        <v>1404</v>
      </c>
      <c r="B486" t="s">
        <v>57</v>
      </c>
      <c r="C486" t="s">
        <v>12</v>
      </c>
      <c r="D486">
        <v>112414</v>
      </c>
      <c r="F486" s="7">
        <v>42236</v>
      </c>
      <c r="G486" t="s">
        <v>102</v>
      </c>
      <c r="H486" s="13">
        <v>0</v>
      </c>
    </row>
    <row r="487" spans="1:8" x14ac:dyDescent="0.35">
      <c r="A487" t="s">
        <v>844</v>
      </c>
      <c r="B487" t="s">
        <v>63</v>
      </c>
      <c r="C487" t="s">
        <v>12</v>
      </c>
      <c r="D487">
        <v>52815</v>
      </c>
      <c r="F487" s="7">
        <v>42244</v>
      </c>
      <c r="G487" t="s">
        <v>102</v>
      </c>
      <c r="H487" s="13">
        <v>1.66</v>
      </c>
    </row>
    <row r="488" spans="1:8" x14ac:dyDescent="0.35">
      <c r="A488" t="s">
        <v>844</v>
      </c>
      <c r="B488" t="s">
        <v>63</v>
      </c>
      <c r="C488" t="s">
        <v>12</v>
      </c>
      <c r="D488">
        <v>52815</v>
      </c>
      <c r="F488" s="7">
        <v>42244</v>
      </c>
      <c r="G488" t="s">
        <v>691</v>
      </c>
      <c r="H488" s="13">
        <v>-1.66</v>
      </c>
    </row>
    <row r="489" spans="1:8" x14ac:dyDescent="0.35">
      <c r="A489" t="s">
        <v>845</v>
      </c>
      <c r="B489" t="s">
        <v>63</v>
      </c>
      <c r="C489" t="s">
        <v>12</v>
      </c>
      <c r="D489">
        <v>22115</v>
      </c>
      <c r="F489" s="7">
        <v>42244</v>
      </c>
      <c r="G489" t="s">
        <v>587</v>
      </c>
      <c r="H489" s="13">
        <v>0</v>
      </c>
    </row>
    <row r="490" spans="1:8" x14ac:dyDescent="0.35">
      <c r="A490" t="s">
        <v>845</v>
      </c>
      <c r="B490" t="s">
        <v>63</v>
      </c>
      <c r="C490" t="s">
        <v>12</v>
      </c>
      <c r="D490">
        <v>22115</v>
      </c>
      <c r="F490" s="7">
        <v>42244</v>
      </c>
      <c r="G490" t="s">
        <v>102</v>
      </c>
      <c r="H490" s="13">
        <v>0</v>
      </c>
    </row>
    <row r="491" spans="1:8" x14ac:dyDescent="0.35">
      <c r="A491" t="s">
        <v>845</v>
      </c>
      <c r="B491" t="s">
        <v>63</v>
      </c>
      <c r="C491" t="s">
        <v>12</v>
      </c>
      <c r="D491">
        <v>52815</v>
      </c>
      <c r="F491" s="7">
        <v>42244</v>
      </c>
      <c r="G491" t="s">
        <v>102</v>
      </c>
      <c r="H491" s="13">
        <v>3.87</v>
      </c>
    </row>
    <row r="492" spans="1:8" x14ac:dyDescent="0.35">
      <c r="A492" t="s">
        <v>845</v>
      </c>
      <c r="B492" t="s">
        <v>63</v>
      </c>
      <c r="C492" t="s">
        <v>12</v>
      </c>
      <c r="D492">
        <v>52815</v>
      </c>
      <c r="F492" s="7">
        <v>42244</v>
      </c>
      <c r="G492" t="s">
        <v>587</v>
      </c>
      <c r="H492" s="13">
        <v>-3.87</v>
      </c>
    </row>
    <row r="493" spans="1:8" x14ac:dyDescent="0.35">
      <c r="A493" t="s">
        <v>845</v>
      </c>
      <c r="B493" t="s">
        <v>63</v>
      </c>
      <c r="C493" t="s">
        <v>12</v>
      </c>
      <c r="D493">
        <v>112414</v>
      </c>
      <c r="F493" s="7">
        <v>42244</v>
      </c>
      <c r="G493" t="s">
        <v>587</v>
      </c>
      <c r="H493" s="13">
        <v>0</v>
      </c>
    </row>
    <row r="494" spans="1:8" x14ac:dyDescent="0.35">
      <c r="A494" t="s">
        <v>845</v>
      </c>
      <c r="B494" t="s">
        <v>63</v>
      </c>
      <c r="C494" t="s">
        <v>12</v>
      </c>
      <c r="D494">
        <v>112414</v>
      </c>
      <c r="F494" s="7">
        <v>42244</v>
      </c>
      <c r="G494" t="s">
        <v>102</v>
      </c>
      <c r="H494" s="13">
        <v>0</v>
      </c>
    </row>
    <row r="495" spans="1:8" x14ac:dyDescent="0.35">
      <c r="A495" t="s">
        <v>845</v>
      </c>
      <c r="B495" t="s">
        <v>32</v>
      </c>
      <c r="C495" t="s">
        <v>12</v>
      </c>
      <c r="D495">
        <v>22115</v>
      </c>
      <c r="F495" s="7">
        <v>42255</v>
      </c>
      <c r="G495" t="s">
        <v>587</v>
      </c>
      <c r="H495" s="13">
        <v>0</v>
      </c>
    </row>
    <row r="496" spans="1:8" x14ac:dyDescent="0.35">
      <c r="A496" t="s">
        <v>845</v>
      </c>
      <c r="B496" t="s">
        <v>32</v>
      </c>
      <c r="C496" t="s">
        <v>12</v>
      </c>
      <c r="D496">
        <v>22115</v>
      </c>
      <c r="F496" s="7">
        <v>42255</v>
      </c>
      <c r="G496" t="s">
        <v>102</v>
      </c>
      <c r="H496" s="13">
        <v>0</v>
      </c>
    </row>
    <row r="497" spans="1:8" x14ac:dyDescent="0.35">
      <c r="A497" t="s">
        <v>845</v>
      </c>
      <c r="B497" t="s">
        <v>36</v>
      </c>
      <c r="C497" t="s">
        <v>12</v>
      </c>
      <c r="D497">
        <v>22115</v>
      </c>
      <c r="F497" s="7">
        <v>42255</v>
      </c>
      <c r="G497" t="s">
        <v>102</v>
      </c>
      <c r="H497" s="13">
        <v>2.94</v>
      </c>
    </row>
    <row r="498" spans="1:8" x14ac:dyDescent="0.35">
      <c r="A498" t="s">
        <v>845</v>
      </c>
      <c r="B498" t="s">
        <v>36</v>
      </c>
      <c r="C498" t="s">
        <v>12</v>
      </c>
      <c r="D498">
        <v>22115</v>
      </c>
      <c r="F498" s="7">
        <v>42255</v>
      </c>
      <c r="G498" t="s">
        <v>587</v>
      </c>
      <c r="H498" s="13">
        <v>-2.94</v>
      </c>
    </row>
    <row r="499" spans="1:8" x14ac:dyDescent="0.35">
      <c r="A499" t="s">
        <v>845</v>
      </c>
      <c r="B499" t="s">
        <v>32</v>
      </c>
      <c r="C499" t="s">
        <v>12</v>
      </c>
      <c r="D499">
        <v>52815</v>
      </c>
      <c r="F499" s="7">
        <v>42255</v>
      </c>
      <c r="G499" t="s">
        <v>102</v>
      </c>
      <c r="H499" s="13">
        <v>1.57</v>
      </c>
    </row>
    <row r="500" spans="1:8" x14ac:dyDescent="0.35">
      <c r="A500" t="s">
        <v>845</v>
      </c>
      <c r="B500" t="s">
        <v>32</v>
      </c>
      <c r="C500" t="s">
        <v>12</v>
      </c>
      <c r="D500">
        <v>52815</v>
      </c>
      <c r="F500" s="7">
        <v>42255</v>
      </c>
      <c r="G500" t="s">
        <v>587</v>
      </c>
      <c r="H500" s="13">
        <v>-1.57</v>
      </c>
    </row>
    <row r="501" spans="1:8" x14ac:dyDescent="0.35">
      <c r="A501" t="s">
        <v>845</v>
      </c>
      <c r="B501" t="s">
        <v>36</v>
      </c>
      <c r="C501" t="s">
        <v>12</v>
      </c>
      <c r="D501">
        <v>52815</v>
      </c>
      <c r="F501" s="7">
        <v>42255</v>
      </c>
      <c r="G501" t="s">
        <v>102</v>
      </c>
      <c r="H501" s="13">
        <v>2.8800000000000003</v>
      </c>
    </row>
    <row r="502" spans="1:8" x14ac:dyDescent="0.35">
      <c r="A502" t="s">
        <v>845</v>
      </c>
      <c r="B502" t="s">
        <v>36</v>
      </c>
      <c r="C502" t="s">
        <v>12</v>
      </c>
      <c r="D502">
        <v>52815</v>
      </c>
      <c r="F502" s="7">
        <v>42255</v>
      </c>
      <c r="G502" t="s">
        <v>587</v>
      </c>
      <c r="H502" s="13">
        <v>-2.8800000000000003</v>
      </c>
    </row>
    <row r="503" spans="1:8" x14ac:dyDescent="0.35">
      <c r="A503" t="s">
        <v>845</v>
      </c>
      <c r="B503" t="s">
        <v>32</v>
      </c>
      <c r="C503" t="s">
        <v>12</v>
      </c>
      <c r="D503">
        <v>112414</v>
      </c>
      <c r="F503" s="7">
        <v>42255</v>
      </c>
      <c r="G503" t="s">
        <v>102</v>
      </c>
      <c r="H503" s="13">
        <v>1.66</v>
      </c>
    </row>
    <row r="504" spans="1:8" x14ac:dyDescent="0.35">
      <c r="A504" t="s">
        <v>845</v>
      </c>
      <c r="B504" t="s">
        <v>32</v>
      </c>
      <c r="C504" t="s">
        <v>12</v>
      </c>
      <c r="D504">
        <v>112414</v>
      </c>
      <c r="F504" s="7">
        <v>42255</v>
      </c>
      <c r="G504" t="s">
        <v>587</v>
      </c>
      <c r="H504" s="13">
        <v>-1.66</v>
      </c>
    </row>
    <row r="505" spans="1:8" x14ac:dyDescent="0.35">
      <c r="A505" t="s">
        <v>845</v>
      </c>
      <c r="B505" t="s">
        <v>36</v>
      </c>
      <c r="C505" t="s">
        <v>12</v>
      </c>
      <c r="D505">
        <v>112414</v>
      </c>
      <c r="F505" s="7">
        <v>42255</v>
      </c>
      <c r="G505" t="s">
        <v>102</v>
      </c>
      <c r="H505" s="13">
        <v>2.75</v>
      </c>
    </row>
    <row r="506" spans="1:8" x14ac:dyDescent="0.35">
      <c r="A506" t="s">
        <v>845</v>
      </c>
      <c r="B506" t="s">
        <v>36</v>
      </c>
      <c r="C506" t="s">
        <v>12</v>
      </c>
      <c r="D506">
        <v>112414</v>
      </c>
      <c r="F506" s="7">
        <v>42255</v>
      </c>
      <c r="G506" t="s">
        <v>587</v>
      </c>
      <c r="H506" s="13">
        <v>-2.75</v>
      </c>
    </row>
    <row r="507" spans="1:8" x14ac:dyDescent="0.35">
      <c r="A507" t="s">
        <v>845</v>
      </c>
      <c r="B507" t="s">
        <v>46</v>
      </c>
      <c r="C507" t="s">
        <v>12</v>
      </c>
      <c r="D507">
        <v>22115</v>
      </c>
      <c r="F507" s="7">
        <v>42257</v>
      </c>
      <c r="G507" t="s">
        <v>102</v>
      </c>
      <c r="H507" s="13">
        <v>2.2599999999999998</v>
      </c>
    </row>
    <row r="508" spans="1:8" x14ac:dyDescent="0.35">
      <c r="A508" t="s">
        <v>845</v>
      </c>
      <c r="B508" t="s">
        <v>46</v>
      </c>
      <c r="C508" t="s">
        <v>12</v>
      </c>
      <c r="D508">
        <v>22115</v>
      </c>
      <c r="F508" s="7">
        <v>42257</v>
      </c>
      <c r="G508" t="s">
        <v>587</v>
      </c>
      <c r="H508" s="13">
        <v>-2.2599999999999998</v>
      </c>
    </row>
    <row r="509" spans="1:8" x14ac:dyDescent="0.35">
      <c r="A509" t="s">
        <v>845</v>
      </c>
      <c r="B509" t="s">
        <v>46</v>
      </c>
      <c r="C509" t="s">
        <v>12</v>
      </c>
      <c r="D509">
        <v>52815</v>
      </c>
      <c r="F509" s="7">
        <v>42257</v>
      </c>
      <c r="G509" t="s">
        <v>587</v>
      </c>
      <c r="H509" s="13">
        <v>0</v>
      </c>
    </row>
    <row r="510" spans="1:8" x14ac:dyDescent="0.35">
      <c r="A510" t="s">
        <v>845</v>
      </c>
      <c r="B510" t="s">
        <v>46</v>
      </c>
      <c r="C510" t="s">
        <v>12</v>
      </c>
      <c r="D510">
        <v>52815</v>
      </c>
      <c r="F510" s="7">
        <v>42257</v>
      </c>
      <c r="G510" t="s">
        <v>102</v>
      </c>
      <c r="H510" s="13">
        <v>0</v>
      </c>
    </row>
    <row r="511" spans="1:8" x14ac:dyDescent="0.35">
      <c r="A511" t="s">
        <v>845</v>
      </c>
      <c r="B511" t="s">
        <v>46</v>
      </c>
      <c r="C511" t="s">
        <v>12</v>
      </c>
      <c r="D511">
        <v>112414</v>
      </c>
      <c r="F511" s="7">
        <v>42257</v>
      </c>
      <c r="G511" t="s">
        <v>102</v>
      </c>
      <c r="H511" s="13">
        <v>2.5</v>
      </c>
    </row>
    <row r="512" spans="1:8" x14ac:dyDescent="0.35">
      <c r="A512" t="s">
        <v>845</v>
      </c>
      <c r="B512" t="s">
        <v>46</v>
      </c>
      <c r="C512" t="s">
        <v>12</v>
      </c>
      <c r="D512">
        <v>112414</v>
      </c>
      <c r="F512" s="7">
        <v>42257</v>
      </c>
      <c r="G512" t="s">
        <v>587</v>
      </c>
      <c r="H512" s="13">
        <v>-2.5</v>
      </c>
    </row>
    <row r="513" spans="1:8" x14ac:dyDescent="0.35">
      <c r="A513" t="s">
        <v>845</v>
      </c>
      <c r="B513" t="s">
        <v>41</v>
      </c>
      <c r="C513" t="s">
        <v>12</v>
      </c>
      <c r="D513">
        <v>22115</v>
      </c>
      <c r="F513" s="7">
        <v>42258</v>
      </c>
      <c r="G513" t="s">
        <v>102</v>
      </c>
      <c r="H513" s="13">
        <v>7.44</v>
      </c>
    </row>
    <row r="514" spans="1:8" x14ac:dyDescent="0.35">
      <c r="A514" t="s">
        <v>845</v>
      </c>
      <c r="B514" t="s">
        <v>41</v>
      </c>
      <c r="C514" t="s">
        <v>12</v>
      </c>
      <c r="D514">
        <v>22115</v>
      </c>
      <c r="F514" s="7">
        <v>42258</v>
      </c>
      <c r="G514" t="s">
        <v>587</v>
      </c>
      <c r="H514" s="13">
        <v>-7.44</v>
      </c>
    </row>
    <row r="515" spans="1:8" x14ac:dyDescent="0.35">
      <c r="A515" t="s">
        <v>845</v>
      </c>
      <c r="B515" t="s">
        <v>41</v>
      </c>
      <c r="C515" t="s">
        <v>12</v>
      </c>
      <c r="D515">
        <v>52815</v>
      </c>
      <c r="F515" s="7">
        <v>42258</v>
      </c>
      <c r="G515" t="s">
        <v>102</v>
      </c>
      <c r="H515" s="13">
        <v>7.419999999999999</v>
      </c>
    </row>
    <row r="516" spans="1:8" x14ac:dyDescent="0.35">
      <c r="A516" t="s">
        <v>845</v>
      </c>
      <c r="B516" t="s">
        <v>41</v>
      </c>
      <c r="C516" t="s">
        <v>12</v>
      </c>
      <c r="D516">
        <v>52815</v>
      </c>
      <c r="F516" s="7">
        <v>42258</v>
      </c>
      <c r="G516" t="s">
        <v>587</v>
      </c>
      <c r="H516" s="13">
        <v>-7.419999999999999</v>
      </c>
    </row>
    <row r="517" spans="1:8" x14ac:dyDescent="0.35">
      <c r="A517" t="s">
        <v>845</v>
      </c>
      <c r="B517" t="s">
        <v>41</v>
      </c>
      <c r="C517" t="s">
        <v>12</v>
      </c>
      <c r="D517">
        <v>112414</v>
      </c>
      <c r="F517" s="7">
        <v>42258</v>
      </c>
      <c r="G517" t="s">
        <v>102</v>
      </c>
      <c r="H517" s="13">
        <v>6.22</v>
      </c>
    </row>
    <row r="518" spans="1:8" x14ac:dyDescent="0.35">
      <c r="A518" t="s">
        <v>845</v>
      </c>
      <c r="B518" t="s">
        <v>41</v>
      </c>
      <c r="C518" t="s">
        <v>12</v>
      </c>
      <c r="D518">
        <v>112414</v>
      </c>
      <c r="F518" s="7">
        <v>42258</v>
      </c>
      <c r="G518" t="s">
        <v>587</v>
      </c>
      <c r="H518" s="13">
        <v>-6.22</v>
      </c>
    </row>
    <row r="519" spans="1:8" x14ac:dyDescent="0.35">
      <c r="A519" t="s">
        <v>845</v>
      </c>
      <c r="B519" t="s">
        <v>33</v>
      </c>
      <c r="C519" t="s">
        <v>12</v>
      </c>
      <c r="D519">
        <v>22115</v>
      </c>
      <c r="F519" s="7">
        <v>42262</v>
      </c>
      <c r="G519" t="s">
        <v>587</v>
      </c>
      <c r="H519" s="13">
        <v>0</v>
      </c>
    </row>
    <row r="520" spans="1:8" x14ac:dyDescent="0.35">
      <c r="A520" t="s">
        <v>845</v>
      </c>
      <c r="B520" t="s">
        <v>33</v>
      </c>
      <c r="C520" t="s">
        <v>12</v>
      </c>
      <c r="D520">
        <v>22115</v>
      </c>
      <c r="F520" s="7">
        <v>42262</v>
      </c>
      <c r="G520" t="s">
        <v>102</v>
      </c>
      <c r="H520" s="13">
        <v>0</v>
      </c>
    </row>
    <row r="521" spans="1:8" x14ac:dyDescent="0.35">
      <c r="A521" t="s">
        <v>845</v>
      </c>
      <c r="B521" t="s">
        <v>33</v>
      </c>
      <c r="C521" t="s">
        <v>12</v>
      </c>
      <c r="D521">
        <v>52815</v>
      </c>
      <c r="F521" s="7">
        <v>42262</v>
      </c>
      <c r="G521" t="s">
        <v>587</v>
      </c>
      <c r="H521" s="13">
        <v>0</v>
      </c>
    </row>
    <row r="522" spans="1:8" x14ac:dyDescent="0.35">
      <c r="A522" t="s">
        <v>845</v>
      </c>
      <c r="B522" t="s">
        <v>33</v>
      </c>
      <c r="C522" t="s">
        <v>12</v>
      </c>
      <c r="D522">
        <v>52815</v>
      </c>
      <c r="F522" s="7">
        <v>42262</v>
      </c>
      <c r="G522" t="s">
        <v>102</v>
      </c>
      <c r="H522" s="13">
        <v>0</v>
      </c>
    </row>
    <row r="523" spans="1:8" x14ac:dyDescent="0.35">
      <c r="A523" t="s">
        <v>845</v>
      </c>
      <c r="B523" t="s">
        <v>33</v>
      </c>
      <c r="C523" t="s">
        <v>12</v>
      </c>
      <c r="D523">
        <v>112414</v>
      </c>
      <c r="F523" s="7">
        <v>42262</v>
      </c>
      <c r="G523" t="s">
        <v>102</v>
      </c>
      <c r="H523" s="13">
        <v>1.48</v>
      </c>
    </row>
    <row r="524" spans="1:8" x14ac:dyDescent="0.35">
      <c r="A524" t="s">
        <v>845</v>
      </c>
      <c r="B524" t="s">
        <v>33</v>
      </c>
      <c r="C524" t="s">
        <v>12</v>
      </c>
      <c r="D524">
        <v>112414</v>
      </c>
      <c r="F524" s="7">
        <v>42262</v>
      </c>
      <c r="G524" t="s">
        <v>587</v>
      </c>
      <c r="H524" s="13">
        <v>-1.48</v>
      </c>
    </row>
    <row r="525" spans="1:8" x14ac:dyDescent="0.35">
      <c r="A525" t="s">
        <v>845</v>
      </c>
      <c r="B525" t="s">
        <v>61</v>
      </c>
      <c r="C525" t="s">
        <v>12</v>
      </c>
      <c r="D525">
        <v>22115</v>
      </c>
      <c r="F525" s="7">
        <v>42265</v>
      </c>
      <c r="G525" t="s">
        <v>102</v>
      </c>
      <c r="H525" s="13">
        <v>1.7</v>
      </c>
    </row>
    <row r="526" spans="1:8" x14ac:dyDescent="0.35">
      <c r="A526" t="s">
        <v>845</v>
      </c>
      <c r="B526" t="s">
        <v>61</v>
      </c>
      <c r="C526" t="s">
        <v>12</v>
      </c>
      <c r="D526">
        <v>22115</v>
      </c>
      <c r="F526" s="7">
        <v>42265</v>
      </c>
      <c r="G526" t="s">
        <v>587</v>
      </c>
      <c r="H526" s="13">
        <v>-1.7</v>
      </c>
    </row>
    <row r="527" spans="1:8" x14ac:dyDescent="0.35">
      <c r="A527" t="s">
        <v>845</v>
      </c>
      <c r="B527" t="s">
        <v>61</v>
      </c>
      <c r="C527" t="s">
        <v>12</v>
      </c>
      <c r="D527">
        <v>52815</v>
      </c>
      <c r="F527" s="7">
        <v>42265</v>
      </c>
      <c r="G527" t="s">
        <v>587</v>
      </c>
      <c r="H527" s="13">
        <v>0</v>
      </c>
    </row>
    <row r="528" spans="1:8" x14ac:dyDescent="0.35">
      <c r="A528" t="s">
        <v>845</v>
      </c>
      <c r="B528" t="s">
        <v>61</v>
      </c>
      <c r="C528" t="s">
        <v>12</v>
      </c>
      <c r="D528">
        <v>52815</v>
      </c>
      <c r="F528" s="7">
        <v>42265</v>
      </c>
      <c r="G528" t="s">
        <v>102</v>
      </c>
      <c r="H528" s="13">
        <v>0</v>
      </c>
    </row>
    <row r="529" spans="1:8" x14ac:dyDescent="0.35">
      <c r="A529" t="s">
        <v>845</v>
      </c>
      <c r="B529" t="s">
        <v>61</v>
      </c>
      <c r="C529" t="s">
        <v>12</v>
      </c>
      <c r="D529">
        <v>112414</v>
      </c>
      <c r="F529" s="7">
        <v>42265</v>
      </c>
      <c r="G529" t="s">
        <v>587</v>
      </c>
      <c r="H529" s="13">
        <v>0</v>
      </c>
    </row>
    <row r="530" spans="1:8" x14ac:dyDescent="0.35">
      <c r="A530" t="s">
        <v>845</v>
      </c>
      <c r="B530" t="s">
        <v>61</v>
      </c>
      <c r="C530" t="s">
        <v>12</v>
      </c>
      <c r="D530">
        <v>112414</v>
      </c>
      <c r="F530" s="7">
        <v>42265</v>
      </c>
      <c r="G530" t="s">
        <v>102</v>
      </c>
      <c r="H530" s="13">
        <v>0</v>
      </c>
    </row>
    <row r="531" spans="1:8" x14ac:dyDescent="0.35">
      <c r="A531" t="s">
        <v>845</v>
      </c>
      <c r="B531" t="s">
        <v>34</v>
      </c>
      <c r="C531" t="s">
        <v>12</v>
      </c>
      <c r="D531">
        <v>22115</v>
      </c>
      <c r="F531" s="7">
        <v>42269</v>
      </c>
      <c r="G531" t="s">
        <v>102</v>
      </c>
      <c r="H531" s="13">
        <v>3.3</v>
      </c>
    </row>
    <row r="532" spans="1:8" x14ac:dyDescent="0.35">
      <c r="A532" t="s">
        <v>845</v>
      </c>
      <c r="B532" t="s">
        <v>34</v>
      </c>
      <c r="C532" t="s">
        <v>12</v>
      </c>
      <c r="D532">
        <v>22115</v>
      </c>
      <c r="F532" s="7">
        <v>42269</v>
      </c>
      <c r="G532" t="s">
        <v>587</v>
      </c>
      <c r="H532" s="13">
        <v>-3.3</v>
      </c>
    </row>
    <row r="533" spans="1:8" x14ac:dyDescent="0.35">
      <c r="A533" t="s">
        <v>845</v>
      </c>
      <c r="B533" t="s">
        <v>34</v>
      </c>
      <c r="C533" t="s">
        <v>12</v>
      </c>
      <c r="D533">
        <v>52815</v>
      </c>
      <c r="F533" s="7">
        <v>42269</v>
      </c>
      <c r="G533" t="s">
        <v>102</v>
      </c>
      <c r="H533" s="13">
        <v>3.0100000000000007</v>
      </c>
    </row>
    <row r="534" spans="1:8" x14ac:dyDescent="0.35">
      <c r="A534" t="s">
        <v>845</v>
      </c>
      <c r="B534" t="s">
        <v>34</v>
      </c>
      <c r="C534" t="s">
        <v>12</v>
      </c>
      <c r="D534">
        <v>52815</v>
      </c>
      <c r="F534" s="7">
        <v>42269</v>
      </c>
      <c r="G534" t="s">
        <v>587</v>
      </c>
      <c r="H534" s="13">
        <v>-3.0100000000000007</v>
      </c>
    </row>
    <row r="535" spans="1:8" x14ac:dyDescent="0.35">
      <c r="A535" t="s">
        <v>845</v>
      </c>
      <c r="B535" t="s">
        <v>34</v>
      </c>
      <c r="C535" t="s">
        <v>12</v>
      </c>
      <c r="D535">
        <v>112414</v>
      </c>
      <c r="F535" s="7">
        <v>42269</v>
      </c>
      <c r="G535" t="s">
        <v>102</v>
      </c>
      <c r="H535" s="13">
        <v>3.11</v>
      </c>
    </row>
    <row r="536" spans="1:8" x14ac:dyDescent="0.35">
      <c r="A536" t="s">
        <v>845</v>
      </c>
      <c r="B536" t="s">
        <v>34</v>
      </c>
      <c r="C536" t="s">
        <v>12</v>
      </c>
      <c r="D536">
        <v>112414</v>
      </c>
      <c r="F536" s="7">
        <v>42269</v>
      </c>
      <c r="G536" t="s">
        <v>587</v>
      </c>
      <c r="H536" s="13">
        <v>-3.11</v>
      </c>
    </row>
    <row r="537" spans="1:8" x14ac:dyDescent="0.35">
      <c r="A537" t="s">
        <v>845</v>
      </c>
      <c r="B537" t="s">
        <v>29</v>
      </c>
      <c r="C537" t="s">
        <v>12</v>
      </c>
      <c r="D537">
        <v>22115</v>
      </c>
      <c r="F537" s="7">
        <v>42275</v>
      </c>
      <c r="G537" t="s">
        <v>587</v>
      </c>
      <c r="H537" s="13">
        <v>0</v>
      </c>
    </row>
    <row r="538" spans="1:8" x14ac:dyDescent="0.35">
      <c r="A538" t="s">
        <v>845</v>
      </c>
      <c r="B538" t="s">
        <v>29</v>
      </c>
      <c r="C538" t="s">
        <v>12</v>
      </c>
      <c r="D538">
        <v>22115</v>
      </c>
      <c r="F538" s="7">
        <v>42275</v>
      </c>
      <c r="G538" t="s">
        <v>102</v>
      </c>
      <c r="H538" s="13">
        <v>0</v>
      </c>
    </row>
    <row r="539" spans="1:8" x14ac:dyDescent="0.35">
      <c r="A539" t="s">
        <v>845</v>
      </c>
      <c r="B539" t="s">
        <v>29</v>
      </c>
      <c r="C539" t="s">
        <v>12</v>
      </c>
      <c r="D539">
        <v>52815</v>
      </c>
      <c r="F539" s="7">
        <v>42275</v>
      </c>
      <c r="G539" t="s">
        <v>587</v>
      </c>
      <c r="H539" s="13">
        <v>0</v>
      </c>
    </row>
    <row r="540" spans="1:8" x14ac:dyDescent="0.35">
      <c r="A540" t="s">
        <v>845</v>
      </c>
      <c r="B540" t="s">
        <v>29</v>
      </c>
      <c r="C540" t="s">
        <v>12</v>
      </c>
      <c r="D540">
        <v>52815</v>
      </c>
      <c r="F540" s="7">
        <v>42275</v>
      </c>
      <c r="G540" t="s">
        <v>102</v>
      </c>
      <c r="H540" s="13">
        <v>0</v>
      </c>
    </row>
    <row r="541" spans="1:8" x14ac:dyDescent="0.35">
      <c r="A541" t="s">
        <v>845</v>
      </c>
      <c r="B541" t="s">
        <v>29</v>
      </c>
      <c r="C541" t="s">
        <v>12</v>
      </c>
      <c r="D541">
        <v>112414</v>
      </c>
      <c r="F541" s="7">
        <v>42275</v>
      </c>
      <c r="G541" t="s">
        <v>102</v>
      </c>
      <c r="H541" s="13">
        <v>2.94</v>
      </c>
    </row>
    <row r="542" spans="1:8" x14ac:dyDescent="0.35">
      <c r="A542" t="s">
        <v>845</v>
      </c>
      <c r="B542" t="s">
        <v>29</v>
      </c>
      <c r="C542" t="s">
        <v>12</v>
      </c>
      <c r="D542">
        <v>112414</v>
      </c>
      <c r="F542" s="7">
        <v>42275</v>
      </c>
      <c r="G542" t="s">
        <v>587</v>
      </c>
      <c r="H542" s="13">
        <v>-2.94</v>
      </c>
    </row>
    <row r="543" spans="1:8" x14ac:dyDescent="0.35">
      <c r="A543" t="s">
        <v>845</v>
      </c>
      <c r="B543" t="s">
        <v>65</v>
      </c>
      <c r="C543" t="s">
        <v>12</v>
      </c>
      <c r="D543">
        <v>22115</v>
      </c>
      <c r="F543" s="7">
        <v>42276</v>
      </c>
      <c r="G543" t="s">
        <v>587</v>
      </c>
      <c r="H543" s="13">
        <v>0</v>
      </c>
    </row>
    <row r="544" spans="1:8" x14ac:dyDescent="0.35">
      <c r="A544" t="s">
        <v>845</v>
      </c>
      <c r="B544" t="s">
        <v>65</v>
      </c>
      <c r="C544" t="s">
        <v>12</v>
      </c>
      <c r="D544">
        <v>22115</v>
      </c>
      <c r="F544" s="7">
        <v>42276</v>
      </c>
      <c r="G544" t="s">
        <v>102</v>
      </c>
      <c r="H544" s="13">
        <v>0</v>
      </c>
    </row>
    <row r="545" spans="1:8" x14ac:dyDescent="0.35">
      <c r="A545" t="s">
        <v>845</v>
      </c>
      <c r="B545" t="s">
        <v>65</v>
      </c>
      <c r="C545" t="s">
        <v>12</v>
      </c>
      <c r="D545">
        <v>52815</v>
      </c>
      <c r="F545" s="7">
        <v>42276</v>
      </c>
      <c r="G545" t="s">
        <v>102</v>
      </c>
      <c r="H545" s="13">
        <v>1.29</v>
      </c>
    </row>
    <row r="546" spans="1:8" x14ac:dyDescent="0.35">
      <c r="A546" t="s">
        <v>845</v>
      </c>
      <c r="B546" t="s">
        <v>65</v>
      </c>
      <c r="C546" t="s">
        <v>12</v>
      </c>
      <c r="D546">
        <v>52815</v>
      </c>
      <c r="F546" s="7">
        <v>42276</v>
      </c>
      <c r="G546" t="s">
        <v>587</v>
      </c>
      <c r="H546" s="13">
        <v>-1.29</v>
      </c>
    </row>
    <row r="547" spans="1:8" x14ac:dyDescent="0.35">
      <c r="A547" t="s">
        <v>845</v>
      </c>
      <c r="B547" t="s">
        <v>65</v>
      </c>
      <c r="C547" t="s">
        <v>12</v>
      </c>
      <c r="D547">
        <v>112414</v>
      </c>
      <c r="F547" s="7">
        <v>42276</v>
      </c>
      <c r="G547" t="s">
        <v>587</v>
      </c>
      <c r="H547" s="13">
        <v>0</v>
      </c>
    </row>
    <row r="548" spans="1:8" x14ac:dyDescent="0.35">
      <c r="A548" t="s">
        <v>845</v>
      </c>
      <c r="B548" t="s">
        <v>65</v>
      </c>
      <c r="C548" t="s">
        <v>12</v>
      </c>
      <c r="D548">
        <v>112414</v>
      </c>
      <c r="F548" s="7">
        <v>42276</v>
      </c>
      <c r="G548" t="s">
        <v>102</v>
      </c>
      <c r="H548" s="13">
        <v>0</v>
      </c>
    </row>
    <row r="549" spans="1:8" x14ac:dyDescent="0.35">
      <c r="A549" t="s">
        <v>845</v>
      </c>
      <c r="B549" t="s">
        <v>66</v>
      </c>
      <c r="C549" t="s">
        <v>12</v>
      </c>
      <c r="D549">
        <v>22115</v>
      </c>
      <c r="F549" s="7">
        <v>42278</v>
      </c>
      <c r="G549" t="s">
        <v>587</v>
      </c>
      <c r="H549" s="13">
        <v>0</v>
      </c>
    </row>
    <row r="550" spans="1:8" x14ac:dyDescent="0.35">
      <c r="A550" t="s">
        <v>845</v>
      </c>
      <c r="B550" t="s">
        <v>66</v>
      </c>
      <c r="C550" t="s">
        <v>12</v>
      </c>
      <c r="D550">
        <v>22115</v>
      </c>
      <c r="F550" s="7">
        <v>42278</v>
      </c>
      <c r="G550" t="s">
        <v>102</v>
      </c>
      <c r="H550" s="13">
        <v>0</v>
      </c>
    </row>
    <row r="551" spans="1:8" x14ac:dyDescent="0.35">
      <c r="A551" t="s">
        <v>845</v>
      </c>
      <c r="B551" t="s">
        <v>51</v>
      </c>
      <c r="C551" t="s">
        <v>12</v>
      </c>
      <c r="D551">
        <v>22115</v>
      </c>
      <c r="F551" s="7">
        <v>42278</v>
      </c>
      <c r="G551" t="s">
        <v>587</v>
      </c>
      <c r="H551" s="13">
        <v>0</v>
      </c>
    </row>
    <row r="552" spans="1:8" x14ac:dyDescent="0.35">
      <c r="A552" t="s">
        <v>845</v>
      </c>
      <c r="B552" t="s">
        <v>51</v>
      </c>
      <c r="C552" t="s">
        <v>12</v>
      </c>
      <c r="D552">
        <v>22115</v>
      </c>
      <c r="F552" s="7">
        <v>42278</v>
      </c>
      <c r="G552" t="s">
        <v>102</v>
      </c>
      <c r="H552" s="13">
        <v>0</v>
      </c>
    </row>
    <row r="553" spans="1:8" x14ac:dyDescent="0.35">
      <c r="A553" t="s">
        <v>845</v>
      </c>
      <c r="B553" t="s">
        <v>66</v>
      </c>
      <c r="C553" t="s">
        <v>12</v>
      </c>
      <c r="D553">
        <v>52815</v>
      </c>
      <c r="F553" s="7">
        <v>42278</v>
      </c>
      <c r="G553" t="s">
        <v>102</v>
      </c>
      <c r="H553" s="13">
        <v>2.1</v>
      </c>
    </row>
    <row r="554" spans="1:8" x14ac:dyDescent="0.35">
      <c r="A554" t="s">
        <v>845</v>
      </c>
      <c r="B554" t="s">
        <v>66</v>
      </c>
      <c r="C554" t="s">
        <v>12</v>
      </c>
      <c r="D554">
        <v>52815</v>
      </c>
      <c r="F554" s="7">
        <v>42278</v>
      </c>
      <c r="G554" t="s">
        <v>587</v>
      </c>
      <c r="H554" s="13">
        <v>-2.1</v>
      </c>
    </row>
    <row r="555" spans="1:8" x14ac:dyDescent="0.35">
      <c r="A555" t="s">
        <v>845</v>
      </c>
      <c r="B555" t="s">
        <v>51</v>
      </c>
      <c r="C555" t="s">
        <v>12</v>
      </c>
      <c r="D555">
        <v>52815</v>
      </c>
      <c r="F555" s="7">
        <v>42278</v>
      </c>
      <c r="G555" t="s">
        <v>102</v>
      </c>
      <c r="H555" s="13">
        <v>1.99</v>
      </c>
    </row>
    <row r="556" spans="1:8" x14ac:dyDescent="0.35">
      <c r="A556" t="s">
        <v>845</v>
      </c>
      <c r="B556" t="s">
        <v>51</v>
      </c>
      <c r="C556" t="s">
        <v>12</v>
      </c>
      <c r="D556">
        <v>52815</v>
      </c>
      <c r="F556" s="7">
        <v>42278</v>
      </c>
      <c r="G556" t="s">
        <v>587</v>
      </c>
      <c r="H556" s="13">
        <v>-1.99</v>
      </c>
    </row>
    <row r="557" spans="1:8" x14ac:dyDescent="0.35">
      <c r="A557" t="s">
        <v>845</v>
      </c>
      <c r="B557" t="s">
        <v>66</v>
      </c>
      <c r="C557" t="s">
        <v>12</v>
      </c>
      <c r="D557">
        <v>112414</v>
      </c>
      <c r="F557" s="7">
        <v>42278</v>
      </c>
      <c r="G557" t="s">
        <v>587</v>
      </c>
      <c r="H557" s="13">
        <v>0</v>
      </c>
    </row>
    <row r="558" spans="1:8" x14ac:dyDescent="0.35">
      <c r="A558" t="s">
        <v>845</v>
      </c>
      <c r="B558" t="s">
        <v>66</v>
      </c>
      <c r="C558" t="s">
        <v>12</v>
      </c>
      <c r="D558">
        <v>112414</v>
      </c>
      <c r="F558" s="7">
        <v>42278</v>
      </c>
      <c r="G558" t="s">
        <v>102</v>
      </c>
      <c r="H558" s="13">
        <v>0</v>
      </c>
    </row>
    <row r="559" spans="1:8" x14ac:dyDescent="0.35">
      <c r="A559" t="s">
        <v>845</v>
      </c>
      <c r="B559" t="s">
        <v>51</v>
      </c>
      <c r="C559" t="s">
        <v>12</v>
      </c>
      <c r="D559">
        <v>112414</v>
      </c>
      <c r="F559" s="7">
        <v>42278</v>
      </c>
      <c r="G559" t="s">
        <v>102</v>
      </c>
      <c r="H559" s="13">
        <v>1.76</v>
      </c>
    </row>
    <row r="560" spans="1:8" x14ac:dyDescent="0.35">
      <c r="A560" t="s">
        <v>845</v>
      </c>
      <c r="B560" t="s">
        <v>51</v>
      </c>
      <c r="C560" t="s">
        <v>12</v>
      </c>
      <c r="D560">
        <v>112414</v>
      </c>
      <c r="F560" s="7">
        <v>42278</v>
      </c>
      <c r="G560" t="s">
        <v>587</v>
      </c>
      <c r="H560" s="13">
        <v>-1.76</v>
      </c>
    </row>
    <row r="561" spans="1:8" x14ac:dyDescent="0.35">
      <c r="A561" t="s">
        <v>845</v>
      </c>
      <c r="B561" t="s">
        <v>56</v>
      </c>
      <c r="C561" t="s">
        <v>12</v>
      </c>
      <c r="D561">
        <v>22115</v>
      </c>
      <c r="F561" s="7">
        <v>42279</v>
      </c>
      <c r="G561" t="s">
        <v>102</v>
      </c>
      <c r="H561" s="13">
        <v>1.21</v>
      </c>
    </row>
    <row r="562" spans="1:8" x14ac:dyDescent="0.35">
      <c r="A562" t="s">
        <v>845</v>
      </c>
      <c r="B562" t="s">
        <v>56</v>
      </c>
      <c r="C562" t="s">
        <v>12</v>
      </c>
      <c r="D562">
        <v>22115</v>
      </c>
      <c r="F562" s="7">
        <v>42279</v>
      </c>
      <c r="G562" t="s">
        <v>587</v>
      </c>
      <c r="H562" s="13">
        <v>-1.21</v>
      </c>
    </row>
    <row r="563" spans="1:8" x14ac:dyDescent="0.35">
      <c r="A563" t="s">
        <v>845</v>
      </c>
      <c r="B563" t="s">
        <v>56</v>
      </c>
      <c r="C563" t="s">
        <v>12</v>
      </c>
      <c r="D563">
        <v>52815</v>
      </c>
      <c r="F563" s="7">
        <v>42279</v>
      </c>
      <c r="G563" t="s">
        <v>587</v>
      </c>
      <c r="H563" s="13">
        <v>0</v>
      </c>
    </row>
    <row r="564" spans="1:8" x14ac:dyDescent="0.35">
      <c r="A564" t="s">
        <v>845</v>
      </c>
      <c r="B564" t="s">
        <v>56</v>
      </c>
      <c r="C564" t="s">
        <v>12</v>
      </c>
      <c r="D564">
        <v>52815</v>
      </c>
      <c r="F564" s="7">
        <v>42279</v>
      </c>
      <c r="G564" t="s">
        <v>102</v>
      </c>
      <c r="H564" s="13">
        <v>0</v>
      </c>
    </row>
    <row r="565" spans="1:8" x14ac:dyDescent="0.35">
      <c r="A565" t="s">
        <v>845</v>
      </c>
      <c r="B565" t="s">
        <v>56</v>
      </c>
      <c r="C565" t="s">
        <v>12</v>
      </c>
      <c r="D565">
        <v>112414</v>
      </c>
      <c r="F565" s="7">
        <v>42279</v>
      </c>
      <c r="G565" t="s">
        <v>587</v>
      </c>
      <c r="H565" s="13">
        <v>0</v>
      </c>
    </row>
    <row r="566" spans="1:8" x14ac:dyDescent="0.35">
      <c r="A566" t="s">
        <v>845</v>
      </c>
      <c r="B566" t="s">
        <v>56</v>
      </c>
      <c r="C566" t="s">
        <v>12</v>
      </c>
      <c r="D566">
        <v>112414</v>
      </c>
      <c r="F566" s="7">
        <v>42279</v>
      </c>
      <c r="G566" t="s">
        <v>102</v>
      </c>
      <c r="H566" s="13">
        <v>0</v>
      </c>
    </row>
    <row r="567" spans="1:8" x14ac:dyDescent="0.35">
      <c r="A567" t="s">
        <v>317</v>
      </c>
      <c r="C567" t="s">
        <v>12</v>
      </c>
      <c r="F567" s="7">
        <v>42290</v>
      </c>
      <c r="G567" t="s">
        <v>101</v>
      </c>
      <c r="H567" s="13">
        <v>10641.04</v>
      </c>
    </row>
    <row r="568" spans="1:8" x14ac:dyDescent="0.35">
      <c r="A568" t="s">
        <v>317</v>
      </c>
      <c r="C568" t="s">
        <v>12</v>
      </c>
      <c r="F568" s="7">
        <v>42290</v>
      </c>
      <c r="G568" t="s">
        <v>102</v>
      </c>
      <c r="H568" s="13">
        <v>-10641.04</v>
      </c>
    </row>
    <row r="569" spans="1:8" x14ac:dyDescent="0.35">
      <c r="A569" t="s">
        <v>845</v>
      </c>
      <c r="B569" t="s">
        <v>64</v>
      </c>
      <c r="C569" t="s">
        <v>12</v>
      </c>
      <c r="D569">
        <v>22115</v>
      </c>
      <c r="F569" s="7">
        <v>42292</v>
      </c>
      <c r="G569" t="s">
        <v>587</v>
      </c>
      <c r="H569" s="13">
        <v>0</v>
      </c>
    </row>
    <row r="570" spans="1:8" x14ac:dyDescent="0.35">
      <c r="A570" t="s">
        <v>845</v>
      </c>
      <c r="B570" t="s">
        <v>64</v>
      </c>
      <c r="C570" t="s">
        <v>12</v>
      </c>
      <c r="D570">
        <v>22115</v>
      </c>
      <c r="F570" s="7">
        <v>42292</v>
      </c>
      <c r="G570" t="s">
        <v>102</v>
      </c>
      <c r="H570" s="13">
        <v>0</v>
      </c>
    </row>
    <row r="571" spans="1:8" x14ac:dyDescent="0.35">
      <c r="A571" t="s">
        <v>845</v>
      </c>
      <c r="B571" t="s">
        <v>64</v>
      </c>
      <c r="C571" t="s">
        <v>12</v>
      </c>
      <c r="D571">
        <v>52815</v>
      </c>
      <c r="F571" s="7">
        <v>42292</v>
      </c>
      <c r="G571" t="s">
        <v>102</v>
      </c>
      <c r="H571" s="13">
        <v>2.33</v>
      </c>
    </row>
    <row r="572" spans="1:8" x14ac:dyDescent="0.35">
      <c r="A572" t="s">
        <v>845</v>
      </c>
      <c r="B572" t="s">
        <v>64</v>
      </c>
      <c r="C572" t="s">
        <v>12</v>
      </c>
      <c r="D572">
        <v>52815</v>
      </c>
      <c r="F572" s="7">
        <v>42292</v>
      </c>
      <c r="G572" t="s">
        <v>587</v>
      </c>
      <c r="H572" s="13">
        <v>-2.33</v>
      </c>
    </row>
    <row r="573" spans="1:8" x14ac:dyDescent="0.35">
      <c r="A573" t="s">
        <v>845</v>
      </c>
      <c r="B573" t="s">
        <v>64</v>
      </c>
      <c r="C573" t="s">
        <v>12</v>
      </c>
      <c r="D573">
        <v>112414</v>
      </c>
      <c r="F573" s="7">
        <v>42292</v>
      </c>
      <c r="G573" t="s">
        <v>587</v>
      </c>
      <c r="H573" s="13">
        <v>0</v>
      </c>
    </row>
    <row r="574" spans="1:8" x14ac:dyDescent="0.35">
      <c r="A574" t="s">
        <v>845</v>
      </c>
      <c r="B574" t="s">
        <v>64</v>
      </c>
      <c r="C574" t="s">
        <v>12</v>
      </c>
      <c r="D574">
        <v>112414</v>
      </c>
      <c r="F574" s="7">
        <v>42292</v>
      </c>
      <c r="G574" t="s">
        <v>102</v>
      </c>
      <c r="H574" s="13">
        <v>0</v>
      </c>
    </row>
    <row r="575" spans="1:8" x14ac:dyDescent="0.35">
      <c r="A575" t="s">
        <v>848</v>
      </c>
      <c r="B575" t="s">
        <v>38</v>
      </c>
      <c r="C575" t="s">
        <v>12</v>
      </c>
      <c r="D575">
        <v>52815</v>
      </c>
      <c r="E575">
        <v>156</v>
      </c>
      <c r="F575" s="7">
        <v>42296</v>
      </c>
      <c r="G575" t="s">
        <v>705</v>
      </c>
      <c r="H575" s="32">
        <v>998.08999999999992</v>
      </c>
    </row>
    <row r="576" spans="1:8" x14ac:dyDescent="0.35">
      <c r="A576" t="s">
        <v>848</v>
      </c>
      <c r="B576" t="s">
        <v>38</v>
      </c>
      <c r="C576" t="s">
        <v>12</v>
      </c>
      <c r="D576">
        <v>52815</v>
      </c>
      <c r="F576" s="7">
        <v>42296</v>
      </c>
      <c r="G576" t="s">
        <v>142</v>
      </c>
      <c r="H576" s="32">
        <v>50.559200000000004</v>
      </c>
    </row>
    <row r="577" spans="1:8" x14ac:dyDescent="0.35">
      <c r="A577" t="s">
        <v>848</v>
      </c>
      <c r="B577" t="s">
        <v>38</v>
      </c>
      <c r="C577" t="s">
        <v>12</v>
      </c>
      <c r="D577">
        <v>52815</v>
      </c>
      <c r="F577" s="7">
        <v>42296</v>
      </c>
      <c r="G577" t="s">
        <v>821</v>
      </c>
      <c r="H577" s="32">
        <v>1.03</v>
      </c>
    </row>
    <row r="578" spans="1:8" x14ac:dyDescent="0.35">
      <c r="A578" t="s">
        <v>848</v>
      </c>
      <c r="B578" t="s">
        <v>38</v>
      </c>
      <c r="C578" t="s">
        <v>12</v>
      </c>
      <c r="D578">
        <v>52815</v>
      </c>
      <c r="F578" s="7">
        <v>42296</v>
      </c>
      <c r="G578" t="s">
        <v>141</v>
      </c>
      <c r="H578" s="32">
        <v>-74.01039999999999</v>
      </c>
    </row>
    <row r="579" spans="1:8" x14ac:dyDescent="0.35">
      <c r="A579" t="s">
        <v>848</v>
      </c>
      <c r="B579" t="s">
        <v>38</v>
      </c>
      <c r="C579" t="s">
        <v>12</v>
      </c>
      <c r="D579">
        <v>52815</v>
      </c>
      <c r="F579" s="7">
        <v>42296</v>
      </c>
      <c r="G579" t="s">
        <v>141</v>
      </c>
      <c r="H579" s="32">
        <v>-146.69880000000001</v>
      </c>
    </row>
    <row r="580" spans="1:8" x14ac:dyDescent="0.35">
      <c r="A580" t="s">
        <v>848</v>
      </c>
      <c r="B580" t="s">
        <v>38</v>
      </c>
      <c r="C580" t="s">
        <v>12</v>
      </c>
      <c r="D580">
        <v>52815</v>
      </c>
      <c r="F580" s="7">
        <v>42296</v>
      </c>
      <c r="G580" t="s">
        <v>102</v>
      </c>
      <c r="H580" s="32">
        <v>-828.97</v>
      </c>
    </row>
    <row r="581" spans="1:8" x14ac:dyDescent="0.35">
      <c r="A581" t="s">
        <v>1399</v>
      </c>
      <c r="B581" t="s">
        <v>38</v>
      </c>
      <c r="C581" t="s">
        <v>12</v>
      </c>
      <c r="D581">
        <v>22115</v>
      </c>
      <c r="F581" s="7">
        <v>42296</v>
      </c>
      <c r="G581" t="s">
        <v>102</v>
      </c>
      <c r="H581" s="32">
        <v>266.53960000000001</v>
      </c>
    </row>
    <row r="582" spans="1:8" x14ac:dyDescent="0.35">
      <c r="A582" t="s">
        <v>1399</v>
      </c>
      <c r="B582" t="s">
        <v>38</v>
      </c>
      <c r="C582" t="s">
        <v>12</v>
      </c>
      <c r="D582">
        <v>22115</v>
      </c>
      <c r="F582" s="7">
        <v>42296</v>
      </c>
      <c r="G582" t="s">
        <v>141</v>
      </c>
      <c r="H582" s="32">
        <v>74.01039999999999</v>
      </c>
    </row>
    <row r="583" spans="1:8" x14ac:dyDescent="0.35">
      <c r="A583" t="s">
        <v>1399</v>
      </c>
      <c r="B583" t="s">
        <v>38</v>
      </c>
      <c r="C583" t="s">
        <v>12</v>
      </c>
      <c r="D583">
        <v>22115</v>
      </c>
      <c r="F583" s="7">
        <v>42296</v>
      </c>
      <c r="G583" t="s">
        <v>789</v>
      </c>
      <c r="H583" s="32">
        <v>-0.36</v>
      </c>
    </row>
    <row r="584" spans="1:8" x14ac:dyDescent="0.35">
      <c r="A584" t="s">
        <v>1399</v>
      </c>
      <c r="B584" t="s">
        <v>38</v>
      </c>
      <c r="C584" t="s">
        <v>12</v>
      </c>
      <c r="D584">
        <v>22115</v>
      </c>
      <c r="E584">
        <v>-350.71</v>
      </c>
      <c r="F584" s="7">
        <v>42296</v>
      </c>
      <c r="G584" t="s">
        <v>673</v>
      </c>
      <c r="H584" s="32">
        <v>-340.19</v>
      </c>
    </row>
    <row r="585" spans="1:8" x14ac:dyDescent="0.35">
      <c r="A585" t="s">
        <v>1399</v>
      </c>
      <c r="B585" t="s">
        <v>38</v>
      </c>
      <c r="C585" t="s">
        <v>12</v>
      </c>
      <c r="D585">
        <v>52815</v>
      </c>
      <c r="F585" s="7">
        <v>42296</v>
      </c>
      <c r="G585" t="s">
        <v>102</v>
      </c>
      <c r="H585" s="32">
        <v>382.97919999999999</v>
      </c>
    </row>
    <row r="586" spans="1:8" x14ac:dyDescent="0.35">
      <c r="A586" t="s">
        <v>1399</v>
      </c>
      <c r="B586" t="s">
        <v>38</v>
      </c>
      <c r="C586" t="s">
        <v>12</v>
      </c>
      <c r="D586">
        <v>52815</v>
      </c>
      <c r="F586" s="7">
        <v>42296</v>
      </c>
      <c r="G586" t="s">
        <v>821</v>
      </c>
      <c r="H586" s="32">
        <v>-0.34</v>
      </c>
    </row>
    <row r="587" spans="1:8" x14ac:dyDescent="0.35">
      <c r="A587" t="s">
        <v>1399</v>
      </c>
      <c r="B587" t="s">
        <v>38</v>
      </c>
      <c r="C587" t="s">
        <v>12</v>
      </c>
      <c r="D587">
        <v>52815</v>
      </c>
      <c r="F587" s="7">
        <v>42296</v>
      </c>
      <c r="G587" t="s">
        <v>142</v>
      </c>
      <c r="H587" s="32">
        <v>-50.559200000000004</v>
      </c>
    </row>
    <row r="588" spans="1:8" x14ac:dyDescent="0.35">
      <c r="A588" t="s">
        <v>1399</v>
      </c>
      <c r="B588" t="s">
        <v>38</v>
      </c>
      <c r="C588" t="s">
        <v>12</v>
      </c>
      <c r="D588">
        <v>52815</v>
      </c>
      <c r="E588">
        <v>-503.92</v>
      </c>
      <c r="F588" s="7">
        <v>42296</v>
      </c>
      <c r="G588" t="s">
        <v>705</v>
      </c>
      <c r="H588" s="32">
        <v>-332.08</v>
      </c>
    </row>
    <row r="589" spans="1:8" x14ac:dyDescent="0.35">
      <c r="A589" t="s">
        <v>1399</v>
      </c>
      <c r="B589" t="s">
        <v>38</v>
      </c>
      <c r="C589" t="s">
        <v>12</v>
      </c>
      <c r="D589">
        <v>112414</v>
      </c>
      <c r="F589" s="7">
        <v>42296</v>
      </c>
      <c r="G589" t="s">
        <v>102</v>
      </c>
      <c r="H589" s="32">
        <v>179.4512</v>
      </c>
    </row>
    <row r="590" spans="1:8" x14ac:dyDescent="0.35">
      <c r="A590" t="s">
        <v>1399</v>
      </c>
      <c r="B590" t="s">
        <v>38</v>
      </c>
      <c r="C590" t="s">
        <v>12</v>
      </c>
      <c r="D590">
        <v>112414</v>
      </c>
      <c r="F590" s="7">
        <v>42296</v>
      </c>
      <c r="G590" t="s">
        <v>141</v>
      </c>
      <c r="H590" s="32">
        <v>146.69880000000001</v>
      </c>
    </row>
    <row r="591" spans="1:8" x14ac:dyDescent="0.35">
      <c r="A591" t="s">
        <v>1399</v>
      </c>
      <c r="B591" t="s">
        <v>38</v>
      </c>
      <c r="C591" t="s">
        <v>12</v>
      </c>
      <c r="D591">
        <v>112414</v>
      </c>
      <c r="F591" s="7">
        <v>42296</v>
      </c>
      <c r="G591" t="s">
        <v>763</v>
      </c>
      <c r="H591" s="32">
        <v>-0.33</v>
      </c>
    </row>
    <row r="592" spans="1:8" x14ac:dyDescent="0.35">
      <c r="A592" t="s">
        <v>1399</v>
      </c>
      <c r="B592" t="s">
        <v>38</v>
      </c>
      <c r="C592" t="s">
        <v>12</v>
      </c>
      <c r="D592">
        <v>112414</v>
      </c>
      <c r="E592">
        <v>-236.12</v>
      </c>
      <c r="F592" s="7">
        <v>42296</v>
      </c>
      <c r="G592" t="s">
        <v>647</v>
      </c>
      <c r="H592" s="32">
        <v>-325.82</v>
      </c>
    </row>
    <row r="593" spans="1:8" x14ac:dyDescent="0.35">
      <c r="A593" t="s">
        <v>845</v>
      </c>
      <c r="B593" t="s">
        <v>30</v>
      </c>
      <c r="C593" t="s">
        <v>12</v>
      </c>
      <c r="D593">
        <v>22115</v>
      </c>
      <c r="F593" s="7">
        <v>42298</v>
      </c>
      <c r="G593" t="s">
        <v>587</v>
      </c>
      <c r="H593" s="13">
        <v>0</v>
      </c>
    </row>
    <row r="594" spans="1:8" x14ac:dyDescent="0.35">
      <c r="A594" t="s">
        <v>845</v>
      </c>
      <c r="B594" t="s">
        <v>30</v>
      </c>
      <c r="C594" t="s">
        <v>12</v>
      </c>
      <c r="D594">
        <v>22115</v>
      </c>
      <c r="F594" s="7">
        <v>42298</v>
      </c>
      <c r="G594" t="s">
        <v>102</v>
      </c>
      <c r="H594" s="13">
        <v>0</v>
      </c>
    </row>
    <row r="595" spans="1:8" x14ac:dyDescent="0.35">
      <c r="A595" t="s">
        <v>845</v>
      </c>
      <c r="B595" t="s">
        <v>30</v>
      </c>
      <c r="C595" t="s">
        <v>12</v>
      </c>
      <c r="D595">
        <v>52815</v>
      </c>
      <c r="F595" s="7">
        <v>42298</v>
      </c>
      <c r="G595" t="s">
        <v>102</v>
      </c>
      <c r="H595" s="13">
        <v>2.4100000000000006</v>
      </c>
    </row>
    <row r="596" spans="1:8" x14ac:dyDescent="0.35">
      <c r="A596" t="s">
        <v>845</v>
      </c>
      <c r="B596" t="s">
        <v>30</v>
      </c>
      <c r="C596" t="s">
        <v>12</v>
      </c>
      <c r="D596">
        <v>52815</v>
      </c>
      <c r="F596" s="7">
        <v>42298</v>
      </c>
      <c r="G596" t="s">
        <v>587</v>
      </c>
      <c r="H596" s="13">
        <v>-2.4100000000000006</v>
      </c>
    </row>
    <row r="597" spans="1:8" x14ac:dyDescent="0.35">
      <c r="A597" t="s">
        <v>845</v>
      </c>
      <c r="B597" t="s">
        <v>30</v>
      </c>
      <c r="C597" t="s">
        <v>12</v>
      </c>
      <c r="D597">
        <v>112414</v>
      </c>
      <c r="F597" s="7">
        <v>42298</v>
      </c>
      <c r="G597" t="s">
        <v>102</v>
      </c>
      <c r="H597" s="13">
        <v>2.5299999999999998</v>
      </c>
    </row>
    <row r="598" spans="1:8" x14ac:dyDescent="0.35">
      <c r="A598" t="s">
        <v>845</v>
      </c>
      <c r="B598" t="s">
        <v>30</v>
      </c>
      <c r="C598" t="s">
        <v>12</v>
      </c>
      <c r="D598">
        <v>112414</v>
      </c>
      <c r="F598" s="7">
        <v>42298</v>
      </c>
      <c r="G598" t="s">
        <v>587</v>
      </c>
      <c r="H598" s="13">
        <v>-2.5299999999999998</v>
      </c>
    </row>
    <row r="599" spans="1:8" x14ac:dyDescent="0.35">
      <c r="A599" t="s">
        <v>845</v>
      </c>
      <c r="B599" t="s">
        <v>35</v>
      </c>
      <c r="C599" t="s">
        <v>12</v>
      </c>
      <c r="D599">
        <v>22115</v>
      </c>
      <c r="F599" s="7">
        <v>42305</v>
      </c>
      <c r="G599" t="s">
        <v>102</v>
      </c>
      <c r="H599" s="13">
        <v>1.27</v>
      </c>
    </row>
    <row r="600" spans="1:8" x14ac:dyDescent="0.35">
      <c r="A600" t="s">
        <v>845</v>
      </c>
      <c r="B600" t="s">
        <v>35</v>
      </c>
      <c r="C600" t="s">
        <v>12</v>
      </c>
      <c r="D600">
        <v>22115</v>
      </c>
      <c r="F600" s="7">
        <v>42305</v>
      </c>
      <c r="G600" t="s">
        <v>587</v>
      </c>
      <c r="H600" s="13">
        <v>-1.27</v>
      </c>
    </row>
    <row r="601" spans="1:8" x14ac:dyDescent="0.35">
      <c r="A601" t="s">
        <v>845</v>
      </c>
      <c r="B601" t="s">
        <v>35</v>
      </c>
      <c r="C601" t="s">
        <v>12</v>
      </c>
      <c r="D601">
        <v>52815</v>
      </c>
      <c r="F601" s="7">
        <v>42305</v>
      </c>
      <c r="G601" t="s">
        <v>102</v>
      </c>
      <c r="H601" s="13">
        <v>1.1499999999999999</v>
      </c>
    </row>
    <row r="602" spans="1:8" x14ac:dyDescent="0.35">
      <c r="A602" t="s">
        <v>845</v>
      </c>
      <c r="B602" t="s">
        <v>35</v>
      </c>
      <c r="C602" t="s">
        <v>12</v>
      </c>
      <c r="D602">
        <v>52815</v>
      </c>
      <c r="F602" s="7">
        <v>42305</v>
      </c>
      <c r="G602" t="s">
        <v>587</v>
      </c>
      <c r="H602" s="13">
        <v>-1.1499999999999999</v>
      </c>
    </row>
    <row r="603" spans="1:8" x14ac:dyDescent="0.35">
      <c r="A603" t="s">
        <v>845</v>
      </c>
      <c r="B603" t="s">
        <v>35</v>
      </c>
      <c r="C603" t="s">
        <v>12</v>
      </c>
      <c r="D603">
        <v>112414</v>
      </c>
      <c r="F603" s="7">
        <v>42305</v>
      </c>
      <c r="G603" t="s">
        <v>102</v>
      </c>
      <c r="H603" s="13">
        <v>1.3</v>
      </c>
    </row>
    <row r="604" spans="1:8" x14ac:dyDescent="0.35">
      <c r="A604" t="s">
        <v>845</v>
      </c>
      <c r="B604" t="s">
        <v>35</v>
      </c>
      <c r="C604" t="s">
        <v>12</v>
      </c>
      <c r="D604">
        <v>112414</v>
      </c>
      <c r="F604" s="7">
        <v>42305</v>
      </c>
      <c r="G604" t="s">
        <v>587</v>
      </c>
      <c r="H604" s="13">
        <v>-1.3</v>
      </c>
    </row>
    <row r="605" spans="1:8" x14ac:dyDescent="0.35">
      <c r="A605" t="s">
        <v>845</v>
      </c>
      <c r="B605" t="s">
        <v>25</v>
      </c>
      <c r="C605" t="s">
        <v>12</v>
      </c>
      <c r="D605">
        <v>22115</v>
      </c>
      <c r="F605" s="7">
        <v>42313</v>
      </c>
      <c r="G605" t="s">
        <v>102</v>
      </c>
      <c r="H605" s="13">
        <v>7.24</v>
      </c>
    </row>
    <row r="606" spans="1:8" x14ac:dyDescent="0.35">
      <c r="A606" t="s">
        <v>845</v>
      </c>
      <c r="B606" t="s">
        <v>25</v>
      </c>
      <c r="C606" t="s">
        <v>12</v>
      </c>
      <c r="D606">
        <v>22115</v>
      </c>
      <c r="F606" s="7">
        <v>42313</v>
      </c>
      <c r="G606" t="s">
        <v>587</v>
      </c>
      <c r="H606" s="13">
        <v>-7.24</v>
      </c>
    </row>
    <row r="607" spans="1:8" x14ac:dyDescent="0.35">
      <c r="A607" t="s">
        <v>845</v>
      </c>
      <c r="B607" t="s">
        <v>25</v>
      </c>
      <c r="C607" t="s">
        <v>12</v>
      </c>
      <c r="D607">
        <v>52815</v>
      </c>
      <c r="F607" s="7">
        <v>42313</v>
      </c>
      <c r="G607" t="s">
        <v>102</v>
      </c>
      <c r="H607" s="13">
        <v>6.6400000000000006</v>
      </c>
    </row>
    <row r="608" spans="1:8" x14ac:dyDescent="0.35">
      <c r="A608" t="s">
        <v>845</v>
      </c>
      <c r="B608" t="s">
        <v>25</v>
      </c>
      <c r="C608" t="s">
        <v>12</v>
      </c>
      <c r="D608">
        <v>52815</v>
      </c>
      <c r="F608" s="7">
        <v>42313</v>
      </c>
      <c r="G608" t="s">
        <v>587</v>
      </c>
      <c r="H608" s="13">
        <v>-6.6400000000000006</v>
      </c>
    </row>
    <row r="609" spans="1:8" x14ac:dyDescent="0.35">
      <c r="A609" t="s">
        <v>845</v>
      </c>
      <c r="B609" t="s">
        <v>25</v>
      </c>
      <c r="C609" t="s">
        <v>12</v>
      </c>
      <c r="D609">
        <v>112414</v>
      </c>
      <c r="F609" s="7">
        <v>42313</v>
      </c>
      <c r="G609" t="s">
        <v>102</v>
      </c>
      <c r="H609" s="13">
        <v>6.74</v>
      </c>
    </row>
    <row r="610" spans="1:8" x14ac:dyDescent="0.35">
      <c r="A610" t="s">
        <v>845</v>
      </c>
      <c r="B610" t="s">
        <v>25</v>
      </c>
      <c r="C610" t="s">
        <v>12</v>
      </c>
      <c r="D610">
        <v>112414</v>
      </c>
      <c r="F610" s="7">
        <v>42313</v>
      </c>
      <c r="G610" t="s">
        <v>587</v>
      </c>
      <c r="H610" s="13">
        <v>-6.74</v>
      </c>
    </row>
    <row r="611" spans="1:8" x14ac:dyDescent="0.35">
      <c r="A611" t="s">
        <v>317</v>
      </c>
      <c r="C611" t="s">
        <v>12</v>
      </c>
      <c r="F611" s="7">
        <v>42320</v>
      </c>
      <c r="G611" t="s">
        <v>101</v>
      </c>
      <c r="H611" s="13">
        <v>31.61</v>
      </c>
    </row>
    <row r="612" spans="1:8" x14ac:dyDescent="0.35">
      <c r="A612" t="s">
        <v>317</v>
      </c>
      <c r="C612" t="s">
        <v>12</v>
      </c>
      <c r="F612" s="7">
        <v>42320</v>
      </c>
      <c r="G612" t="s">
        <v>102</v>
      </c>
      <c r="H612" s="13">
        <v>-31.61</v>
      </c>
    </row>
    <row r="613" spans="1:8" x14ac:dyDescent="0.35">
      <c r="A613" t="s">
        <v>845</v>
      </c>
      <c r="B613" t="s">
        <v>42</v>
      </c>
      <c r="C613" t="s">
        <v>12</v>
      </c>
      <c r="D613">
        <v>22115</v>
      </c>
      <c r="F613" s="7">
        <v>42321</v>
      </c>
      <c r="G613" t="s">
        <v>102</v>
      </c>
      <c r="H613" s="13">
        <v>3.99</v>
      </c>
    </row>
    <row r="614" spans="1:8" x14ac:dyDescent="0.35">
      <c r="A614" t="s">
        <v>845</v>
      </c>
      <c r="B614" t="s">
        <v>42</v>
      </c>
      <c r="C614" t="s">
        <v>12</v>
      </c>
      <c r="D614">
        <v>22115</v>
      </c>
      <c r="F614" s="7">
        <v>42321</v>
      </c>
      <c r="G614" t="s">
        <v>587</v>
      </c>
      <c r="H614" s="13">
        <v>-3.99</v>
      </c>
    </row>
    <row r="615" spans="1:8" x14ac:dyDescent="0.35">
      <c r="A615" t="s">
        <v>845</v>
      </c>
      <c r="B615" t="s">
        <v>42</v>
      </c>
      <c r="C615" t="s">
        <v>12</v>
      </c>
      <c r="D615">
        <v>52815</v>
      </c>
      <c r="F615" s="7">
        <v>42321</v>
      </c>
      <c r="G615" t="s">
        <v>587</v>
      </c>
      <c r="H615" s="13">
        <v>0</v>
      </c>
    </row>
    <row r="616" spans="1:8" x14ac:dyDescent="0.35">
      <c r="A616" t="s">
        <v>845</v>
      </c>
      <c r="B616" t="s">
        <v>42</v>
      </c>
      <c r="C616" t="s">
        <v>12</v>
      </c>
      <c r="D616">
        <v>52815</v>
      </c>
      <c r="F616" s="7">
        <v>42321</v>
      </c>
      <c r="G616" t="s">
        <v>102</v>
      </c>
      <c r="H616" s="13">
        <v>0</v>
      </c>
    </row>
    <row r="617" spans="1:8" x14ac:dyDescent="0.35">
      <c r="A617" t="s">
        <v>845</v>
      </c>
      <c r="B617" t="s">
        <v>42</v>
      </c>
      <c r="C617" t="s">
        <v>12</v>
      </c>
      <c r="D617">
        <v>112414</v>
      </c>
      <c r="F617" s="7">
        <v>42321</v>
      </c>
      <c r="G617" t="s">
        <v>102</v>
      </c>
      <c r="H617" s="13">
        <v>4.32</v>
      </c>
    </row>
    <row r="618" spans="1:8" x14ac:dyDescent="0.35">
      <c r="A618" t="s">
        <v>845</v>
      </c>
      <c r="B618" t="s">
        <v>42</v>
      </c>
      <c r="C618" t="s">
        <v>12</v>
      </c>
      <c r="D618">
        <v>112414</v>
      </c>
      <c r="F618" s="7">
        <v>42321</v>
      </c>
      <c r="G618" t="s">
        <v>587</v>
      </c>
      <c r="H618" s="13">
        <v>-4.32</v>
      </c>
    </row>
    <row r="619" spans="1:8" x14ac:dyDescent="0.35">
      <c r="A619" t="s">
        <v>317</v>
      </c>
      <c r="C619" t="s">
        <v>12</v>
      </c>
      <c r="F619" s="7">
        <v>42324</v>
      </c>
      <c r="G619" t="s">
        <v>101</v>
      </c>
      <c r="H619" s="13">
        <v>8.31</v>
      </c>
    </row>
    <row r="620" spans="1:8" x14ac:dyDescent="0.35">
      <c r="A620" t="s">
        <v>317</v>
      </c>
      <c r="C620" t="s">
        <v>12</v>
      </c>
      <c r="F620" s="7">
        <v>42324</v>
      </c>
      <c r="G620" t="s">
        <v>102</v>
      </c>
      <c r="H620" s="13">
        <v>-8.31</v>
      </c>
    </row>
    <row r="621" spans="1:8" x14ac:dyDescent="0.35">
      <c r="A621" t="s">
        <v>845</v>
      </c>
      <c r="B621" t="s">
        <v>52</v>
      </c>
      <c r="C621" t="s">
        <v>12</v>
      </c>
      <c r="D621">
        <v>22115</v>
      </c>
      <c r="F621" s="7">
        <v>42325</v>
      </c>
      <c r="G621" t="s">
        <v>102</v>
      </c>
      <c r="H621" s="13">
        <v>3.35</v>
      </c>
    </row>
    <row r="622" spans="1:8" x14ac:dyDescent="0.35">
      <c r="A622" t="s">
        <v>845</v>
      </c>
      <c r="B622" t="s">
        <v>52</v>
      </c>
      <c r="C622" t="s">
        <v>12</v>
      </c>
      <c r="D622">
        <v>22115</v>
      </c>
      <c r="F622" s="7">
        <v>42325</v>
      </c>
      <c r="G622" t="s">
        <v>587</v>
      </c>
      <c r="H622" s="13">
        <v>-3.35</v>
      </c>
    </row>
    <row r="623" spans="1:8" x14ac:dyDescent="0.35">
      <c r="A623" t="s">
        <v>845</v>
      </c>
      <c r="B623" t="s">
        <v>52</v>
      </c>
      <c r="C623" t="s">
        <v>12</v>
      </c>
      <c r="D623">
        <v>52815</v>
      </c>
      <c r="F623" s="7">
        <v>42325</v>
      </c>
      <c r="G623" t="s">
        <v>587</v>
      </c>
      <c r="H623" s="13">
        <v>0</v>
      </c>
    </row>
    <row r="624" spans="1:8" x14ac:dyDescent="0.35">
      <c r="A624" t="s">
        <v>845</v>
      </c>
      <c r="B624" t="s">
        <v>52</v>
      </c>
      <c r="C624" t="s">
        <v>12</v>
      </c>
      <c r="D624">
        <v>52815</v>
      </c>
      <c r="F624" s="7">
        <v>42325</v>
      </c>
      <c r="G624" t="s">
        <v>102</v>
      </c>
      <c r="H624" s="13">
        <v>0</v>
      </c>
    </row>
    <row r="625" spans="1:8" x14ac:dyDescent="0.35">
      <c r="A625" t="s">
        <v>845</v>
      </c>
      <c r="B625" t="s">
        <v>52</v>
      </c>
      <c r="C625" t="s">
        <v>12</v>
      </c>
      <c r="D625">
        <v>112414</v>
      </c>
      <c r="F625" s="7">
        <v>42325</v>
      </c>
      <c r="G625" t="s">
        <v>102</v>
      </c>
      <c r="H625" s="13">
        <v>3.15</v>
      </c>
    </row>
    <row r="626" spans="1:8" x14ac:dyDescent="0.35">
      <c r="A626" t="s">
        <v>845</v>
      </c>
      <c r="B626" t="s">
        <v>52</v>
      </c>
      <c r="C626" t="s">
        <v>12</v>
      </c>
      <c r="D626">
        <v>112414</v>
      </c>
      <c r="F626" s="7">
        <v>42325</v>
      </c>
      <c r="G626" t="s">
        <v>587</v>
      </c>
      <c r="H626" s="13">
        <v>-3.15</v>
      </c>
    </row>
    <row r="627" spans="1:8" x14ac:dyDescent="0.35">
      <c r="A627" t="s">
        <v>844</v>
      </c>
      <c r="B627" t="s">
        <v>63</v>
      </c>
      <c r="C627" t="s">
        <v>12</v>
      </c>
      <c r="D627">
        <v>52815</v>
      </c>
      <c r="F627" s="7">
        <v>42335</v>
      </c>
      <c r="G627" t="s">
        <v>102</v>
      </c>
      <c r="H627" s="13">
        <v>1.66</v>
      </c>
    </row>
    <row r="628" spans="1:8" x14ac:dyDescent="0.35">
      <c r="A628" t="s">
        <v>844</v>
      </c>
      <c r="B628" t="s">
        <v>63</v>
      </c>
      <c r="C628" t="s">
        <v>12</v>
      </c>
      <c r="D628">
        <v>52815</v>
      </c>
      <c r="F628" s="7">
        <v>42335</v>
      </c>
      <c r="G628" t="s">
        <v>691</v>
      </c>
      <c r="H628" s="13">
        <v>-1.66</v>
      </c>
    </row>
    <row r="629" spans="1:8" x14ac:dyDescent="0.35">
      <c r="A629" t="s">
        <v>845</v>
      </c>
      <c r="B629" t="s">
        <v>63</v>
      </c>
      <c r="C629" t="s">
        <v>12</v>
      </c>
      <c r="D629">
        <v>22115</v>
      </c>
      <c r="F629" s="7">
        <v>42335</v>
      </c>
      <c r="G629" t="s">
        <v>587</v>
      </c>
      <c r="H629" s="13">
        <v>0</v>
      </c>
    </row>
    <row r="630" spans="1:8" x14ac:dyDescent="0.35">
      <c r="A630" t="s">
        <v>845</v>
      </c>
      <c r="B630" t="s">
        <v>63</v>
      </c>
      <c r="C630" t="s">
        <v>12</v>
      </c>
      <c r="D630">
        <v>22115</v>
      </c>
      <c r="F630" s="7">
        <v>42335</v>
      </c>
      <c r="G630" t="s">
        <v>102</v>
      </c>
      <c r="H630" s="13">
        <v>0</v>
      </c>
    </row>
    <row r="631" spans="1:8" x14ac:dyDescent="0.35">
      <c r="A631" t="s">
        <v>845</v>
      </c>
      <c r="B631" t="s">
        <v>63</v>
      </c>
      <c r="C631" t="s">
        <v>12</v>
      </c>
      <c r="D631">
        <v>52815</v>
      </c>
      <c r="F631" s="7">
        <v>42335</v>
      </c>
      <c r="G631" t="s">
        <v>102</v>
      </c>
      <c r="H631" s="13">
        <v>3.87</v>
      </c>
    </row>
    <row r="632" spans="1:8" x14ac:dyDescent="0.35">
      <c r="A632" t="s">
        <v>845</v>
      </c>
      <c r="B632" t="s">
        <v>63</v>
      </c>
      <c r="C632" t="s">
        <v>12</v>
      </c>
      <c r="D632">
        <v>52815</v>
      </c>
      <c r="F632" s="7">
        <v>42335</v>
      </c>
      <c r="G632" t="s">
        <v>587</v>
      </c>
      <c r="H632" s="13">
        <v>-3.87</v>
      </c>
    </row>
    <row r="633" spans="1:8" x14ac:dyDescent="0.35">
      <c r="A633" t="s">
        <v>845</v>
      </c>
      <c r="B633" t="s">
        <v>63</v>
      </c>
      <c r="C633" t="s">
        <v>12</v>
      </c>
      <c r="D633">
        <v>112414</v>
      </c>
      <c r="F633" s="7">
        <v>42335</v>
      </c>
      <c r="G633" t="s">
        <v>587</v>
      </c>
      <c r="H633" s="13">
        <v>0</v>
      </c>
    </row>
    <row r="634" spans="1:8" x14ac:dyDescent="0.35">
      <c r="A634" t="s">
        <v>845</v>
      </c>
      <c r="B634" t="s">
        <v>63</v>
      </c>
      <c r="C634" t="s">
        <v>12</v>
      </c>
      <c r="D634">
        <v>112414</v>
      </c>
      <c r="F634" s="7">
        <v>42335</v>
      </c>
      <c r="G634" t="s">
        <v>102</v>
      </c>
      <c r="H634" s="13">
        <v>0</v>
      </c>
    </row>
    <row r="635" spans="1:8" x14ac:dyDescent="0.35">
      <c r="A635" t="s">
        <v>849</v>
      </c>
      <c r="B635" t="s">
        <v>23</v>
      </c>
      <c r="C635" t="s">
        <v>12</v>
      </c>
      <c r="D635">
        <v>112414</v>
      </c>
      <c r="F635" s="7">
        <v>42339</v>
      </c>
      <c r="G635" t="s">
        <v>102</v>
      </c>
      <c r="H635" s="13">
        <v>358.58</v>
      </c>
    </row>
    <row r="636" spans="1:8" x14ac:dyDescent="0.35">
      <c r="A636" t="s">
        <v>849</v>
      </c>
      <c r="B636" t="s">
        <v>23</v>
      </c>
      <c r="C636" t="s">
        <v>12</v>
      </c>
      <c r="D636">
        <v>112414</v>
      </c>
      <c r="F636" s="7">
        <v>42339</v>
      </c>
      <c r="G636" t="s">
        <v>630</v>
      </c>
      <c r="H636" s="13">
        <v>0.4</v>
      </c>
    </row>
    <row r="637" spans="1:8" x14ac:dyDescent="0.35">
      <c r="A637" t="s">
        <v>849</v>
      </c>
      <c r="B637" t="s">
        <v>23</v>
      </c>
      <c r="C637" t="s">
        <v>12</v>
      </c>
      <c r="D637">
        <v>112414</v>
      </c>
      <c r="F637" s="7">
        <v>42339</v>
      </c>
      <c r="G637" t="s">
        <v>631</v>
      </c>
      <c r="H637" s="13">
        <v>0.01</v>
      </c>
    </row>
    <row r="638" spans="1:8" x14ac:dyDescent="0.35">
      <c r="A638" t="s">
        <v>849</v>
      </c>
      <c r="B638" t="s">
        <v>23</v>
      </c>
      <c r="C638" t="s">
        <v>12</v>
      </c>
      <c r="D638">
        <v>112414</v>
      </c>
      <c r="F638" s="7">
        <v>42339</v>
      </c>
      <c r="G638" t="s">
        <v>748</v>
      </c>
      <c r="H638" s="13">
        <v>-0.33</v>
      </c>
    </row>
    <row r="639" spans="1:8" x14ac:dyDescent="0.35">
      <c r="A639" t="s">
        <v>849</v>
      </c>
      <c r="B639" t="s">
        <v>23</v>
      </c>
      <c r="C639" t="s">
        <v>12</v>
      </c>
      <c r="D639">
        <v>112414</v>
      </c>
      <c r="F639" s="7">
        <v>42339</v>
      </c>
      <c r="G639" t="s">
        <v>143</v>
      </c>
      <c r="H639" s="13">
        <v>-32.770000000000024</v>
      </c>
    </row>
    <row r="640" spans="1:8" x14ac:dyDescent="0.35">
      <c r="A640" t="s">
        <v>849</v>
      </c>
      <c r="B640" t="s">
        <v>23</v>
      </c>
      <c r="C640" t="s">
        <v>12</v>
      </c>
      <c r="D640">
        <v>112414</v>
      </c>
      <c r="F640" s="7">
        <v>42339</v>
      </c>
      <c r="G640" t="s">
        <v>632</v>
      </c>
      <c r="H640" s="13">
        <v>-325.89</v>
      </c>
    </row>
    <row r="641" spans="1:8" x14ac:dyDescent="0.35">
      <c r="A641" t="s">
        <v>849</v>
      </c>
      <c r="B641" t="s">
        <v>24</v>
      </c>
      <c r="C641" t="s">
        <v>12</v>
      </c>
      <c r="D641">
        <v>112414</v>
      </c>
      <c r="F641" s="7">
        <v>42339</v>
      </c>
      <c r="G641" t="s">
        <v>102</v>
      </c>
      <c r="H641" s="13">
        <v>401.69</v>
      </c>
    </row>
    <row r="642" spans="1:8" x14ac:dyDescent="0.35">
      <c r="A642" t="s">
        <v>849</v>
      </c>
      <c r="B642" t="s">
        <v>24</v>
      </c>
      <c r="C642" t="s">
        <v>12</v>
      </c>
      <c r="D642">
        <v>112414</v>
      </c>
      <c r="F642" s="7">
        <v>42339</v>
      </c>
      <c r="G642" t="s">
        <v>630</v>
      </c>
      <c r="H642" s="13">
        <v>0.45</v>
      </c>
    </row>
    <row r="643" spans="1:8" x14ac:dyDescent="0.35">
      <c r="A643" t="s">
        <v>849</v>
      </c>
      <c r="B643" t="s">
        <v>24</v>
      </c>
      <c r="C643" t="s">
        <v>12</v>
      </c>
      <c r="D643">
        <v>112414</v>
      </c>
      <c r="F643" s="7">
        <v>42339</v>
      </c>
      <c r="G643" t="s">
        <v>631</v>
      </c>
      <c r="H643" s="13">
        <v>0.01</v>
      </c>
    </row>
    <row r="644" spans="1:8" x14ac:dyDescent="0.35">
      <c r="A644" t="s">
        <v>849</v>
      </c>
      <c r="B644" t="s">
        <v>24</v>
      </c>
      <c r="C644" t="s">
        <v>12</v>
      </c>
      <c r="D644">
        <v>112414</v>
      </c>
      <c r="F644" s="7">
        <v>42339</v>
      </c>
      <c r="G644" t="s">
        <v>749</v>
      </c>
      <c r="H644" s="13">
        <v>-0.34</v>
      </c>
    </row>
    <row r="645" spans="1:8" x14ac:dyDescent="0.35">
      <c r="A645" t="s">
        <v>849</v>
      </c>
      <c r="B645" t="s">
        <v>24</v>
      </c>
      <c r="C645" t="s">
        <v>12</v>
      </c>
      <c r="D645">
        <v>112414</v>
      </c>
      <c r="F645" s="7">
        <v>42339</v>
      </c>
      <c r="G645" t="s">
        <v>143</v>
      </c>
      <c r="H645" s="13">
        <v>-76.189999999999969</v>
      </c>
    </row>
    <row r="646" spans="1:8" x14ac:dyDescent="0.35">
      <c r="A646" t="s">
        <v>849</v>
      </c>
      <c r="B646" t="s">
        <v>24</v>
      </c>
      <c r="C646" t="s">
        <v>12</v>
      </c>
      <c r="D646">
        <v>112414</v>
      </c>
      <c r="F646" s="7">
        <v>42339</v>
      </c>
      <c r="G646" t="s">
        <v>633</v>
      </c>
      <c r="H646" s="13">
        <v>-325.62</v>
      </c>
    </row>
    <row r="647" spans="1:8" x14ac:dyDescent="0.35">
      <c r="A647" t="s">
        <v>849</v>
      </c>
      <c r="B647" t="s">
        <v>25</v>
      </c>
      <c r="C647" t="s">
        <v>12</v>
      </c>
      <c r="D647">
        <v>112414</v>
      </c>
      <c r="F647" s="7">
        <v>42339</v>
      </c>
      <c r="G647" t="s">
        <v>102</v>
      </c>
      <c r="H647" s="13">
        <v>376.39</v>
      </c>
    </row>
    <row r="648" spans="1:8" x14ac:dyDescent="0.35">
      <c r="A648" t="s">
        <v>849</v>
      </c>
      <c r="B648" t="s">
        <v>25</v>
      </c>
      <c r="C648" t="s">
        <v>12</v>
      </c>
      <c r="D648">
        <v>112414</v>
      </c>
      <c r="F648" s="7">
        <v>42339</v>
      </c>
      <c r="G648" t="s">
        <v>630</v>
      </c>
      <c r="H648" s="13">
        <v>0.42</v>
      </c>
    </row>
    <row r="649" spans="1:8" x14ac:dyDescent="0.35">
      <c r="A649" t="s">
        <v>849</v>
      </c>
      <c r="B649" t="s">
        <v>25</v>
      </c>
      <c r="C649" t="s">
        <v>12</v>
      </c>
      <c r="D649">
        <v>112414</v>
      </c>
      <c r="F649" s="7">
        <v>42339</v>
      </c>
      <c r="G649" t="s">
        <v>631</v>
      </c>
      <c r="H649" s="13">
        <v>0.01</v>
      </c>
    </row>
    <row r="650" spans="1:8" x14ac:dyDescent="0.35">
      <c r="A650" t="s">
        <v>849</v>
      </c>
      <c r="B650" t="s">
        <v>25</v>
      </c>
      <c r="C650" t="s">
        <v>12</v>
      </c>
      <c r="D650">
        <v>112414</v>
      </c>
      <c r="F650" s="7">
        <v>42339</v>
      </c>
      <c r="G650" t="s">
        <v>750</v>
      </c>
      <c r="H650" s="13">
        <v>-0.33</v>
      </c>
    </row>
    <row r="651" spans="1:8" x14ac:dyDescent="0.35">
      <c r="A651" t="s">
        <v>849</v>
      </c>
      <c r="B651" t="s">
        <v>25</v>
      </c>
      <c r="C651" t="s">
        <v>12</v>
      </c>
      <c r="D651">
        <v>112414</v>
      </c>
      <c r="F651" s="7">
        <v>42339</v>
      </c>
      <c r="G651" t="s">
        <v>143</v>
      </c>
      <c r="H651" s="13">
        <v>-50.710000000000022</v>
      </c>
    </row>
    <row r="652" spans="1:8" x14ac:dyDescent="0.35">
      <c r="A652" t="s">
        <v>849</v>
      </c>
      <c r="B652" t="s">
        <v>25</v>
      </c>
      <c r="C652" t="s">
        <v>12</v>
      </c>
      <c r="D652">
        <v>112414</v>
      </c>
      <c r="F652" s="7">
        <v>42339</v>
      </c>
      <c r="G652" t="s">
        <v>634</v>
      </c>
      <c r="H652" s="13">
        <v>-325.77999999999997</v>
      </c>
    </row>
    <row r="653" spans="1:8" x14ac:dyDescent="0.35">
      <c r="A653" t="s">
        <v>849</v>
      </c>
      <c r="B653" t="s">
        <v>26</v>
      </c>
      <c r="C653" t="s">
        <v>12</v>
      </c>
      <c r="D653">
        <v>112414</v>
      </c>
      <c r="F653" s="7">
        <v>42339</v>
      </c>
      <c r="G653" t="s">
        <v>150</v>
      </c>
      <c r="H653" s="13">
        <v>244.57999999999998</v>
      </c>
    </row>
    <row r="654" spans="1:8" x14ac:dyDescent="0.35">
      <c r="A654" t="s">
        <v>849</v>
      </c>
      <c r="B654" t="s">
        <v>26</v>
      </c>
      <c r="C654" t="s">
        <v>12</v>
      </c>
      <c r="D654">
        <v>112414</v>
      </c>
      <c r="F654" s="7">
        <v>42339</v>
      </c>
      <c r="G654" t="s">
        <v>102</v>
      </c>
      <c r="H654" s="13">
        <v>81.73</v>
      </c>
    </row>
    <row r="655" spans="1:8" x14ac:dyDescent="0.35">
      <c r="A655" t="s">
        <v>849</v>
      </c>
      <c r="B655" t="s">
        <v>26</v>
      </c>
      <c r="C655" t="s">
        <v>12</v>
      </c>
      <c r="D655">
        <v>112414</v>
      </c>
      <c r="F655" s="7">
        <v>42339</v>
      </c>
      <c r="G655" t="s">
        <v>630</v>
      </c>
      <c r="H655" s="13">
        <v>0.1</v>
      </c>
    </row>
    <row r="656" spans="1:8" x14ac:dyDescent="0.35">
      <c r="A656" t="s">
        <v>849</v>
      </c>
      <c r="B656" t="s">
        <v>26</v>
      </c>
      <c r="C656" t="s">
        <v>12</v>
      </c>
      <c r="D656">
        <v>112414</v>
      </c>
      <c r="F656" s="7">
        <v>42339</v>
      </c>
      <c r="G656" t="s">
        <v>631</v>
      </c>
      <c r="H656" s="13">
        <v>0.01</v>
      </c>
    </row>
    <row r="657" spans="1:8" x14ac:dyDescent="0.35">
      <c r="A657" t="s">
        <v>849</v>
      </c>
      <c r="B657" t="s">
        <v>26</v>
      </c>
      <c r="C657" t="s">
        <v>12</v>
      </c>
      <c r="D657">
        <v>112414</v>
      </c>
      <c r="F657" s="7">
        <v>42339</v>
      </c>
      <c r="G657" t="s">
        <v>751</v>
      </c>
      <c r="H657" s="13">
        <v>-0.33</v>
      </c>
    </row>
    <row r="658" spans="1:8" x14ac:dyDescent="0.35">
      <c r="A658" t="s">
        <v>849</v>
      </c>
      <c r="B658" t="s">
        <v>26</v>
      </c>
      <c r="C658" t="s">
        <v>12</v>
      </c>
      <c r="D658">
        <v>112414</v>
      </c>
      <c r="F658" s="7">
        <v>42339</v>
      </c>
      <c r="G658" t="s">
        <v>635</v>
      </c>
      <c r="H658" s="13">
        <v>-326.08999999999997</v>
      </c>
    </row>
    <row r="659" spans="1:8" x14ac:dyDescent="0.35">
      <c r="A659" t="s">
        <v>849</v>
      </c>
      <c r="B659" t="s">
        <v>27</v>
      </c>
      <c r="C659" t="s">
        <v>12</v>
      </c>
      <c r="D659">
        <v>112414</v>
      </c>
      <c r="F659" s="7">
        <v>42339</v>
      </c>
      <c r="G659" t="s">
        <v>102</v>
      </c>
      <c r="H659" s="13">
        <v>234.8</v>
      </c>
    </row>
    <row r="660" spans="1:8" x14ac:dyDescent="0.35">
      <c r="A660" t="s">
        <v>849</v>
      </c>
      <c r="B660" t="s">
        <v>27</v>
      </c>
      <c r="C660" t="s">
        <v>12</v>
      </c>
      <c r="D660">
        <v>112414</v>
      </c>
      <c r="F660" s="7">
        <v>42339</v>
      </c>
      <c r="G660" t="s">
        <v>150</v>
      </c>
      <c r="H660" s="13">
        <v>91.069999999999979</v>
      </c>
    </row>
    <row r="661" spans="1:8" x14ac:dyDescent="0.35">
      <c r="A661" t="s">
        <v>849</v>
      </c>
      <c r="B661" t="s">
        <v>27</v>
      </c>
      <c r="C661" t="s">
        <v>12</v>
      </c>
      <c r="D661">
        <v>112414</v>
      </c>
      <c r="F661" s="7">
        <v>42339</v>
      </c>
      <c r="G661" t="s">
        <v>630</v>
      </c>
      <c r="H661" s="13">
        <v>0.27</v>
      </c>
    </row>
    <row r="662" spans="1:8" x14ac:dyDescent="0.35">
      <c r="A662" t="s">
        <v>849</v>
      </c>
      <c r="B662" t="s">
        <v>27</v>
      </c>
      <c r="C662" t="s">
        <v>12</v>
      </c>
      <c r="D662">
        <v>112414</v>
      </c>
      <c r="F662" s="7">
        <v>42339</v>
      </c>
      <c r="G662" t="s">
        <v>631</v>
      </c>
      <c r="H662" s="13">
        <v>0.01</v>
      </c>
    </row>
    <row r="663" spans="1:8" x14ac:dyDescent="0.35">
      <c r="A663" t="s">
        <v>849</v>
      </c>
      <c r="B663" t="s">
        <v>27</v>
      </c>
      <c r="C663" t="s">
        <v>12</v>
      </c>
      <c r="D663">
        <v>112414</v>
      </c>
      <c r="F663" s="7">
        <v>42339</v>
      </c>
      <c r="G663" t="s">
        <v>752</v>
      </c>
      <c r="H663" s="13">
        <v>-0.33</v>
      </c>
    </row>
    <row r="664" spans="1:8" x14ac:dyDescent="0.35">
      <c r="A664" t="s">
        <v>849</v>
      </c>
      <c r="B664" t="s">
        <v>27</v>
      </c>
      <c r="C664" t="s">
        <v>12</v>
      </c>
      <c r="D664">
        <v>112414</v>
      </c>
      <c r="F664" s="7">
        <v>42339</v>
      </c>
      <c r="G664" t="s">
        <v>636</v>
      </c>
      <c r="H664" s="13">
        <v>-325.82</v>
      </c>
    </row>
    <row r="665" spans="1:8" x14ac:dyDescent="0.35">
      <c r="A665" t="s">
        <v>849</v>
      </c>
      <c r="B665" t="s">
        <v>28</v>
      </c>
      <c r="C665" t="s">
        <v>12</v>
      </c>
      <c r="D665">
        <v>112414</v>
      </c>
      <c r="F665" s="7">
        <v>42339</v>
      </c>
      <c r="G665" t="s">
        <v>102</v>
      </c>
      <c r="H665" s="13">
        <v>241.17</v>
      </c>
    </row>
    <row r="666" spans="1:8" x14ac:dyDescent="0.35">
      <c r="A666" t="s">
        <v>849</v>
      </c>
      <c r="B666" t="s">
        <v>28</v>
      </c>
      <c r="C666" t="s">
        <v>12</v>
      </c>
      <c r="D666">
        <v>112414</v>
      </c>
      <c r="F666" s="7">
        <v>42339</v>
      </c>
      <c r="G666" t="s">
        <v>150</v>
      </c>
      <c r="H666" s="13">
        <v>84.690000000000012</v>
      </c>
    </row>
    <row r="667" spans="1:8" x14ac:dyDescent="0.35">
      <c r="A667" t="s">
        <v>849</v>
      </c>
      <c r="B667" t="s">
        <v>28</v>
      </c>
      <c r="C667" t="s">
        <v>12</v>
      </c>
      <c r="D667">
        <v>112414</v>
      </c>
      <c r="F667" s="7">
        <v>42339</v>
      </c>
      <c r="G667" t="s">
        <v>630</v>
      </c>
      <c r="H667" s="13">
        <v>0.27</v>
      </c>
    </row>
    <row r="668" spans="1:8" x14ac:dyDescent="0.35">
      <c r="A668" t="s">
        <v>849</v>
      </c>
      <c r="B668" t="s">
        <v>28</v>
      </c>
      <c r="C668" t="s">
        <v>12</v>
      </c>
      <c r="D668">
        <v>112414</v>
      </c>
      <c r="F668" s="7">
        <v>42339</v>
      </c>
      <c r="G668" t="s">
        <v>631</v>
      </c>
      <c r="H668" s="13">
        <v>0.01</v>
      </c>
    </row>
    <row r="669" spans="1:8" x14ac:dyDescent="0.35">
      <c r="A669" t="s">
        <v>849</v>
      </c>
      <c r="B669" t="s">
        <v>28</v>
      </c>
      <c r="C669" t="s">
        <v>12</v>
      </c>
      <c r="D669">
        <v>112414</v>
      </c>
      <c r="F669" s="7">
        <v>42339</v>
      </c>
      <c r="G669" t="s">
        <v>753</v>
      </c>
      <c r="H669" s="13">
        <v>-0.33</v>
      </c>
    </row>
    <row r="670" spans="1:8" x14ac:dyDescent="0.35">
      <c r="A670" t="s">
        <v>849</v>
      </c>
      <c r="B670" t="s">
        <v>28</v>
      </c>
      <c r="C670" t="s">
        <v>12</v>
      </c>
      <c r="D670">
        <v>112414</v>
      </c>
      <c r="F670" s="7">
        <v>42339</v>
      </c>
      <c r="G670" t="s">
        <v>637</v>
      </c>
      <c r="H670" s="13">
        <v>-325.81</v>
      </c>
    </row>
    <row r="671" spans="1:8" x14ac:dyDescent="0.35">
      <c r="A671" t="s">
        <v>849</v>
      </c>
      <c r="B671" t="s">
        <v>29</v>
      </c>
      <c r="C671" t="s">
        <v>12</v>
      </c>
      <c r="D671">
        <v>112414</v>
      </c>
      <c r="F671" s="7">
        <v>42339</v>
      </c>
      <c r="G671" t="s">
        <v>102</v>
      </c>
      <c r="H671" s="13">
        <v>274.08999999999997</v>
      </c>
    </row>
    <row r="672" spans="1:8" x14ac:dyDescent="0.35">
      <c r="A672" t="s">
        <v>849</v>
      </c>
      <c r="B672" t="s">
        <v>29</v>
      </c>
      <c r="C672" t="s">
        <v>12</v>
      </c>
      <c r="D672">
        <v>112414</v>
      </c>
      <c r="F672" s="7">
        <v>42339</v>
      </c>
      <c r="G672" t="s">
        <v>150</v>
      </c>
      <c r="H672" s="13">
        <v>51.83</v>
      </c>
    </row>
    <row r="673" spans="1:8" x14ac:dyDescent="0.35">
      <c r="A673" t="s">
        <v>849</v>
      </c>
      <c r="B673" t="s">
        <v>29</v>
      </c>
      <c r="C673" t="s">
        <v>12</v>
      </c>
      <c r="D673">
        <v>112414</v>
      </c>
      <c r="F673" s="7">
        <v>42339</v>
      </c>
      <c r="G673" t="s">
        <v>630</v>
      </c>
      <c r="H673" s="13">
        <v>0.3</v>
      </c>
    </row>
    <row r="674" spans="1:8" x14ac:dyDescent="0.35">
      <c r="A674" t="s">
        <v>849</v>
      </c>
      <c r="B674" t="s">
        <v>29</v>
      </c>
      <c r="C674" t="s">
        <v>12</v>
      </c>
      <c r="D674">
        <v>112414</v>
      </c>
      <c r="F674" s="7">
        <v>42339</v>
      </c>
      <c r="G674" t="s">
        <v>631</v>
      </c>
      <c r="H674" s="13">
        <v>0.01</v>
      </c>
    </row>
    <row r="675" spans="1:8" x14ac:dyDescent="0.35">
      <c r="A675" t="s">
        <v>849</v>
      </c>
      <c r="B675" t="s">
        <v>29</v>
      </c>
      <c r="C675" t="s">
        <v>12</v>
      </c>
      <c r="D675">
        <v>112414</v>
      </c>
      <c r="F675" s="7">
        <v>42339</v>
      </c>
      <c r="G675" t="s">
        <v>754</v>
      </c>
      <c r="H675" s="13">
        <v>-0.33</v>
      </c>
    </row>
    <row r="676" spans="1:8" x14ac:dyDescent="0.35">
      <c r="A676" t="s">
        <v>849</v>
      </c>
      <c r="B676" t="s">
        <v>29</v>
      </c>
      <c r="C676" t="s">
        <v>12</v>
      </c>
      <c r="D676">
        <v>112414</v>
      </c>
      <c r="F676" s="7">
        <v>42339</v>
      </c>
      <c r="G676" t="s">
        <v>638</v>
      </c>
      <c r="H676" s="13">
        <v>-325.89999999999998</v>
      </c>
    </row>
    <row r="677" spans="1:8" x14ac:dyDescent="0.35">
      <c r="A677" t="s">
        <v>849</v>
      </c>
      <c r="B677" t="s">
        <v>30</v>
      </c>
      <c r="C677" t="s">
        <v>12</v>
      </c>
      <c r="D677">
        <v>112414</v>
      </c>
      <c r="F677" s="7">
        <v>42339</v>
      </c>
      <c r="G677" t="s">
        <v>102</v>
      </c>
      <c r="H677" s="13">
        <v>330.82</v>
      </c>
    </row>
    <row r="678" spans="1:8" x14ac:dyDescent="0.35">
      <c r="A678" t="s">
        <v>849</v>
      </c>
      <c r="B678" t="s">
        <v>30</v>
      </c>
      <c r="C678" t="s">
        <v>12</v>
      </c>
      <c r="D678">
        <v>112414</v>
      </c>
      <c r="F678" s="7">
        <v>42339</v>
      </c>
      <c r="G678" t="s">
        <v>630</v>
      </c>
      <c r="H678" s="13">
        <v>0.36</v>
      </c>
    </row>
    <row r="679" spans="1:8" x14ac:dyDescent="0.35">
      <c r="A679" t="s">
        <v>849</v>
      </c>
      <c r="B679" t="s">
        <v>30</v>
      </c>
      <c r="C679" t="s">
        <v>12</v>
      </c>
      <c r="D679">
        <v>112414</v>
      </c>
      <c r="F679" s="7">
        <v>42339</v>
      </c>
      <c r="G679" t="s">
        <v>631</v>
      </c>
      <c r="H679" s="13">
        <v>0.01</v>
      </c>
    </row>
    <row r="680" spans="1:8" x14ac:dyDescent="0.35">
      <c r="A680" t="s">
        <v>849</v>
      </c>
      <c r="B680" t="s">
        <v>30</v>
      </c>
      <c r="C680" t="s">
        <v>12</v>
      </c>
      <c r="D680">
        <v>112414</v>
      </c>
      <c r="F680" s="7">
        <v>42339</v>
      </c>
      <c r="G680" t="s">
        <v>755</v>
      </c>
      <c r="H680" s="13">
        <v>-0.34</v>
      </c>
    </row>
    <row r="681" spans="1:8" x14ac:dyDescent="0.35">
      <c r="A681" t="s">
        <v>849</v>
      </c>
      <c r="B681" t="s">
        <v>30</v>
      </c>
      <c r="C681" t="s">
        <v>12</v>
      </c>
      <c r="D681">
        <v>112414</v>
      </c>
      <c r="F681" s="7">
        <v>42339</v>
      </c>
      <c r="G681" t="s">
        <v>143</v>
      </c>
      <c r="H681" s="13">
        <v>-4.840000000000007</v>
      </c>
    </row>
    <row r="682" spans="1:8" x14ac:dyDescent="0.35">
      <c r="A682" t="s">
        <v>849</v>
      </c>
      <c r="B682" t="s">
        <v>30</v>
      </c>
      <c r="C682" t="s">
        <v>12</v>
      </c>
      <c r="D682">
        <v>112414</v>
      </c>
      <c r="F682" s="7">
        <v>42339</v>
      </c>
      <c r="G682" t="s">
        <v>639</v>
      </c>
      <c r="H682" s="13">
        <v>-326.01</v>
      </c>
    </row>
    <row r="683" spans="1:8" x14ac:dyDescent="0.35">
      <c r="A683" t="s">
        <v>849</v>
      </c>
      <c r="B683" t="s">
        <v>31</v>
      </c>
      <c r="C683" t="s">
        <v>12</v>
      </c>
      <c r="D683">
        <v>112414</v>
      </c>
      <c r="F683" s="7">
        <v>42339</v>
      </c>
      <c r="G683" t="s">
        <v>102</v>
      </c>
      <c r="H683" s="13">
        <v>395.1</v>
      </c>
    </row>
    <row r="684" spans="1:8" x14ac:dyDescent="0.35">
      <c r="A684" t="s">
        <v>849</v>
      </c>
      <c r="B684" t="s">
        <v>31</v>
      </c>
      <c r="C684" t="s">
        <v>12</v>
      </c>
      <c r="D684">
        <v>112414</v>
      </c>
      <c r="F684" s="7">
        <v>42339</v>
      </c>
      <c r="G684" t="s">
        <v>630</v>
      </c>
      <c r="H684" s="13">
        <v>0.45</v>
      </c>
    </row>
    <row r="685" spans="1:8" x14ac:dyDescent="0.35">
      <c r="A685" t="s">
        <v>849</v>
      </c>
      <c r="B685" t="s">
        <v>31</v>
      </c>
      <c r="C685" t="s">
        <v>12</v>
      </c>
      <c r="D685">
        <v>112414</v>
      </c>
      <c r="F685" s="7">
        <v>42339</v>
      </c>
      <c r="G685" t="s">
        <v>631</v>
      </c>
      <c r="H685" s="13">
        <v>0.01</v>
      </c>
    </row>
    <row r="686" spans="1:8" x14ac:dyDescent="0.35">
      <c r="A686" t="s">
        <v>849</v>
      </c>
      <c r="B686" t="s">
        <v>31</v>
      </c>
      <c r="C686" t="s">
        <v>12</v>
      </c>
      <c r="D686">
        <v>112414</v>
      </c>
      <c r="F686" s="7">
        <v>42339</v>
      </c>
      <c r="G686" t="s">
        <v>756</v>
      </c>
      <c r="H686" s="13">
        <v>-0.33</v>
      </c>
    </row>
    <row r="687" spans="1:8" x14ac:dyDescent="0.35">
      <c r="A687" t="s">
        <v>849</v>
      </c>
      <c r="B687" t="s">
        <v>31</v>
      </c>
      <c r="C687" t="s">
        <v>12</v>
      </c>
      <c r="D687">
        <v>112414</v>
      </c>
      <c r="F687" s="7">
        <v>42339</v>
      </c>
      <c r="G687" t="s">
        <v>143</v>
      </c>
      <c r="H687" s="13">
        <v>-69.450000000000031</v>
      </c>
    </row>
    <row r="688" spans="1:8" x14ac:dyDescent="0.35">
      <c r="A688" t="s">
        <v>849</v>
      </c>
      <c r="B688" t="s">
        <v>31</v>
      </c>
      <c r="C688" t="s">
        <v>12</v>
      </c>
      <c r="D688">
        <v>112414</v>
      </c>
      <c r="F688" s="7">
        <v>42339</v>
      </c>
      <c r="G688" t="s">
        <v>640</v>
      </c>
      <c r="H688" s="13">
        <v>-325.77999999999997</v>
      </c>
    </row>
    <row r="689" spans="1:8" x14ac:dyDescent="0.35">
      <c r="A689" t="s">
        <v>849</v>
      </c>
      <c r="B689" t="s">
        <v>32</v>
      </c>
      <c r="C689" t="s">
        <v>12</v>
      </c>
      <c r="D689">
        <v>112414</v>
      </c>
      <c r="F689" s="7">
        <v>42339</v>
      </c>
      <c r="G689" t="s">
        <v>102</v>
      </c>
      <c r="H689" s="13">
        <v>330.71</v>
      </c>
    </row>
    <row r="690" spans="1:8" x14ac:dyDescent="0.35">
      <c r="A690" t="s">
        <v>849</v>
      </c>
      <c r="B690" t="s">
        <v>32</v>
      </c>
      <c r="C690" t="s">
        <v>12</v>
      </c>
      <c r="D690">
        <v>112414</v>
      </c>
      <c r="F690" s="7">
        <v>42339</v>
      </c>
      <c r="G690" t="s">
        <v>630</v>
      </c>
      <c r="H690" s="13">
        <v>0.37</v>
      </c>
    </row>
    <row r="691" spans="1:8" x14ac:dyDescent="0.35">
      <c r="A691" t="s">
        <v>849</v>
      </c>
      <c r="B691" t="s">
        <v>32</v>
      </c>
      <c r="C691" t="s">
        <v>12</v>
      </c>
      <c r="D691">
        <v>112414</v>
      </c>
      <c r="F691" s="7">
        <v>42339</v>
      </c>
      <c r="G691" t="s">
        <v>631</v>
      </c>
      <c r="H691" s="13">
        <v>0.01</v>
      </c>
    </row>
    <row r="692" spans="1:8" x14ac:dyDescent="0.35">
      <c r="A692" t="s">
        <v>849</v>
      </c>
      <c r="B692" t="s">
        <v>32</v>
      </c>
      <c r="C692" t="s">
        <v>12</v>
      </c>
      <c r="D692">
        <v>112414</v>
      </c>
      <c r="F692" s="7">
        <v>42339</v>
      </c>
      <c r="G692" t="s">
        <v>757</v>
      </c>
      <c r="H692" s="13">
        <v>-0.34</v>
      </c>
    </row>
    <row r="693" spans="1:8" x14ac:dyDescent="0.35">
      <c r="A693" t="s">
        <v>849</v>
      </c>
      <c r="B693" t="s">
        <v>32</v>
      </c>
      <c r="C693" t="s">
        <v>12</v>
      </c>
      <c r="D693">
        <v>112414</v>
      </c>
      <c r="F693" s="7">
        <v>42339</v>
      </c>
      <c r="G693" t="s">
        <v>143</v>
      </c>
      <c r="H693" s="13">
        <v>-4.8999999999999524</v>
      </c>
    </row>
    <row r="694" spans="1:8" x14ac:dyDescent="0.35">
      <c r="A694" t="s">
        <v>849</v>
      </c>
      <c r="B694" t="s">
        <v>32</v>
      </c>
      <c r="C694" t="s">
        <v>12</v>
      </c>
      <c r="D694">
        <v>112414</v>
      </c>
      <c r="F694" s="7">
        <v>42339</v>
      </c>
      <c r="G694" t="s">
        <v>641</v>
      </c>
      <c r="H694" s="13">
        <v>-325.85000000000002</v>
      </c>
    </row>
    <row r="695" spans="1:8" x14ac:dyDescent="0.35">
      <c r="A695" t="s">
        <v>849</v>
      </c>
      <c r="B695" t="s">
        <v>33</v>
      </c>
      <c r="C695" t="s">
        <v>12</v>
      </c>
      <c r="D695">
        <v>112414</v>
      </c>
      <c r="F695" s="7">
        <v>42339</v>
      </c>
      <c r="G695" t="s">
        <v>102</v>
      </c>
      <c r="H695" s="13">
        <v>730.04</v>
      </c>
    </row>
    <row r="696" spans="1:8" x14ac:dyDescent="0.35">
      <c r="A696" t="s">
        <v>849</v>
      </c>
      <c r="B696" t="s">
        <v>33</v>
      </c>
      <c r="C696" t="s">
        <v>12</v>
      </c>
      <c r="D696">
        <v>112414</v>
      </c>
      <c r="F696" s="7">
        <v>42339</v>
      </c>
      <c r="G696" t="s">
        <v>630</v>
      </c>
      <c r="H696" s="13">
        <v>0.81</v>
      </c>
    </row>
    <row r="697" spans="1:8" x14ac:dyDescent="0.35">
      <c r="A697" t="s">
        <v>849</v>
      </c>
      <c r="B697" t="s">
        <v>33</v>
      </c>
      <c r="C697" t="s">
        <v>12</v>
      </c>
      <c r="D697">
        <v>112414</v>
      </c>
      <c r="F697" s="7">
        <v>42339</v>
      </c>
      <c r="G697" t="s">
        <v>631</v>
      </c>
      <c r="H697" s="13">
        <v>0.02</v>
      </c>
    </row>
    <row r="698" spans="1:8" x14ac:dyDescent="0.35">
      <c r="A698" t="s">
        <v>849</v>
      </c>
      <c r="B698" t="s">
        <v>33</v>
      </c>
      <c r="C698" t="s">
        <v>12</v>
      </c>
      <c r="D698">
        <v>112414</v>
      </c>
      <c r="F698" s="7">
        <v>42339</v>
      </c>
      <c r="G698" t="s">
        <v>758</v>
      </c>
      <c r="H698" s="13">
        <v>-0.33</v>
      </c>
    </row>
    <row r="699" spans="1:8" x14ac:dyDescent="0.35">
      <c r="A699" t="s">
        <v>849</v>
      </c>
      <c r="B699" t="s">
        <v>33</v>
      </c>
      <c r="C699" t="s">
        <v>12</v>
      </c>
      <c r="D699">
        <v>112414</v>
      </c>
      <c r="F699" s="7">
        <v>42339</v>
      </c>
      <c r="G699" t="s">
        <v>642</v>
      </c>
      <c r="H699" s="13">
        <v>-325.38</v>
      </c>
    </row>
    <row r="700" spans="1:8" x14ac:dyDescent="0.35">
      <c r="A700" t="s">
        <v>849</v>
      </c>
      <c r="B700" t="s">
        <v>33</v>
      </c>
      <c r="C700" t="s">
        <v>12</v>
      </c>
      <c r="D700">
        <v>112414</v>
      </c>
      <c r="F700" s="7">
        <v>42339</v>
      </c>
      <c r="G700" t="s">
        <v>143</v>
      </c>
      <c r="H700" s="13">
        <v>-405.16</v>
      </c>
    </row>
    <row r="701" spans="1:8" x14ac:dyDescent="0.35">
      <c r="A701" t="s">
        <v>849</v>
      </c>
      <c r="B701" t="s">
        <v>34</v>
      </c>
      <c r="C701" t="s">
        <v>12</v>
      </c>
      <c r="D701">
        <v>112414</v>
      </c>
      <c r="F701" s="7">
        <v>42339</v>
      </c>
      <c r="G701" t="s">
        <v>102</v>
      </c>
      <c r="H701" s="13">
        <v>299.20999999999998</v>
      </c>
    </row>
    <row r="702" spans="1:8" x14ac:dyDescent="0.35">
      <c r="A702" t="s">
        <v>849</v>
      </c>
      <c r="B702" t="s">
        <v>34</v>
      </c>
      <c r="C702" t="s">
        <v>12</v>
      </c>
      <c r="D702">
        <v>112414</v>
      </c>
      <c r="F702" s="7">
        <v>42339</v>
      </c>
      <c r="G702" t="s">
        <v>150</v>
      </c>
      <c r="H702" s="13">
        <v>26.650000000000048</v>
      </c>
    </row>
    <row r="703" spans="1:8" x14ac:dyDescent="0.35">
      <c r="A703" t="s">
        <v>849</v>
      </c>
      <c r="B703" t="s">
        <v>34</v>
      </c>
      <c r="C703" t="s">
        <v>12</v>
      </c>
      <c r="D703">
        <v>112414</v>
      </c>
      <c r="F703" s="7">
        <v>42339</v>
      </c>
      <c r="G703" t="s">
        <v>630</v>
      </c>
      <c r="H703" s="13">
        <v>0.33</v>
      </c>
    </row>
    <row r="704" spans="1:8" x14ac:dyDescent="0.35">
      <c r="A704" t="s">
        <v>849</v>
      </c>
      <c r="B704" t="s">
        <v>34</v>
      </c>
      <c r="C704" t="s">
        <v>12</v>
      </c>
      <c r="D704">
        <v>112414</v>
      </c>
      <c r="F704" s="7">
        <v>42339</v>
      </c>
      <c r="G704" t="s">
        <v>631</v>
      </c>
      <c r="H704" s="13">
        <v>0.01</v>
      </c>
    </row>
    <row r="705" spans="1:8" x14ac:dyDescent="0.35">
      <c r="A705" t="s">
        <v>849</v>
      </c>
      <c r="B705" t="s">
        <v>34</v>
      </c>
      <c r="C705" t="s">
        <v>12</v>
      </c>
      <c r="D705">
        <v>112414</v>
      </c>
      <c r="F705" s="7">
        <v>42339</v>
      </c>
      <c r="G705" t="s">
        <v>759</v>
      </c>
      <c r="H705" s="13">
        <v>-0.33</v>
      </c>
    </row>
    <row r="706" spans="1:8" x14ac:dyDescent="0.35">
      <c r="A706" t="s">
        <v>849</v>
      </c>
      <c r="B706" t="s">
        <v>34</v>
      </c>
      <c r="C706" t="s">
        <v>12</v>
      </c>
      <c r="D706">
        <v>112414</v>
      </c>
      <c r="F706" s="7">
        <v>42339</v>
      </c>
      <c r="G706" t="s">
        <v>643</v>
      </c>
      <c r="H706" s="13">
        <v>-325.87</v>
      </c>
    </row>
    <row r="707" spans="1:8" x14ac:dyDescent="0.35">
      <c r="A707" t="s">
        <v>849</v>
      </c>
      <c r="B707" t="s">
        <v>35</v>
      </c>
      <c r="C707" t="s">
        <v>12</v>
      </c>
      <c r="D707">
        <v>112414</v>
      </c>
      <c r="F707" s="7">
        <v>42339</v>
      </c>
      <c r="G707" t="s">
        <v>102</v>
      </c>
      <c r="H707" s="13">
        <v>342.74</v>
      </c>
    </row>
    <row r="708" spans="1:8" x14ac:dyDescent="0.35">
      <c r="A708" t="s">
        <v>849</v>
      </c>
      <c r="B708" t="s">
        <v>35</v>
      </c>
      <c r="C708" t="s">
        <v>12</v>
      </c>
      <c r="D708">
        <v>112414</v>
      </c>
      <c r="F708" s="7">
        <v>42339</v>
      </c>
      <c r="G708" t="s">
        <v>630</v>
      </c>
      <c r="H708" s="13">
        <v>0.38</v>
      </c>
    </row>
    <row r="709" spans="1:8" x14ac:dyDescent="0.35">
      <c r="A709" t="s">
        <v>849</v>
      </c>
      <c r="B709" t="s">
        <v>35</v>
      </c>
      <c r="C709" t="s">
        <v>12</v>
      </c>
      <c r="D709">
        <v>112414</v>
      </c>
      <c r="F709" s="7">
        <v>42339</v>
      </c>
      <c r="G709" t="s">
        <v>631</v>
      </c>
      <c r="H709" s="13">
        <v>0.01</v>
      </c>
    </row>
    <row r="710" spans="1:8" x14ac:dyDescent="0.35">
      <c r="A710" t="s">
        <v>849</v>
      </c>
      <c r="B710" t="s">
        <v>35</v>
      </c>
      <c r="C710" t="s">
        <v>12</v>
      </c>
      <c r="D710">
        <v>112414</v>
      </c>
      <c r="F710" s="7">
        <v>42339</v>
      </c>
      <c r="G710" t="s">
        <v>760</v>
      </c>
      <c r="H710" s="13">
        <v>-0.33</v>
      </c>
    </row>
    <row r="711" spans="1:8" x14ac:dyDescent="0.35">
      <c r="A711" t="s">
        <v>849</v>
      </c>
      <c r="B711" t="s">
        <v>35</v>
      </c>
      <c r="C711" t="s">
        <v>12</v>
      </c>
      <c r="D711">
        <v>112414</v>
      </c>
      <c r="F711" s="7">
        <v>42339</v>
      </c>
      <c r="G711" t="s">
        <v>143</v>
      </c>
      <c r="H711" s="13">
        <v>-17.199999999999974</v>
      </c>
    </row>
    <row r="712" spans="1:8" x14ac:dyDescent="0.35">
      <c r="A712" t="s">
        <v>849</v>
      </c>
      <c r="B712" t="s">
        <v>35</v>
      </c>
      <c r="C712" t="s">
        <v>12</v>
      </c>
      <c r="D712">
        <v>112414</v>
      </c>
      <c r="F712" s="7">
        <v>42339</v>
      </c>
      <c r="G712" t="s">
        <v>644</v>
      </c>
      <c r="H712" s="13">
        <v>-325.60000000000002</v>
      </c>
    </row>
    <row r="713" spans="1:8" x14ac:dyDescent="0.35">
      <c r="A713" t="s">
        <v>849</v>
      </c>
      <c r="B713" t="s">
        <v>36</v>
      </c>
      <c r="C713" t="s">
        <v>12</v>
      </c>
      <c r="D713">
        <v>112414</v>
      </c>
      <c r="F713" s="7">
        <v>42339</v>
      </c>
      <c r="G713" t="s">
        <v>102</v>
      </c>
      <c r="H713" s="13">
        <v>360.47</v>
      </c>
    </row>
    <row r="714" spans="1:8" x14ac:dyDescent="0.35">
      <c r="A714" t="s">
        <v>849</v>
      </c>
      <c r="B714" t="s">
        <v>36</v>
      </c>
      <c r="C714" t="s">
        <v>12</v>
      </c>
      <c r="D714">
        <v>112414</v>
      </c>
      <c r="F714" s="7">
        <v>42339</v>
      </c>
      <c r="G714" t="s">
        <v>630</v>
      </c>
      <c r="H714" s="13">
        <v>0.41</v>
      </c>
    </row>
    <row r="715" spans="1:8" x14ac:dyDescent="0.35">
      <c r="A715" t="s">
        <v>849</v>
      </c>
      <c r="B715" t="s">
        <v>36</v>
      </c>
      <c r="C715" t="s">
        <v>12</v>
      </c>
      <c r="D715">
        <v>112414</v>
      </c>
      <c r="F715" s="7">
        <v>42339</v>
      </c>
      <c r="G715" t="s">
        <v>631</v>
      </c>
      <c r="H715" s="13">
        <v>0.01</v>
      </c>
    </row>
    <row r="716" spans="1:8" x14ac:dyDescent="0.35">
      <c r="A716" t="s">
        <v>849</v>
      </c>
      <c r="B716" t="s">
        <v>36</v>
      </c>
      <c r="C716" t="s">
        <v>12</v>
      </c>
      <c r="D716">
        <v>112414</v>
      </c>
      <c r="F716" s="7">
        <v>42339</v>
      </c>
      <c r="G716" t="s">
        <v>761</v>
      </c>
      <c r="H716" s="13">
        <v>-0.33</v>
      </c>
    </row>
    <row r="717" spans="1:8" x14ac:dyDescent="0.35">
      <c r="A717" t="s">
        <v>849</v>
      </c>
      <c r="B717" t="s">
        <v>36</v>
      </c>
      <c r="C717" t="s">
        <v>12</v>
      </c>
      <c r="D717">
        <v>112414</v>
      </c>
      <c r="F717" s="7">
        <v>42339</v>
      </c>
      <c r="G717" t="s">
        <v>143</v>
      </c>
      <c r="H717" s="13">
        <v>-34.460000000000022</v>
      </c>
    </row>
    <row r="718" spans="1:8" x14ac:dyDescent="0.35">
      <c r="A718" t="s">
        <v>849</v>
      </c>
      <c r="B718" t="s">
        <v>36</v>
      </c>
      <c r="C718" t="s">
        <v>12</v>
      </c>
      <c r="D718">
        <v>112414</v>
      </c>
      <c r="F718" s="7">
        <v>42339</v>
      </c>
      <c r="G718" t="s">
        <v>645</v>
      </c>
      <c r="H718" s="13">
        <v>-326.10000000000002</v>
      </c>
    </row>
    <row r="719" spans="1:8" x14ac:dyDescent="0.35">
      <c r="A719" t="s">
        <v>849</v>
      </c>
      <c r="B719" t="s">
        <v>37</v>
      </c>
      <c r="C719" t="s">
        <v>12</v>
      </c>
      <c r="D719">
        <v>112414</v>
      </c>
      <c r="F719" s="7">
        <v>42339</v>
      </c>
      <c r="G719" t="s">
        <v>102</v>
      </c>
      <c r="H719" s="13">
        <v>354.89</v>
      </c>
    </row>
    <row r="720" spans="1:8" x14ac:dyDescent="0.35">
      <c r="A720" t="s">
        <v>849</v>
      </c>
      <c r="B720" t="s">
        <v>37</v>
      </c>
      <c r="C720" t="s">
        <v>12</v>
      </c>
      <c r="D720">
        <v>112414</v>
      </c>
      <c r="F720" s="7">
        <v>42339</v>
      </c>
      <c r="G720" t="s">
        <v>630</v>
      </c>
      <c r="H720" s="13">
        <v>0.39</v>
      </c>
    </row>
    <row r="721" spans="1:8" x14ac:dyDescent="0.35">
      <c r="A721" t="s">
        <v>849</v>
      </c>
      <c r="B721" t="s">
        <v>37</v>
      </c>
      <c r="C721" t="s">
        <v>12</v>
      </c>
      <c r="D721">
        <v>112414</v>
      </c>
      <c r="F721" s="7">
        <v>42339</v>
      </c>
      <c r="G721" t="s">
        <v>631</v>
      </c>
      <c r="H721" s="13">
        <v>0.01</v>
      </c>
    </row>
    <row r="722" spans="1:8" x14ac:dyDescent="0.35">
      <c r="A722" t="s">
        <v>849</v>
      </c>
      <c r="B722" t="s">
        <v>37</v>
      </c>
      <c r="C722" t="s">
        <v>12</v>
      </c>
      <c r="D722">
        <v>112414</v>
      </c>
      <c r="F722" s="7">
        <v>42339</v>
      </c>
      <c r="G722" t="s">
        <v>762</v>
      </c>
      <c r="H722" s="13">
        <v>-0.33</v>
      </c>
    </row>
    <row r="723" spans="1:8" x14ac:dyDescent="0.35">
      <c r="A723" t="s">
        <v>849</v>
      </c>
      <c r="B723" t="s">
        <v>37</v>
      </c>
      <c r="C723" t="s">
        <v>12</v>
      </c>
      <c r="D723">
        <v>112414</v>
      </c>
      <c r="F723" s="7">
        <v>42339</v>
      </c>
      <c r="G723" t="s">
        <v>143</v>
      </c>
      <c r="H723" s="13">
        <v>-28.749999999999986</v>
      </c>
    </row>
    <row r="724" spans="1:8" x14ac:dyDescent="0.35">
      <c r="A724" t="s">
        <v>849</v>
      </c>
      <c r="B724" t="s">
        <v>37</v>
      </c>
      <c r="C724" t="s">
        <v>12</v>
      </c>
      <c r="D724">
        <v>112414</v>
      </c>
      <c r="F724" s="7">
        <v>42339</v>
      </c>
      <c r="G724" t="s">
        <v>646</v>
      </c>
      <c r="H724" s="13">
        <v>-326.20999999999998</v>
      </c>
    </row>
    <row r="725" spans="1:8" x14ac:dyDescent="0.35">
      <c r="A725" t="s">
        <v>849</v>
      </c>
      <c r="B725" t="s">
        <v>38</v>
      </c>
      <c r="C725" t="s">
        <v>12</v>
      </c>
      <c r="D725">
        <v>112414</v>
      </c>
      <c r="F725" s="7">
        <v>42339</v>
      </c>
      <c r="G725" t="s">
        <v>647</v>
      </c>
      <c r="H725" s="32">
        <v>0</v>
      </c>
    </row>
    <row r="726" spans="1:8" x14ac:dyDescent="0.35">
      <c r="A726" t="s">
        <v>849</v>
      </c>
      <c r="B726" t="s">
        <v>38</v>
      </c>
      <c r="C726" t="s">
        <v>12</v>
      </c>
      <c r="D726">
        <v>112414</v>
      </c>
      <c r="F726" s="7">
        <v>42339</v>
      </c>
      <c r="G726" t="s">
        <v>763</v>
      </c>
      <c r="H726" s="32">
        <v>0</v>
      </c>
    </row>
    <row r="727" spans="1:8" x14ac:dyDescent="0.35">
      <c r="A727" t="s">
        <v>849</v>
      </c>
      <c r="B727" t="s">
        <v>38</v>
      </c>
      <c r="C727" t="s">
        <v>12</v>
      </c>
      <c r="D727">
        <v>112414</v>
      </c>
      <c r="F727" s="7">
        <v>42339</v>
      </c>
      <c r="G727" t="s">
        <v>143</v>
      </c>
      <c r="H727" s="32">
        <v>0</v>
      </c>
    </row>
    <row r="728" spans="1:8" x14ac:dyDescent="0.35">
      <c r="A728" t="s">
        <v>849</v>
      </c>
      <c r="B728" t="s">
        <v>38</v>
      </c>
      <c r="C728" t="s">
        <v>12</v>
      </c>
      <c r="D728">
        <v>112414</v>
      </c>
      <c r="F728" s="7">
        <v>42339</v>
      </c>
      <c r="G728" t="s">
        <v>630</v>
      </c>
      <c r="H728" s="32">
        <v>0</v>
      </c>
    </row>
    <row r="729" spans="1:8" x14ac:dyDescent="0.35">
      <c r="A729" t="s">
        <v>849</v>
      </c>
      <c r="B729" t="s">
        <v>38</v>
      </c>
      <c r="C729" t="s">
        <v>12</v>
      </c>
      <c r="D729">
        <v>112414</v>
      </c>
      <c r="F729" s="7">
        <v>42339</v>
      </c>
      <c r="G729" t="s">
        <v>631</v>
      </c>
      <c r="H729" s="32">
        <v>0</v>
      </c>
    </row>
    <row r="730" spans="1:8" x14ac:dyDescent="0.35">
      <c r="A730" t="s">
        <v>849</v>
      </c>
      <c r="B730" t="s">
        <v>38</v>
      </c>
      <c r="C730" t="s">
        <v>12</v>
      </c>
      <c r="D730">
        <v>112414</v>
      </c>
      <c r="F730" s="7">
        <v>42339</v>
      </c>
      <c r="G730" t="s">
        <v>102</v>
      </c>
      <c r="H730" s="32">
        <v>0</v>
      </c>
    </row>
    <row r="731" spans="1:8" x14ac:dyDescent="0.35">
      <c r="A731" t="s">
        <v>849</v>
      </c>
      <c r="B731" t="s">
        <v>39</v>
      </c>
      <c r="C731" t="s">
        <v>12</v>
      </c>
      <c r="D731">
        <v>112414</v>
      </c>
      <c r="F731" s="7">
        <v>42339</v>
      </c>
      <c r="G731" t="s">
        <v>102</v>
      </c>
      <c r="H731" s="13">
        <v>212.65</v>
      </c>
    </row>
    <row r="732" spans="1:8" x14ac:dyDescent="0.35">
      <c r="A732" t="s">
        <v>849</v>
      </c>
      <c r="B732" t="s">
        <v>39</v>
      </c>
      <c r="C732" t="s">
        <v>12</v>
      </c>
      <c r="D732">
        <v>112414</v>
      </c>
      <c r="F732" s="7">
        <v>42339</v>
      </c>
      <c r="G732" t="s">
        <v>150</v>
      </c>
      <c r="H732" s="13">
        <v>113.30999999999999</v>
      </c>
    </row>
    <row r="733" spans="1:8" x14ac:dyDescent="0.35">
      <c r="A733" t="s">
        <v>849</v>
      </c>
      <c r="B733" t="s">
        <v>39</v>
      </c>
      <c r="C733" t="s">
        <v>12</v>
      </c>
      <c r="D733">
        <v>112414</v>
      </c>
      <c r="F733" s="7">
        <v>42339</v>
      </c>
      <c r="G733" t="s">
        <v>630</v>
      </c>
      <c r="H733" s="13">
        <v>0.23</v>
      </c>
    </row>
    <row r="734" spans="1:8" x14ac:dyDescent="0.35">
      <c r="A734" t="s">
        <v>849</v>
      </c>
      <c r="B734" t="s">
        <v>39</v>
      </c>
      <c r="C734" t="s">
        <v>12</v>
      </c>
      <c r="D734">
        <v>112414</v>
      </c>
      <c r="F734" s="7">
        <v>42339</v>
      </c>
      <c r="G734" t="s">
        <v>631</v>
      </c>
      <c r="H734" s="13">
        <v>0.01</v>
      </c>
    </row>
    <row r="735" spans="1:8" x14ac:dyDescent="0.35">
      <c r="A735" t="s">
        <v>849</v>
      </c>
      <c r="B735" t="s">
        <v>39</v>
      </c>
      <c r="C735" t="s">
        <v>12</v>
      </c>
      <c r="D735">
        <v>112414</v>
      </c>
      <c r="F735" s="7">
        <v>42339</v>
      </c>
      <c r="G735" t="s">
        <v>764</v>
      </c>
      <c r="H735" s="13">
        <v>-0.33</v>
      </c>
    </row>
    <row r="736" spans="1:8" x14ac:dyDescent="0.35">
      <c r="A736" t="s">
        <v>849</v>
      </c>
      <c r="B736" t="s">
        <v>39</v>
      </c>
      <c r="C736" t="s">
        <v>12</v>
      </c>
      <c r="D736">
        <v>112414</v>
      </c>
      <c r="F736" s="7">
        <v>42339</v>
      </c>
      <c r="G736" t="s">
        <v>648</v>
      </c>
      <c r="H736" s="13">
        <v>-325.87</v>
      </c>
    </row>
    <row r="737" spans="1:8" x14ac:dyDescent="0.35">
      <c r="A737" t="s">
        <v>849</v>
      </c>
      <c r="B737" t="s">
        <v>40</v>
      </c>
      <c r="C737" t="s">
        <v>12</v>
      </c>
      <c r="D737">
        <v>112414</v>
      </c>
      <c r="F737" s="7">
        <v>42339</v>
      </c>
      <c r="G737" t="s">
        <v>102</v>
      </c>
      <c r="H737" s="13">
        <v>243.44</v>
      </c>
    </row>
    <row r="738" spans="1:8" x14ac:dyDescent="0.35">
      <c r="A738" t="s">
        <v>849</v>
      </c>
      <c r="B738" t="s">
        <v>40</v>
      </c>
      <c r="C738" t="s">
        <v>12</v>
      </c>
      <c r="D738">
        <v>112414</v>
      </c>
      <c r="F738" s="7">
        <v>42339</v>
      </c>
      <c r="G738" t="s">
        <v>150</v>
      </c>
      <c r="H738" s="13">
        <v>82.449999999999974</v>
      </c>
    </row>
    <row r="739" spans="1:8" x14ac:dyDescent="0.35">
      <c r="A739" t="s">
        <v>849</v>
      </c>
      <c r="B739" t="s">
        <v>40</v>
      </c>
      <c r="C739" t="s">
        <v>12</v>
      </c>
      <c r="D739">
        <v>112414</v>
      </c>
      <c r="F739" s="7">
        <v>42339</v>
      </c>
      <c r="G739" t="s">
        <v>630</v>
      </c>
      <c r="H739" s="13">
        <v>0.27</v>
      </c>
    </row>
    <row r="740" spans="1:8" x14ac:dyDescent="0.35">
      <c r="A740" t="s">
        <v>849</v>
      </c>
      <c r="B740" t="s">
        <v>40</v>
      </c>
      <c r="C740" t="s">
        <v>12</v>
      </c>
      <c r="D740">
        <v>112414</v>
      </c>
      <c r="F740" s="7">
        <v>42339</v>
      </c>
      <c r="G740" t="s">
        <v>631</v>
      </c>
      <c r="H740" s="13">
        <v>0.01</v>
      </c>
    </row>
    <row r="741" spans="1:8" x14ac:dyDescent="0.35">
      <c r="A741" t="s">
        <v>849</v>
      </c>
      <c r="B741" t="s">
        <v>40</v>
      </c>
      <c r="C741" t="s">
        <v>12</v>
      </c>
      <c r="D741">
        <v>112414</v>
      </c>
      <c r="F741" s="7">
        <v>42339</v>
      </c>
      <c r="G741" t="s">
        <v>765</v>
      </c>
      <c r="H741" s="13">
        <v>-0.33</v>
      </c>
    </row>
    <row r="742" spans="1:8" x14ac:dyDescent="0.35">
      <c r="A742" t="s">
        <v>849</v>
      </c>
      <c r="B742" t="s">
        <v>40</v>
      </c>
      <c r="C742" t="s">
        <v>12</v>
      </c>
      <c r="D742">
        <v>112414</v>
      </c>
      <c r="F742" s="7">
        <v>42339</v>
      </c>
      <c r="G742" t="s">
        <v>649</v>
      </c>
      <c r="H742" s="13">
        <v>-325.83999999999997</v>
      </c>
    </row>
    <row r="743" spans="1:8" x14ac:dyDescent="0.35">
      <c r="A743" t="s">
        <v>849</v>
      </c>
      <c r="B743" t="s">
        <v>41</v>
      </c>
      <c r="C743" t="s">
        <v>12</v>
      </c>
      <c r="D743">
        <v>112414</v>
      </c>
      <c r="F743" s="7">
        <v>42339</v>
      </c>
      <c r="G743" t="s">
        <v>150</v>
      </c>
      <c r="H743" s="13">
        <v>170.39999999999998</v>
      </c>
    </row>
    <row r="744" spans="1:8" x14ac:dyDescent="0.35">
      <c r="A744" t="s">
        <v>849</v>
      </c>
      <c r="B744" t="s">
        <v>41</v>
      </c>
      <c r="C744" t="s">
        <v>12</v>
      </c>
      <c r="D744">
        <v>112414</v>
      </c>
      <c r="F744" s="7">
        <v>42339</v>
      </c>
      <c r="G744" t="s">
        <v>102</v>
      </c>
      <c r="H744" s="13">
        <v>155.78</v>
      </c>
    </row>
    <row r="745" spans="1:8" x14ac:dyDescent="0.35">
      <c r="A745" t="s">
        <v>849</v>
      </c>
      <c r="B745" t="s">
        <v>41</v>
      </c>
      <c r="C745" t="s">
        <v>12</v>
      </c>
      <c r="D745">
        <v>112414</v>
      </c>
      <c r="F745" s="7">
        <v>42339</v>
      </c>
      <c r="G745" t="s">
        <v>630</v>
      </c>
      <c r="H745" s="13">
        <v>0.17</v>
      </c>
    </row>
    <row r="746" spans="1:8" x14ac:dyDescent="0.35">
      <c r="A746" t="s">
        <v>849</v>
      </c>
      <c r="B746" t="s">
        <v>41</v>
      </c>
      <c r="C746" t="s">
        <v>12</v>
      </c>
      <c r="D746">
        <v>112414</v>
      </c>
      <c r="F746" s="7">
        <v>42339</v>
      </c>
      <c r="G746" t="s">
        <v>631</v>
      </c>
      <c r="H746" s="13">
        <v>0.01</v>
      </c>
    </row>
    <row r="747" spans="1:8" x14ac:dyDescent="0.35">
      <c r="A747" t="s">
        <v>849</v>
      </c>
      <c r="B747" t="s">
        <v>41</v>
      </c>
      <c r="C747" t="s">
        <v>12</v>
      </c>
      <c r="D747">
        <v>112414</v>
      </c>
      <c r="F747" s="7">
        <v>42339</v>
      </c>
      <c r="G747" t="s">
        <v>766</v>
      </c>
      <c r="H747" s="13">
        <v>-0.33</v>
      </c>
    </row>
    <row r="748" spans="1:8" x14ac:dyDescent="0.35">
      <c r="A748" t="s">
        <v>849</v>
      </c>
      <c r="B748" t="s">
        <v>41</v>
      </c>
      <c r="C748" t="s">
        <v>12</v>
      </c>
      <c r="D748">
        <v>112414</v>
      </c>
      <c r="F748" s="7">
        <v>42339</v>
      </c>
      <c r="G748" t="s">
        <v>650</v>
      </c>
      <c r="H748" s="13">
        <v>-326.02999999999997</v>
      </c>
    </row>
    <row r="749" spans="1:8" x14ac:dyDescent="0.35">
      <c r="A749" t="s">
        <v>849</v>
      </c>
      <c r="B749" t="s">
        <v>42</v>
      </c>
      <c r="C749" t="s">
        <v>12</v>
      </c>
      <c r="D749">
        <v>112414</v>
      </c>
      <c r="F749" s="7">
        <v>42339</v>
      </c>
      <c r="G749" t="s">
        <v>102</v>
      </c>
      <c r="H749" s="13">
        <v>406.5</v>
      </c>
    </row>
    <row r="750" spans="1:8" x14ac:dyDescent="0.35">
      <c r="A750" t="s">
        <v>849</v>
      </c>
      <c r="B750" t="s">
        <v>42</v>
      </c>
      <c r="C750" t="s">
        <v>12</v>
      </c>
      <c r="D750">
        <v>112414</v>
      </c>
      <c r="F750" s="7">
        <v>42339</v>
      </c>
      <c r="G750" t="s">
        <v>630</v>
      </c>
      <c r="H750" s="13">
        <v>0.46</v>
      </c>
    </row>
    <row r="751" spans="1:8" x14ac:dyDescent="0.35">
      <c r="A751" t="s">
        <v>849</v>
      </c>
      <c r="B751" t="s">
        <v>42</v>
      </c>
      <c r="C751" t="s">
        <v>12</v>
      </c>
      <c r="D751">
        <v>112414</v>
      </c>
      <c r="F751" s="7">
        <v>42339</v>
      </c>
      <c r="G751" t="s">
        <v>631</v>
      </c>
      <c r="H751" s="13">
        <v>0.01</v>
      </c>
    </row>
    <row r="752" spans="1:8" x14ac:dyDescent="0.35">
      <c r="A752" t="s">
        <v>849</v>
      </c>
      <c r="B752" t="s">
        <v>42</v>
      </c>
      <c r="C752" t="s">
        <v>12</v>
      </c>
      <c r="D752">
        <v>112414</v>
      </c>
      <c r="F752" s="7">
        <v>42339</v>
      </c>
      <c r="G752" t="s">
        <v>767</v>
      </c>
      <c r="H752" s="13">
        <v>-0.34</v>
      </c>
    </row>
    <row r="753" spans="1:8" x14ac:dyDescent="0.35">
      <c r="A753" t="s">
        <v>849</v>
      </c>
      <c r="B753" t="s">
        <v>42</v>
      </c>
      <c r="C753" t="s">
        <v>12</v>
      </c>
      <c r="D753">
        <v>112414</v>
      </c>
      <c r="F753" s="7">
        <v>42339</v>
      </c>
      <c r="G753" t="s">
        <v>143</v>
      </c>
      <c r="H753" s="13">
        <v>-80.820000000000022</v>
      </c>
    </row>
    <row r="754" spans="1:8" x14ac:dyDescent="0.35">
      <c r="A754" t="s">
        <v>849</v>
      </c>
      <c r="B754" t="s">
        <v>42</v>
      </c>
      <c r="C754" t="s">
        <v>12</v>
      </c>
      <c r="D754">
        <v>112414</v>
      </c>
      <c r="F754" s="7">
        <v>42339</v>
      </c>
      <c r="G754" t="s">
        <v>651</v>
      </c>
      <c r="H754" s="13">
        <v>-325.81</v>
      </c>
    </row>
    <row r="755" spans="1:8" x14ac:dyDescent="0.35">
      <c r="A755" t="s">
        <v>849</v>
      </c>
      <c r="B755" t="s">
        <v>43</v>
      </c>
      <c r="C755" t="s">
        <v>12</v>
      </c>
      <c r="D755">
        <v>112414</v>
      </c>
      <c r="F755" s="7">
        <v>42339</v>
      </c>
      <c r="G755" t="s">
        <v>150</v>
      </c>
      <c r="H755" s="13">
        <v>234.65</v>
      </c>
    </row>
    <row r="756" spans="1:8" x14ac:dyDescent="0.35">
      <c r="A756" t="s">
        <v>849</v>
      </c>
      <c r="B756" t="s">
        <v>43</v>
      </c>
      <c r="C756" t="s">
        <v>12</v>
      </c>
      <c r="D756">
        <v>112414</v>
      </c>
      <c r="F756" s="7">
        <v>42339</v>
      </c>
      <c r="G756" t="s">
        <v>102</v>
      </c>
      <c r="H756" s="13">
        <v>91.38</v>
      </c>
    </row>
    <row r="757" spans="1:8" x14ac:dyDescent="0.35">
      <c r="A757" t="s">
        <v>849</v>
      </c>
      <c r="B757" t="s">
        <v>43</v>
      </c>
      <c r="C757" t="s">
        <v>12</v>
      </c>
      <c r="D757">
        <v>112414</v>
      </c>
      <c r="F757" s="7">
        <v>42339</v>
      </c>
      <c r="G757" t="s">
        <v>630</v>
      </c>
      <c r="H757" s="13">
        <v>0.11</v>
      </c>
    </row>
    <row r="758" spans="1:8" x14ac:dyDescent="0.35">
      <c r="A758" t="s">
        <v>849</v>
      </c>
      <c r="B758" t="s">
        <v>43</v>
      </c>
      <c r="C758" t="s">
        <v>12</v>
      </c>
      <c r="D758">
        <v>112414</v>
      </c>
      <c r="F758" s="7">
        <v>42339</v>
      </c>
      <c r="G758" t="s">
        <v>631</v>
      </c>
      <c r="H758" s="13">
        <v>0.01</v>
      </c>
    </row>
    <row r="759" spans="1:8" x14ac:dyDescent="0.35">
      <c r="A759" t="s">
        <v>849</v>
      </c>
      <c r="B759" t="s">
        <v>43</v>
      </c>
      <c r="C759" t="s">
        <v>12</v>
      </c>
      <c r="D759">
        <v>112414</v>
      </c>
      <c r="F759" s="7">
        <v>42339</v>
      </c>
      <c r="G759" t="s">
        <v>768</v>
      </c>
      <c r="H759" s="13">
        <v>-0.33</v>
      </c>
    </row>
    <row r="760" spans="1:8" x14ac:dyDescent="0.35">
      <c r="A760" t="s">
        <v>849</v>
      </c>
      <c r="B760" t="s">
        <v>43</v>
      </c>
      <c r="C760" t="s">
        <v>12</v>
      </c>
      <c r="D760">
        <v>112414</v>
      </c>
      <c r="F760" s="7">
        <v>42339</v>
      </c>
      <c r="G760" t="s">
        <v>652</v>
      </c>
      <c r="H760" s="13">
        <v>-325.82</v>
      </c>
    </row>
    <row r="761" spans="1:8" x14ac:dyDescent="0.35">
      <c r="A761" t="s">
        <v>849</v>
      </c>
      <c r="B761" t="s">
        <v>44</v>
      </c>
      <c r="C761" t="s">
        <v>12</v>
      </c>
      <c r="D761">
        <v>112414</v>
      </c>
      <c r="F761" s="7">
        <v>42339</v>
      </c>
      <c r="G761" t="s">
        <v>102</v>
      </c>
      <c r="H761" s="13">
        <v>332.36</v>
      </c>
    </row>
    <row r="762" spans="1:8" x14ac:dyDescent="0.35">
      <c r="A762" t="s">
        <v>849</v>
      </c>
      <c r="B762" t="s">
        <v>44</v>
      </c>
      <c r="C762" t="s">
        <v>12</v>
      </c>
      <c r="D762">
        <v>112414</v>
      </c>
      <c r="F762" s="7">
        <v>42339</v>
      </c>
      <c r="G762" t="s">
        <v>630</v>
      </c>
      <c r="H762" s="13">
        <v>0.38</v>
      </c>
    </row>
    <row r="763" spans="1:8" x14ac:dyDescent="0.35">
      <c r="A763" t="s">
        <v>849</v>
      </c>
      <c r="B763" t="s">
        <v>44</v>
      </c>
      <c r="C763" t="s">
        <v>12</v>
      </c>
      <c r="D763">
        <v>112414</v>
      </c>
      <c r="F763" s="7">
        <v>42339</v>
      </c>
      <c r="G763" t="s">
        <v>631</v>
      </c>
      <c r="H763" s="13">
        <v>0.01</v>
      </c>
    </row>
    <row r="764" spans="1:8" x14ac:dyDescent="0.35">
      <c r="A764" t="s">
        <v>849</v>
      </c>
      <c r="B764" t="s">
        <v>44</v>
      </c>
      <c r="C764" t="s">
        <v>12</v>
      </c>
      <c r="D764">
        <v>112414</v>
      </c>
      <c r="F764" s="7">
        <v>42339</v>
      </c>
      <c r="G764" t="s">
        <v>769</v>
      </c>
      <c r="H764" s="13">
        <v>-0.33</v>
      </c>
    </row>
    <row r="765" spans="1:8" x14ac:dyDescent="0.35">
      <c r="A765" t="s">
        <v>849</v>
      </c>
      <c r="B765" t="s">
        <v>44</v>
      </c>
      <c r="C765" t="s">
        <v>12</v>
      </c>
      <c r="D765">
        <v>112414</v>
      </c>
      <c r="F765" s="7">
        <v>42339</v>
      </c>
      <c r="G765" t="s">
        <v>143</v>
      </c>
      <c r="H765" s="13">
        <v>-6.6299999999999795</v>
      </c>
    </row>
    <row r="766" spans="1:8" x14ac:dyDescent="0.35">
      <c r="A766" t="s">
        <v>849</v>
      </c>
      <c r="B766" t="s">
        <v>44</v>
      </c>
      <c r="C766" t="s">
        <v>12</v>
      </c>
      <c r="D766">
        <v>112414</v>
      </c>
      <c r="F766" s="7">
        <v>42339</v>
      </c>
      <c r="G766" t="s">
        <v>653</v>
      </c>
      <c r="H766" s="13">
        <v>-325.79000000000002</v>
      </c>
    </row>
    <row r="767" spans="1:8" x14ac:dyDescent="0.35">
      <c r="A767" t="s">
        <v>849</v>
      </c>
      <c r="B767" t="s">
        <v>45</v>
      </c>
      <c r="C767" t="s">
        <v>12</v>
      </c>
      <c r="D767">
        <v>112414</v>
      </c>
      <c r="F767" s="7">
        <v>42339</v>
      </c>
      <c r="G767" t="s">
        <v>102</v>
      </c>
      <c r="H767" s="13">
        <v>327.61</v>
      </c>
    </row>
    <row r="768" spans="1:8" x14ac:dyDescent="0.35">
      <c r="A768" t="s">
        <v>849</v>
      </c>
      <c r="B768" t="s">
        <v>45</v>
      </c>
      <c r="C768" t="s">
        <v>12</v>
      </c>
      <c r="D768">
        <v>112414</v>
      </c>
      <c r="F768" s="7">
        <v>42339</v>
      </c>
      <c r="G768" t="s">
        <v>630</v>
      </c>
      <c r="H768" s="13">
        <v>0.37</v>
      </c>
    </row>
    <row r="769" spans="1:8" x14ac:dyDescent="0.35">
      <c r="A769" t="s">
        <v>849</v>
      </c>
      <c r="B769" t="s">
        <v>45</v>
      </c>
      <c r="C769" t="s">
        <v>12</v>
      </c>
      <c r="D769">
        <v>112414</v>
      </c>
      <c r="F769" s="7">
        <v>42339</v>
      </c>
      <c r="G769" t="s">
        <v>631</v>
      </c>
      <c r="H769" s="13">
        <v>0.01</v>
      </c>
    </row>
    <row r="770" spans="1:8" x14ac:dyDescent="0.35">
      <c r="A770" t="s">
        <v>849</v>
      </c>
      <c r="B770" t="s">
        <v>45</v>
      </c>
      <c r="C770" t="s">
        <v>12</v>
      </c>
      <c r="D770">
        <v>112414</v>
      </c>
      <c r="F770" s="7">
        <v>42339</v>
      </c>
      <c r="G770" t="s">
        <v>770</v>
      </c>
      <c r="H770" s="13">
        <v>-0.33</v>
      </c>
    </row>
    <row r="771" spans="1:8" x14ac:dyDescent="0.35">
      <c r="A771" t="s">
        <v>849</v>
      </c>
      <c r="B771" t="s">
        <v>45</v>
      </c>
      <c r="C771" t="s">
        <v>12</v>
      </c>
      <c r="D771">
        <v>112414</v>
      </c>
      <c r="F771" s="7">
        <v>42339</v>
      </c>
      <c r="G771" t="s">
        <v>143</v>
      </c>
      <c r="H771" s="13">
        <v>-1.8099999999999863</v>
      </c>
    </row>
    <row r="772" spans="1:8" x14ac:dyDescent="0.35">
      <c r="A772" t="s">
        <v>849</v>
      </c>
      <c r="B772" t="s">
        <v>45</v>
      </c>
      <c r="C772" t="s">
        <v>12</v>
      </c>
      <c r="D772">
        <v>112414</v>
      </c>
      <c r="F772" s="7">
        <v>42339</v>
      </c>
      <c r="G772" t="s">
        <v>654</v>
      </c>
      <c r="H772" s="13">
        <v>-325.85000000000002</v>
      </c>
    </row>
    <row r="773" spans="1:8" x14ac:dyDescent="0.35">
      <c r="A773" t="s">
        <v>849</v>
      </c>
      <c r="B773" t="s">
        <v>46</v>
      </c>
      <c r="C773" t="s">
        <v>12</v>
      </c>
      <c r="D773">
        <v>112414</v>
      </c>
      <c r="F773" s="7">
        <v>42339</v>
      </c>
      <c r="G773" t="s">
        <v>102</v>
      </c>
      <c r="H773" s="13">
        <v>368</v>
      </c>
    </row>
    <row r="774" spans="1:8" x14ac:dyDescent="0.35">
      <c r="A774" t="s">
        <v>849</v>
      </c>
      <c r="B774" t="s">
        <v>46</v>
      </c>
      <c r="C774" t="s">
        <v>12</v>
      </c>
      <c r="D774">
        <v>112414</v>
      </c>
      <c r="F774" s="7">
        <v>42339</v>
      </c>
      <c r="G774" t="s">
        <v>630</v>
      </c>
      <c r="H774" s="13">
        <v>0.41</v>
      </c>
    </row>
    <row r="775" spans="1:8" x14ac:dyDescent="0.35">
      <c r="A775" t="s">
        <v>849</v>
      </c>
      <c r="B775" t="s">
        <v>46</v>
      </c>
      <c r="C775" t="s">
        <v>12</v>
      </c>
      <c r="D775">
        <v>112414</v>
      </c>
      <c r="F775" s="7">
        <v>42339</v>
      </c>
      <c r="G775" t="s">
        <v>631</v>
      </c>
      <c r="H775" s="13">
        <v>0.01</v>
      </c>
    </row>
    <row r="776" spans="1:8" x14ac:dyDescent="0.35">
      <c r="A776" t="s">
        <v>849</v>
      </c>
      <c r="B776" t="s">
        <v>46</v>
      </c>
      <c r="C776" t="s">
        <v>12</v>
      </c>
      <c r="D776">
        <v>112414</v>
      </c>
      <c r="F776" s="7">
        <v>42339</v>
      </c>
      <c r="G776" t="s">
        <v>771</v>
      </c>
      <c r="H776" s="13">
        <v>-0.33</v>
      </c>
    </row>
    <row r="777" spans="1:8" x14ac:dyDescent="0.35">
      <c r="A777" t="s">
        <v>849</v>
      </c>
      <c r="B777" t="s">
        <v>46</v>
      </c>
      <c r="C777" t="s">
        <v>12</v>
      </c>
      <c r="D777">
        <v>112414</v>
      </c>
      <c r="F777" s="7">
        <v>42339</v>
      </c>
      <c r="G777" t="s">
        <v>143</v>
      </c>
      <c r="H777" s="13">
        <v>-42.450000000000031</v>
      </c>
    </row>
    <row r="778" spans="1:8" x14ac:dyDescent="0.35">
      <c r="A778" t="s">
        <v>849</v>
      </c>
      <c r="B778" t="s">
        <v>46</v>
      </c>
      <c r="C778" t="s">
        <v>12</v>
      </c>
      <c r="D778">
        <v>112414</v>
      </c>
      <c r="F778" s="7">
        <v>42339</v>
      </c>
      <c r="G778" t="s">
        <v>655</v>
      </c>
      <c r="H778" s="13">
        <v>-325.64</v>
      </c>
    </row>
    <row r="779" spans="1:8" x14ac:dyDescent="0.35">
      <c r="A779" t="s">
        <v>849</v>
      </c>
      <c r="B779" t="s">
        <v>47</v>
      </c>
      <c r="C779" t="s">
        <v>12</v>
      </c>
      <c r="D779">
        <v>112414</v>
      </c>
      <c r="F779" s="7">
        <v>42339</v>
      </c>
      <c r="G779" t="s">
        <v>102</v>
      </c>
      <c r="H779" s="13">
        <v>424.79</v>
      </c>
    </row>
    <row r="780" spans="1:8" x14ac:dyDescent="0.35">
      <c r="A780" t="s">
        <v>849</v>
      </c>
      <c r="B780" t="s">
        <v>47</v>
      </c>
      <c r="C780" t="s">
        <v>12</v>
      </c>
      <c r="D780">
        <v>112414</v>
      </c>
      <c r="F780" s="7">
        <v>42339</v>
      </c>
      <c r="G780" t="s">
        <v>630</v>
      </c>
      <c r="H780" s="13">
        <v>0.48</v>
      </c>
    </row>
    <row r="781" spans="1:8" x14ac:dyDescent="0.35">
      <c r="A781" t="s">
        <v>849</v>
      </c>
      <c r="B781" t="s">
        <v>47</v>
      </c>
      <c r="C781" t="s">
        <v>12</v>
      </c>
      <c r="D781">
        <v>112414</v>
      </c>
      <c r="F781" s="7">
        <v>42339</v>
      </c>
      <c r="G781" t="s">
        <v>631</v>
      </c>
      <c r="H781" s="13">
        <v>0.01</v>
      </c>
    </row>
    <row r="782" spans="1:8" x14ac:dyDescent="0.35">
      <c r="A782" t="s">
        <v>849</v>
      </c>
      <c r="B782" t="s">
        <v>47</v>
      </c>
      <c r="C782" t="s">
        <v>12</v>
      </c>
      <c r="D782">
        <v>112414</v>
      </c>
      <c r="F782" s="7">
        <v>42339</v>
      </c>
      <c r="G782" t="s">
        <v>772</v>
      </c>
      <c r="H782" s="13">
        <v>-0.33</v>
      </c>
    </row>
    <row r="783" spans="1:8" x14ac:dyDescent="0.35">
      <c r="A783" t="s">
        <v>849</v>
      </c>
      <c r="B783" t="s">
        <v>47</v>
      </c>
      <c r="C783" t="s">
        <v>12</v>
      </c>
      <c r="D783">
        <v>112414</v>
      </c>
      <c r="F783" s="7">
        <v>42339</v>
      </c>
      <c r="G783" t="s">
        <v>143</v>
      </c>
      <c r="H783" s="13">
        <v>-99.19000000000004</v>
      </c>
    </row>
    <row r="784" spans="1:8" x14ac:dyDescent="0.35">
      <c r="A784" t="s">
        <v>849</v>
      </c>
      <c r="B784" t="s">
        <v>47</v>
      </c>
      <c r="C784" t="s">
        <v>12</v>
      </c>
      <c r="D784">
        <v>112414</v>
      </c>
      <c r="F784" s="7">
        <v>42339</v>
      </c>
      <c r="G784" t="s">
        <v>656</v>
      </c>
      <c r="H784" s="13">
        <v>-325.76</v>
      </c>
    </row>
    <row r="785" spans="1:8" x14ac:dyDescent="0.35">
      <c r="A785" t="s">
        <v>849</v>
      </c>
      <c r="B785" t="s">
        <v>48</v>
      </c>
      <c r="C785" t="s">
        <v>12</v>
      </c>
      <c r="D785">
        <v>112414</v>
      </c>
      <c r="F785" s="7">
        <v>42339</v>
      </c>
      <c r="G785" t="s">
        <v>102</v>
      </c>
      <c r="H785" s="13">
        <v>223.53</v>
      </c>
    </row>
    <row r="786" spans="1:8" x14ac:dyDescent="0.35">
      <c r="A786" t="s">
        <v>849</v>
      </c>
      <c r="B786" t="s">
        <v>48</v>
      </c>
      <c r="C786" t="s">
        <v>12</v>
      </c>
      <c r="D786">
        <v>112414</v>
      </c>
      <c r="F786" s="7">
        <v>42339</v>
      </c>
      <c r="G786" t="s">
        <v>150</v>
      </c>
      <c r="H786" s="13">
        <v>102.38999999999997</v>
      </c>
    </row>
    <row r="787" spans="1:8" x14ac:dyDescent="0.35">
      <c r="A787" t="s">
        <v>849</v>
      </c>
      <c r="B787" t="s">
        <v>48</v>
      </c>
      <c r="C787" t="s">
        <v>12</v>
      </c>
      <c r="D787">
        <v>112414</v>
      </c>
      <c r="F787" s="7">
        <v>42339</v>
      </c>
      <c r="G787" t="s">
        <v>630</v>
      </c>
      <c r="H787" s="13">
        <v>0.24</v>
      </c>
    </row>
    <row r="788" spans="1:8" x14ac:dyDescent="0.35">
      <c r="A788" t="s">
        <v>849</v>
      </c>
      <c r="B788" t="s">
        <v>48</v>
      </c>
      <c r="C788" t="s">
        <v>12</v>
      </c>
      <c r="D788">
        <v>112414</v>
      </c>
      <c r="F788" s="7">
        <v>42339</v>
      </c>
      <c r="G788" t="s">
        <v>631</v>
      </c>
      <c r="H788" s="13">
        <v>0.01</v>
      </c>
    </row>
    <row r="789" spans="1:8" x14ac:dyDescent="0.35">
      <c r="A789" t="s">
        <v>849</v>
      </c>
      <c r="B789" t="s">
        <v>48</v>
      </c>
      <c r="C789" t="s">
        <v>12</v>
      </c>
      <c r="D789">
        <v>112414</v>
      </c>
      <c r="F789" s="7">
        <v>42339</v>
      </c>
      <c r="G789" t="s">
        <v>773</v>
      </c>
      <c r="H789" s="13">
        <v>-0.33</v>
      </c>
    </row>
    <row r="790" spans="1:8" x14ac:dyDescent="0.35">
      <c r="A790" t="s">
        <v>849</v>
      </c>
      <c r="B790" t="s">
        <v>48</v>
      </c>
      <c r="C790" t="s">
        <v>12</v>
      </c>
      <c r="D790">
        <v>112414</v>
      </c>
      <c r="F790" s="7">
        <v>42339</v>
      </c>
      <c r="G790" t="s">
        <v>657</v>
      </c>
      <c r="H790" s="13">
        <v>-325.83999999999997</v>
      </c>
    </row>
    <row r="791" spans="1:8" x14ac:dyDescent="0.35">
      <c r="A791" t="s">
        <v>849</v>
      </c>
      <c r="B791" t="s">
        <v>49</v>
      </c>
      <c r="C791" t="s">
        <v>12</v>
      </c>
      <c r="D791">
        <v>112414</v>
      </c>
      <c r="F791" s="7">
        <v>42339</v>
      </c>
      <c r="G791" t="s">
        <v>150</v>
      </c>
      <c r="H791" s="13">
        <v>167.14</v>
      </c>
    </row>
    <row r="792" spans="1:8" x14ac:dyDescent="0.35">
      <c r="A792" t="s">
        <v>849</v>
      </c>
      <c r="B792" t="s">
        <v>49</v>
      </c>
      <c r="C792" t="s">
        <v>12</v>
      </c>
      <c r="D792">
        <v>112414</v>
      </c>
      <c r="F792" s="7">
        <v>42339</v>
      </c>
      <c r="G792" t="s">
        <v>102</v>
      </c>
      <c r="H792" s="13">
        <v>158.77000000000001</v>
      </c>
    </row>
    <row r="793" spans="1:8" x14ac:dyDescent="0.35">
      <c r="A793" t="s">
        <v>849</v>
      </c>
      <c r="B793" t="s">
        <v>49</v>
      </c>
      <c r="C793" t="s">
        <v>12</v>
      </c>
      <c r="D793">
        <v>112414</v>
      </c>
      <c r="F793" s="7">
        <v>42339</v>
      </c>
      <c r="G793" t="s">
        <v>630</v>
      </c>
      <c r="H793" s="13">
        <v>0.18</v>
      </c>
    </row>
    <row r="794" spans="1:8" x14ac:dyDescent="0.35">
      <c r="A794" t="s">
        <v>849</v>
      </c>
      <c r="B794" t="s">
        <v>49</v>
      </c>
      <c r="C794" t="s">
        <v>12</v>
      </c>
      <c r="D794">
        <v>112414</v>
      </c>
      <c r="F794" s="7">
        <v>42339</v>
      </c>
      <c r="G794" t="s">
        <v>631</v>
      </c>
      <c r="H794" s="13">
        <v>0.01</v>
      </c>
    </row>
    <row r="795" spans="1:8" x14ac:dyDescent="0.35">
      <c r="A795" t="s">
        <v>849</v>
      </c>
      <c r="B795" t="s">
        <v>49</v>
      </c>
      <c r="C795" t="s">
        <v>12</v>
      </c>
      <c r="D795">
        <v>112414</v>
      </c>
      <c r="F795" s="7">
        <v>42339</v>
      </c>
      <c r="G795" t="s">
        <v>774</v>
      </c>
      <c r="H795" s="13">
        <v>-0.33</v>
      </c>
    </row>
    <row r="796" spans="1:8" x14ac:dyDescent="0.35">
      <c r="A796" t="s">
        <v>849</v>
      </c>
      <c r="B796" t="s">
        <v>49</v>
      </c>
      <c r="C796" t="s">
        <v>12</v>
      </c>
      <c r="D796">
        <v>112414</v>
      </c>
      <c r="F796" s="7">
        <v>42339</v>
      </c>
      <c r="G796" t="s">
        <v>658</v>
      </c>
      <c r="H796" s="13">
        <v>-325.77</v>
      </c>
    </row>
    <row r="797" spans="1:8" x14ac:dyDescent="0.35">
      <c r="A797" t="s">
        <v>849</v>
      </c>
      <c r="B797" t="s">
        <v>50</v>
      </c>
      <c r="C797" t="s">
        <v>12</v>
      </c>
      <c r="D797">
        <v>112414</v>
      </c>
      <c r="F797" s="7">
        <v>42339</v>
      </c>
      <c r="G797" t="s">
        <v>102</v>
      </c>
      <c r="H797" s="13">
        <v>292.45</v>
      </c>
    </row>
    <row r="798" spans="1:8" x14ac:dyDescent="0.35">
      <c r="A798" t="s">
        <v>849</v>
      </c>
      <c r="B798" t="s">
        <v>50</v>
      </c>
      <c r="C798" t="s">
        <v>12</v>
      </c>
      <c r="D798">
        <v>112414</v>
      </c>
      <c r="F798" s="7">
        <v>42339</v>
      </c>
      <c r="G798" t="s">
        <v>150</v>
      </c>
      <c r="H798" s="13">
        <v>33.63000000000001</v>
      </c>
    </row>
    <row r="799" spans="1:8" x14ac:dyDescent="0.35">
      <c r="A799" t="s">
        <v>849</v>
      </c>
      <c r="B799" t="s">
        <v>50</v>
      </c>
      <c r="C799" t="s">
        <v>12</v>
      </c>
      <c r="D799">
        <v>112414</v>
      </c>
      <c r="F799" s="7">
        <v>42339</v>
      </c>
      <c r="G799" t="s">
        <v>630</v>
      </c>
      <c r="H799" s="13">
        <v>0.33</v>
      </c>
    </row>
    <row r="800" spans="1:8" x14ac:dyDescent="0.35">
      <c r="A800" t="s">
        <v>849</v>
      </c>
      <c r="B800" t="s">
        <v>50</v>
      </c>
      <c r="C800" t="s">
        <v>12</v>
      </c>
      <c r="D800">
        <v>112414</v>
      </c>
      <c r="F800" s="7">
        <v>42339</v>
      </c>
      <c r="G800" t="s">
        <v>631</v>
      </c>
      <c r="H800" s="13">
        <v>0.01</v>
      </c>
    </row>
    <row r="801" spans="1:8" x14ac:dyDescent="0.35">
      <c r="A801" t="s">
        <v>849</v>
      </c>
      <c r="B801" t="s">
        <v>50</v>
      </c>
      <c r="C801" t="s">
        <v>12</v>
      </c>
      <c r="D801">
        <v>112414</v>
      </c>
      <c r="F801" s="7">
        <v>42339</v>
      </c>
      <c r="G801" t="s">
        <v>775</v>
      </c>
      <c r="H801" s="13">
        <v>-0.33</v>
      </c>
    </row>
    <row r="802" spans="1:8" x14ac:dyDescent="0.35">
      <c r="A802" t="s">
        <v>849</v>
      </c>
      <c r="B802" t="s">
        <v>50</v>
      </c>
      <c r="C802" t="s">
        <v>12</v>
      </c>
      <c r="D802">
        <v>112414</v>
      </c>
      <c r="F802" s="7">
        <v>42339</v>
      </c>
      <c r="G802" t="s">
        <v>659</v>
      </c>
      <c r="H802" s="13">
        <v>-326.08999999999997</v>
      </c>
    </row>
    <row r="803" spans="1:8" x14ac:dyDescent="0.35">
      <c r="A803" t="s">
        <v>849</v>
      </c>
      <c r="B803" t="s">
        <v>51</v>
      </c>
      <c r="C803" t="s">
        <v>12</v>
      </c>
      <c r="D803">
        <v>112414</v>
      </c>
      <c r="F803" s="7">
        <v>42339</v>
      </c>
      <c r="G803" t="s">
        <v>102</v>
      </c>
      <c r="H803" s="13">
        <v>217.97</v>
      </c>
    </row>
    <row r="804" spans="1:8" x14ac:dyDescent="0.35">
      <c r="A804" t="s">
        <v>849</v>
      </c>
      <c r="B804" t="s">
        <v>51</v>
      </c>
      <c r="C804" t="s">
        <v>12</v>
      </c>
      <c r="D804">
        <v>112414</v>
      </c>
      <c r="F804" s="7">
        <v>42339</v>
      </c>
      <c r="G804" t="s">
        <v>150</v>
      </c>
      <c r="H804" s="13">
        <v>107.5</v>
      </c>
    </row>
    <row r="805" spans="1:8" x14ac:dyDescent="0.35">
      <c r="A805" t="s">
        <v>849</v>
      </c>
      <c r="B805" t="s">
        <v>51</v>
      </c>
      <c r="C805" t="s">
        <v>12</v>
      </c>
      <c r="D805">
        <v>112414</v>
      </c>
      <c r="F805" s="7">
        <v>42339</v>
      </c>
      <c r="G805" t="s">
        <v>630</v>
      </c>
      <c r="H805" s="13">
        <v>0.25</v>
      </c>
    </row>
    <row r="806" spans="1:8" x14ac:dyDescent="0.35">
      <c r="A806" t="s">
        <v>849</v>
      </c>
      <c r="B806" t="s">
        <v>51</v>
      </c>
      <c r="C806" t="s">
        <v>12</v>
      </c>
      <c r="D806">
        <v>112414</v>
      </c>
      <c r="F806" s="7">
        <v>42339</v>
      </c>
      <c r="G806" t="s">
        <v>631</v>
      </c>
      <c r="H806" s="13">
        <v>0.01</v>
      </c>
    </row>
    <row r="807" spans="1:8" x14ac:dyDescent="0.35">
      <c r="A807" t="s">
        <v>849</v>
      </c>
      <c r="B807" t="s">
        <v>51</v>
      </c>
      <c r="C807" t="s">
        <v>12</v>
      </c>
      <c r="D807">
        <v>112414</v>
      </c>
      <c r="F807" s="7">
        <v>42339</v>
      </c>
      <c r="G807" t="s">
        <v>776</v>
      </c>
      <c r="H807" s="13">
        <v>-0.34</v>
      </c>
    </row>
    <row r="808" spans="1:8" x14ac:dyDescent="0.35">
      <c r="A808" t="s">
        <v>849</v>
      </c>
      <c r="B808" t="s">
        <v>51</v>
      </c>
      <c r="C808" t="s">
        <v>12</v>
      </c>
      <c r="D808">
        <v>112414</v>
      </c>
      <c r="F808" s="7">
        <v>42339</v>
      </c>
      <c r="G808" t="s">
        <v>660</v>
      </c>
      <c r="H808" s="13">
        <v>-325.39</v>
      </c>
    </row>
    <row r="809" spans="1:8" x14ac:dyDescent="0.35">
      <c r="A809" t="s">
        <v>849</v>
      </c>
      <c r="B809" t="s">
        <v>52</v>
      </c>
      <c r="C809" t="s">
        <v>12</v>
      </c>
      <c r="D809">
        <v>112414</v>
      </c>
      <c r="F809" s="7">
        <v>42339</v>
      </c>
      <c r="G809" t="s">
        <v>102</v>
      </c>
      <c r="H809" s="13">
        <v>330.01</v>
      </c>
    </row>
    <row r="810" spans="1:8" x14ac:dyDescent="0.35">
      <c r="A810" t="s">
        <v>849</v>
      </c>
      <c r="B810" t="s">
        <v>52</v>
      </c>
      <c r="C810" t="s">
        <v>12</v>
      </c>
      <c r="D810">
        <v>112414</v>
      </c>
      <c r="F810" s="7">
        <v>42339</v>
      </c>
      <c r="G810" t="s">
        <v>630</v>
      </c>
      <c r="H810" s="13">
        <v>0.36</v>
      </c>
    </row>
    <row r="811" spans="1:8" x14ac:dyDescent="0.35">
      <c r="A811" t="s">
        <v>849</v>
      </c>
      <c r="B811" t="s">
        <v>52</v>
      </c>
      <c r="C811" t="s">
        <v>12</v>
      </c>
      <c r="D811">
        <v>112414</v>
      </c>
      <c r="F811" s="7">
        <v>42339</v>
      </c>
      <c r="G811" t="s">
        <v>631</v>
      </c>
      <c r="H811" s="13">
        <v>0.01</v>
      </c>
    </row>
    <row r="812" spans="1:8" x14ac:dyDescent="0.35">
      <c r="A812" t="s">
        <v>849</v>
      </c>
      <c r="B812" t="s">
        <v>52</v>
      </c>
      <c r="C812" t="s">
        <v>12</v>
      </c>
      <c r="D812">
        <v>112414</v>
      </c>
      <c r="F812" s="7">
        <v>42339</v>
      </c>
      <c r="G812" t="s">
        <v>777</v>
      </c>
      <c r="H812" s="13">
        <v>-0.33</v>
      </c>
    </row>
    <row r="813" spans="1:8" x14ac:dyDescent="0.35">
      <c r="A813" t="s">
        <v>849</v>
      </c>
      <c r="B813" t="s">
        <v>52</v>
      </c>
      <c r="C813" t="s">
        <v>12</v>
      </c>
      <c r="D813">
        <v>112414</v>
      </c>
      <c r="F813" s="7">
        <v>42339</v>
      </c>
      <c r="G813" t="s">
        <v>143</v>
      </c>
      <c r="H813" s="13">
        <v>-4.1299999999999795</v>
      </c>
    </row>
    <row r="814" spans="1:8" x14ac:dyDescent="0.35">
      <c r="A814" t="s">
        <v>849</v>
      </c>
      <c r="B814" t="s">
        <v>52</v>
      </c>
      <c r="C814" t="s">
        <v>12</v>
      </c>
      <c r="D814">
        <v>112414</v>
      </c>
      <c r="F814" s="7">
        <v>42339</v>
      </c>
      <c r="G814" t="s">
        <v>661</v>
      </c>
      <c r="H814" s="13">
        <v>-325.92</v>
      </c>
    </row>
    <row r="815" spans="1:8" x14ac:dyDescent="0.35">
      <c r="A815" t="s">
        <v>845</v>
      </c>
      <c r="B815" t="s">
        <v>32</v>
      </c>
      <c r="C815" t="s">
        <v>12</v>
      </c>
      <c r="D815">
        <v>22115</v>
      </c>
      <c r="F815" s="7">
        <v>42345</v>
      </c>
      <c r="G815" t="s">
        <v>587</v>
      </c>
      <c r="H815" s="13">
        <v>0</v>
      </c>
    </row>
    <row r="816" spans="1:8" x14ac:dyDescent="0.35">
      <c r="A816" t="s">
        <v>845</v>
      </c>
      <c r="B816" t="s">
        <v>32</v>
      </c>
      <c r="C816" t="s">
        <v>12</v>
      </c>
      <c r="D816">
        <v>22115</v>
      </c>
      <c r="F816" s="7">
        <v>42345</v>
      </c>
      <c r="G816" t="s">
        <v>102</v>
      </c>
      <c r="H816" s="13">
        <v>0</v>
      </c>
    </row>
    <row r="817" spans="1:8" x14ac:dyDescent="0.35">
      <c r="A817" t="s">
        <v>845</v>
      </c>
      <c r="B817" t="s">
        <v>32</v>
      </c>
      <c r="C817" t="s">
        <v>12</v>
      </c>
      <c r="D817">
        <v>52815</v>
      </c>
      <c r="F817" s="7">
        <v>42345</v>
      </c>
      <c r="G817" t="s">
        <v>102</v>
      </c>
      <c r="H817" s="13">
        <v>1.57</v>
      </c>
    </row>
    <row r="818" spans="1:8" x14ac:dyDescent="0.35">
      <c r="A818" t="s">
        <v>845</v>
      </c>
      <c r="B818" t="s">
        <v>32</v>
      </c>
      <c r="C818" t="s">
        <v>12</v>
      </c>
      <c r="D818">
        <v>52815</v>
      </c>
      <c r="F818" s="7">
        <v>42345</v>
      </c>
      <c r="G818" t="s">
        <v>587</v>
      </c>
      <c r="H818" s="13">
        <v>-1.57</v>
      </c>
    </row>
    <row r="819" spans="1:8" x14ac:dyDescent="0.35">
      <c r="A819" t="s">
        <v>845</v>
      </c>
      <c r="B819" t="s">
        <v>32</v>
      </c>
      <c r="C819" t="s">
        <v>12</v>
      </c>
      <c r="D819">
        <v>112414</v>
      </c>
      <c r="F819" s="7">
        <v>42345</v>
      </c>
      <c r="G819" t="s">
        <v>102</v>
      </c>
      <c r="H819" s="13">
        <v>1.66</v>
      </c>
    </row>
    <row r="820" spans="1:8" x14ac:dyDescent="0.35">
      <c r="A820" t="s">
        <v>845</v>
      </c>
      <c r="B820" t="s">
        <v>32</v>
      </c>
      <c r="C820" t="s">
        <v>12</v>
      </c>
      <c r="D820">
        <v>112414</v>
      </c>
      <c r="F820" s="7">
        <v>42345</v>
      </c>
      <c r="G820" t="s">
        <v>587</v>
      </c>
      <c r="H820" s="13">
        <v>-1.66</v>
      </c>
    </row>
    <row r="821" spans="1:8" x14ac:dyDescent="0.35">
      <c r="A821" t="s">
        <v>845</v>
      </c>
      <c r="B821" t="s">
        <v>36</v>
      </c>
      <c r="C821" t="s">
        <v>12</v>
      </c>
      <c r="D821">
        <v>22115</v>
      </c>
      <c r="F821" s="7">
        <v>42347</v>
      </c>
      <c r="G821" t="s">
        <v>102</v>
      </c>
      <c r="H821" s="13">
        <v>2.94</v>
      </c>
    </row>
    <row r="822" spans="1:8" x14ac:dyDescent="0.35">
      <c r="A822" t="s">
        <v>845</v>
      </c>
      <c r="B822" t="s">
        <v>36</v>
      </c>
      <c r="C822" t="s">
        <v>12</v>
      </c>
      <c r="D822">
        <v>22115</v>
      </c>
      <c r="F822" s="7">
        <v>42347</v>
      </c>
      <c r="G822" t="s">
        <v>587</v>
      </c>
      <c r="H822" s="13">
        <v>-2.94</v>
      </c>
    </row>
    <row r="823" spans="1:8" x14ac:dyDescent="0.35">
      <c r="A823" t="s">
        <v>845</v>
      </c>
      <c r="B823" t="s">
        <v>36</v>
      </c>
      <c r="C823" t="s">
        <v>12</v>
      </c>
      <c r="D823">
        <v>52815</v>
      </c>
      <c r="F823" s="7">
        <v>42347</v>
      </c>
      <c r="G823" t="s">
        <v>102</v>
      </c>
      <c r="H823" s="13">
        <v>2.8800000000000003</v>
      </c>
    </row>
    <row r="824" spans="1:8" x14ac:dyDescent="0.35">
      <c r="A824" t="s">
        <v>845</v>
      </c>
      <c r="B824" t="s">
        <v>36</v>
      </c>
      <c r="C824" t="s">
        <v>12</v>
      </c>
      <c r="D824">
        <v>52815</v>
      </c>
      <c r="F824" s="7">
        <v>42347</v>
      </c>
      <c r="G824" t="s">
        <v>587</v>
      </c>
      <c r="H824" s="13">
        <v>-2.8800000000000003</v>
      </c>
    </row>
    <row r="825" spans="1:8" x14ac:dyDescent="0.35">
      <c r="A825" t="s">
        <v>845</v>
      </c>
      <c r="B825" t="s">
        <v>36</v>
      </c>
      <c r="C825" t="s">
        <v>12</v>
      </c>
      <c r="D825">
        <v>112414</v>
      </c>
      <c r="F825" s="7">
        <v>42347</v>
      </c>
      <c r="G825" t="s">
        <v>102</v>
      </c>
      <c r="H825" s="13">
        <v>2.75</v>
      </c>
    </row>
    <row r="826" spans="1:8" x14ac:dyDescent="0.35">
      <c r="A826" t="s">
        <v>845</v>
      </c>
      <c r="B826" t="s">
        <v>36</v>
      </c>
      <c r="C826" t="s">
        <v>12</v>
      </c>
      <c r="D826">
        <v>112414</v>
      </c>
      <c r="F826" s="7">
        <v>42347</v>
      </c>
      <c r="G826" t="s">
        <v>587</v>
      </c>
      <c r="H826" s="13">
        <v>-2.75</v>
      </c>
    </row>
    <row r="827" spans="1:8" x14ac:dyDescent="0.35">
      <c r="A827" t="s">
        <v>845</v>
      </c>
      <c r="B827" t="s">
        <v>46</v>
      </c>
      <c r="C827" t="s">
        <v>12</v>
      </c>
      <c r="D827">
        <v>22115</v>
      </c>
      <c r="F827" s="7">
        <v>42348</v>
      </c>
      <c r="G827" t="s">
        <v>102</v>
      </c>
      <c r="H827" s="13">
        <v>2.2599999999999998</v>
      </c>
    </row>
    <row r="828" spans="1:8" x14ac:dyDescent="0.35">
      <c r="A828" t="s">
        <v>845</v>
      </c>
      <c r="B828" t="s">
        <v>46</v>
      </c>
      <c r="C828" t="s">
        <v>12</v>
      </c>
      <c r="D828">
        <v>22115</v>
      </c>
      <c r="F828" s="7">
        <v>42348</v>
      </c>
      <c r="G828" t="s">
        <v>102</v>
      </c>
      <c r="H828" s="13">
        <v>2.2599999999999998</v>
      </c>
    </row>
    <row r="829" spans="1:8" x14ac:dyDescent="0.35">
      <c r="A829" t="s">
        <v>845</v>
      </c>
      <c r="B829" t="s">
        <v>46</v>
      </c>
      <c r="C829" t="s">
        <v>12</v>
      </c>
      <c r="D829">
        <v>22115</v>
      </c>
      <c r="F829" s="7">
        <v>42348</v>
      </c>
      <c r="G829" t="s">
        <v>587</v>
      </c>
      <c r="H829" s="13">
        <v>-2.2599999999999998</v>
      </c>
    </row>
    <row r="830" spans="1:8" x14ac:dyDescent="0.35">
      <c r="A830" t="s">
        <v>845</v>
      </c>
      <c r="B830" t="s">
        <v>46</v>
      </c>
      <c r="C830" t="s">
        <v>12</v>
      </c>
      <c r="D830">
        <v>22115</v>
      </c>
      <c r="F830" s="7">
        <v>42348</v>
      </c>
      <c r="G830" t="s">
        <v>587</v>
      </c>
      <c r="H830" s="13">
        <v>-2.2599999999999998</v>
      </c>
    </row>
    <row r="831" spans="1:8" x14ac:dyDescent="0.35">
      <c r="A831" t="s">
        <v>845</v>
      </c>
      <c r="B831" t="s">
        <v>46</v>
      </c>
      <c r="C831" t="s">
        <v>12</v>
      </c>
      <c r="D831">
        <v>52815</v>
      </c>
      <c r="F831" s="7">
        <v>42348</v>
      </c>
      <c r="G831" t="s">
        <v>587</v>
      </c>
      <c r="H831" s="13">
        <v>0</v>
      </c>
    </row>
    <row r="832" spans="1:8" x14ac:dyDescent="0.35">
      <c r="A832" t="s">
        <v>845</v>
      </c>
      <c r="B832" t="s">
        <v>46</v>
      </c>
      <c r="C832" t="s">
        <v>12</v>
      </c>
      <c r="D832">
        <v>52815</v>
      </c>
      <c r="F832" s="7">
        <v>42348</v>
      </c>
      <c r="G832" t="s">
        <v>587</v>
      </c>
      <c r="H832" s="13">
        <v>0</v>
      </c>
    </row>
    <row r="833" spans="1:8" x14ac:dyDescent="0.35">
      <c r="A833" t="s">
        <v>845</v>
      </c>
      <c r="B833" t="s">
        <v>46</v>
      </c>
      <c r="C833" t="s">
        <v>12</v>
      </c>
      <c r="D833">
        <v>52815</v>
      </c>
      <c r="F833" s="7">
        <v>42348</v>
      </c>
      <c r="G833" t="s">
        <v>102</v>
      </c>
      <c r="H833" s="13">
        <v>0</v>
      </c>
    </row>
    <row r="834" spans="1:8" x14ac:dyDescent="0.35">
      <c r="A834" t="s">
        <v>845</v>
      </c>
      <c r="B834" t="s">
        <v>46</v>
      </c>
      <c r="C834" t="s">
        <v>12</v>
      </c>
      <c r="D834">
        <v>52815</v>
      </c>
      <c r="F834" s="7">
        <v>42348</v>
      </c>
      <c r="G834" t="s">
        <v>102</v>
      </c>
      <c r="H834" s="13">
        <v>0</v>
      </c>
    </row>
    <row r="835" spans="1:8" x14ac:dyDescent="0.35">
      <c r="A835" t="s">
        <v>845</v>
      </c>
      <c r="B835" t="s">
        <v>46</v>
      </c>
      <c r="C835" t="s">
        <v>12</v>
      </c>
      <c r="D835">
        <v>112414</v>
      </c>
      <c r="F835" s="7">
        <v>42348</v>
      </c>
      <c r="G835" t="s">
        <v>102</v>
      </c>
      <c r="H835" s="13">
        <v>2.5</v>
      </c>
    </row>
    <row r="836" spans="1:8" x14ac:dyDescent="0.35">
      <c r="A836" t="s">
        <v>845</v>
      </c>
      <c r="B836" t="s">
        <v>46</v>
      </c>
      <c r="C836" t="s">
        <v>12</v>
      </c>
      <c r="D836">
        <v>112414</v>
      </c>
      <c r="F836" s="7">
        <v>42348</v>
      </c>
      <c r="G836" t="s">
        <v>102</v>
      </c>
      <c r="H836" s="13">
        <v>2.5</v>
      </c>
    </row>
    <row r="837" spans="1:8" x14ac:dyDescent="0.35">
      <c r="A837" t="s">
        <v>845</v>
      </c>
      <c r="B837" t="s">
        <v>46</v>
      </c>
      <c r="C837" t="s">
        <v>12</v>
      </c>
      <c r="D837">
        <v>112414</v>
      </c>
      <c r="F837" s="7">
        <v>42348</v>
      </c>
      <c r="G837" t="s">
        <v>587</v>
      </c>
      <c r="H837" s="13">
        <v>-2.5</v>
      </c>
    </row>
    <row r="838" spans="1:8" x14ac:dyDescent="0.35">
      <c r="A838" t="s">
        <v>845</v>
      </c>
      <c r="B838" t="s">
        <v>46</v>
      </c>
      <c r="C838" t="s">
        <v>12</v>
      </c>
      <c r="D838">
        <v>112414</v>
      </c>
      <c r="F838" s="7">
        <v>42348</v>
      </c>
      <c r="G838" t="s">
        <v>587</v>
      </c>
      <c r="H838" s="13">
        <v>-2.5</v>
      </c>
    </row>
    <row r="839" spans="1:8" x14ac:dyDescent="0.35">
      <c r="A839" t="s">
        <v>845</v>
      </c>
      <c r="B839" t="s">
        <v>41</v>
      </c>
      <c r="C839" t="s">
        <v>12</v>
      </c>
      <c r="D839">
        <v>22115</v>
      </c>
      <c r="F839" s="7">
        <v>42349</v>
      </c>
      <c r="G839" t="s">
        <v>102</v>
      </c>
      <c r="H839" s="13">
        <v>7.44</v>
      </c>
    </row>
    <row r="840" spans="1:8" x14ac:dyDescent="0.35">
      <c r="A840" t="s">
        <v>845</v>
      </c>
      <c r="B840" t="s">
        <v>41</v>
      </c>
      <c r="C840" t="s">
        <v>12</v>
      </c>
      <c r="D840">
        <v>22115</v>
      </c>
      <c r="F840" s="7">
        <v>42349</v>
      </c>
      <c r="G840" t="s">
        <v>587</v>
      </c>
      <c r="H840" s="13">
        <v>-7.44</v>
      </c>
    </row>
    <row r="841" spans="1:8" x14ac:dyDescent="0.35">
      <c r="A841" t="s">
        <v>845</v>
      </c>
      <c r="B841" t="s">
        <v>41</v>
      </c>
      <c r="C841" t="s">
        <v>12</v>
      </c>
      <c r="D841">
        <v>52815</v>
      </c>
      <c r="F841" s="7">
        <v>42349</v>
      </c>
      <c r="G841" t="s">
        <v>102</v>
      </c>
      <c r="H841" s="13">
        <v>7.419999999999999</v>
      </c>
    </row>
    <row r="842" spans="1:8" x14ac:dyDescent="0.35">
      <c r="A842" t="s">
        <v>845</v>
      </c>
      <c r="B842" t="s">
        <v>41</v>
      </c>
      <c r="C842" t="s">
        <v>12</v>
      </c>
      <c r="D842">
        <v>52815</v>
      </c>
      <c r="F842" s="7">
        <v>42349</v>
      </c>
      <c r="G842" t="s">
        <v>587</v>
      </c>
      <c r="H842" s="13">
        <v>-7.419999999999999</v>
      </c>
    </row>
    <row r="843" spans="1:8" x14ac:dyDescent="0.35">
      <c r="A843" t="s">
        <v>845</v>
      </c>
      <c r="B843" t="s">
        <v>41</v>
      </c>
      <c r="C843" t="s">
        <v>12</v>
      </c>
      <c r="D843">
        <v>112414</v>
      </c>
      <c r="F843" s="7">
        <v>42349</v>
      </c>
      <c r="G843" t="s">
        <v>587</v>
      </c>
      <c r="H843" s="13">
        <v>0</v>
      </c>
    </row>
    <row r="844" spans="1:8" x14ac:dyDescent="0.35">
      <c r="A844" t="s">
        <v>845</v>
      </c>
      <c r="B844" t="s">
        <v>41</v>
      </c>
      <c r="C844" t="s">
        <v>12</v>
      </c>
      <c r="D844">
        <v>112414</v>
      </c>
      <c r="F844" s="7">
        <v>42349</v>
      </c>
      <c r="G844" t="s">
        <v>102</v>
      </c>
      <c r="H844" s="13">
        <v>0</v>
      </c>
    </row>
    <row r="845" spans="1:8" x14ac:dyDescent="0.35">
      <c r="A845" t="s">
        <v>845</v>
      </c>
      <c r="B845" t="s">
        <v>33</v>
      </c>
      <c r="C845" t="s">
        <v>12</v>
      </c>
      <c r="D845">
        <v>22115</v>
      </c>
      <c r="F845" s="7">
        <v>42353</v>
      </c>
      <c r="G845" t="s">
        <v>587</v>
      </c>
      <c r="H845" s="13">
        <v>0</v>
      </c>
    </row>
    <row r="846" spans="1:8" x14ac:dyDescent="0.35">
      <c r="A846" t="s">
        <v>845</v>
      </c>
      <c r="B846" t="s">
        <v>33</v>
      </c>
      <c r="C846" t="s">
        <v>12</v>
      </c>
      <c r="D846">
        <v>22115</v>
      </c>
      <c r="F846" s="7">
        <v>42353</v>
      </c>
      <c r="G846" t="s">
        <v>102</v>
      </c>
      <c r="H846" s="13">
        <v>0</v>
      </c>
    </row>
    <row r="847" spans="1:8" x14ac:dyDescent="0.35">
      <c r="A847" t="s">
        <v>845</v>
      </c>
      <c r="B847" t="s">
        <v>34</v>
      </c>
      <c r="C847" t="s">
        <v>12</v>
      </c>
      <c r="D847">
        <v>22115</v>
      </c>
      <c r="F847" s="7">
        <v>42353</v>
      </c>
      <c r="G847" t="s">
        <v>102</v>
      </c>
      <c r="H847" s="13">
        <v>3.3</v>
      </c>
    </row>
    <row r="848" spans="1:8" x14ac:dyDescent="0.35">
      <c r="A848" t="s">
        <v>845</v>
      </c>
      <c r="B848" t="s">
        <v>34</v>
      </c>
      <c r="C848" t="s">
        <v>12</v>
      </c>
      <c r="D848">
        <v>22115</v>
      </c>
      <c r="F848" s="7">
        <v>42353</v>
      </c>
      <c r="G848" t="s">
        <v>587</v>
      </c>
      <c r="H848" s="13">
        <v>-3.3</v>
      </c>
    </row>
    <row r="849" spans="1:8" x14ac:dyDescent="0.35">
      <c r="A849" t="s">
        <v>845</v>
      </c>
      <c r="B849" t="s">
        <v>61</v>
      </c>
      <c r="C849" t="s">
        <v>12</v>
      </c>
      <c r="D849">
        <v>22115</v>
      </c>
      <c r="F849" s="7">
        <v>42353</v>
      </c>
      <c r="G849" t="s">
        <v>102</v>
      </c>
      <c r="H849" s="13">
        <v>1.7</v>
      </c>
    </row>
    <row r="850" spans="1:8" x14ac:dyDescent="0.35">
      <c r="A850" t="s">
        <v>845</v>
      </c>
      <c r="B850" t="s">
        <v>61</v>
      </c>
      <c r="C850" t="s">
        <v>12</v>
      </c>
      <c r="D850">
        <v>22115</v>
      </c>
      <c r="F850" s="7">
        <v>42353</v>
      </c>
      <c r="G850" t="s">
        <v>587</v>
      </c>
      <c r="H850" s="13">
        <v>-1.7</v>
      </c>
    </row>
    <row r="851" spans="1:8" x14ac:dyDescent="0.35">
      <c r="A851" t="s">
        <v>845</v>
      </c>
      <c r="B851" t="s">
        <v>33</v>
      </c>
      <c r="C851" t="s">
        <v>12</v>
      </c>
      <c r="D851">
        <v>52815</v>
      </c>
      <c r="F851" s="7">
        <v>42353</v>
      </c>
      <c r="G851" t="s">
        <v>587</v>
      </c>
      <c r="H851" s="13">
        <v>0</v>
      </c>
    </row>
    <row r="852" spans="1:8" x14ac:dyDescent="0.35">
      <c r="A852" t="s">
        <v>845</v>
      </c>
      <c r="B852" t="s">
        <v>33</v>
      </c>
      <c r="C852" t="s">
        <v>12</v>
      </c>
      <c r="D852">
        <v>52815</v>
      </c>
      <c r="F852" s="7">
        <v>42353</v>
      </c>
      <c r="G852" t="s">
        <v>102</v>
      </c>
      <c r="H852" s="13">
        <v>0</v>
      </c>
    </row>
    <row r="853" spans="1:8" x14ac:dyDescent="0.35">
      <c r="A853" t="s">
        <v>845</v>
      </c>
      <c r="B853" t="s">
        <v>34</v>
      </c>
      <c r="C853" t="s">
        <v>12</v>
      </c>
      <c r="D853">
        <v>52815</v>
      </c>
      <c r="F853" s="7">
        <v>42353</v>
      </c>
      <c r="G853" t="s">
        <v>102</v>
      </c>
      <c r="H853" s="13">
        <v>3.0100000000000007</v>
      </c>
    </row>
    <row r="854" spans="1:8" x14ac:dyDescent="0.35">
      <c r="A854" t="s">
        <v>845</v>
      </c>
      <c r="B854" t="s">
        <v>34</v>
      </c>
      <c r="C854" t="s">
        <v>12</v>
      </c>
      <c r="D854">
        <v>52815</v>
      </c>
      <c r="F854" s="7">
        <v>42353</v>
      </c>
      <c r="G854" t="s">
        <v>587</v>
      </c>
      <c r="H854" s="13">
        <v>-3.0100000000000007</v>
      </c>
    </row>
    <row r="855" spans="1:8" x14ac:dyDescent="0.35">
      <c r="A855" t="s">
        <v>845</v>
      </c>
      <c r="B855" t="s">
        <v>61</v>
      </c>
      <c r="C855" t="s">
        <v>12</v>
      </c>
      <c r="D855">
        <v>52815</v>
      </c>
      <c r="F855" s="7">
        <v>42353</v>
      </c>
      <c r="G855" t="s">
        <v>587</v>
      </c>
      <c r="H855" s="13">
        <v>0</v>
      </c>
    </row>
    <row r="856" spans="1:8" x14ac:dyDescent="0.35">
      <c r="A856" t="s">
        <v>845</v>
      </c>
      <c r="B856" t="s">
        <v>61</v>
      </c>
      <c r="C856" t="s">
        <v>12</v>
      </c>
      <c r="D856">
        <v>52815</v>
      </c>
      <c r="F856" s="7">
        <v>42353</v>
      </c>
      <c r="G856" t="s">
        <v>102</v>
      </c>
      <c r="H856" s="13">
        <v>0</v>
      </c>
    </row>
    <row r="857" spans="1:8" x14ac:dyDescent="0.35">
      <c r="A857" t="s">
        <v>845</v>
      </c>
      <c r="B857" t="s">
        <v>33</v>
      </c>
      <c r="C857" t="s">
        <v>12</v>
      </c>
      <c r="D857">
        <v>112414</v>
      </c>
      <c r="F857" s="7">
        <v>42353</v>
      </c>
      <c r="G857" t="s">
        <v>102</v>
      </c>
      <c r="H857" s="13">
        <v>1.48</v>
      </c>
    </row>
    <row r="858" spans="1:8" x14ac:dyDescent="0.35">
      <c r="A858" t="s">
        <v>845</v>
      </c>
      <c r="B858" t="s">
        <v>33</v>
      </c>
      <c r="C858" t="s">
        <v>12</v>
      </c>
      <c r="D858">
        <v>112414</v>
      </c>
      <c r="F858" s="7">
        <v>42353</v>
      </c>
      <c r="G858" t="s">
        <v>587</v>
      </c>
      <c r="H858" s="13">
        <v>-1.48</v>
      </c>
    </row>
    <row r="859" spans="1:8" x14ac:dyDescent="0.35">
      <c r="A859" t="s">
        <v>845</v>
      </c>
      <c r="B859" t="s">
        <v>34</v>
      </c>
      <c r="C859" t="s">
        <v>12</v>
      </c>
      <c r="D859">
        <v>112414</v>
      </c>
      <c r="F859" s="7">
        <v>42353</v>
      </c>
      <c r="G859" t="s">
        <v>102</v>
      </c>
      <c r="H859" s="13">
        <v>3.11</v>
      </c>
    </row>
    <row r="860" spans="1:8" x14ac:dyDescent="0.35">
      <c r="A860" t="s">
        <v>845</v>
      </c>
      <c r="B860" t="s">
        <v>34</v>
      </c>
      <c r="C860" t="s">
        <v>12</v>
      </c>
      <c r="D860">
        <v>112414</v>
      </c>
      <c r="F860" s="7">
        <v>42353</v>
      </c>
      <c r="G860" t="s">
        <v>587</v>
      </c>
      <c r="H860" s="13">
        <v>-3.11</v>
      </c>
    </row>
    <row r="861" spans="1:8" x14ac:dyDescent="0.35">
      <c r="A861" t="s">
        <v>845</v>
      </c>
      <c r="B861" t="s">
        <v>61</v>
      </c>
      <c r="C861" t="s">
        <v>12</v>
      </c>
      <c r="D861">
        <v>112414</v>
      </c>
      <c r="F861" s="7">
        <v>42353</v>
      </c>
      <c r="G861" t="s">
        <v>587</v>
      </c>
      <c r="H861" s="13">
        <v>0</v>
      </c>
    </row>
    <row r="862" spans="1:8" x14ac:dyDescent="0.35">
      <c r="A862" t="s">
        <v>845</v>
      </c>
      <c r="B862" t="s">
        <v>61</v>
      </c>
      <c r="C862" t="s">
        <v>12</v>
      </c>
      <c r="D862">
        <v>112414</v>
      </c>
      <c r="F862" s="7">
        <v>42353</v>
      </c>
      <c r="G862" t="s">
        <v>102</v>
      </c>
      <c r="H862" s="13">
        <v>0</v>
      </c>
    </row>
    <row r="863" spans="1:8" x14ac:dyDescent="0.35">
      <c r="A863" t="s">
        <v>317</v>
      </c>
      <c r="C863" t="s">
        <v>12</v>
      </c>
      <c r="F863" s="7">
        <v>42359</v>
      </c>
      <c r="G863" t="s">
        <v>101</v>
      </c>
      <c r="H863" s="13">
        <v>8958.48</v>
      </c>
    </row>
    <row r="864" spans="1:8" x14ac:dyDescent="0.35">
      <c r="A864" t="s">
        <v>317</v>
      </c>
      <c r="C864" t="s">
        <v>12</v>
      </c>
      <c r="F864" s="7">
        <v>42359</v>
      </c>
      <c r="G864" t="s">
        <v>102</v>
      </c>
      <c r="H864" s="13">
        <v>-8958.48</v>
      </c>
    </row>
    <row r="865" spans="1:8" x14ac:dyDescent="0.35">
      <c r="A865" t="s">
        <v>845</v>
      </c>
      <c r="B865" t="s">
        <v>65</v>
      </c>
      <c r="C865" t="s">
        <v>12</v>
      </c>
      <c r="D865">
        <v>22115</v>
      </c>
      <c r="F865" s="7">
        <v>42368</v>
      </c>
      <c r="G865" t="s">
        <v>587</v>
      </c>
      <c r="H865" s="13">
        <v>0</v>
      </c>
    </row>
    <row r="866" spans="1:8" x14ac:dyDescent="0.35">
      <c r="A866" t="s">
        <v>845</v>
      </c>
      <c r="B866" t="s">
        <v>65</v>
      </c>
      <c r="C866" t="s">
        <v>12</v>
      </c>
      <c r="D866">
        <v>22115</v>
      </c>
      <c r="F866" s="7">
        <v>42368</v>
      </c>
      <c r="G866" t="s">
        <v>102</v>
      </c>
      <c r="H866" s="13">
        <v>0</v>
      </c>
    </row>
    <row r="867" spans="1:8" x14ac:dyDescent="0.35">
      <c r="A867" t="s">
        <v>845</v>
      </c>
      <c r="B867" t="s">
        <v>65</v>
      </c>
      <c r="C867" t="s">
        <v>12</v>
      </c>
      <c r="D867">
        <v>52815</v>
      </c>
      <c r="F867" s="7">
        <v>42368</v>
      </c>
      <c r="G867" t="s">
        <v>102</v>
      </c>
      <c r="H867" s="13">
        <v>1.29</v>
      </c>
    </row>
    <row r="868" spans="1:8" x14ac:dyDescent="0.35">
      <c r="A868" t="s">
        <v>845</v>
      </c>
      <c r="B868" t="s">
        <v>65</v>
      </c>
      <c r="C868" t="s">
        <v>12</v>
      </c>
      <c r="D868">
        <v>52815</v>
      </c>
      <c r="F868" s="7">
        <v>42368</v>
      </c>
      <c r="G868" t="s">
        <v>587</v>
      </c>
      <c r="H868" s="13">
        <v>-1.29</v>
      </c>
    </row>
    <row r="869" spans="1:8" x14ac:dyDescent="0.35">
      <c r="A869" t="s">
        <v>845</v>
      </c>
      <c r="B869" t="s">
        <v>65</v>
      </c>
      <c r="C869" t="s">
        <v>12</v>
      </c>
      <c r="D869">
        <v>112414</v>
      </c>
      <c r="F869" s="7">
        <v>42368</v>
      </c>
      <c r="G869" t="s">
        <v>587</v>
      </c>
      <c r="H869" s="13">
        <v>0</v>
      </c>
    </row>
    <row r="870" spans="1:8" x14ac:dyDescent="0.35">
      <c r="A870" t="s">
        <v>845</v>
      </c>
      <c r="B870" t="s">
        <v>65</v>
      </c>
      <c r="C870" t="s">
        <v>12</v>
      </c>
      <c r="D870">
        <v>112414</v>
      </c>
      <c r="F870" s="7">
        <v>42368</v>
      </c>
      <c r="G870" t="s">
        <v>102</v>
      </c>
      <c r="H870" s="13">
        <v>0</v>
      </c>
    </row>
    <row r="871" spans="1:8" x14ac:dyDescent="0.35">
      <c r="A871" t="s">
        <v>844</v>
      </c>
      <c r="B871" t="s">
        <v>55</v>
      </c>
      <c r="C871" t="s">
        <v>12</v>
      </c>
      <c r="D871">
        <v>22115</v>
      </c>
      <c r="F871" s="7">
        <v>42369</v>
      </c>
      <c r="G871" t="s">
        <v>102</v>
      </c>
      <c r="H871" s="13">
        <v>45.56</v>
      </c>
    </row>
    <row r="872" spans="1:8" x14ac:dyDescent="0.35">
      <c r="A872" t="s">
        <v>844</v>
      </c>
      <c r="B872" t="s">
        <v>55</v>
      </c>
      <c r="C872" t="s">
        <v>12</v>
      </c>
      <c r="D872">
        <v>22115</v>
      </c>
      <c r="F872" s="7">
        <v>42369</v>
      </c>
      <c r="G872" t="s">
        <v>667</v>
      </c>
      <c r="H872" s="13">
        <v>-45.56</v>
      </c>
    </row>
    <row r="873" spans="1:8" x14ac:dyDescent="0.35">
      <c r="A873" t="s">
        <v>844</v>
      </c>
      <c r="B873" t="s">
        <v>55</v>
      </c>
      <c r="C873" t="s">
        <v>12</v>
      </c>
      <c r="D873">
        <v>52815</v>
      </c>
      <c r="F873" s="7">
        <v>42369</v>
      </c>
      <c r="G873" t="s">
        <v>102</v>
      </c>
      <c r="H873" s="13">
        <v>38.47</v>
      </c>
    </row>
    <row r="874" spans="1:8" x14ac:dyDescent="0.35">
      <c r="A874" t="s">
        <v>844</v>
      </c>
      <c r="B874" t="s">
        <v>55</v>
      </c>
      <c r="C874" t="s">
        <v>12</v>
      </c>
      <c r="D874">
        <v>52815</v>
      </c>
      <c r="F874" s="7">
        <v>42369</v>
      </c>
      <c r="G874" t="s">
        <v>697</v>
      </c>
      <c r="H874" s="13">
        <v>-38.47</v>
      </c>
    </row>
    <row r="875" spans="1:8" x14ac:dyDescent="0.35">
      <c r="A875" t="s">
        <v>845</v>
      </c>
      <c r="B875" t="s">
        <v>55</v>
      </c>
      <c r="C875" t="s">
        <v>12</v>
      </c>
      <c r="D875">
        <v>22115</v>
      </c>
      <c r="F875" s="7">
        <v>42369</v>
      </c>
      <c r="G875" t="s">
        <v>102</v>
      </c>
      <c r="H875" s="13">
        <v>30.37</v>
      </c>
    </row>
    <row r="876" spans="1:8" x14ac:dyDescent="0.35">
      <c r="A876" t="s">
        <v>845</v>
      </c>
      <c r="B876" t="s">
        <v>55</v>
      </c>
      <c r="C876" t="s">
        <v>12</v>
      </c>
      <c r="D876">
        <v>22115</v>
      </c>
      <c r="F876" s="7">
        <v>42369</v>
      </c>
      <c r="G876" t="s">
        <v>587</v>
      </c>
      <c r="H876" s="13">
        <v>-30.37</v>
      </c>
    </row>
    <row r="877" spans="1:8" x14ac:dyDescent="0.35">
      <c r="A877" t="s">
        <v>845</v>
      </c>
      <c r="B877" t="s">
        <v>55</v>
      </c>
      <c r="C877" t="s">
        <v>12</v>
      </c>
      <c r="D877">
        <v>52815</v>
      </c>
      <c r="F877" s="7">
        <v>42369</v>
      </c>
      <c r="G877" t="s">
        <v>102</v>
      </c>
      <c r="H877" s="13">
        <v>25.650000000000002</v>
      </c>
    </row>
    <row r="878" spans="1:8" x14ac:dyDescent="0.35">
      <c r="A878" t="s">
        <v>845</v>
      </c>
      <c r="B878" t="s">
        <v>55</v>
      </c>
      <c r="C878" t="s">
        <v>12</v>
      </c>
      <c r="D878">
        <v>52815</v>
      </c>
      <c r="F878" s="7">
        <v>42369</v>
      </c>
      <c r="G878" t="s">
        <v>587</v>
      </c>
      <c r="H878" s="13">
        <v>-25.650000000000002</v>
      </c>
    </row>
    <row r="879" spans="1:8" x14ac:dyDescent="0.35">
      <c r="A879" t="s">
        <v>845</v>
      </c>
      <c r="B879" t="s">
        <v>55</v>
      </c>
      <c r="C879" t="s">
        <v>12</v>
      </c>
      <c r="D879">
        <v>112414</v>
      </c>
      <c r="F879" s="7">
        <v>42369</v>
      </c>
      <c r="G879" t="s">
        <v>587</v>
      </c>
      <c r="H879" s="13">
        <v>0</v>
      </c>
    </row>
    <row r="880" spans="1:8" x14ac:dyDescent="0.35">
      <c r="A880" t="s">
        <v>845</v>
      </c>
      <c r="B880" t="s">
        <v>55</v>
      </c>
      <c r="C880" t="s">
        <v>12</v>
      </c>
      <c r="D880">
        <v>112414</v>
      </c>
      <c r="F880" s="7">
        <v>42369</v>
      </c>
      <c r="G880" t="s">
        <v>102</v>
      </c>
      <c r="H880" s="13">
        <v>0</v>
      </c>
    </row>
    <row r="881" spans="1:8" x14ac:dyDescent="0.35">
      <c r="A881" t="s">
        <v>845</v>
      </c>
      <c r="B881" t="s">
        <v>66</v>
      </c>
      <c r="C881" t="s">
        <v>12</v>
      </c>
      <c r="D881">
        <v>22115</v>
      </c>
      <c r="F881" s="7">
        <v>42373</v>
      </c>
      <c r="G881" t="s">
        <v>587</v>
      </c>
      <c r="H881" s="13">
        <v>0</v>
      </c>
    </row>
    <row r="882" spans="1:8" x14ac:dyDescent="0.35">
      <c r="A882" t="s">
        <v>845</v>
      </c>
      <c r="B882" t="s">
        <v>66</v>
      </c>
      <c r="C882" t="s">
        <v>12</v>
      </c>
      <c r="D882">
        <v>22115</v>
      </c>
      <c r="F882" s="7">
        <v>42373</v>
      </c>
      <c r="G882" t="s">
        <v>102</v>
      </c>
      <c r="H882" s="13">
        <v>0</v>
      </c>
    </row>
    <row r="883" spans="1:8" x14ac:dyDescent="0.35">
      <c r="A883" t="s">
        <v>845</v>
      </c>
      <c r="B883" t="s">
        <v>51</v>
      </c>
      <c r="C883" t="s">
        <v>12</v>
      </c>
      <c r="D883">
        <v>22115</v>
      </c>
      <c r="F883" s="7">
        <v>42373</v>
      </c>
      <c r="G883" t="s">
        <v>587</v>
      </c>
      <c r="H883" s="13">
        <v>0</v>
      </c>
    </row>
    <row r="884" spans="1:8" x14ac:dyDescent="0.35">
      <c r="A884" t="s">
        <v>845</v>
      </c>
      <c r="B884" t="s">
        <v>51</v>
      </c>
      <c r="C884" t="s">
        <v>12</v>
      </c>
      <c r="D884">
        <v>22115</v>
      </c>
      <c r="F884" s="7">
        <v>42373</v>
      </c>
      <c r="G884" t="s">
        <v>102</v>
      </c>
      <c r="H884" s="13">
        <v>0</v>
      </c>
    </row>
    <row r="885" spans="1:8" x14ac:dyDescent="0.35">
      <c r="A885" t="s">
        <v>845</v>
      </c>
      <c r="B885" t="s">
        <v>66</v>
      </c>
      <c r="C885" t="s">
        <v>12</v>
      </c>
      <c r="D885">
        <v>52815</v>
      </c>
      <c r="F885" s="7">
        <v>42373</v>
      </c>
      <c r="G885" t="s">
        <v>102</v>
      </c>
      <c r="H885" s="13">
        <v>2.1</v>
      </c>
    </row>
    <row r="886" spans="1:8" x14ac:dyDescent="0.35">
      <c r="A886" t="s">
        <v>845</v>
      </c>
      <c r="B886" t="s">
        <v>66</v>
      </c>
      <c r="C886" t="s">
        <v>12</v>
      </c>
      <c r="D886">
        <v>52815</v>
      </c>
      <c r="F886" s="7">
        <v>42373</v>
      </c>
      <c r="G886" t="s">
        <v>587</v>
      </c>
      <c r="H886" s="13">
        <v>-2.1</v>
      </c>
    </row>
    <row r="887" spans="1:8" x14ac:dyDescent="0.35">
      <c r="A887" t="s">
        <v>845</v>
      </c>
      <c r="B887" t="s">
        <v>51</v>
      </c>
      <c r="C887" t="s">
        <v>12</v>
      </c>
      <c r="D887">
        <v>52815</v>
      </c>
      <c r="F887" s="7">
        <v>42373</v>
      </c>
      <c r="G887" t="s">
        <v>102</v>
      </c>
      <c r="H887" s="13">
        <v>2</v>
      </c>
    </row>
    <row r="888" spans="1:8" x14ac:dyDescent="0.35">
      <c r="A888" t="s">
        <v>845</v>
      </c>
      <c r="B888" t="s">
        <v>51</v>
      </c>
      <c r="C888" t="s">
        <v>12</v>
      </c>
      <c r="D888">
        <v>52815</v>
      </c>
      <c r="F888" s="7">
        <v>42373</v>
      </c>
      <c r="G888" t="s">
        <v>587</v>
      </c>
      <c r="H888" s="13">
        <v>-2</v>
      </c>
    </row>
    <row r="889" spans="1:8" x14ac:dyDescent="0.35">
      <c r="A889" t="s">
        <v>845</v>
      </c>
      <c r="B889" t="s">
        <v>66</v>
      </c>
      <c r="C889" t="s">
        <v>12</v>
      </c>
      <c r="D889">
        <v>112414</v>
      </c>
      <c r="F889" s="7">
        <v>42373</v>
      </c>
      <c r="G889" t="s">
        <v>587</v>
      </c>
      <c r="H889" s="13">
        <v>0</v>
      </c>
    </row>
    <row r="890" spans="1:8" x14ac:dyDescent="0.35">
      <c r="A890" t="s">
        <v>845</v>
      </c>
      <c r="B890" t="s">
        <v>66</v>
      </c>
      <c r="C890" t="s">
        <v>12</v>
      </c>
      <c r="D890">
        <v>112414</v>
      </c>
      <c r="F890" s="7">
        <v>42373</v>
      </c>
      <c r="G890" t="s">
        <v>102</v>
      </c>
      <c r="H890" s="13">
        <v>0</v>
      </c>
    </row>
    <row r="891" spans="1:8" x14ac:dyDescent="0.35">
      <c r="A891" t="s">
        <v>845</v>
      </c>
      <c r="B891" t="s">
        <v>51</v>
      </c>
      <c r="C891" t="s">
        <v>12</v>
      </c>
      <c r="D891">
        <v>112414</v>
      </c>
      <c r="F891" s="7">
        <v>42373</v>
      </c>
      <c r="G891" t="s">
        <v>587</v>
      </c>
      <c r="H891" s="13">
        <v>0</v>
      </c>
    </row>
    <row r="892" spans="1:8" x14ac:dyDescent="0.35">
      <c r="A892" t="s">
        <v>845</v>
      </c>
      <c r="B892" t="s">
        <v>51</v>
      </c>
      <c r="C892" t="s">
        <v>12</v>
      </c>
      <c r="D892">
        <v>112414</v>
      </c>
      <c r="F892" s="7">
        <v>42373</v>
      </c>
      <c r="G892" t="s">
        <v>102</v>
      </c>
      <c r="H892" s="13">
        <v>0</v>
      </c>
    </row>
    <row r="893" spans="1:8" x14ac:dyDescent="0.35">
      <c r="A893" t="s">
        <v>845</v>
      </c>
      <c r="B893" t="s">
        <v>56</v>
      </c>
      <c r="C893" t="s">
        <v>12</v>
      </c>
      <c r="D893">
        <v>22115</v>
      </c>
      <c r="F893" s="7">
        <v>42374</v>
      </c>
      <c r="G893" t="s">
        <v>102</v>
      </c>
      <c r="H893" s="13">
        <v>1.21</v>
      </c>
    </row>
    <row r="894" spans="1:8" x14ac:dyDescent="0.35">
      <c r="A894" t="s">
        <v>845</v>
      </c>
      <c r="B894" t="s">
        <v>56</v>
      </c>
      <c r="C894" t="s">
        <v>12</v>
      </c>
      <c r="D894">
        <v>22115</v>
      </c>
      <c r="F894" s="7">
        <v>42374</v>
      </c>
      <c r="G894" t="s">
        <v>587</v>
      </c>
      <c r="H894" s="13">
        <v>-1.21</v>
      </c>
    </row>
    <row r="895" spans="1:8" x14ac:dyDescent="0.35">
      <c r="A895" t="s">
        <v>845</v>
      </c>
      <c r="B895" t="s">
        <v>56</v>
      </c>
      <c r="C895" t="s">
        <v>12</v>
      </c>
      <c r="D895">
        <v>52815</v>
      </c>
      <c r="F895" s="7">
        <v>42374</v>
      </c>
      <c r="G895" t="s">
        <v>587</v>
      </c>
      <c r="H895" s="13">
        <v>0</v>
      </c>
    </row>
    <row r="896" spans="1:8" x14ac:dyDescent="0.35">
      <c r="A896" t="s">
        <v>845</v>
      </c>
      <c r="B896" t="s">
        <v>56</v>
      </c>
      <c r="C896" t="s">
        <v>12</v>
      </c>
      <c r="D896">
        <v>52815</v>
      </c>
      <c r="F896" s="7">
        <v>42374</v>
      </c>
      <c r="G896" t="s">
        <v>102</v>
      </c>
      <c r="H896" s="13">
        <v>0</v>
      </c>
    </row>
    <row r="897" spans="1:8" x14ac:dyDescent="0.35">
      <c r="A897" t="s">
        <v>845</v>
      </c>
      <c r="B897" t="s">
        <v>56</v>
      </c>
      <c r="C897" t="s">
        <v>12</v>
      </c>
      <c r="D897">
        <v>112414</v>
      </c>
      <c r="F897" s="7">
        <v>42374</v>
      </c>
      <c r="G897" t="s">
        <v>587</v>
      </c>
      <c r="H897" s="13">
        <v>0</v>
      </c>
    </row>
    <row r="898" spans="1:8" x14ac:dyDescent="0.35">
      <c r="A898" t="s">
        <v>845</v>
      </c>
      <c r="B898" t="s">
        <v>56</v>
      </c>
      <c r="C898" t="s">
        <v>12</v>
      </c>
      <c r="D898">
        <v>112414</v>
      </c>
      <c r="F898" s="7">
        <v>42374</v>
      </c>
      <c r="G898" t="s">
        <v>102</v>
      </c>
      <c r="H898" s="13">
        <v>0</v>
      </c>
    </row>
    <row r="899" spans="1:8" x14ac:dyDescent="0.35">
      <c r="A899" t="s">
        <v>845</v>
      </c>
      <c r="B899" t="s">
        <v>64</v>
      </c>
      <c r="C899" t="s">
        <v>12</v>
      </c>
      <c r="D899">
        <v>22115</v>
      </c>
      <c r="F899" s="7">
        <v>42384</v>
      </c>
      <c r="G899" t="s">
        <v>587</v>
      </c>
      <c r="H899" s="13">
        <v>0</v>
      </c>
    </row>
    <row r="900" spans="1:8" x14ac:dyDescent="0.35">
      <c r="A900" t="s">
        <v>845</v>
      </c>
      <c r="B900" t="s">
        <v>64</v>
      </c>
      <c r="C900" t="s">
        <v>12</v>
      </c>
      <c r="D900">
        <v>22115</v>
      </c>
      <c r="F900" s="7">
        <v>42384</v>
      </c>
      <c r="G900" t="s">
        <v>102</v>
      </c>
      <c r="H900" s="13">
        <v>0</v>
      </c>
    </row>
    <row r="901" spans="1:8" x14ac:dyDescent="0.35">
      <c r="A901" t="s">
        <v>845</v>
      </c>
      <c r="B901" t="s">
        <v>64</v>
      </c>
      <c r="C901" t="s">
        <v>12</v>
      </c>
      <c r="D901">
        <v>52815</v>
      </c>
      <c r="F901" s="7">
        <v>42384</v>
      </c>
      <c r="G901" t="s">
        <v>102</v>
      </c>
      <c r="H901" s="13">
        <v>2.4500000000000002</v>
      </c>
    </row>
    <row r="902" spans="1:8" x14ac:dyDescent="0.35">
      <c r="A902" t="s">
        <v>845</v>
      </c>
      <c r="B902" t="s">
        <v>64</v>
      </c>
      <c r="C902" t="s">
        <v>12</v>
      </c>
      <c r="D902">
        <v>52815</v>
      </c>
      <c r="F902" s="7">
        <v>42384</v>
      </c>
      <c r="G902" t="s">
        <v>587</v>
      </c>
      <c r="H902" s="13">
        <v>-2.4500000000000002</v>
      </c>
    </row>
    <row r="903" spans="1:8" x14ac:dyDescent="0.35">
      <c r="A903" t="s">
        <v>845</v>
      </c>
      <c r="B903" t="s">
        <v>64</v>
      </c>
      <c r="C903" t="s">
        <v>12</v>
      </c>
      <c r="D903">
        <v>112414</v>
      </c>
      <c r="F903" s="7">
        <v>42384</v>
      </c>
      <c r="G903" t="s">
        <v>587</v>
      </c>
      <c r="H903" s="13">
        <v>0</v>
      </c>
    </row>
    <row r="904" spans="1:8" x14ac:dyDescent="0.35">
      <c r="A904" t="s">
        <v>845</v>
      </c>
      <c r="B904" t="s">
        <v>64</v>
      </c>
      <c r="C904" t="s">
        <v>12</v>
      </c>
      <c r="D904">
        <v>112414</v>
      </c>
      <c r="F904" s="7">
        <v>42384</v>
      </c>
      <c r="G904" t="s">
        <v>102</v>
      </c>
      <c r="H904" s="13">
        <v>0</v>
      </c>
    </row>
    <row r="905" spans="1:8" x14ac:dyDescent="0.35">
      <c r="A905" t="s">
        <v>845</v>
      </c>
      <c r="B905" t="s">
        <v>30</v>
      </c>
      <c r="C905" t="s">
        <v>12</v>
      </c>
      <c r="D905">
        <v>22115</v>
      </c>
      <c r="F905" s="7">
        <v>42389</v>
      </c>
      <c r="G905" t="s">
        <v>587</v>
      </c>
      <c r="H905" s="13">
        <v>0</v>
      </c>
    </row>
    <row r="906" spans="1:8" x14ac:dyDescent="0.35">
      <c r="A906" t="s">
        <v>845</v>
      </c>
      <c r="B906" t="s">
        <v>30</v>
      </c>
      <c r="C906" t="s">
        <v>12</v>
      </c>
      <c r="D906">
        <v>22115</v>
      </c>
      <c r="F906" s="7">
        <v>42389</v>
      </c>
      <c r="G906" t="s">
        <v>102</v>
      </c>
      <c r="H906" s="13">
        <v>0</v>
      </c>
    </row>
    <row r="907" spans="1:8" x14ac:dyDescent="0.35">
      <c r="A907" t="s">
        <v>845</v>
      </c>
      <c r="B907" t="s">
        <v>30</v>
      </c>
      <c r="C907" t="s">
        <v>12</v>
      </c>
      <c r="D907">
        <v>52815</v>
      </c>
      <c r="F907" s="7">
        <v>42389</v>
      </c>
      <c r="G907" t="s">
        <v>102</v>
      </c>
      <c r="H907" s="13">
        <v>2.42</v>
      </c>
    </row>
    <row r="908" spans="1:8" x14ac:dyDescent="0.35">
      <c r="A908" t="s">
        <v>845</v>
      </c>
      <c r="B908" t="s">
        <v>30</v>
      </c>
      <c r="C908" t="s">
        <v>12</v>
      </c>
      <c r="D908">
        <v>52815</v>
      </c>
      <c r="F908" s="7">
        <v>42389</v>
      </c>
      <c r="G908" t="s">
        <v>587</v>
      </c>
      <c r="H908" s="13">
        <v>-2.42</v>
      </c>
    </row>
    <row r="909" spans="1:8" x14ac:dyDescent="0.35">
      <c r="A909" t="s">
        <v>845</v>
      </c>
      <c r="B909" t="s">
        <v>30</v>
      </c>
      <c r="C909" t="s">
        <v>12</v>
      </c>
      <c r="D909">
        <v>112414</v>
      </c>
      <c r="F909" s="7">
        <v>42389</v>
      </c>
      <c r="G909" t="s">
        <v>587</v>
      </c>
      <c r="H909" s="13">
        <v>0</v>
      </c>
    </row>
    <row r="910" spans="1:8" x14ac:dyDescent="0.35">
      <c r="A910" t="s">
        <v>845</v>
      </c>
      <c r="B910" t="s">
        <v>30</v>
      </c>
      <c r="C910" t="s">
        <v>12</v>
      </c>
      <c r="D910">
        <v>112414</v>
      </c>
      <c r="F910" s="7">
        <v>42389</v>
      </c>
      <c r="G910" t="s">
        <v>102</v>
      </c>
      <c r="H910" s="13">
        <v>0</v>
      </c>
    </row>
    <row r="911" spans="1:8" x14ac:dyDescent="0.35">
      <c r="A911" t="s">
        <v>845</v>
      </c>
      <c r="B911" t="s">
        <v>35</v>
      </c>
      <c r="C911" t="s">
        <v>12</v>
      </c>
      <c r="D911">
        <v>22115</v>
      </c>
      <c r="F911" s="7">
        <v>42396</v>
      </c>
      <c r="G911" t="s">
        <v>102</v>
      </c>
      <c r="H911" s="13">
        <v>1.26</v>
      </c>
    </row>
    <row r="912" spans="1:8" x14ac:dyDescent="0.35">
      <c r="A912" t="s">
        <v>845</v>
      </c>
      <c r="B912" t="s">
        <v>35</v>
      </c>
      <c r="C912" t="s">
        <v>12</v>
      </c>
      <c r="D912">
        <v>22115</v>
      </c>
      <c r="F912" s="7">
        <v>42396</v>
      </c>
      <c r="G912" t="s">
        <v>587</v>
      </c>
      <c r="H912" s="13">
        <v>-1.26</v>
      </c>
    </row>
    <row r="913" spans="1:8" x14ac:dyDescent="0.35">
      <c r="A913" t="s">
        <v>845</v>
      </c>
      <c r="B913" t="s">
        <v>35</v>
      </c>
      <c r="C913" t="s">
        <v>12</v>
      </c>
      <c r="D913">
        <v>52815</v>
      </c>
      <c r="F913" s="7">
        <v>42396</v>
      </c>
      <c r="G913" t="s">
        <v>102</v>
      </c>
      <c r="H913" s="13">
        <v>1.1599999999999999</v>
      </c>
    </row>
    <row r="914" spans="1:8" x14ac:dyDescent="0.35">
      <c r="A914" t="s">
        <v>845</v>
      </c>
      <c r="B914" t="s">
        <v>35</v>
      </c>
      <c r="C914" t="s">
        <v>12</v>
      </c>
      <c r="D914">
        <v>52815</v>
      </c>
      <c r="F914" s="7">
        <v>42396</v>
      </c>
      <c r="G914" t="s">
        <v>587</v>
      </c>
      <c r="H914" s="13">
        <v>-1.1599999999999999</v>
      </c>
    </row>
    <row r="915" spans="1:8" x14ac:dyDescent="0.35">
      <c r="A915" t="s">
        <v>845</v>
      </c>
      <c r="B915" t="s">
        <v>35</v>
      </c>
      <c r="C915" t="s">
        <v>12</v>
      </c>
      <c r="D915">
        <v>112414</v>
      </c>
      <c r="F915" s="7">
        <v>42396</v>
      </c>
      <c r="G915" t="s">
        <v>587</v>
      </c>
      <c r="H915" s="13">
        <v>0</v>
      </c>
    </row>
    <row r="916" spans="1:8" x14ac:dyDescent="0.35">
      <c r="A916" t="s">
        <v>845</v>
      </c>
      <c r="B916" t="s">
        <v>35</v>
      </c>
      <c r="C916" t="s">
        <v>12</v>
      </c>
      <c r="D916">
        <v>112414</v>
      </c>
      <c r="F916" s="7">
        <v>42396</v>
      </c>
      <c r="G916" t="s">
        <v>102</v>
      </c>
      <c r="H916" s="13">
        <v>0</v>
      </c>
    </row>
    <row r="917" spans="1:8" x14ac:dyDescent="0.35">
      <c r="A917" t="s">
        <v>845</v>
      </c>
      <c r="B917" t="s">
        <v>42</v>
      </c>
      <c r="C917" t="s">
        <v>12</v>
      </c>
      <c r="D917">
        <v>22115</v>
      </c>
      <c r="F917" s="7">
        <v>42419</v>
      </c>
      <c r="G917" t="s">
        <v>102</v>
      </c>
      <c r="H917" s="13">
        <v>3.98</v>
      </c>
    </row>
    <row r="918" spans="1:8" x14ac:dyDescent="0.35">
      <c r="A918" t="s">
        <v>845</v>
      </c>
      <c r="B918" t="s">
        <v>42</v>
      </c>
      <c r="C918" t="s">
        <v>12</v>
      </c>
      <c r="D918">
        <v>22115</v>
      </c>
      <c r="F918" s="7">
        <v>42419</v>
      </c>
      <c r="G918" t="s">
        <v>587</v>
      </c>
      <c r="H918" s="13">
        <v>-3.98</v>
      </c>
    </row>
    <row r="919" spans="1:8" x14ac:dyDescent="0.35">
      <c r="A919" t="s">
        <v>845</v>
      </c>
      <c r="B919" t="s">
        <v>42</v>
      </c>
      <c r="C919" t="s">
        <v>12</v>
      </c>
      <c r="D919">
        <v>52815</v>
      </c>
      <c r="F919" s="7">
        <v>42419</v>
      </c>
      <c r="G919" t="s">
        <v>587</v>
      </c>
      <c r="H919" s="13">
        <v>0</v>
      </c>
    </row>
    <row r="920" spans="1:8" x14ac:dyDescent="0.35">
      <c r="A920" t="s">
        <v>845</v>
      </c>
      <c r="B920" t="s">
        <v>42</v>
      </c>
      <c r="C920" t="s">
        <v>12</v>
      </c>
      <c r="D920">
        <v>52815</v>
      </c>
      <c r="F920" s="7">
        <v>42419</v>
      </c>
      <c r="G920" t="s">
        <v>102</v>
      </c>
      <c r="H920" s="13">
        <v>0</v>
      </c>
    </row>
    <row r="921" spans="1:8" x14ac:dyDescent="0.35">
      <c r="A921" t="s">
        <v>845</v>
      </c>
      <c r="B921" t="s">
        <v>42</v>
      </c>
      <c r="C921" t="s">
        <v>12</v>
      </c>
      <c r="D921">
        <v>112414</v>
      </c>
      <c r="F921" s="7">
        <v>42419</v>
      </c>
      <c r="G921" t="s">
        <v>587</v>
      </c>
      <c r="H921" s="13">
        <v>0</v>
      </c>
    </row>
    <row r="922" spans="1:8" x14ac:dyDescent="0.35">
      <c r="A922" t="s">
        <v>845</v>
      </c>
      <c r="B922" t="s">
        <v>42</v>
      </c>
      <c r="C922" t="s">
        <v>12</v>
      </c>
      <c r="D922">
        <v>112414</v>
      </c>
      <c r="F922" s="7">
        <v>42419</v>
      </c>
      <c r="G922" t="s">
        <v>102</v>
      </c>
      <c r="H922" s="13">
        <v>0</v>
      </c>
    </row>
    <row r="923" spans="1:8" x14ac:dyDescent="0.35">
      <c r="A923" t="s">
        <v>1404</v>
      </c>
      <c r="B923" t="s">
        <v>57</v>
      </c>
      <c r="C923" t="s">
        <v>12</v>
      </c>
      <c r="D923">
        <v>22115</v>
      </c>
      <c r="F923" s="7">
        <v>42422</v>
      </c>
      <c r="G923" t="s">
        <v>102</v>
      </c>
      <c r="H923" s="13">
        <v>0.97</v>
      </c>
    </row>
    <row r="924" spans="1:8" x14ac:dyDescent="0.35">
      <c r="A924" t="s">
        <v>1404</v>
      </c>
      <c r="B924" t="s">
        <v>57</v>
      </c>
      <c r="C924" t="s">
        <v>12</v>
      </c>
      <c r="D924">
        <v>22115</v>
      </c>
      <c r="F924" s="7">
        <v>42422</v>
      </c>
      <c r="G924" t="s">
        <v>1403</v>
      </c>
      <c r="H924" s="13">
        <v>-0.97</v>
      </c>
    </row>
    <row r="925" spans="1:8" x14ac:dyDescent="0.35">
      <c r="A925" t="s">
        <v>1404</v>
      </c>
      <c r="B925" t="s">
        <v>57</v>
      </c>
      <c r="C925" t="s">
        <v>12</v>
      </c>
      <c r="D925">
        <v>52815</v>
      </c>
      <c r="F925" s="7">
        <v>42422</v>
      </c>
      <c r="G925" t="s">
        <v>102</v>
      </c>
      <c r="H925" s="13">
        <v>1.2</v>
      </c>
    </row>
    <row r="926" spans="1:8" x14ac:dyDescent="0.35">
      <c r="A926" t="s">
        <v>1404</v>
      </c>
      <c r="B926" t="s">
        <v>57</v>
      </c>
      <c r="C926" t="s">
        <v>12</v>
      </c>
      <c r="D926">
        <v>52815</v>
      </c>
      <c r="F926" s="7">
        <v>42422</v>
      </c>
      <c r="G926" t="s">
        <v>1403</v>
      </c>
      <c r="H926" s="13">
        <v>-1.2</v>
      </c>
    </row>
    <row r="927" spans="1:8" x14ac:dyDescent="0.35">
      <c r="A927" t="s">
        <v>1404</v>
      </c>
      <c r="B927" t="s">
        <v>57</v>
      </c>
      <c r="C927" t="s">
        <v>12</v>
      </c>
      <c r="D927">
        <v>112414</v>
      </c>
      <c r="F927" s="7">
        <v>42422</v>
      </c>
      <c r="G927" t="s">
        <v>1403</v>
      </c>
      <c r="H927" s="13">
        <v>0</v>
      </c>
    </row>
    <row r="928" spans="1:8" x14ac:dyDescent="0.35">
      <c r="A928" t="s">
        <v>1404</v>
      </c>
      <c r="B928" t="s">
        <v>57</v>
      </c>
      <c r="C928" t="s">
        <v>12</v>
      </c>
      <c r="D928">
        <v>112414</v>
      </c>
      <c r="F928" s="7">
        <v>42422</v>
      </c>
      <c r="G928" t="s">
        <v>102</v>
      </c>
      <c r="H928" s="13">
        <v>0</v>
      </c>
    </row>
    <row r="929" spans="1:8" x14ac:dyDescent="0.35">
      <c r="A929" t="s">
        <v>849</v>
      </c>
      <c r="B929" t="s">
        <v>37</v>
      </c>
      <c r="C929" t="s">
        <v>12</v>
      </c>
      <c r="D929">
        <v>22115</v>
      </c>
      <c r="F929" s="7">
        <v>42423</v>
      </c>
      <c r="G929" t="s">
        <v>102</v>
      </c>
      <c r="H929" s="13">
        <v>378.72</v>
      </c>
    </row>
    <row r="930" spans="1:8" x14ac:dyDescent="0.35">
      <c r="A930" t="s">
        <v>849</v>
      </c>
      <c r="B930" t="s">
        <v>37</v>
      </c>
      <c r="C930" t="s">
        <v>12</v>
      </c>
      <c r="D930">
        <v>22115</v>
      </c>
      <c r="F930" s="7">
        <v>42423</v>
      </c>
      <c r="G930" t="s">
        <v>630</v>
      </c>
      <c r="H930" s="13">
        <v>0</v>
      </c>
    </row>
    <row r="931" spans="1:8" x14ac:dyDescent="0.35">
      <c r="A931" t="s">
        <v>849</v>
      </c>
      <c r="B931" t="s">
        <v>37</v>
      </c>
      <c r="C931" t="s">
        <v>12</v>
      </c>
      <c r="D931">
        <v>22115</v>
      </c>
      <c r="F931" s="7">
        <v>42423</v>
      </c>
      <c r="G931" t="s">
        <v>631</v>
      </c>
      <c r="H931" s="13">
        <v>0</v>
      </c>
    </row>
    <row r="932" spans="1:8" x14ac:dyDescent="0.35">
      <c r="A932" t="s">
        <v>849</v>
      </c>
      <c r="B932" t="s">
        <v>37</v>
      </c>
      <c r="C932" t="s">
        <v>12</v>
      </c>
      <c r="D932">
        <v>22115</v>
      </c>
      <c r="F932" s="7">
        <v>42423</v>
      </c>
      <c r="G932" t="s">
        <v>788</v>
      </c>
      <c r="H932" s="13">
        <v>-0.36</v>
      </c>
    </row>
    <row r="933" spans="1:8" x14ac:dyDescent="0.35">
      <c r="A933" t="s">
        <v>849</v>
      </c>
      <c r="B933" t="s">
        <v>37</v>
      </c>
      <c r="C933" t="s">
        <v>12</v>
      </c>
      <c r="D933">
        <v>22115</v>
      </c>
      <c r="F933" s="7">
        <v>42423</v>
      </c>
      <c r="G933" t="s">
        <v>143</v>
      </c>
      <c r="H933" s="13">
        <v>-37.720000000000027</v>
      </c>
    </row>
    <row r="934" spans="1:8" x14ac:dyDescent="0.35">
      <c r="A934" t="s">
        <v>849</v>
      </c>
      <c r="B934" t="s">
        <v>37</v>
      </c>
      <c r="C934" t="s">
        <v>12</v>
      </c>
      <c r="D934">
        <v>22115</v>
      </c>
      <c r="F934" s="7">
        <v>42423</v>
      </c>
      <c r="G934" t="s">
        <v>672</v>
      </c>
      <c r="H934" s="13">
        <v>-340.64</v>
      </c>
    </row>
    <row r="935" spans="1:8" x14ac:dyDescent="0.35">
      <c r="A935" t="s">
        <v>844</v>
      </c>
      <c r="B935" t="s">
        <v>63</v>
      </c>
      <c r="C935" t="s">
        <v>12</v>
      </c>
      <c r="D935">
        <v>52815</v>
      </c>
      <c r="F935" s="7">
        <v>42426</v>
      </c>
      <c r="G935" t="s">
        <v>102</v>
      </c>
      <c r="H935" s="13">
        <v>2.3199999999999998</v>
      </c>
    </row>
    <row r="936" spans="1:8" x14ac:dyDescent="0.35">
      <c r="A936" t="s">
        <v>844</v>
      </c>
      <c r="B936" t="s">
        <v>63</v>
      </c>
      <c r="C936" t="s">
        <v>12</v>
      </c>
      <c r="D936">
        <v>52815</v>
      </c>
      <c r="F936" s="7">
        <v>42426</v>
      </c>
      <c r="G936" t="s">
        <v>691</v>
      </c>
      <c r="H936" s="13">
        <v>-2.3199999999999998</v>
      </c>
    </row>
    <row r="937" spans="1:8" x14ac:dyDescent="0.35">
      <c r="A937" t="s">
        <v>845</v>
      </c>
      <c r="B937" t="s">
        <v>63</v>
      </c>
      <c r="C937" t="s">
        <v>12</v>
      </c>
      <c r="D937">
        <v>22115</v>
      </c>
      <c r="F937" s="7">
        <v>42426</v>
      </c>
      <c r="G937" t="s">
        <v>587</v>
      </c>
      <c r="H937" s="13">
        <v>0</v>
      </c>
    </row>
    <row r="938" spans="1:8" x14ac:dyDescent="0.35">
      <c r="A938" t="s">
        <v>845</v>
      </c>
      <c r="B938" t="s">
        <v>63</v>
      </c>
      <c r="C938" t="s">
        <v>12</v>
      </c>
      <c r="D938">
        <v>22115</v>
      </c>
      <c r="F938" s="7">
        <v>42426</v>
      </c>
      <c r="G938" t="s">
        <v>102</v>
      </c>
      <c r="H938" s="13">
        <v>0</v>
      </c>
    </row>
    <row r="939" spans="1:8" x14ac:dyDescent="0.35">
      <c r="A939" t="s">
        <v>845</v>
      </c>
      <c r="B939" t="s">
        <v>52</v>
      </c>
      <c r="C939" t="s">
        <v>12</v>
      </c>
      <c r="D939">
        <v>22115</v>
      </c>
      <c r="F939" s="7">
        <v>42426</v>
      </c>
      <c r="G939" t="s">
        <v>102</v>
      </c>
      <c r="H939" s="13">
        <v>3.35</v>
      </c>
    </row>
    <row r="940" spans="1:8" x14ac:dyDescent="0.35">
      <c r="A940" t="s">
        <v>845</v>
      </c>
      <c r="B940" t="s">
        <v>52</v>
      </c>
      <c r="C940" t="s">
        <v>12</v>
      </c>
      <c r="D940">
        <v>22115</v>
      </c>
      <c r="F940" s="7">
        <v>42426</v>
      </c>
      <c r="G940" t="s">
        <v>587</v>
      </c>
      <c r="H940" s="13">
        <v>-3.35</v>
      </c>
    </row>
    <row r="941" spans="1:8" x14ac:dyDescent="0.35">
      <c r="A941" t="s">
        <v>845</v>
      </c>
      <c r="B941" t="s">
        <v>63</v>
      </c>
      <c r="C941" t="s">
        <v>12</v>
      </c>
      <c r="D941">
        <v>52815</v>
      </c>
      <c r="F941" s="7">
        <v>42426</v>
      </c>
      <c r="G941" t="s">
        <v>102</v>
      </c>
      <c r="H941" s="13">
        <v>3.21</v>
      </c>
    </row>
    <row r="942" spans="1:8" x14ac:dyDescent="0.35">
      <c r="A942" t="s">
        <v>845</v>
      </c>
      <c r="B942" t="s">
        <v>63</v>
      </c>
      <c r="C942" t="s">
        <v>12</v>
      </c>
      <c r="D942">
        <v>52815</v>
      </c>
      <c r="F942" s="7">
        <v>42426</v>
      </c>
      <c r="G942" t="s">
        <v>587</v>
      </c>
      <c r="H942" s="13">
        <v>-3.21</v>
      </c>
    </row>
    <row r="943" spans="1:8" x14ac:dyDescent="0.35">
      <c r="A943" t="s">
        <v>845</v>
      </c>
      <c r="B943" t="s">
        <v>52</v>
      </c>
      <c r="C943" t="s">
        <v>12</v>
      </c>
      <c r="D943">
        <v>52815</v>
      </c>
      <c r="F943" s="7">
        <v>42426</v>
      </c>
      <c r="G943" t="s">
        <v>587</v>
      </c>
      <c r="H943" s="13">
        <v>0</v>
      </c>
    </row>
    <row r="944" spans="1:8" x14ac:dyDescent="0.35">
      <c r="A944" t="s">
        <v>845</v>
      </c>
      <c r="B944" t="s">
        <v>52</v>
      </c>
      <c r="C944" t="s">
        <v>12</v>
      </c>
      <c r="D944">
        <v>52815</v>
      </c>
      <c r="F944" s="7">
        <v>42426</v>
      </c>
      <c r="G944" t="s">
        <v>102</v>
      </c>
      <c r="H944" s="13">
        <v>0</v>
      </c>
    </row>
    <row r="945" spans="1:8" x14ac:dyDescent="0.35">
      <c r="A945" t="s">
        <v>845</v>
      </c>
      <c r="B945" t="s">
        <v>63</v>
      </c>
      <c r="C945" t="s">
        <v>12</v>
      </c>
      <c r="D945">
        <v>112414</v>
      </c>
      <c r="F945" s="7">
        <v>42426</v>
      </c>
      <c r="G945" t="s">
        <v>587</v>
      </c>
      <c r="H945" s="13">
        <v>0</v>
      </c>
    </row>
    <row r="946" spans="1:8" x14ac:dyDescent="0.35">
      <c r="A946" t="s">
        <v>845</v>
      </c>
      <c r="B946" t="s">
        <v>63</v>
      </c>
      <c r="C946" t="s">
        <v>12</v>
      </c>
      <c r="D946">
        <v>112414</v>
      </c>
      <c r="F946" s="7">
        <v>42426</v>
      </c>
      <c r="G946" t="s">
        <v>102</v>
      </c>
      <c r="H946" s="13">
        <v>0</v>
      </c>
    </row>
    <row r="947" spans="1:8" x14ac:dyDescent="0.35">
      <c r="A947" t="s">
        <v>845</v>
      </c>
      <c r="B947" t="s">
        <v>52</v>
      </c>
      <c r="C947" t="s">
        <v>12</v>
      </c>
      <c r="D947">
        <v>112414</v>
      </c>
      <c r="F947" s="7">
        <v>42426</v>
      </c>
      <c r="G947" t="s">
        <v>587</v>
      </c>
      <c r="H947" s="13">
        <v>0</v>
      </c>
    </row>
    <row r="948" spans="1:8" x14ac:dyDescent="0.35">
      <c r="A948" t="s">
        <v>845</v>
      </c>
      <c r="B948" t="s">
        <v>52</v>
      </c>
      <c r="C948" t="s">
        <v>12</v>
      </c>
      <c r="D948">
        <v>112414</v>
      </c>
      <c r="F948" s="7">
        <v>42426</v>
      </c>
      <c r="G948" t="s">
        <v>102</v>
      </c>
      <c r="H948" s="13">
        <v>0</v>
      </c>
    </row>
    <row r="949" spans="1:8" x14ac:dyDescent="0.35">
      <c r="A949" t="s">
        <v>317</v>
      </c>
      <c r="C949" t="s">
        <v>12</v>
      </c>
      <c r="F949" s="7">
        <v>42430</v>
      </c>
      <c r="G949" t="s">
        <v>101</v>
      </c>
      <c r="H949" s="13">
        <v>547.69000000000005</v>
      </c>
    </row>
    <row r="950" spans="1:8" x14ac:dyDescent="0.35">
      <c r="A950" t="s">
        <v>317</v>
      </c>
      <c r="C950" t="s">
        <v>12</v>
      </c>
      <c r="F950" s="7">
        <v>42430</v>
      </c>
      <c r="G950" t="s">
        <v>102</v>
      </c>
      <c r="H950" s="13">
        <v>-547.69000000000005</v>
      </c>
    </row>
    <row r="951" spans="1:8" x14ac:dyDescent="0.35">
      <c r="A951" t="s">
        <v>845</v>
      </c>
      <c r="B951" t="s">
        <v>32</v>
      </c>
      <c r="C951" t="s">
        <v>12</v>
      </c>
      <c r="D951">
        <v>22115</v>
      </c>
      <c r="F951" s="7">
        <v>42436</v>
      </c>
      <c r="G951" t="s">
        <v>587</v>
      </c>
      <c r="H951" s="13">
        <v>0</v>
      </c>
    </row>
    <row r="952" spans="1:8" x14ac:dyDescent="0.35">
      <c r="A952" t="s">
        <v>845</v>
      </c>
      <c r="B952" t="s">
        <v>32</v>
      </c>
      <c r="C952" t="s">
        <v>12</v>
      </c>
      <c r="D952">
        <v>22115</v>
      </c>
      <c r="F952" s="7">
        <v>42436</v>
      </c>
      <c r="G952" t="s">
        <v>102</v>
      </c>
      <c r="H952" s="13">
        <v>0</v>
      </c>
    </row>
    <row r="953" spans="1:8" x14ac:dyDescent="0.35">
      <c r="A953" t="s">
        <v>845</v>
      </c>
      <c r="B953" t="s">
        <v>32</v>
      </c>
      <c r="C953" t="s">
        <v>12</v>
      </c>
      <c r="D953">
        <v>52815</v>
      </c>
      <c r="F953" s="7">
        <v>42436</v>
      </c>
      <c r="G953" t="s">
        <v>102</v>
      </c>
      <c r="H953" s="13">
        <v>1.57</v>
      </c>
    </row>
    <row r="954" spans="1:8" x14ac:dyDescent="0.35">
      <c r="A954" t="s">
        <v>845</v>
      </c>
      <c r="B954" t="s">
        <v>32</v>
      </c>
      <c r="C954" t="s">
        <v>12</v>
      </c>
      <c r="D954">
        <v>52815</v>
      </c>
      <c r="F954" s="7">
        <v>42436</v>
      </c>
      <c r="G954" t="s">
        <v>587</v>
      </c>
      <c r="H954" s="13">
        <v>-1.57</v>
      </c>
    </row>
    <row r="955" spans="1:8" x14ac:dyDescent="0.35">
      <c r="A955" t="s">
        <v>845</v>
      </c>
      <c r="B955" t="s">
        <v>32</v>
      </c>
      <c r="C955" t="s">
        <v>12</v>
      </c>
      <c r="D955">
        <v>112414</v>
      </c>
      <c r="F955" s="7">
        <v>42436</v>
      </c>
      <c r="G955" t="s">
        <v>587</v>
      </c>
      <c r="H955" s="13">
        <v>0</v>
      </c>
    </row>
    <row r="956" spans="1:8" x14ac:dyDescent="0.35">
      <c r="A956" t="s">
        <v>845</v>
      </c>
      <c r="B956" t="s">
        <v>32</v>
      </c>
      <c r="C956" t="s">
        <v>12</v>
      </c>
      <c r="D956">
        <v>112414</v>
      </c>
      <c r="F956" s="7">
        <v>42436</v>
      </c>
      <c r="G956" t="s">
        <v>102</v>
      </c>
      <c r="H956" s="13">
        <v>0</v>
      </c>
    </row>
    <row r="957" spans="1:8" x14ac:dyDescent="0.35">
      <c r="A957" t="s">
        <v>862</v>
      </c>
      <c r="C957" t="s">
        <v>12</v>
      </c>
      <c r="F957" s="7">
        <v>42437</v>
      </c>
      <c r="G957" t="s">
        <v>101</v>
      </c>
      <c r="H957" s="13">
        <v>386.1</v>
      </c>
    </row>
    <row r="958" spans="1:8" x14ac:dyDescent="0.35">
      <c r="A958" t="s">
        <v>862</v>
      </c>
      <c r="C958" t="s">
        <v>12</v>
      </c>
      <c r="F958" s="7">
        <v>42437</v>
      </c>
      <c r="G958" t="s">
        <v>102</v>
      </c>
      <c r="H958" s="13">
        <v>-386.1</v>
      </c>
    </row>
    <row r="959" spans="1:8" x14ac:dyDescent="0.35">
      <c r="A959" t="s">
        <v>1400</v>
      </c>
      <c r="B959" t="s">
        <v>42</v>
      </c>
      <c r="C959" t="s">
        <v>12</v>
      </c>
      <c r="D959">
        <v>22115</v>
      </c>
      <c r="F959" s="7">
        <v>42437</v>
      </c>
      <c r="G959" t="s">
        <v>102</v>
      </c>
      <c r="H959" s="13">
        <v>386.1</v>
      </c>
    </row>
    <row r="960" spans="1:8" x14ac:dyDescent="0.35">
      <c r="A960" t="s">
        <v>1400</v>
      </c>
      <c r="B960" t="s">
        <v>42</v>
      </c>
      <c r="C960" t="s">
        <v>12</v>
      </c>
      <c r="D960">
        <v>22115</v>
      </c>
      <c r="F960" s="7">
        <v>42437</v>
      </c>
      <c r="G960" t="s">
        <v>630</v>
      </c>
      <c r="H960" s="13">
        <v>0</v>
      </c>
    </row>
    <row r="961" spans="1:8" x14ac:dyDescent="0.35">
      <c r="A961" t="s">
        <v>1400</v>
      </c>
      <c r="B961" t="s">
        <v>42</v>
      </c>
      <c r="C961" t="s">
        <v>12</v>
      </c>
      <c r="D961">
        <v>22115</v>
      </c>
      <c r="F961" s="7">
        <v>42437</v>
      </c>
      <c r="G961" t="s">
        <v>631</v>
      </c>
      <c r="H961" s="13">
        <v>0</v>
      </c>
    </row>
    <row r="962" spans="1:8" x14ac:dyDescent="0.35">
      <c r="A962" t="s">
        <v>1400</v>
      </c>
      <c r="B962" t="s">
        <v>42</v>
      </c>
      <c r="C962" t="s">
        <v>12</v>
      </c>
      <c r="D962">
        <v>22115</v>
      </c>
      <c r="F962" s="7">
        <v>42437</v>
      </c>
      <c r="G962" t="s">
        <v>796</v>
      </c>
      <c r="H962" s="13">
        <v>-0.36</v>
      </c>
    </row>
    <row r="963" spans="1:8" x14ac:dyDescent="0.35">
      <c r="A963" t="s">
        <v>1400</v>
      </c>
      <c r="B963" t="s">
        <v>42</v>
      </c>
      <c r="C963" t="s">
        <v>12</v>
      </c>
      <c r="D963">
        <v>22115</v>
      </c>
      <c r="F963" s="7">
        <v>42437</v>
      </c>
      <c r="G963" t="s">
        <v>206</v>
      </c>
      <c r="H963" s="13">
        <v>-47.6</v>
      </c>
    </row>
    <row r="964" spans="1:8" x14ac:dyDescent="0.35">
      <c r="A964" t="s">
        <v>1400</v>
      </c>
      <c r="B964" t="s">
        <v>42</v>
      </c>
      <c r="C964" t="s">
        <v>12</v>
      </c>
      <c r="D964">
        <v>22115</v>
      </c>
      <c r="E964">
        <v>-22.13</v>
      </c>
      <c r="F964" s="7">
        <v>42437</v>
      </c>
      <c r="G964" t="s">
        <v>680</v>
      </c>
      <c r="H964" s="13">
        <v>-338.14</v>
      </c>
    </row>
    <row r="965" spans="1:8" x14ac:dyDescent="0.35">
      <c r="A965" t="s">
        <v>845</v>
      </c>
      <c r="B965" t="s">
        <v>36</v>
      </c>
      <c r="C965" t="s">
        <v>12</v>
      </c>
      <c r="D965">
        <v>22115</v>
      </c>
      <c r="F965" s="7">
        <v>42440</v>
      </c>
      <c r="G965" t="s">
        <v>102</v>
      </c>
      <c r="H965" s="13">
        <v>2.94</v>
      </c>
    </row>
    <row r="966" spans="1:8" x14ac:dyDescent="0.35">
      <c r="A966" t="s">
        <v>845</v>
      </c>
      <c r="B966" t="s">
        <v>36</v>
      </c>
      <c r="C966" t="s">
        <v>12</v>
      </c>
      <c r="D966">
        <v>22115</v>
      </c>
      <c r="F966" s="7">
        <v>42440</v>
      </c>
      <c r="G966" t="s">
        <v>587</v>
      </c>
      <c r="H966" s="13">
        <v>-2.94</v>
      </c>
    </row>
    <row r="967" spans="1:8" x14ac:dyDescent="0.35">
      <c r="A967" t="s">
        <v>845</v>
      </c>
      <c r="B967" t="s">
        <v>41</v>
      </c>
      <c r="C967" t="s">
        <v>12</v>
      </c>
      <c r="D967">
        <v>22115</v>
      </c>
      <c r="F967" s="7">
        <v>42440</v>
      </c>
      <c r="G967" t="s">
        <v>102</v>
      </c>
      <c r="H967" s="13">
        <v>2.48</v>
      </c>
    </row>
    <row r="968" spans="1:8" x14ac:dyDescent="0.35">
      <c r="A968" t="s">
        <v>845</v>
      </c>
      <c r="B968" t="s">
        <v>41</v>
      </c>
      <c r="C968" t="s">
        <v>12</v>
      </c>
      <c r="D968">
        <v>22115</v>
      </c>
      <c r="F968" s="7">
        <v>42440</v>
      </c>
      <c r="G968" t="s">
        <v>587</v>
      </c>
      <c r="H968" s="13">
        <v>-2.48</v>
      </c>
    </row>
    <row r="969" spans="1:8" x14ac:dyDescent="0.35">
      <c r="A969" t="s">
        <v>845</v>
      </c>
      <c r="B969" t="s">
        <v>36</v>
      </c>
      <c r="C969" t="s">
        <v>12</v>
      </c>
      <c r="D969">
        <v>52815</v>
      </c>
      <c r="F969" s="7">
        <v>42440</v>
      </c>
      <c r="G969" t="s">
        <v>102</v>
      </c>
      <c r="H969" s="13">
        <v>2.8800000000000003</v>
      </c>
    </row>
    <row r="970" spans="1:8" x14ac:dyDescent="0.35">
      <c r="A970" t="s">
        <v>845</v>
      </c>
      <c r="B970" t="s">
        <v>36</v>
      </c>
      <c r="C970" t="s">
        <v>12</v>
      </c>
      <c r="D970">
        <v>52815</v>
      </c>
      <c r="F970" s="7">
        <v>42440</v>
      </c>
      <c r="G970" t="s">
        <v>587</v>
      </c>
      <c r="H970" s="13">
        <v>-2.8800000000000003</v>
      </c>
    </row>
    <row r="971" spans="1:8" x14ac:dyDescent="0.35">
      <c r="A971" t="s">
        <v>845</v>
      </c>
      <c r="B971" t="s">
        <v>41</v>
      </c>
      <c r="C971" t="s">
        <v>12</v>
      </c>
      <c r="D971">
        <v>52815</v>
      </c>
      <c r="F971" s="7">
        <v>42440</v>
      </c>
      <c r="G971" t="s">
        <v>102</v>
      </c>
      <c r="H971" s="13">
        <v>2.4700000000000002</v>
      </c>
    </row>
    <row r="972" spans="1:8" x14ac:dyDescent="0.35">
      <c r="A972" t="s">
        <v>845</v>
      </c>
      <c r="B972" t="s">
        <v>41</v>
      </c>
      <c r="C972" t="s">
        <v>12</v>
      </c>
      <c r="D972">
        <v>52815</v>
      </c>
      <c r="F972" s="7">
        <v>42440</v>
      </c>
      <c r="G972" t="s">
        <v>587</v>
      </c>
      <c r="H972" s="13">
        <v>-2.4700000000000002</v>
      </c>
    </row>
    <row r="973" spans="1:8" x14ac:dyDescent="0.35">
      <c r="A973" t="s">
        <v>845</v>
      </c>
      <c r="B973" t="s">
        <v>36</v>
      </c>
      <c r="C973" t="s">
        <v>12</v>
      </c>
      <c r="D973">
        <v>112414</v>
      </c>
      <c r="F973" s="7">
        <v>42440</v>
      </c>
      <c r="G973" t="s">
        <v>587</v>
      </c>
      <c r="H973" s="13">
        <v>0</v>
      </c>
    </row>
    <row r="974" spans="1:8" x14ac:dyDescent="0.35">
      <c r="A974" t="s">
        <v>845</v>
      </c>
      <c r="B974" t="s">
        <v>36</v>
      </c>
      <c r="C974" t="s">
        <v>12</v>
      </c>
      <c r="D974">
        <v>112414</v>
      </c>
      <c r="F974" s="7">
        <v>42440</v>
      </c>
      <c r="G974" t="s">
        <v>102</v>
      </c>
      <c r="H974" s="13">
        <v>0</v>
      </c>
    </row>
    <row r="975" spans="1:8" x14ac:dyDescent="0.35">
      <c r="A975" t="s">
        <v>845</v>
      </c>
      <c r="B975" t="s">
        <v>41</v>
      </c>
      <c r="C975" t="s">
        <v>12</v>
      </c>
      <c r="D975">
        <v>112414</v>
      </c>
      <c r="F975" s="7">
        <v>42440</v>
      </c>
      <c r="G975" t="s">
        <v>587</v>
      </c>
      <c r="H975" s="13">
        <v>0</v>
      </c>
    </row>
    <row r="976" spans="1:8" x14ac:dyDescent="0.35">
      <c r="A976" t="s">
        <v>845</v>
      </c>
      <c r="B976" t="s">
        <v>41</v>
      </c>
      <c r="C976" t="s">
        <v>12</v>
      </c>
      <c r="D976">
        <v>112414</v>
      </c>
      <c r="F976" s="7">
        <v>42440</v>
      </c>
      <c r="G976" t="s">
        <v>102</v>
      </c>
      <c r="H976" s="13">
        <v>0</v>
      </c>
    </row>
    <row r="977" spans="1:8" x14ac:dyDescent="0.35">
      <c r="A977" t="s">
        <v>849</v>
      </c>
      <c r="B977" t="s">
        <v>25</v>
      </c>
      <c r="C977" t="s">
        <v>12</v>
      </c>
      <c r="D977">
        <v>22115</v>
      </c>
      <c r="F977" s="7">
        <v>42443</v>
      </c>
      <c r="G977" t="s">
        <v>102</v>
      </c>
      <c r="H977" s="13">
        <v>341.77</v>
      </c>
    </row>
    <row r="978" spans="1:8" x14ac:dyDescent="0.35">
      <c r="A978" t="s">
        <v>849</v>
      </c>
      <c r="B978" t="s">
        <v>25</v>
      </c>
      <c r="C978" t="s">
        <v>12</v>
      </c>
      <c r="D978">
        <v>22115</v>
      </c>
      <c r="F978" s="7">
        <v>42443</v>
      </c>
      <c r="G978" t="s">
        <v>630</v>
      </c>
      <c r="H978" s="13">
        <v>0.55000000000000004</v>
      </c>
    </row>
    <row r="979" spans="1:8" x14ac:dyDescent="0.35">
      <c r="A979" t="s">
        <v>849</v>
      </c>
      <c r="B979" t="s">
        <v>25</v>
      </c>
      <c r="C979" t="s">
        <v>12</v>
      </c>
      <c r="D979">
        <v>22115</v>
      </c>
      <c r="F979" s="7">
        <v>42443</v>
      </c>
      <c r="G979" t="s">
        <v>631</v>
      </c>
      <c r="H979" s="13">
        <v>0.01</v>
      </c>
    </row>
    <row r="980" spans="1:8" x14ac:dyDescent="0.35">
      <c r="A980" t="s">
        <v>849</v>
      </c>
      <c r="B980" t="s">
        <v>25</v>
      </c>
      <c r="C980" t="s">
        <v>12</v>
      </c>
      <c r="D980">
        <v>22115</v>
      </c>
      <c r="F980" s="7">
        <v>42443</v>
      </c>
      <c r="G980" t="s">
        <v>779</v>
      </c>
      <c r="H980" s="13">
        <v>-0.35</v>
      </c>
    </row>
    <row r="981" spans="1:8" x14ac:dyDescent="0.35">
      <c r="A981" t="s">
        <v>849</v>
      </c>
      <c r="B981" t="s">
        <v>25</v>
      </c>
      <c r="C981" t="s">
        <v>12</v>
      </c>
      <c r="D981">
        <v>22115</v>
      </c>
      <c r="F981" s="7">
        <v>42443</v>
      </c>
      <c r="G981" t="s">
        <v>143</v>
      </c>
      <c r="H981" s="13">
        <v>-0.42999999999994998</v>
      </c>
    </row>
    <row r="982" spans="1:8" x14ac:dyDescent="0.35">
      <c r="A982" t="s">
        <v>849</v>
      </c>
      <c r="B982" t="s">
        <v>25</v>
      </c>
      <c r="C982" t="s">
        <v>12</v>
      </c>
      <c r="D982">
        <v>22115</v>
      </c>
      <c r="F982" s="7">
        <v>42443</v>
      </c>
      <c r="G982" t="s">
        <v>663</v>
      </c>
      <c r="H982" s="13">
        <v>-341.55</v>
      </c>
    </row>
    <row r="983" spans="1:8" x14ac:dyDescent="0.35">
      <c r="A983" t="s">
        <v>849</v>
      </c>
      <c r="B983" t="s">
        <v>23</v>
      </c>
      <c r="C983" t="s">
        <v>12</v>
      </c>
      <c r="D983">
        <v>22115</v>
      </c>
      <c r="F983" s="7">
        <v>42443</v>
      </c>
      <c r="G983" t="s">
        <v>102</v>
      </c>
      <c r="H983" s="13">
        <v>289.25</v>
      </c>
    </row>
    <row r="984" spans="1:8" x14ac:dyDescent="0.35">
      <c r="A984" t="s">
        <v>849</v>
      </c>
      <c r="B984" t="s">
        <v>23</v>
      </c>
      <c r="C984" t="s">
        <v>12</v>
      </c>
      <c r="D984">
        <v>22115</v>
      </c>
      <c r="F984" s="7">
        <v>42443</v>
      </c>
      <c r="G984" t="s">
        <v>150</v>
      </c>
      <c r="H984" s="13">
        <v>50.610000000000014</v>
      </c>
    </row>
    <row r="985" spans="1:8" x14ac:dyDescent="0.35">
      <c r="A985" t="s">
        <v>849</v>
      </c>
      <c r="B985" t="s">
        <v>23</v>
      </c>
      <c r="C985" t="s">
        <v>12</v>
      </c>
      <c r="D985">
        <v>22115</v>
      </c>
      <c r="F985" s="7">
        <v>42443</v>
      </c>
      <c r="G985" t="s">
        <v>630</v>
      </c>
      <c r="H985" s="13">
        <v>0.48</v>
      </c>
    </row>
    <row r="986" spans="1:8" x14ac:dyDescent="0.35">
      <c r="A986" t="s">
        <v>849</v>
      </c>
      <c r="B986" t="s">
        <v>23</v>
      </c>
      <c r="C986" t="s">
        <v>12</v>
      </c>
      <c r="D986">
        <v>22115</v>
      </c>
      <c r="F986" s="7">
        <v>42443</v>
      </c>
      <c r="G986" t="s">
        <v>631</v>
      </c>
      <c r="H986" s="13">
        <v>0.01</v>
      </c>
    </row>
    <row r="987" spans="1:8" x14ac:dyDescent="0.35">
      <c r="A987" t="s">
        <v>849</v>
      </c>
      <c r="B987" t="s">
        <v>23</v>
      </c>
      <c r="C987" t="s">
        <v>12</v>
      </c>
      <c r="D987">
        <v>22115</v>
      </c>
      <c r="F987" s="7">
        <v>42443</v>
      </c>
      <c r="G987" t="s">
        <v>778</v>
      </c>
      <c r="H987" s="13">
        <v>-0.35</v>
      </c>
    </row>
    <row r="988" spans="1:8" x14ac:dyDescent="0.35">
      <c r="A988" t="s">
        <v>849</v>
      </c>
      <c r="B988" t="s">
        <v>23</v>
      </c>
      <c r="C988" t="s">
        <v>12</v>
      </c>
      <c r="D988">
        <v>22115</v>
      </c>
      <c r="F988" s="7">
        <v>42443</v>
      </c>
      <c r="G988" t="s">
        <v>662</v>
      </c>
      <c r="H988" s="13">
        <v>-340</v>
      </c>
    </row>
    <row r="989" spans="1:8" x14ac:dyDescent="0.35">
      <c r="A989" t="s">
        <v>849</v>
      </c>
      <c r="B989" t="s">
        <v>53</v>
      </c>
      <c r="C989" t="s">
        <v>12</v>
      </c>
      <c r="D989">
        <v>22115</v>
      </c>
      <c r="F989" s="7">
        <v>42443</v>
      </c>
      <c r="G989" t="s">
        <v>150</v>
      </c>
      <c r="H989" s="13">
        <v>179.9</v>
      </c>
    </row>
    <row r="990" spans="1:8" x14ac:dyDescent="0.35">
      <c r="A990" t="s">
        <v>849</v>
      </c>
      <c r="B990" t="s">
        <v>53</v>
      </c>
      <c r="C990" t="s">
        <v>12</v>
      </c>
      <c r="D990">
        <v>22115</v>
      </c>
      <c r="F990" s="7">
        <v>42443</v>
      </c>
      <c r="G990" t="s">
        <v>102</v>
      </c>
      <c r="H990" s="13">
        <v>158.84</v>
      </c>
    </row>
    <row r="991" spans="1:8" x14ac:dyDescent="0.35">
      <c r="A991" t="s">
        <v>849</v>
      </c>
      <c r="B991" t="s">
        <v>53</v>
      </c>
      <c r="C991" t="s">
        <v>12</v>
      </c>
      <c r="D991">
        <v>22115</v>
      </c>
      <c r="F991" s="7">
        <v>42443</v>
      </c>
      <c r="G991" t="s">
        <v>630</v>
      </c>
      <c r="H991" s="13">
        <v>0.25</v>
      </c>
    </row>
    <row r="992" spans="1:8" x14ac:dyDescent="0.35">
      <c r="A992" t="s">
        <v>849</v>
      </c>
      <c r="B992" t="s">
        <v>53</v>
      </c>
      <c r="C992" t="s">
        <v>12</v>
      </c>
      <c r="D992">
        <v>22115</v>
      </c>
      <c r="F992" s="7">
        <v>42443</v>
      </c>
      <c r="G992" t="s">
        <v>631</v>
      </c>
      <c r="H992" s="13">
        <v>0.01</v>
      </c>
    </row>
    <row r="993" spans="1:8" x14ac:dyDescent="0.35">
      <c r="A993" t="s">
        <v>849</v>
      </c>
      <c r="B993" t="s">
        <v>53</v>
      </c>
      <c r="C993" t="s">
        <v>12</v>
      </c>
      <c r="D993">
        <v>22115</v>
      </c>
      <c r="F993" s="7">
        <v>42443</v>
      </c>
      <c r="G993" t="s">
        <v>780</v>
      </c>
      <c r="H993" s="13">
        <v>-0.36</v>
      </c>
    </row>
    <row r="994" spans="1:8" x14ac:dyDescent="0.35">
      <c r="A994" t="s">
        <v>849</v>
      </c>
      <c r="B994" t="s">
        <v>53</v>
      </c>
      <c r="C994" t="s">
        <v>12</v>
      </c>
      <c r="D994">
        <v>22115</v>
      </c>
      <c r="F994" s="7">
        <v>42443</v>
      </c>
      <c r="G994" t="s">
        <v>664</v>
      </c>
      <c r="H994" s="13">
        <v>-338.64</v>
      </c>
    </row>
    <row r="995" spans="1:8" x14ac:dyDescent="0.35">
      <c r="A995" t="s">
        <v>849</v>
      </c>
      <c r="B995" t="s">
        <v>28</v>
      </c>
      <c r="C995" t="s">
        <v>12</v>
      </c>
      <c r="D995">
        <v>22115</v>
      </c>
      <c r="F995" s="7">
        <v>42443</v>
      </c>
      <c r="G995" t="s">
        <v>150</v>
      </c>
      <c r="H995" s="13">
        <v>199.52000000000004</v>
      </c>
    </row>
    <row r="996" spans="1:8" x14ac:dyDescent="0.35">
      <c r="A996" t="s">
        <v>849</v>
      </c>
      <c r="B996" t="s">
        <v>28</v>
      </c>
      <c r="C996" t="s">
        <v>12</v>
      </c>
      <c r="D996">
        <v>22115</v>
      </c>
      <c r="F996" s="7">
        <v>42443</v>
      </c>
      <c r="G996" t="s">
        <v>102</v>
      </c>
      <c r="H996" s="13">
        <v>139.38999999999999</v>
      </c>
    </row>
    <row r="997" spans="1:8" x14ac:dyDescent="0.35">
      <c r="A997" t="s">
        <v>849</v>
      </c>
      <c r="B997" t="s">
        <v>28</v>
      </c>
      <c r="C997" t="s">
        <v>12</v>
      </c>
      <c r="D997">
        <v>22115</v>
      </c>
      <c r="F997" s="7">
        <v>42443</v>
      </c>
      <c r="G997" t="s">
        <v>630</v>
      </c>
      <c r="H997" s="13">
        <v>0.23</v>
      </c>
    </row>
    <row r="998" spans="1:8" x14ac:dyDescent="0.35">
      <c r="A998" t="s">
        <v>849</v>
      </c>
      <c r="B998" t="s">
        <v>28</v>
      </c>
      <c r="C998" t="s">
        <v>12</v>
      </c>
      <c r="D998">
        <v>22115</v>
      </c>
      <c r="F998" s="7">
        <v>42443</v>
      </c>
      <c r="G998" t="s">
        <v>631</v>
      </c>
      <c r="H998" s="13">
        <v>0.01</v>
      </c>
    </row>
    <row r="999" spans="1:8" x14ac:dyDescent="0.35">
      <c r="A999" t="s">
        <v>849</v>
      </c>
      <c r="B999" t="s">
        <v>28</v>
      </c>
      <c r="C999" t="s">
        <v>12</v>
      </c>
      <c r="D999">
        <v>22115</v>
      </c>
      <c r="F999" s="7">
        <v>42443</v>
      </c>
      <c r="G999" t="s">
        <v>781</v>
      </c>
      <c r="H999" s="13">
        <v>-0.35</v>
      </c>
    </row>
    <row r="1000" spans="1:8" x14ac:dyDescent="0.35">
      <c r="A1000" t="s">
        <v>849</v>
      </c>
      <c r="B1000" t="s">
        <v>28</v>
      </c>
      <c r="C1000" t="s">
        <v>12</v>
      </c>
      <c r="D1000">
        <v>22115</v>
      </c>
      <c r="F1000" s="7">
        <v>42443</v>
      </c>
      <c r="G1000" t="s">
        <v>665</v>
      </c>
      <c r="H1000" s="13">
        <v>-338.8</v>
      </c>
    </row>
    <row r="1001" spans="1:8" x14ac:dyDescent="0.35">
      <c r="A1001" t="s">
        <v>849</v>
      </c>
      <c r="B1001" t="s">
        <v>54</v>
      </c>
      <c r="C1001" t="s">
        <v>12</v>
      </c>
      <c r="D1001">
        <v>22115</v>
      </c>
      <c r="F1001" s="7">
        <v>42443</v>
      </c>
      <c r="G1001" t="s">
        <v>102</v>
      </c>
      <c r="H1001" s="13">
        <v>277.49</v>
      </c>
    </row>
    <row r="1002" spans="1:8" x14ac:dyDescent="0.35">
      <c r="A1002" t="s">
        <v>849</v>
      </c>
      <c r="B1002" t="s">
        <v>54</v>
      </c>
      <c r="C1002" t="s">
        <v>12</v>
      </c>
      <c r="D1002">
        <v>22115</v>
      </c>
      <c r="F1002" s="7">
        <v>42443</v>
      </c>
      <c r="G1002" t="s">
        <v>150</v>
      </c>
      <c r="H1002" s="13">
        <v>66.06</v>
      </c>
    </row>
    <row r="1003" spans="1:8" x14ac:dyDescent="0.35">
      <c r="A1003" t="s">
        <v>849</v>
      </c>
      <c r="B1003" t="s">
        <v>54</v>
      </c>
      <c r="C1003" t="s">
        <v>12</v>
      </c>
      <c r="D1003">
        <v>22115</v>
      </c>
      <c r="F1003" s="7">
        <v>42443</v>
      </c>
      <c r="G1003" t="s">
        <v>630</v>
      </c>
      <c r="H1003" s="13">
        <v>0.45</v>
      </c>
    </row>
    <row r="1004" spans="1:8" x14ac:dyDescent="0.35">
      <c r="A1004" t="s">
        <v>849</v>
      </c>
      <c r="B1004" t="s">
        <v>54</v>
      </c>
      <c r="C1004" t="s">
        <v>12</v>
      </c>
      <c r="D1004">
        <v>22115</v>
      </c>
      <c r="F1004" s="7">
        <v>42443</v>
      </c>
      <c r="G1004" t="s">
        <v>631</v>
      </c>
      <c r="H1004" s="13">
        <v>0.01</v>
      </c>
    </row>
    <row r="1005" spans="1:8" x14ac:dyDescent="0.35">
      <c r="A1005" t="s">
        <v>849</v>
      </c>
      <c r="B1005" t="s">
        <v>54</v>
      </c>
      <c r="C1005" t="s">
        <v>12</v>
      </c>
      <c r="D1005">
        <v>22115</v>
      </c>
      <c r="F1005" s="7">
        <v>42443</v>
      </c>
      <c r="G1005" t="s">
        <v>782</v>
      </c>
      <c r="H1005" s="13">
        <v>-0.36</v>
      </c>
    </row>
    <row r="1006" spans="1:8" x14ac:dyDescent="0.35">
      <c r="A1006" t="s">
        <v>849</v>
      </c>
      <c r="B1006" t="s">
        <v>54</v>
      </c>
      <c r="C1006" t="s">
        <v>12</v>
      </c>
      <c r="D1006">
        <v>22115</v>
      </c>
      <c r="F1006" s="7">
        <v>42443</v>
      </c>
      <c r="G1006" t="s">
        <v>666</v>
      </c>
      <c r="H1006" s="13">
        <v>-343.65</v>
      </c>
    </row>
    <row r="1007" spans="1:8" x14ac:dyDescent="0.35">
      <c r="A1007" t="s">
        <v>849</v>
      </c>
      <c r="B1007" t="s">
        <v>55</v>
      </c>
      <c r="C1007" t="s">
        <v>12</v>
      </c>
      <c r="D1007">
        <v>22115</v>
      </c>
      <c r="F1007" s="7">
        <v>42443</v>
      </c>
      <c r="G1007" t="s">
        <v>102</v>
      </c>
      <c r="H1007" s="13">
        <v>148.6</v>
      </c>
    </row>
    <row r="1008" spans="1:8" x14ac:dyDescent="0.35">
      <c r="A1008" t="s">
        <v>849</v>
      </c>
      <c r="B1008" t="s">
        <v>55</v>
      </c>
      <c r="C1008" t="s">
        <v>12</v>
      </c>
      <c r="D1008">
        <v>22115</v>
      </c>
      <c r="F1008" s="7">
        <v>42443</v>
      </c>
      <c r="G1008" t="s">
        <v>150</v>
      </c>
      <c r="H1008" s="13">
        <v>146.13</v>
      </c>
    </row>
    <row r="1009" spans="1:8" x14ac:dyDescent="0.35">
      <c r="A1009" t="s">
        <v>849</v>
      </c>
      <c r="B1009" t="s">
        <v>55</v>
      </c>
      <c r="C1009" t="s">
        <v>12</v>
      </c>
      <c r="D1009">
        <v>22115</v>
      </c>
      <c r="F1009" s="7">
        <v>42443</v>
      </c>
      <c r="G1009" t="s">
        <v>630</v>
      </c>
      <c r="H1009" s="13">
        <v>0.25</v>
      </c>
    </row>
    <row r="1010" spans="1:8" x14ac:dyDescent="0.35">
      <c r="A1010" t="s">
        <v>849</v>
      </c>
      <c r="B1010" t="s">
        <v>55</v>
      </c>
      <c r="C1010" t="s">
        <v>12</v>
      </c>
      <c r="D1010">
        <v>22115</v>
      </c>
      <c r="F1010" s="7">
        <v>42443</v>
      </c>
      <c r="G1010" t="s">
        <v>631</v>
      </c>
      <c r="H1010" s="13">
        <v>0.01</v>
      </c>
    </row>
    <row r="1011" spans="1:8" x14ac:dyDescent="0.35">
      <c r="A1011" t="s">
        <v>849</v>
      </c>
      <c r="B1011" t="s">
        <v>55</v>
      </c>
      <c r="C1011" t="s">
        <v>12</v>
      </c>
      <c r="D1011">
        <v>22115</v>
      </c>
      <c r="F1011" s="7">
        <v>42443</v>
      </c>
      <c r="G1011" t="s">
        <v>783</v>
      </c>
      <c r="H1011" s="13">
        <v>-0.36</v>
      </c>
    </row>
    <row r="1012" spans="1:8" x14ac:dyDescent="0.35">
      <c r="A1012" t="s">
        <v>849</v>
      </c>
      <c r="B1012" t="s">
        <v>55</v>
      </c>
      <c r="C1012" t="s">
        <v>12</v>
      </c>
      <c r="D1012">
        <v>22115</v>
      </c>
      <c r="F1012" s="7">
        <v>42443</v>
      </c>
      <c r="G1012" t="s">
        <v>667</v>
      </c>
      <c r="H1012" s="13">
        <f>-200.47-94.16</f>
        <v>-294.63</v>
      </c>
    </row>
    <row r="1013" spans="1:8" x14ac:dyDescent="0.35">
      <c r="A1013" t="s">
        <v>849</v>
      </c>
      <c r="B1013" t="s">
        <v>56</v>
      </c>
      <c r="C1013" t="s">
        <v>12</v>
      </c>
      <c r="D1013">
        <v>22115</v>
      </c>
      <c r="F1013" s="7">
        <v>42443</v>
      </c>
      <c r="G1013" t="s">
        <v>102</v>
      </c>
      <c r="H1013" s="13">
        <v>296.83</v>
      </c>
    </row>
    <row r="1014" spans="1:8" x14ac:dyDescent="0.35">
      <c r="A1014" t="s">
        <v>849</v>
      </c>
      <c r="B1014" t="s">
        <v>56</v>
      </c>
      <c r="C1014" t="s">
        <v>12</v>
      </c>
      <c r="D1014">
        <v>22115</v>
      </c>
      <c r="F1014" s="7">
        <v>42443</v>
      </c>
      <c r="G1014" t="s">
        <v>150</v>
      </c>
      <c r="H1014" s="13">
        <v>44.330000000000041</v>
      </c>
    </row>
    <row r="1015" spans="1:8" x14ac:dyDescent="0.35">
      <c r="A1015" t="s">
        <v>849</v>
      </c>
      <c r="B1015" t="s">
        <v>56</v>
      </c>
      <c r="C1015" t="s">
        <v>12</v>
      </c>
      <c r="D1015">
        <v>22115</v>
      </c>
      <c r="F1015" s="7">
        <v>42443</v>
      </c>
      <c r="G1015" t="s">
        <v>630</v>
      </c>
      <c r="H1015" s="13">
        <v>0.49</v>
      </c>
    </row>
    <row r="1016" spans="1:8" x14ac:dyDescent="0.35">
      <c r="A1016" t="s">
        <v>849</v>
      </c>
      <c r="B1016" t="s">
        <v>56</v>
      </c>
      <c r="C1016" t="s">
        <v>12</v>
      </c>
      <c r="D1016">
        <v>22115</v>
      </c>
      <c r="F1016" s="7">
        <v>42443</v>
      </c>
      <c r="G1016" t="s">
        <v>631</v>
      </c>
      <c r="H1016" s="13">
        <v>0.01</v>
      </c>
    </row>
    <row r="1017" spans="1:8" x14ac:dyDescent="0.35">
      <c r="A1017" t="s">
        <v>849</v>
      </c>
      <c r="B1017" t="s">
        <v>56</v>
      </c>
      <c r="C1017" t="s">
        <v>12</v>
      </c>
      <c r="D1017">
        <v>22115</v>
      </c>
      <c r="F1017" s="7">
        <v>42443</v>
      </c>
      <c r="G1017" t="s">
        <v>784</v>
      </c>
      <c r="H1017" s="13">
        <v>-0.36</v>
      </c>
    </row>
    <row r="1018" spans="1:8" x14ac:dyDescent="0.35">
      <c r="A1018" t="s">
        <v>849</v>
      </c>
      <c r="B1018" t="s">
        <v>56</v>
      </c>
      <c r="C1018" t="s">
        <v>12</v>
      </c>
      <c r="D1018">
        <v>22115</v>
      </c>
      <c r="F1018" s="7">
        <v>42443</v>
      </c>
      <c r="G1018" t="s">
        <v>668</v>
      </c>
      <c r="H1018" s="13">
        <v>-341.3</v>
      </c>
    </row>
    <row r="1019" spans="1:8" x14ac:dyDescent="0.35">
      <c r="A1019" t="s">
        <v>849</v>
      </c>
      <c r="B1019" t="s">
        <v>34</v>
      </c>
      <c r="C1019" t="s">
        <v>12</v>
      </c>
      <c r="D1019">
        <v>22115</v>
      </c>
      <c r="F1019" s="7">
        <v>42443</v>
      </c>
      <c r="G1019" t="s">
        <v>102</v>
      </c>
      <c r="H1019" s="13">
        <v>289.16000000000003</v>
      </c>
    </row>
    <row r="1020" spans="1:8" x14ac:dyDescent="0.35">
      <c r="A1020" t="s">
        <v>849</v>
      </c>
      <c r="B1020" t="s">
        <v>34</v>
      </c>
      <c r="C1020" t="s">
        <v>12</v>
      </c>
      <c r="D1020">
        <v>22115</v>
      </c>
      <c r="F1020" s="7">
        <v>42443</v>
      </c>
      <c r="G1020" t="s">
        <v>150</v>
      </c>
      <c r="H1020" s="13">
        <v>52.839999999999975</v>
      </c>
    </row>
    <row r="1021" spans="1:8" x14ac:dyDescent="0.35">
      <c r="A1021" t="s">
        <v>849</v>
      </c>
      <c r="B1021" t="s">
        <v>34</v>
      </c>
      <c r="C1021" t="s">
        <v>12</v>
      </c>
      <c r="D1021">
        <v>22115</v>
      </c>
      <c r="F1021" s="7">
        <v>42443</v>
      </c>
      <c r="G1021" t="s">
        <v>630</v>
      </c>
      <c r="H1021" s="13">
        <v>0.47</v>
      </c>
    </row>
    <row r="1022" spans="1:8" x14ac:dyDescent="0.35">
      <c r="A1022" t="s">
        <v>849</v>
      </c>
      <c r="B1022" t="s">
        <v>34</v>
      </c>
      <c r="C1022" t="s">
        <v>12</v>
      </c>
      <c r="D1022">
        <v>22115</v>
      </c>
      <c r="F1022" s="7">
        <v>42443</v>
      </c>
      <c r="G1022" t="s">
        <v>631</v>
      </c>
      <c r="H1022" s="13">
        <v>0.01</v>
      </c>
    </row>
    <row r="1023" spans="1:8" x14ac:dyDescent="0.35">
      <c r="A1023" t="s">
        <v>849</v>
      </c>
      <c r="B1023" t="s">
        <v>34</v>
      </c>
      <c r="C1023" t="s">
        <v>12</v>
      </c>
      <c r="D1023">
        <v>22115</v>
      </c>
      <c r="F1023" s="7">
        <v>42443</v>
      </c>
      <c r="G1023" t="s">
        <v>785</v>
      </c>
      <c r="H1023" s="13">
        <v>-0.35</v>
      </c>
    </row>
    <row r="1024" spans="1:8" x14ac:dyDescent="0.35">
      <c r="A1024" t="s">
        <v>849</v>
      </c>
      <c r="B1024" t="s">
        <v>34</v>
      </c>
      <c r="C1024" t="s">
        <v>12</v>
      </c>
      <c r="D1024">
        <v>22115</v>
      </c>
      <c r="F1024" s="7">
        <v>42443</v>
      </c>
      <c r="G1024" t="s">
        <v>669</v>
      </c>
      <c r="H1024" s="13">
        <v>-342.13</v>
      </c>
    </row>
    <row r="1025" spans="1:8" x14ac:dyDescent="0.35">
      <c r="A1025" t="s">
        <v>849</v>
      </c>
      <c r="B1025" t="s">
        <v>35</v>
      </c>
      <c r="C1025" t="s">
        <v>12</v>
      </c>
      <c r="D1025">
        <v>22115</v>
      </c>
      <c r="F1025" s="7">
        <v>42443</v>
      </c>
      <c r="G1025" t="s">
        <v>102</v>
      </c>
      <c r="H1025" s="13">
        <v>332.53</v>
      </c>
    </row>
    <row r="1026" spans="1:8" x14ac:dyDescent="0.35">
      <c r="A1026" t="s">
        <v>849</v>
      </c>
      <c r="B1026" t="s">
        <v>35</v>
      </c>
      <c r="C1026" t="s">
        <v>12</v>
      </c>
      <c r="D1026">
        <v>22115</v>
      </c>
      <c r="F1026" s="7">
        <v>42443</v>
      </c>
      <c r="G1026" t="s">
        <v>150</v>
      </c>
      <c r="H1026" s="13">
        <v>7.2600000000000477</v>
      </c>
    </row>
    <row r="1027" spans="1:8" x14ac:dyDescent="0.35">
      <c r="A1027" t="s">
        <v>849</v>
      </c>
      <c r="B1027" t="s">
        <v>35</v>
      </c>
      <c r="C1027" t="s">
        <v>12</v>
      </c>
      <c r="D1027">
        <v>22115</v>
      </c>
      <c r="F1027" s="7">
        <v>42443</v>
      </c>
      <c r="G1027" t="s">
        <v>630</v>
      </c>
      <c r="H1027" s="13">
        <v>0.54</v>
      </c>
    </row>
    <row r="1028" spans="1:8" x14ac:dyDescent="0.35">
      <c r="A1028" t="s">
        <v>849</v>
      </c>
      <c r="B1028" t="s">
        <v>35</v>
      </c>
      <c r="C1028" t="s">
        <v>12</v>
      </c>
      <c r="D1028">
        <v>22115</v>
      </c>
      <c r="F1028" s="7">
        <v>42443</v>
      </c>
      <c r="G1028" t="s">
        <v>631</v>
      </c>
      <c r="H1028" s="13">
        <v>0.01</v>
      </c>
    </row>
    <row r="1029" spans="1:8" x14ac:dyDescent="0.35">
      <c r="A1029" t="s">
        <v>849</v>
      </c>
      <c r="B1029" t="s">
        <v>35</v>
      </c>
      <c r="C1029" t="s">
        <v>12</v>
      </c>
      <c r="D1029">
        <v>22115</v>
      </c>
      <c r="F1029" s="7">
        <v>42443</v>
      </c>
      <c r="G1029" t="s">
        <v>787</v>
      </c>
      <c r="H1029" s="13">
        <v>-0.36</v>
      </c>
    </row>
    <row r="1030" spans="1:8" x14ac:dyDescent="0.35">
      <c r="A1030" t="s">
        <v>849</v>
      </c>
      <c r="B1030" t="s">
        <v>35</v>
      </c>
      <c r="C1030" t="s">
        <v>12</v>
      </c>
      <c r="D1030">
        <v>22115</v>
      </c>
      <c r="F1030" s="7">
        <v>42443</v>
      </c>
      <c r="G1030" t="s">
        <v>671</v>
      </c>
      <c r="H1030" s="13">
        <v>-339.98</v>
      </c>
    </row>
    <row r="1031" spans="1:8" x14ac:dyDescent="0.35">
      <c r="A1031" t="s">
        <v>849</v>
      </c>
      <c r="B1031" t="s">
        <v>36</v>
      </c>
      <c r="C1031" t="s">
        <v>12</v>
      </c>
      <c r="D1031">
        <v>22115</v>
      </c>
      <c r="F1031" s="7">
        <v>42443</v>
      </c>
      <c r="G1031" t="s">
        <v>102</v>
      </c>
      <c r="H1031" s="13">
        <v>325.02</v>
      </c>
    </row>
    <row r="1032" spans="1:8" x14ac:dyDescent="0.35">
      <c r="A1032" t="s">
        <v>849</v>
      </c>
      <c r="B1032" t="s">
        <v>36</v>
      </c>
      <c r="C1032" t="s">
        <v>12</v>
      </c>
      <c r="D1032">
        <v>22115</v>
      </c>
      <c r="F1032" s="7">
        <v>42443</v>
      </c>
      <c r="G1032" t="s">
        <v>150</v>
      </c>
      <c r="H1032" s="13">
        <v>13.680000000000064</v>
      </c>
    </row>
    <row r="1033" spans="1:8" x14ac:dyDescent="0.35">
      <c r="A1033" t="s">
        <v>849</v>
      </c>
      <c r="B1033" t="s">
        <v>36</v>
      </c>
      <c r="C1033" t="s">
        <v>12</v>
      </c>
      <c r="D1033">
        <v>22115</v>
      </c>
      <c r="F1033" s="7">
        <v>42443</v>
      </c>
      <c r="G1033" t="s">
        <v>630</v>
      </c>
      <c r="H1033" s="13">
        <v>0.53</v>
      </c>
    </row>
    <row r="1034" spans="1:8" x14ac:dyDescent="0.35">
      <c r="A1034" t="s">
        <v>849</v>
      </c>
      <c r="B1034" t="s">
        <v>36</v>
      </c>
      <c r="C1034" t="s">
        <v>12</v>
      </c>
      <c r="D1034">
        <v>22115</v>
      </c>
      <c r="F1034" s="7">
        <v>42443</v>
      </c>
      <c r="G1034" t="s">
        <v>631</v>
      </c>
      <c r="H1034" s="13">
        <v>0.01</v>
      </c>
    </row>
    <row r="1035" spans="1:8" x14ac:dyDescent="0.35">
      <c r="A1035" t="s">
        <v>849</v>
      </c>
      <c r="B1035" t="s">
        <v>36</v>
      </c>
      <c r="C1035" t="s">
        <v>12</v>
      </c>
      <c r="D1035">
        <v>22115</v>
      </c>
      <c r="F1035" s="7">
        <v>42443</v>
      </c>
      <c r="G1035" t="s">
        <v>786</v>
      </c>
      <c r="H1035" s="13">
        <v>-0.36</v>
      </c>
    </row>
    <row r="1036" spans="1:8" x14ac:dyDescent="0.35">
      <c r="A1036" t="s">
        <v>849</v>
      </c>
      <c r="B1036" t="s">
        <v>36</v>
      </c>
      <c r="C1036" t="s">
        <v>12</v>
      </c>
      <c r="D1036">
        <v>22115</v>
      </c>
      <c r="F1036" s="7">
        <v>42443</v>
      </c>
      <c r="G1036" t="s">
        <v>670</v>
      </c>
      <c r="H1036" s="13">
        <v>-338.88</v>
      </c>
    </row>
    <row r="1037" spans="1:8" x14ac:dyDescent="0.35">
      <c r="A1037" t="s">
        <v>849</v>
      </c>
      <c r="B1037" t="s">
        <v>39</v>
      </c>
      <c r="C1037" t="s">
        <v>12</v>
      </c>
      <c r="D1037">
        <v>22115</v>
      </c>
      <c r="F1037" s="7">
        <v>42443</v>
      </c>
      <c r="G1037" t="s">
        <v>102</v>
      </c>
      <c r="H1037" s="13">
        <v>178.65</v>
      </c>
    </row>
    <row r="1038" spans="1:8" x14ac:dyDescent="0.35">
      <c r="A1038" t="s">
        <v>849</v>
      </c>
      <c r="B1038" t="s">
        <v>39</v>
      </c>
      <c r="C1038" t="s">
        <v>12</v>
      </c>
      <c r="D1038">
        <v>22115</v>
      </c>
      <c r="F1038" s="7">
        <v>42443</v>
      </c>
      <c r="G1038" t="s">
        <v>150</v>
      </c>
      <c r="H1038" s="13">
        <v>162.29</v>
      </c>
    </row>
    <row r="1039" spans="1:8" x14ac:dyDescent="0.35">
      <c r="A1039" t="s">
        <v>849</v>
      </c>
      <c r="B1039" t="s">
        <v>39</v>
      </c>
      <c r="C1039" t="s">
        <v>12</v>
      </c>
      <c r="D1039">
        <v>22115</v>
      </c>
      <c r="F1039" s="7">
        <v>42443</v>
      </c>
      <c r="G1039" t="s">
        <v>630</v>
      </c>
      <c r="H1039" s="13">
        <v>0.3</v>
      </c>
    </row>
    <row r="1040" spans="1:8" x14ac:dyDescent="0.35">
      <c r="A1040" t="s">
        <v>849</v>
      </c>
      <c r="B1040" t="s">
        <v>39</v>
      </c>
      <c r="C1040" t="s">
        <v>12</v>
      </c>
      <c r="D1040">
        <v>22115</v>
      </c>
      <c r="F1040" s="7">
        <v>42443</v>
      </c>
      <c r="G1040" t="s">
        <v>631</v>
      </c>
      <c r="H1040" s="13">
        <v>0.01</v>
      </c>
    </row>
    <row r="1041" spans="1:8" x14ac:dyDescent="0.35">
      <c r="A1041" t="s">
        <v>849</v>
      </c>
      <c r="B1041" t="s">
        <v>39</v>
      </c>
      <c r="C1041" t="s">
        <v>12</v>
      </c>
      <c r="D1041">
        <v>22115</v>
      </c>
      <c r="F1041" s="7">
        <v>42443</v>
      </c>
      <c r="G1041" t="s">
        <v>790</v>
      </c>
      <c r="H1041" s="13">
        <v>-0.35</v>
      </c>
    </row>
    <row r="1042" spans="1:8" x14ac:dyDescent="0.35">
      <c r="A1042" t="s">
        <v>849</v>
      </c>
      <c r="B1042" t="s">
        <v>39</v>
      </c>
      <c r="C1042" t="s">
        <v>12</v>
      </c>
      <c r="D1042">
        <v>22115</v>
      </c>
      <c r="F1042" s="7">
        <v>42443</v>
      </c>
      <c r="G1042" t="s">
        <v>674</v>
      </c>
      <c r="H1042" s="13">
        <v>-340.9</v>
      </c>
    </row>
    <row r="1043" spans="1:8" x14ac:dyDescent="0.35">
      <c r="A1043" t="s">
        <v>849</v>
      </c>
      <c r="B1043" t="s">
        <v>40</v>
      </c>
      <c r="C1043" t="s">
        <v>12</v>
      </c>
      <c r="D1043">
        <v>22115</v>
      </c>
      <c r="F1043" s="7">
        <v>42443</v>
      </c>
      <c r="G1043" t="s">
        <v>102</v>
      </c>
      <c r="H1043" s="13">
        <v>207.7</v>
      </c>
    </row>
    <row r="1044" spans="1:8" x14ac:dyDescent="0.35">
      <c r="A1044" t="s">
        <v>849</v>
      </c>
      <c r="B1044" t="s">
        <v>40</v>
      </c>
      <c r="C1044" t="s">
        <v>12</v>
      </c>
      <c r="D1044">
        <v>22115</v>
      </c>
      <c r="F1044" s="7">
        <v>42443</v>
      </c>
      <c r="G1044" t="s">
        <v>150</v>
      </c>
      <c r="H1044" s="13">
        <v>129.51000000000005</v>
      </c>
    </row>
    <row r="1045" spans="1:8" x14ac:dyDescent="0.35">
      <c r="A1045" t="s">
        <v>849</v>
      </c>
      <c r="B1045" t="s">
        <v>40</v>
      </c>
      <c r="C1045" t="s">
        <v>12</v>
      </c>
      <c r="D1045">
        <v>22115</v>
      </c>
      <c r="F1045" s="7">
        <v>42443</v>
      </c>
      <c r="G1045" t="s">
        <v>630</v>
      </c>
      <c r="H1045" s="13">
        <v>0.34</v>
      </c>
    </row>
    <row r="1046" spans="1:8" x14ac:dyDescent="0.35">
      <c r="A1046" t="s">
        <v>849</v>
      </c>
      <c r="B1046" t="s">
        <v>40</v>
      </c>
      <c r="C1046" t="s">
        <v>12</v>
      </c>
      <c r="D1046">
        <v>22115</v>
      </c>
      <c r="F1046" s="7">
        <v>42443</v>
      </c>
      <c r="G1046" t="s">
        <v>631</v>
      </c>
      <c r="H1046" s="13">
        <v>0.01</v>
      </c>
    </row>
    <row r="1047" spans="1:8" x14ac:dyDescent="0.35">
      <c r="A1047" t="s">
        <v>849</v>
      </c>
      <c r="B1047" t="s">
        <v>40</v>
      </c>
      <c r="C1047" t="s">
        <v>12</v>
      </c>
      <c r="D1047">
        <v>22115</v>
      </c>
      <c r="F1047" s="7">
        <v>42443</v>
      </c>
      <c r="G1047" t="s">
        <v>791</v>
      </c>
      <c r="H1047" s="13">
        <v>-0.35</v>
      </c>
    </row>
    <row r="1048" spans="1:8" x14ac:dyDescent="0.35">
      <c r="A1048" t="s">
        <v>849</v>
      </c>
      <c r="B1048" t="s">
        <v>40</v>
      </c>
      <c r="C1048" t="s">
        <v>12</v>
      </c>
      <c r="D1048">
        <v>22115</v>
      </c>
      <c r="F1048" s="7">
        <v>42443</v>
      </c>
      <c r="G1048" t="s">
        <v>675</v>
      </c>
      <c r="H1048" s="13">
        <v>-337.21</v>
      </c>
    </row>
    <row r="1049" spans="1:8" x14ac:dyDescent="0.35">
      <c r="A1049" t="s">
        <v>849</v>
      </c>
      <c r="B1049" t="s">
        <v>57</v>
      </c>
      <c r="C1049" t="s">
        <v>12</v>
      </c>
      <c r="D1049">
        <v>22115</v>
      </c>
      <c r="F1049" s="7">
        <v>42443</v>
      </c>
      <c r="G1049" t="s">
        <v>150</v>
      </c>
      <c r="H1049" s="13">
        <v>210.95000000000002</v>
      </c>
    </row>
    <row r="1050" spans="1:8" x14ac:dyDescent="0.35">
      <c r="A1050" t="s">
        <v>849</v>
      </c>
      <c r="B1050" t="s">
        <v>57</v>
      </c>
      <c r="C1050" t="s">
        <v>12</v>
      </c>
      <c r="D1050">
        <v>22115</v>
      </c>
      <c r="F1050" s="7">
        <v>42443</v>
      </c>
      <c r="G1050" t="s">
        <v>102</v>
      </c>
      <c r="H1050" s="13">
        <v>129.83000000000001</v>
      </c>
    </row>
    <row r="1051" spans="1:8" x14ac:dyDescent="0.35">
      <c r="A1051" t="s">
        <v>849</v>
      </c>
      <c r="B1051" t="s">
        <v>57</v>
      </c>
      <c r="C1051" t="s">
        <v>12</v>
      </c>
      <c r="D1051">
        <v>22115</v>
      </c>
      <c r="F1051" s="7">
        <v>42443</v>
      </c>
      <c r="G1051" t="s">
        <v>630</v>
      </c>
      <c r="H1051" s="13">
        <v>0.21</v>
      </c>
    </row>
    <row r="1052" spans="1:8" x14ac:dyDescent="0.35">
      <c r="A1052" t="s">
        <v>849</v>
      </c>
      <c r="B1052" t="s">
        <v>57</v>
      </c>
      <c r="C1052" t="s">
        <v>12</v>
      </c>
      <c r="D1052">
        <v>22115</v>
      </c>
      <c r="F1052" s="7">
        <v>42443</v>
      </c>
      <c r="G1052" t="s">
        <v>631</v>
      </c>
      <c r="H1052" s="13">
        <v>0.01</v>
      </c>
    </row>
    <row r="1053" spans="1:8" x14ac:dyDescent="0.35">
      <c r="A1053" t="s">
        <v>849</v>
      </c>
      <c r="B1053" t="s">
        <v>57</v>
      </c>
      <c r="C1053" t="s">
        <v>12</v>
      </c>
      <c r="D1053">
        <v>22115</v>
      </c>
      <c r="F1053" s="7">
        <v>42443</v>
      </c>
      <c r="G1053" t="s">
        <v>792</v>
      </c>
      <c r="H1053" s="13">
        <v>-0.35</v>
      </c>
    </row>
    <row r="1054" spans="1:8" x14ac:dyDescent="0.35">
      <c r="A1054" t="s">
        <v>849</v>
      </c>
      <c r="B1054" t="s">
        <v>57</v>
      </c>
      <c r="C1054" t="s">
        <v>12</v>
      </c>
      <c r="D1054">
        <v>22115</v>
      </c>
      <c r="F1054" s="7">
        <v>42443</v>
      </c>
      <c r="G1054" t="s">
        <v>676</v>
      </c>
      <c r="H1054" s="13">
        <v>-340.65</v>
      </c>
    </row>
    <row r="1055" spans="1:8" x14ac:dyDescent="0.35">
      <c r="A1055" t="s">
        <v>849</v>
      </c>
      <c r="B1055" t="s">
        <v>58</v>
      </c>
      <c r="C1055" t="s">
        <v>12</v>
      </c>
      <c r="D1055">
        <v>22115</v>
      </c>
      <c r="F1055" s="7">
        <v>42443</v>
      </c>
      <c r="G1055" t="s">
        <v>102</v>
      </c>
      <c r="H1055" s="13">
        <v>265.48</v>
      </c>
    </row>
    <row r="1056" spans="1:8" x14ac:dyDescent="0.35">
      <c r="A1056" t="s">
        <v>849</v>
      </c>
      <c r="B1056" t="s">
        <v>58</v>
      </c>
      <c r="C1056" t="s">
        <v>12</v>
      </c>
      <c r="D1056">
        <v>22115</v>
      </c>
      <c r="F1056" s="7">
        <v>42443</v>
      </c>
      <c r="G1056" t="s">
        <v>150</v>
      </c>
      <c r="H1056" s="13">
        <v>76.430000000000007</v>
      </c>
    </row>
    <row r="1057" spans="1:8" x14ac:dyDescent="0.35">
      <c r="A1057" t="s">
        <v>849</v>
      </c>
      <c r="B1057" t="s">
        <v>58</v>
      </c>
      <c r="C1057" t="s">
        <v>12</v>
      </c>
      <c r="D1057">
        <v>22115</v>
      </c>
      <c r="F1057" s="7">
        <v>42443</v>
      </c>
      <c r="G1057" t="s">
        <v>630</v>
      </c>
      <c r="H1057" s="13">
        <v>0.43</v>
      </c>
    </row>
    <row r="1058" spans="1:8" x14ac:dyDescent="0.35">
      <c r="A1058" t="s">
        <v>849</v>
      </c>
      <c r="B1058" t="s">
        <v>58</v>
      </c>
      <c r="C1058" t="s">
        <v>12</v>
      </c>
      <c r="D1058">
        <v>22115</v>
      </c>
      <c r="F1058" s="7">
        <v>42443</v>
      </c>
      <c r="G1058" t="s">
        <v>631</v>
      </c>
      <c r="H1058" s="13">
        <v>0.01</v>
      </c>
    </row>
    <row r="1059" spans="1:8" x14ac:dyDescent="0.35">
      <c r="A1059" t="s">
        <v>849</v>
      </c>
      <c r="B1059" t="s">
        <v>58</v>
      </c>
      <c r="C1059" t="s">
        <v>12</v>
      </c>
      <c r="D1059">
        <v>22115</v>
      </c>
      <c r="F1059" s="7">
        <v>42443</v>
      </c>
      <c r="G1059" t="s">
        <v>793</v>
      </c>
      <c r="H1059" s="13">
        <v>-0.35</v>
      </c>
    </row>
    <row r="1060" spans="1:8" x14ac:dyDescent="0.35">
      <c r="A1060" t="s">
        <v>849</v>
      </c>
      <c r="B1060" t="s">
        <v>58</v>
      </c>
      <c r="C1060" t="s">
        <v>12</v>
      </c>
      <c r="D1060">
        <v>22115</v>
      </c>
      <c r="F1060" s="7">
        <v>42443</v>
      </c>
      <c r="G1060" t="s">
        <v>677</v>
      </c>
      <c r="H1060" s="13">
        <v>-342</v>
      </c>
    </row>
    <row r="1061" spans="1:8" x14ac:dyDescent="0.35">
      <c r="A1061" t="s">
        <v>849</v>
      </c>
      <c r="B1061" t="s">
        <v>59</v>
      </c>
      <c r="C1061" t="s">
        <v>12</v>
      </c>
      <c r="D1061">
        <v>22115</v>
      </c>
      <c r="F1061" s="7">
        <v>42443</v>
      </c>
      <c r="G1061" t="s">
        <v>102</v>
      </c>
      <c r="H1061" s="13">
        <v>335.97</v>
      </c>
    </row>
    <row r="1062" spans="1:8" x14ac:dyDescent="0.35">
      <c r="A1062" t="s">
        <v>849</v>
      </c>
      <c r="B1062" t="s">
        <v>59</v>
      </c>
      <c r="C1062" t="s">
        <v>12</v>
      </c>
      <c r="D1062">
        <v>22115</v>
      </c>
      <c r="F1062" s="7">
        <v>42443</v>
      </c>
      <c r="G1062" t="s">
        <v>150</v>
      </c>
      <c r="H1062" s="13">
        <v>0.97999999999996135</v>
      </c>
    </row>
    <row r="1063" spans="1:8" x14ac:dyDescent="0.35">
      <c r="A1063" t="s">
        <v>849</v>
      </c>
      <c r="B1063" t="s">
        <v>59</v>
      </c>
      <c r="C1063" t="s">
        <v>12</v>
      </c>
      <c r="D1063">
        <v>22115</v>
      </c>
      <c r="F1063" s="7">
        <v>42443</v>
      </c>
      <c r="G1063" t="s">
        <v>630</v>
      </c>
      <c r="H1063" s="13">
        <v>0.54</v>
      </c>
    </row>
    <row r="1064" spans="1:8" x14ac:dyDescent="0.35">
      <c r="A1064" t="s">
        <v>849</v>
      </c>
      <c r="B1064" t="s">
        <v>59</v>
      </c>
      <c r="C1064" t="s">
        <v>12</v>
      </c>
      <c r="D1064">
        <v>22115</v>
      </c>
      <c r="F1064" s="7">
        <v>42443</v>
      </c>
      <c r="G1064" t="s">
        <v>631</v>
      </c>
      <c r="H1064" s="13">
        <v>0.01</v>
      </c>
    </row>
    <row r="1065" spans="1:8" x14ac:dyDescent="0.35">
      <c r="A1065" t="s">
        <v>849</v>
      </c>
      <c r="B1065" t="s">
        <v>59</v>
      </c>
      <c r="C1065" t="s">
        <v>12</v>
      </c>
      <c r="D1065">
        <v>22115</v>
      </c>
      <c r="F1065" s="7">
        <v>42443</v>
      </c>
      <c r="G1065" t="s">
        <v>794</v>
      </c>
      <c r="H1065" s="13">
        <v>-0.35</v>
      </c>
    </row>
    <row r="1066" spans="1:8" x14ac:dyDescent="0.35">
      <c r="A1066" t="s">
        <v>849</v>
      </c>
      <c r="B1066" t="s">
        <v>59</v>
      </c>
      <c r="C1066" t="s">
        <v>12</v>
      </c>
      <c r="D1066">
        <v>22115</v>
      </c>
      <c r="F1066" s="7">
        <v>42443</v>
      </c>
      <c r="G1066" t="s">
        <v>678</v>
      </c>
      <c r="H1066" s="13">
        <v>-337.15</v>
      </c>
    </row>
    <row r="1067" spans="1:8" x14ac:dyDescent="0.35">
      <c r="A1067" t="s">
        <v>849</v>
      </c>
      <c r="B1067" t="s">
        <v>41</v>
      </c>
      <c r="C1067" t="s">
        <v>12</v>
      </c>
      <c r="D1067">
        <v>22115</v>
      </c>
      <c r="F1067" s="7">
        <v>42443</v>
      </c>
      <c r="G1067" t="s">
        <v>150</v>
      </c>
      <c r="H1067" s="13">
        <v>184.34000000000003</v>
      </c>
    </row>
    <row r="1068" spans="1:8" x14ac:dyDescent="0.35">
      <c r="A1068" t="s">
        <v>849</v>
      </c>
      <c r="B1068" t="s">
        <v>41</v>
      </c>
      <c r="C1068" t="s">
        <v>12</v>
      </c>
      <c r="D1068">
        <v>22115</v>
      </c>
      <c r="F1068" s="7">
        <v>42443</v>
      </c>
      <c r="G1068" t="s">
        <v>102</v>
      </c>
      <c r="H1068" s="13">
        <v>157.93</v>
      </c>
    </row>
    <row r="1069" spans="1:8" x14ac:dyDescent="0.35">
      <c r="A1069" t="s">
        <v>849</v>
      </c>
      <c r="B1069" t="s">
        <v>41</v>
      </c>
      <c r="C1069" t="s">
        <v>12</v>
      </c>
      <c r="D1069">
        <v>22115</v>
      </c>
      <c r="F1069" s="7">
        <v>42443</v>
      </c>
      <c r="G1069" t="s">
        <v>630</v>
      </c>
      <c r="H1069" s="13">
        <v>0.25</v>
      </c>
    </row>
    <row r="1070" spans="1:8" x14ac:dyDescent="0.35">
      <c r="A1070" t="s">
        <v>849</v>
      </c>
      <c r="B1070" t="s">
        <v>41</v>
      </c>
      <c r="C1070" t="s">
        <v>12</v>
      </c>
      <c r="D1070">
        <v>22115</v>
      </c>
      <c r="F1070" s="7">
        <v>42443</v>
      </c>
      <c r="G1070" t="s">
        <v>631</v>
      </c>
      <c r="H1070" s="13">
        <v>0.01</v>
      </c>
    </row>
    <row r="1071" spans="1:8" x14ac:dyDescent="0.35">
      <c r="A1071" t="s">
        <v>849</v>
      </c>
      <c r="B1071" t="s">
        <v>41</v>
      </c>
      <c r="C1071" t="s">
        <v>12</v>
      </c>
      <c r="D1071">
        <v>22115</v>
      </c>
      <c r="F1071" s="7">
        <v>42443</v>
      </c>
      <c r="G1071" t="s">
        <v>795</v>
      </c>
      <c r="H1071" s="13">
        <v>-0.36</v>
      </c>
    </row>
    <row r="1072" spans="1:8" x14ac:dyDescent="0.35">
      <c r="A1072" t="s">
        <v>849</v>
      </c>
      <c r="B1072" t="s">
        <v>41</v>
      </c>
      <c r="C1072" t="s">
        <v>12</v>
      </c>
      <c r="D1072">
        <v>22115</v>
      </c>
      <c r="F1072" s="7">
        <v>42443</v>
      </c>
      <c r="G1072" t="s">
        <v>679</v>
      </c>
      <c r="H1072" s="13">
        <v>-342.17</v>
      </c>
    </row>
    <row r="1073" spans="1:8" x14ac:dyDescent="0.35">
      <c r="A1073" t="s">
        <v>849</v>
      </c>
      <c r="B1073" t="s">
        <v>42</v>
      </c>
      <c r="C1073" t="s">
        <v>12</v>
      </c>
      <c r="D1073">
        <v>22115</v>
      </c>
      <c r="F1073" s="7">
        <v>42443</v>
      </c>
      <c r="G1073" t="s">
        <v>102</v>
      </c>
      <c r="H1073" s="13">
        <v>2.25</v>
      </c>
    </row>
    <row r="1074" spans="1:8" x14ac:dyDescent="0.35">
      <c r="A1074" t="s">
        <v>849</v>
      </c>
      <c r="B1074" t="s">
        <v>42</v>
      </c>
      <c r="C1074" t="s">
        <v>12</v>
      </c>
      <c r="D1074">
        <v>22115</v>
      </c>
      <c r="F1074" s="7">
        <v>42443</v>
      </c>
      <c r="G1074" t="s">
        <v>631</v>
      </c>
      <c r="H1074" s="13">
        <v>0.01</v>
      </c>
    </row>
    <row r="1075" spans="1:8" x14ac:dyDescent="0.35">
      <c r="A1075" t="s">
        <v>849</v>
      </c>
      <c r="B1075" t="s">
        <v>42</v>
      </c>
      <c r="C1075" t="s">
        <v>12</v>
      </c>
      <c r="D1075">
        <v>22115</v>
      </c>
      <c r="F1075" s="7">
        <v>42443</v>
      </c>
      <c r="G1075" t="s">
        <v>796</v>
      </c>
      <c r="H1075" s="13">
        <v>0</v>
      </c>
    </row>
    <row r="1076" spans="1:8" x14ac:dyDescent="0.35">
      <c r="A1076" t="s">
        <v>849</v>
      </c>
      <c r="B1076" t="s">
        <v>42</v>
      </c>
      <c r="C1076" t="s">
        <v>12</v>
      </c>
      <c r="D1076">
        <v>22115</v>
      </c>
      <c r="F1076" s="7">
        <v>42443</v>
      </c>
      <c r="G1076" t="s">
        <v>630</v>
      </c>
      <c r="H1076" s="13">
        <v>0</v>
      </c>
    </row>
    <row r="1077" spans="1:8" x14ac:dyDescent="0.35">
      <c r="A1077" t="s">
        <v>849</v>
      </c>
      <c r="B1077" t="s">
        <v>42</v>
      </c>
      <c r="C1077" t="s">
        <v>12</v>
      </c>
      <c r="D1077">
        <v>22115</v>
      </c>
      <c r="F1077" s="7">
        <v>42443</v>
      </c>
      <c r="G1077" t="s">
        <v>143</v>
      </c>
      <c r="H1077" s="13">
        <v>-0.26</v>
      </c>
    </row>
    <row r="1078" spans="1:8" x14ac:dyDescent="0.35">
      <c r="A1078" t="s">
        <v>849</v>
      </c>
      <c r="B1078" t="s">
        <v>42</v>
      </c>
      <c r="C1078" t="s">
        <v>12</v>
      </c>
      <c r="D1078">
        <v>22115</v>
      </c>
      <c r="F1078" s="7">
        <v>42443</v>
      </c>
      <c r="G1078" t="s">
        <v>680</v>
      </c>
      <c r="H1078" s="13">
        <v>-2</v>
      </c>
    </row>
    <row r="1079" spans="1:8" x14ac:dyDescent="0.35">
      <c r="A1079" t="s">
        <v>849</v>
      </c>
      <c r="B1079" t="s">
        <v>43</v>
      </c>
      <c r="C1079" t="s">
        <v>12</v>
      </c>
      <c r="D1079">
        <v>22115</v>
      </c>
      <c r="F1079" s="7">
        <v>42443</v>
      </c>
      <c r="G1079" t="s">
        <v>150</v>
      </c>
      <c r="H1079" s="13">
        <v>234.44</v>
      </c>
    </row>
    <row r="1080" spans="1:8" x14ac:dyDescent="0.35">
      <c r="A1080" t="s">
        <v>849</v>
      </c>
      <c r="B1080" t="s">
        <v>43</v>
      </c>
      <c r="C1080" t="s">
        <v>12</v>
      </c>
      <c r="D1080">
        <v>22115</v>
      </c>
      <c r="F1080" s="7">
        <v>42443</v>
      </c>
      <c r="G1080" t="s">
        <v>102</v>
      </c>
      <c r="H1080" s="13">
        <v>104.24</v>
      </c>
    </row>
    <row r="1081" spans="1:8" x14ac:dyDescent="0.35">
      <c r="A1081" t="s">
        <v>849</v>
      </c>
      <c r="B1081" t="s">
        <v>43</v>
      </c>
      <c r="C1081" t="s">
        <v>12</v>
      </c>
      <c r="D1081">
        <v>22115</v>
      </c>
      <c r="F1081" s="7">
        <v>42443</v>
      </c>
      <c r="G1081" t="s">
        <v>630</v>
      </c>
      <c r="H1081" s="13">
        <v>0.18</v>
      </c>
    </row>
    <row r="1082" spans="1:8" x14ac:dyDescent="0.35">
      <c r="A1082" t="s">
        <v>849</v>
      </c>
      <c r="B1082" t="s">
        <v>43</v>
      </c>
      <c r="C1082" t="s">
        <v>12</v>
      </c>
      <c r="D1082">
        <v>22115</v>
      </c>
      <c r="F1082" s="7">
        <v>42443</v>
      </c>
      <c r="G1082" t="s">
        <v>631</v>
      </c>
      <c r="H1082" s="13">
        <v>0.01</v>
      </c>
    </row>
    <row r="1083" spans="1:8" x14ac:dyDescent="0.35">
      <c r="A1083" t="s">
        <v>849</v>
      </c>
      <c r="B1083" t="s">
        <v>43</v>
      </c>
      <c r="C1083" t="s">
        <v>12</v>
      </c>
      <c r="D1083">
        <v>22115</v>
      </c>
      <c r="F1083" s="7">
        <v>42443</v>
      </c>
      <c r="G1083" t="s">
        <v>797</v>
      </c>
      <c r="H1083" s="13">
        <v>-0.35</v>
      </c>
    </row>
    <row r="1084" spans="1:8" x14ac:dyDescent="0.35">
      <c r="A1084" t="s">
        <v>849</v>
      </c>
      <c r="B1084" t="s">
        <v>43</v>
      </c>
      <c r="C1084" t="s">
        <v>12</v>
      </c>
      <c r="D1084">
        <v>22115</v>
      </c>
      <c r="F1084" s="7">
        <v>42443</v>
      </c>
      <c r="G1084" t="s">
        <v>681</v>
      </c>
      <c r="H1084" s="13">
        <v>-338.52</v>
      </c>
    </row>
    <row r="1085" spans="1:8" x14ac:dyDescent="0.35">
      <c r="A1085" t="s">
        <v>849</v>
      </c>
      <c r="B1085" t="s">
        <v>60</v>
      </c>
      <c r="C1085" t="s">
        <v>12</v>
      </c>
      <c r="D1085">
        <v>22115</v>
      </c>
      <c r="F1085" s="7">
        <v>42443</v>
      </c>
      <c r="G1085" t="s">
        <v>102</v>
      </c>
      <c r="H1085" s="13">
        <v>219.29</v>
      </c>
    </row>
    <row r="1086" spans="1:8" x14ac:dyDescent="0.35">
      <c r="A1086" t="s">
        <v>849</v>
      </c>
      <c r="B1086" t="s">
        <v>60</v>
      </c>
      <c r="C1086" t="s">
        <v>12</v>
      </c>
      <c r="D1086">
        <v>22115</v>
      </c>
      <c r="F1086" s="7">
        <v>42443</v>
      </c>
      <c r="G1086" t="s">
        <v>150</v>
      </c>
      <c r="H1086" s="13">
        <v>123.15</v>
      </c>
    </row>
    <row r="1087" spans="1:8" x14ac:dyDescent="0.35">
      <c r="A1087" t="s">
        <v>849</v>
      </c>
      <c r="B1087" t="s">
        <v>60</v>
      </c>
      <c r="C1087" t="s">
        <v>12</v>
      </c>
      <c r="D1087">
        <v>22115</v>
      </c>
      <c r="F1087" s="7">
        <v>42443</v>
      </c>
      <c r="G1087" t="s">
        <v>630</v>
      </c>
      <c r="H1087" s="13">
        <v>0.36</v>
      </c>
    </row>
    <row r="1088" spans="1:8" x14ac:dyDescent="0.35">
      <c r="A1088" t="s">
        <v>849</v>
      </c>
      <c r="B1088" t="s">
        <v>60</v>
      </c>
      <c r="C1088" t="s">
        <v>12</v>
      </c>
      <c r="D1088">
        <v>22115</v>
      </c>
      <c r="F1088" s="7">
        <v>42443</v>
      </c>
      <c r="G1088" t="s">
        <v>631</v>
      </c>
      <c r="H1088" s="13">
        <v>0.01</v>
      </c>
    </row>
    <row r="1089" spans="1:8" x14ac:dyDescent="0.35">
      <c r="A1089" t="s">
        <v>849</v>
      </c>
      <c r="B1089" t="s">
        <v>60</v>
      </c>
      <c r="C1089" t="s">
        <v>12</v>
      </c>
      <c r="D1089">
        <v>22115</v>
      </c>
      <c r="F1089" s="7">
        <v>42443</v>
      </c>
      <c r="G1089" t="s">
        <v>798</v>
      </c>
      <c r="H1089" s="13">
        <v>-0.36</v>
      </c>
    </row>
    <row r="1090" spans="1:8" x14ac:dyDescent="0.35">
      <c r="A1090" t="s">
        <v>849</v>
      </c>
      <c r="B1090" t="s">
        <v>60</v>
      </c>
      <c r="C1090" t="s">
        <v>12</v>
      </c>
      <c r="D1090">
        <v>22115</v>
      </c>
      <c r="F1090" s="7">
        <v>42443</v>
      </c>
      <c r="G1090" t="s">
        <v>682</v>
      </c>
      <c r="H1090" s="13">
        <v>-342.45</v>
      </c>
    </row>
    <row r="1091" spans="1:8" x14ac:dyDescent="0.35">
      <c r="A1091" t="s">
        <v>849</v>
      </c>
      <c r="B1091" t="s">
        <v>45</v>
      </c>
      <c r="C1091" t="s">
        <v>12</v>
      </c>
      <c r="D1091">
        <v>22115</v>
      </c>
      <c r="F1091" s="7">
        <v>42443</v>
      </c>
      <c r="G1091" t="s">
        <v>102</v>
      </c>
      <c r="H1091" s="13">
        <v>258.54000000000002</v>
      </c>
    </row>
    <row r="1092" spans="1:8" x14ac:dyDescent="0.35">
      <c r="A1092" t="s">
        <v>849</v>
      </c>
      <c r="B1092" t="s">
        <v>45</v>
      </c>
      <c r="C1092" t="s">
        <v>12</v>
      </c>
      <c r="D1092">
        <v>22115</v>
      </c>
      <c r="F1092" s="7">
        <v>42443</v>
      </c>
      <c r="G1092" t="s">
        <v>150</v>
      </c>
      <c r="H1092" s="13">
        <v>81.819999999999993</v>
      </c>
    </row>
    <row r="1093" spans="1:8" x14ac:dyDescent="0.35">
      <c r="A1093" t="s">
        <v>849</v>
      </c>
      <c r="B1093" t="s">
        <v>45</v>
      </c>
      <c r="C1093" t="s">
        <v>12</v>
      </c>
      <c r="D1093">
        <v>22115</v>
      </c>
      <c r="F1093" s="7">
        <v>42443</v>
      </c>
      <c r="G1093" t="s">
        <v>630</v>
      </c>
      <c r="H1093" s="13">
        <v>0.42</v>
      </c>
    </row>
    <row r="1094" spans="1:8" x14ac:dyDescent="0.35">
      <c r="A1094" t="s">
        <v>849</v>
      </c>
      <c r="B1094" t="s">
        <v>45</v>
      </c>
      <c r="C1094" t="s">
        <v>12</v>
      </c>
      <c r="D1094">
        <v>22115</v>
      </c>
      <c r="F1094" s="7">
        <v>42443</v>
      </c>
      <c r="G1094" t="s">
        <v>631</v>
      </c>
      <c r="H1094" s="13">
        <v>0.01</v>
      </c>
    </row>
    <row r="1095" spans="1:8" x14ac:dyDescent="0.35">
      <c r="A1095" t="s">
        <v>849</v>
      </c>
      <c r="B1095" t="s">
        <v>45</v>
      </c>
      <c r="C1095" t="s">
        <v>12</v>
      </c>
      <c r="D1095">
        <v>22115</v>
      </c>
      <c r="F1095" s="7">
        <v>42443</v>
      </c>
      <c r="G1095" t="s">
        <v>799</v>
      </c>
      <c r="H1095" s="13">
        <v>-0.36</v>
      </c>
    </row>
    <row r="1096" spans="1:8" x14ac:dyDescent="0.35">
      <c r="A1096" t="s">
        <v>849</v>
      </c>
      <c r="B1096" t="s">
        <v>45</v>
      </c>
      <c r="C1096" t="s">
        <v>12</v>
      </c>
      <c r="D1096">
        <v>22115</v>
      </c>
      <c r="F1096" s="7">
        <v>42443</v>
      </c>
      <c r="G1096" t="s">
        <v>683</v>
      </c>
      <c r="H1096" s="13">
        <v>-340.43</v>
      </c>
    </row>
    <row r="1097" spans="1:8" x14ac:dyDescent="0.35">
      <c r="A1097" t="s">
        <v>849</v>
      </c>
      <c r="B1097" t="s">
        <v>46</v>
      </c>
      <c r="C1097" t="s">
        <v>12</v>
      </c>
      <c r="D1097">
        <v>22115</v>
      </c>
      <c r="F1097" s="7">
        <v>42443</v>
      </c>
      <c r="G1097" t="s">
        <v>102</v>
      </c>
      <c r="H1097" s="13">
        <v>298.14999999999998</v>
      </c>
    </row>
    <row r="1098" spans="1:8" x14ac:dyDescent="0.35">
      <c r="A1098" t="s">
        <v>849</v>
      </c>
      <c r="B1098" t="s">
        <v>46</v>
      </c>
      <c r="C1098" t="s">
        <v>12</v>
      </c>
      <c r="D1098">
        <v>22115</v>
      </c>
      <c r="F1098" s="7">
        <v>42443</v>
      </c>
      <c r="G1098" t="s">
        <v>150</v>
      </c>
      <c r="H1098" s="13">
        <v>41.980000000000018</v>
      </c>
    </row>
    <row r="1099" spans="1:8" x14ac:dyDescent="0.35">
      <c r="A1099" t="s">
        <v>849</v>
      </c>
      <c r="B1099" t="s">
        <v>46</v>
      </c>
      <c r="C1099" t="s">
        <v>12</v>
      </c>
      <c r="D1099">
        <v>22115</v>
      </c>
      <c r="F1099" s="7">
        <v>42443</v>
      </c>
      <c r="G1099" t="s">
        <v>630</v>
      </c>
      <c r="H1099" s="13">
        <v>0.49</v>
      </c>
    </row>
    <row r="1100" spans="1:8" x14ac:dyDescent="0.35">
      <c r="A1100" t="s">
        <v>849</v>
      </c>
      <c r="B1100" t="s">
        <v>46</v>
      </c>
      <c r="C1100" t="s">
        <v>12</v>
      </c>
      <c r="D1100">
        <v>22115</v>
      </c>
      <c r="F1100" s="7">
        <v>42443</v>
      </c>
      <c r="G1100" t="s">
        <v>631</v>
      </c>
      <c r="H1100" s="13">
        <v>0.01</v>
      </c>
    </row>
    <row r="1101" spans="1:8" x14ac:dyDescent="0.35">
      <c r="A1101" t="s">
        <v>849</v>
      </c>
      <c r="B1101" t="s">
        <v>46</v>
      </c>
      <c r="C1101" t="s">
        <v>12</v>
      </c>
      <c r="D1101">
        <v>22115</v>
      </c>
      <c r="F1101" s="7">
        <v>42443</v>
      </c>
      <c r="G1101" t="s">
        <v>800</v>
      </c>
      <c r="H1101" s="13">
        <v>-0.35</v>
      </c>
    </row>
    <row r="1102" spans="1:8" x14ac:dyDescent="0.35">
      <c r="A1102" t="s">
        <v>849</v>
      </c>
      <c r="B1102" t="s">
        <v>46</v>
      </c>
      <c r="C1102" t="s">
        <v>12</v>
      </c>
      <c r="D1102">
        <v>22115</v>
      </c>
      <c r="F1102" s="7">
        <v>42443</v>
      </c>
      <c r="G1102" t="s">
        <v>684</v>
      </c>
      <c r="H1102" s="13">
        <v>-340.28</v>
      </c>
    </row>
    <row r="1103" spans="1:8" x14ac:dyDescent="0.35">
      <c r="A1103" t="s">
        <v>849</v>
      </c>
      <c r="B1103" t="s">
        <v>61</v>
      </c>
      <c r="C1103" t="s">
        <v>12</v>
      </c>
      <c r="D1103">
        <v>22115</v>
      </c>
      <c r="F1103" s="7">
        <v>42443</v>
      </c>
      <c r="G1103" t="s">
        <v>102</v>
      </c>
      <c r="H1103" s="13">
        <v>254.19</v>
      </c>
    </row>
    <row r="1104" spans="1:8" x14ac:dyDescent="0.35">
      <c r="A1104" t="s">
        <v>849</v>
      </c>
      <c r="B1104" t="s">
        <v>61</v>
      </c>
      <c r="C1104" t="s">
        <v>12</v>
      </c>
      <c r="D1104">
        <v>22115</v>
      </c>
      <c r="F1104" s="7">
        <v>42443</v>
      </c>
      <c r="G1104" t="s">
        <v>150</v>
      </c>
      <c r="H1104" s="13">
        <v>85.340000000000032</v>
      </c>
    </row>
    <row r="1105" spans="1:8" x14ac:dyDescent="0.35">
      <c r="A1105" t="s">
        <v>849</v>
      </c>
      <c r="B1105" t="s">
        <v>61</v>
      </c>
      <c r="C1105" t="s">
        <v>12</v>
      </c>
      <c r="D1105">
        <v>22115</v>
      </c>
      <c r="F1105" s="7">
        <v>42443</v>
      </c>
      <c r="G1105" t="s">
        <v>630</v>
      </c>
      <c r="H1105" s="13">
        <v>0.42</v>
      </c>
    </row>
    <row r="1106" spans="1:8" x14ac:dyDescent="0.35">
      <c r="A1106" t="s">
        <v>849</v>
      </c>
      <c r="B1106" t="s">
        <v>61</v>
      </c>
      <c r="C1106" t="s">
        <v>12</v>
      </c>
      <c r="D1106">
        <v>22115</v>
      </c>
      <c r="F1106" s="7">
        <v>42443</v>
      </c>
      <c r="G1106" t="s">
        <v>631</v>
      </c>
      <c r="H1106" s="13">
        <v>0.01</v>
      </c>
    </row>
    <row r="1107" spans="1:8" x14ac:dyDescent="0.35">
      <c r="A1107" t="s">
        <v>849</v>
      </c>
      <c r="B1107" t="s">
        <v>61</v>
      </c>
      <c r="C1107" t="s">
        <v>12</v>
      </c>
      <c r="D1107">
        <v>22115</v>
      </c>
      <c r="F1107" s="7">
        <v>42443</v>
      </c>
      <c r="G1107" t="s">
        <v>801</v>
      </c>
      <c r="H1107" s="13">
        <v>-0.36</v>
      </c>
    </row>
    <row r="1108" spans="1:8" x14ac:dyDescent="0.35">
      <c r="A1108" t="s">
        <v>849</v>
      </c>
      <c r="B1108" t="s">
        <v>61</v>
      </c>
      <c r="C1108" t="s">
        <v>12</v>
      </c>
      <c r="D1108">
        <v>22115</v>
      </c>
      <c r="F1108" s="7">
        <v>42443</v>
      </c>
      <c r="G1108" t="s">
        <v>685</v>
      </c>
      <c r="H1108" s="13">
        <v>-339.6</v>
      </c>
    </row>
    <row r="1109" spans="1:8" x14ac:dyDescent="0.35">
      <c r="A1109" t="s">
        <v>849</v>
      </c>
      <c r="B1109" t="s">
        <v>48</v>
      </c>
      <c r="C1109" t="s">
        <v>12</v>
      </c>
      <c r="D1109">
        <v>22115</v>
      </c>
      <c r="F1109" s="7">
        <v>42443</v>
      </c>
      <c r="G1109" t="s">
        <v>102</v>
      </c>
      <c r="H1109" s="13">
        <v>280.14</v>
      </c>
    </row>
    <row r="1110" spans="1:8" x14ac:dyDescent="0.35">
      <c r="A1110" t="s">
        <v>849</v>
      </c>
      <c r="B1110" t="s">
        <v>48</v>
      </c>
      <c r="C1110" t="s">
        <v>12</v>
      </c>
      <c r="D1110">
        <v>22115</v>
      </c>
      <c r="F1110" s="7">
        <v>42443</v>
      </c>
      <c r="G1110" t="s">
        <v>150</v>
      </c>
      <c r="H1110" s="13">
        <v>61.620000000000061</v>
      </c>
    </row>
    <row r="1111" spans="1:8" x14ac:dyDescent="0.35">
      <c r="A1111" t="s">
        <v>849</v>
      </c>
      <c r="B1111" t="s">
        <v>48</v>
      </c>
      <c r="C1111" t="s">
        <v>12</v>
      </c>
      <c r="D1111">
        <v>22115</v>
      </c>
      <c r="F1111" s="7">
        <v>42443</v>
      </c>
      <c r="G1111" t="s">
        <v>630</v>
      </c>
      <c r="H1111" s="13">
        <v>0.45</v>
      </c>
    </row>
    <row r="1112" spans="1:8" x14ac:dyDescent="0.35">
      <c r="A1112" t="s">
        <v>849</v>
      </c>
      <c r="B1112" t="s">
        <v>48</v>
      </c>
      <c r="C1112" t="s">
        <v>12</v>
      </c>
      <c r="D1112">
        <v>22115</v>
      </c>
      <c r="F1112" s="7">
        <v>42443</v>
      </c>
      <c r="G1112" t="s">
        <v>631</v>
      </c>
      <c r="H1112" s="13">
        <v>0.01</v>
      </c>
    </row>
    <row r="1113" spans="1:8" x14ac:dyDescent="0.35">
      <c r="A1113" t="s">
        <v>849</v>
      </c>
      <c r="B1113" t="s">
        <v>48</v>
      </c>
      <c r="C1113" t="s">
        <v>12</v>
      </c>
      <c r="D1113">
        <v>22115</v>
      </c>
      <c r="F1113" s="7">
        <v>42443</v>
      </c>
      <c r="G1113" t="s">
        <v>802</v>
      </c>
      <c r="H1113" s="13">
        <v>-0.36</v>
      </c>
    </row>
    <row r="1114" spans="1:8" x14ac:dyDescent="0.35">
      <c r="A1114" t="s">
        <v>849</v>
      </c>
      <c r="B1114" t="s">
        <v>48</v>
      </c>
      <c r="C1114" t="s">
        <v>12</v>
      </c>
      <c r="D1114">
        <v>22115</v>
      </c>
      <c r="F1114" s="7">
        <v>42443</v>
      </c>
      <c r="G1114" t="s">
        <v>686</v>
      </c>
      <c r="H1114" s="13">
        <v>-341.86</v>
      </c>
    </row>
    <row r="1115" spans="1:8" x14ac:dyDescent="0.35">
      <c r="A1115" t="s">
        <v>849</v>
      </c>
      <c r="B1115" t="s">
        <v>50</v>
      </c>
      <c r="C1115" t="s">
        <v>12</v>
      </c>
      <c r="D1115">
        <v>22115</v>
      </c>
      <c r="F1115" s="7">
        <v>42443</v>
      </c>
      <c r="G1115" t="s">
        <v>102</v>
      </c>
      <c r="H1115" s="13">
        <v>215.61</v>
      </c>
    </row>
    <row r="1116" spans="1:8" x14ac:dyDescent="0.35">
      <c r="A1116" t="s">
        <v>849</v>
      </c>
      <c r="B1116" t="s">
        <v>50</v>
      </c>
      <c r="C1116" t="s">
        <v>12</v>
      </c>
      <c r="D1116">
        <v>22115</v>
      </c>
      <c r="F1116" s="7">
        <v>42443</v>
      </c>
      <c r="G1116" t="s">
        <v>150</v>
      </c>
      <c r="H1116" s="13">
        <v>123.04000000000002</v>
      </c>
    </row>
    <row r="1117" spans="1:8" x14ac:dyDescent="0.35">
      <c r="A1117" t="s">
        <v>849</v>
      </c>
      <c r="B1117" t="s">
        <v>50</v>
      </c>
      <c r="C1117" t="s">
        <v>12</v>
      </c>
      <c r="D1117">
        <v>22115</v>
      </c>
      <c r="F1117" s="7">
        <v>42443</v>
      </c>
      <c r="G1117" t="s">
        <v>630</v>
      </c>
      <c r="H1117" s="13">
        <v>0.36</v>
      </c>
    </row>
    <row r="1118" spans="1:8" x14ac:dyDescent="0.35">
      <c r="A1118" t="s">
        <v>849</v>
      </c>
      <c r="B1118" t="s">
        <v>50</v>
      </c>
      <c r="C1118" t="s">
        <v>12</v>
      </c>
      <c r="D1118">
        <v>22115</v>
      </c>
      <c r="F1118" s="7">
        <v>42443</v>
      </c>
      <c r="G1118" t="s">
        <v>631</v>
      </c>
      <c r="H1118" s="13">
        <v>0.01</v>
      </c>
    </row>
    <row r="1119" spans="1:8" x14ac:dyDescent="0.35">
      <c r="A1119" t="s">
        <v>849</v>
      </c>
      <c r="B1119" t="s">
        <v>50</v>
      </c>
      <c r="C1119" t="s">
        <v>12</v>
      </c>
      <c r="D1119">
        <v>22115</v>
      </c>
      <c r="F1119" s="7">
        <v>42443</v>
      </c>
      <c r="G1119" t="s">
        <v>803</v>
      </c>
      <c r="H1119" s="13">
        <v>-0.35</v>
      </c>
    </row>
    <row r="1120" spans="1:8" x14ac:dyDescent="0.35">
      <c r="A1120" t="s">
        <v>849</v>
      </c>
      <c r="B1120" t="s">
        <v>50</v>
      </c>
      <c r="C1120" t="s">
        <v>12</v>
      </c>
      <c r="D1120">
        <v>22115</v>
      </c>
      <c r="F1120" s="7">
        <v>42443</v>
      </c>
      <c r="G1120" t="s">
        <v>687</v>
      </c>
      <c r="H1120" s="13">
        <v>-338.67</v>
      </c>
    </row>
    <row r="1121" spans="1:8" x14ac:dyDescent="0.35">
      <c r="A1121" t="s">
        <v>849</v>
      </c>
      <c r="B1121" t="s">
        <v>52</v>
      </c>
      <c r="C1121" t="s">
        <v>12</v>
      </c>
      <c r="D1121">
        <v>22115</v>
      </c>
      <c r="F1121" s="7">
        <v>42443</v>
      </c>
      <c r="G1121" t="s">
        <v>102</v>
      </c>
      <c r="H1121" s="13">
        <v>318.81</v>
      </c>
    </row>
    <row r="1122" spans="1:8" x14ac:dyDescent="0.35">
      <c r="A1122" t="s">
        <v>849</v>
      </c>
      <c r="B1122" t="s">
        <v>52</v>
      </c>
      <c r="C1122" t="s">
        <v>12</v>
      </c>
      <c r="D1122">
        <v>22115</v>
      </c>
      <c r="F1122" s="7">
        <v>42443</v>
      </c>
      <c r="G1122" t="s">
        <v>150</v>
      </c>
      <c r="H1122" s="13">
        <v>19.850000000000023</v>
      </c>
    </row>
    <row r="1123" spans="1:8" x14ac:dyDescent="0.35">
      <c r="A1123" t="s">
        <v>849</v>
      </c>
      <c r="B1123" t="s">
        <v>52</v>
      </c>
      <c r="C1123" t="s">
        <v>12</v>
      </c>
      <c r="D1123">
        <v>22115</v>
      </c>
      <c r="F1123" s="7">
        <v>42443</v>
      </c>
      <c r="G1123" t="s">
        <v>630</v>
      </c>
      <c r="H1123" s="13">
        <v>0.52</v>
      </c>
    </row>
    <row r="1124" spans="1:8" x14ac:dyDescent="0.35">
      <c r="A1124" t="s">
        <v>849</v>
      </c>
      <c r="B1124" t="s">
        <v>52</v>
      </c>
      <c r="C1124" t="s">
        <v>12</v>
      </c>
      <c r="D1124">
        <v>22115</v>
      </c>
      <c r="F1124" s="7">
        <v>42443</v>
      </c>
      <c r="G1124" t="s">
        <v>631</v>
      </c>
      <c r="H1124" s="13">
        <v>0.01</v>
      </c>
    </row>
    <row r="1125" spans="1:8" x14ac:dyDescent="0.35">
      <c r="A1125" t="s">
        <v>849</v>
      </c>
      <c r="B1125" t="s">
        <v>52</v>
      </c>
      <c r="C1125" t="s">
        <v>12</v>
      </c>
      <c r="D1125">
        <v>22115</v>
      </c>
      <c r="F1125" s="7">
        <v>42443</v>
      </c>
      <c r="G1125" t="s">
        <v>804</v>
      </c>
      <c r="H1125" s="13">
        <v>-0.35</v>
      </c>
    </row>
    <row r="1126" spans="1:8" x14ac:dyDescent="0.35">
      <c r="A1126" t="s">
        <v>849</v>
      </c>
      <c r="B1126" t="s">
        <v>52</v>
      </c>
      <c r="C1126" t="s">
        <v>12</v>
      </c>
      <c r="D1126">
        <v>22115</v>
      </c>
      <c r="F1126" s="7">
        <v>42443</v>
      </c>
      <c r="G1126" t="s">
        <v>688</v>
      </c>
      <c r="H1126" s="13">
        <v>-338.84</v>
      </c>
    </row>
    <row r="1127" spans="1:8" x14ac:dyDescent="0.35">
      <c r="A1127" t="s">
        <v>849</v>
      </c>
      <c r="B1127" t="s">
        <v>62</v>
      </c>
      <c r="C1127" t="s">
        <v>12</v>
      </c>
      <c r="D1127">
        <v>22115</v>
      </c>
      <c r="F1127" s="7">
        <v>42443</v>
      </c>
      <c r="G1127" t="s">
        <v>102</v>
      </c>
      <c r="H1127" s="13">
        <v>266.89</v>
      </c>
    </row>
    <row r="1128" spans="1:8" x14ac:dyDescent="0.35">
      <c r="A1128" t="s">
        <v>849</v>
      </c>
      <c r="B1128" t="s">
        <v>62</v>
      </c>
      <c r="C1128" t="s">
        <v>12</v>
      </c>
      <c r="D1128">
        <v>22115</v>
      </c>
      <c r="F1128" s="7">
        <v>42443</v>
      </c>
      <c r="G1128" t="s">
        <v>150</v>
      </c>
      <c r="H1128" s="13">
        <v>75.310000000000059</v>
      </c>
    </row>
    <row r="1129" spans="1:8" x14ac:dyDescent="0.35">
      <c r="A1129" t="s">
        <v>849</v>
      </c>
      <c r="B1129" t="s">
        <v>62</v>
      </c>
      <c r="C1129" t="s">
        <v>12</v>
      </c>
      <c r="D1129">
        <v>22115</v>
      </c>
      <c r="F1129" s="7">
        <v>42443</v>
      </c>
      <c r="G1129" t="s">
        <v>630</v>
      </c>
      <c r="H1129" s="13">
        <v>0.44</v>
      </c>
    </row>
    <row r="1130" spans="1:8" x14ac:dyDescent="0.35">
      <c r="A1130" t="s">
        <v>849</v>
      </c>
      <c r="B1130" t="s">
        <v>62</v>
      </c>
      <c r="C1130" t="s">
        <v>12</v>
      </c>
      <c r="D1130">
        <v>22115</v>
      </c>
      <c r="F1130" s="7">
        <v>42443</v>
      </c>
      <c r="G1130" t="s">
        <v>631</v>
      </c>
      <c r="H1130" s="13">
        <v>0.01</v>
      </c>
    </row>
    <row r="1131" spans="1:8" x14ac:dyDescent="0.35">
      <c r="A1131" t="s">
        <v>849</v>
      </c>
      <c r="B1131" t="s">
        <v>62</v>
      </c>
      <c r="C1131" t="s">
        <v>12</v>
      </c>
      <c r="D1131">
        <v>22115</v>
      </c>
      <c r="F1131" s="7">
        <v>42443</v>
      </c>
      <c r="G1131" t="s">
        <v>805</v>
      </c>
      <c r="H1131" s="13">
        <v>-0.36</v>
      </c>
    </row>
    <row r="1132" spans="1:8" x14ac:dyDescent="0.35">
      <c r="A1132" t="s">
        <v>849</v>
      </c>
      <c r="B1132" t="s">
        <v>62</v>
      </c>
      <c r="C1132" t="s">
        <v>12</v>
      </c>
      <c r="D1132">
        <v>22115</v>
      </c>
      <c r="F1132" s="7">
        <v>42443</v>
      </c>
      <c r="G1132" t="s">
        <v>689</v>
      </c>
      <c r="H1132" s="13">
        <v>-342.29</v>
      </c>
    </row>
    <row r="1133" spans="1:8" x14ac:dyDescent="0.35">
      <c r="A1133" t="s">
        <v>845</v>
      </c>
      <c r="B1133" t="s">
        <v>61</v>
      </c>
      <c r="C1133" t="s">
        <v>12</v>
      </c>
      <c r="D1133">
        <v>22115</v>
      </c>
      <c r="F1133" s="7">
        <v>42445</v>
      </c>
      <c r="G1133" t="s">
        <v>102</v>
      </c>
      <c r="H1133" s="13">
        <v>1.7</v>
      </c>
    </row>
    <row r="1134" spans="1:8" x14ac:dyDescent="0.35">
      <c r="A1134" t="s">
        <v>845</v>
      </c>
      <c r="B1134" t="s">
        <v>61</v>
      </c>
      <c r="C1134" t="s">
        <v>12</v>
      </c>
      <c r="D1134">
        <v>22115</v>
      </c>
      <c r="F1134" s="7">
        <v>42445</v>
      </c>
      <c r="G1134" t="s">
        <v>587</v>
      </c>
      <c r="H1134" s="13">
        <v>-1.7</v>
      </c>
    </row>
    <row r="1135" spans="1:8" x14ac:dyDescent="0.35">
      <c r="A1135" t="s">
        <v>845</v>
      </c>
      <c r="B1135" t="s">
        <v>61</v>
      </c>
      <c r="C1135" t="s">
        <v>12</v>
      </c>
      <c r="D1135">
        <v>52815</v>
      </c>
      <c r="F1135" s="7">
        <v>42445</v>
      </c>
      <c r="G1135" t="s">
        <v>587</v>
      </c>
      <c r="H1135" s="13">
        <v>0</v>
      </c>
    </row>
    <row r="1136" spans="1:8" x14ac:dyDescent="0.35">
      <c r="A1136" t="s">
        <v>845</v>
      </c>
      <c r="B1136" t="s">
        <v>61</v>
      </c>
      <c r="C1136" t="s">
        <v>12</v>
      </c>
      <c r="D1136">
        <v>52815</v>
      </c>
      <c r="F1136" s="7">
        <v>42445</v>
      </c>
      <c r="G1136" t="s">
        <v>102</v>
      </c>
      <c r="H1136" s="13">
        <v>0</v>
      </c>
    </row>
    <row r="1137" spans="1:8" x14ac:dyDescent="0.35">
      <c r="A1137" t="s">
        <v>845</v>
      </c>
      <c r="B1137" t="s">
        <v>61</v>
      </c>
      <c r="C1137" t="s">
        <v>12</v>
      </c>
      <c r="D1137">
        <v>112414</v>
      </c>
      <c r="F1137" s="7">
        <v>42445</v>
      </c>
      <c r="G1137" t="s">
        <v>587</v>
      </c>
      <c r="H1137" s="13">
        <v>0</v>
      </c>
    </row>
    <row r="1138" spans="1:8" x14ac:dyDescent="0.35">
      <c r="A1138" t="s">
        <v>845</v>
      </c>
      <c r="B1138" t="s">
        <v>61</v>
      </c>
      <c r="C1138" t="s">
        <v>12</v>
      </c>
      <c r="D1138">
        <v>112414</v>
      </c>
      <c r="F1138" s="7">
        <v>42445</v>
      </c>
      <c r="G1138" t="s">
        <v>102</v>
      </c>
      <c r="H1138" s="13">
        <v>0</v>
      </c>
    </row>
    <row r="1139" spans="1:8" x14ac:dyDescent="0.35">
      <c r="A1139" t="s">
        <v>845</v>
      </c>
      <c r="B1139" t="s">
        <v>34</v>
      </c>
      <c r="C1139" t="s">
        <v>12</v>
      </c>
      <c r="D1139">
        <v>22115</v>
      </c>
      <c r="F1139" s="7">
        <v>42451</v>
      </c>
      <c r="G1139" t="s">
        <v>102</v>
      </c>
      <c r="H1139" s="13">
        <v>3.39</v>
      </c>
    </row>
    <row r="1140" spans="1:8" x14ac:dyDescent="0.35">
      <c r="A1140" t="s">
        <v>845</v>
      </c>
      <c r="B1140" t="s">
        <v>34</v>
      </c>
      <c r="C1140" t="s">
        <v>12</v>
      </c>
      <c r="D1140">
        <v>22115</v>
      </c>
      <c r="F1140" s="7">
        <v>42451</v>
      </c>
      <c r="G1140" t="s">
        <v>587</v>
      </c>
      <c r="H1140" s="13">
        <v>-3.39</v>
      </c>
    </row>
    <row r="1141" spans="1:8" x14ac:dyDescent="0.35">
      <c r="A1141" t="s">
        <v>845</v>
      </c>
      <c r="B1141" t="s">
        <v>34</v>
      </c>
      <c r="C1141" t="s">
        <v>12</v>
      </c>
      <c r="D1141">
        <v>52815</v>
      </c>
      <c r="F1141" s="7">
        <v>42451</v>
      </c>
      <c r="G1141" t="s">
        <v>102</v>
      </c>
      <c r="H1141" s="13">
        <v>3.1</v>
      </c>
    </row>
    <row r="1142" spans="1:8" x14ac:dyDescent="0.35">
      <c r="A1142" t="s">
        <v>845</v>
      </c>
      <c r="B1142" t="s">
        <v>34</v>
      </c>
      <c r="C1142" t="s">
        <v>12</v>
      </c>
      <c r="D1142">
        <v>52815</v>
      </c>
      <c r="F1142" s="7">
        <v>42451</v>
      </c>
      <c r="G1142" t="s">
        <v>587</v>
      </c>
      <c r="H1142" s="13">
        <v>-3.1</v>
      </c>
    </row>
    <row r="1143" spans="1:8" x14ac:dyDescent="0.35">
      <c r="A1143" t="s">
        <v>845</v>
      </c>
      <c r="B1143" t="s">
        <v>34</v>
      </c>
      <c r="C1143" t="s">
        <v>12</v>
      </c>
      <c r="D1143">
        <v>112414</v>
      </c>
      <c r="F1143" s="7">
        <v>42451</v>
      </c>
      <c r="G1143" t="s">
        <v>587</v>
      </c>
      <c r="H1143" s="13">
        <v>0</v>
      </c>
    </row>
    <row r="1144" spans="1:8" x14ac:dyDescent="0.35">
      <c r="A1144" t="s">
        <v>845</v>
      </c>
      <c r="B1144" t="s">
        <v>34</v>
      </c>
      <c r="C1144" t="s">
        <v>12</v>
      </c>
      <c r="D1144">
        <v>112414</v>
      </c>
      <c r="F1144" s="7">
        <v>42451</v>
      </c>
      <c r="G1144" t="s">
        <v>102</v>
      </c>
      <c r="H1144" s="13">
        <v>0</v>
      </c>
    </row>
    <row r="1145" spans="1:8" x14ac:dyDescent="0.35">
      <c r="A1145" t="s">
        <v>317</v>
      </c>
      <c r="C1145" t="s">
        <v>12</v>
      </c>
      <c r="F1145" s="7">
        <v>42452</v>
      </c>
      <c r="G1145" t="s">
        <v>101</v>
      </c>
      <c r="H1145" s="13">
        <v>6106.59</v>
      </c>
    </row>
    <row r="1146" spans="1:8" x14ac:dyDescent="0.35">
      <c r="A1146" t="s">
        <v>317</v>
      </c>
      <c r="C1146" t="s">
        <v>12</v>
      </c>
      <c r="F1146" s="7">
        <v>42452</v>
      </c>
      <c r="G1146" t="s">
        <v>102</v>
      </c>
      <c r="H1146" s="13">
        <v>-6106.59</v>
      </c>
    </row>
    <row r="1147" spans="1:8" x14ac:dyDescent="0.35">
      <c r="A1147" t="s">
        <v>838</v>
      </c>
      <c r="B1147" t="s">
        <v>40</v>
      </c>
      <c r="C1147" t="s">
        <v>12</v>
      </c>
      <c r="D1147">
        <v>22115</v>
      </c>
      <c r="F1147" s="7">
        <v>42453</v>
      </c>
      <c r="G1147" t="s">
        <v>1361</v>
      </c>
      <c r="H1147" s="13">
        <v>6.34</v>
      </c>
    </row>
    <row r="1148" spans="1:8" x14ac:dyDescent="0.35">
      <c r="A1148" t="s">
        <v>838</v>
      </c>
      <c r="B1148" t="s">
        <v>40</v>
      </c>
      <c r="C1148" t="s">
        <v>12</v>
      </c>
      <c r="D1148">
        <v>22115</v>
      </c>
      <c r="F1148" s="7">
        <v>42453</v>
      </c>
      <c r="G1148" t="s">
        <v>102</v>
      </c>
      <c r="H1148" s="13">
        <v>-6.34</v>
      </c>
    </row>
    <row r="1149" spans="1:8" x14ac:dyDescent="0.35">
      <c r="A1149" t="s">
        <v>838</v>
      </c>
      <c r="B1149" t="s">
        <v>40</v>
      </c>
      <c r="C1149" t="s">
        <v>12</v>
      </c>
      <c r="D1149">
        <v>52815</v>
      </c>
      <c r="F1149" s="7">
        <v>42453</v>
      </c>
      <c r="G1149" t="s">
        <v>102</v>
      </c>
      <c r="H1149" s="13">
        <v>0</v>
      </c>
    </row>
    <row r="1150" spans="1:8" x14ac:dyDescent="0.35">
      <c r="A1150" t="s">
        <v>838</v>
      </c>
      <c r="B1150" t="s">
        <v>40</v>
      </c>
      <c r="C1150" t="s">
        <v>12</v>
      </c>
      <c r="D1150">
        <v>52815</v>
      </c>
      <c r="F1150" s="7">
        <v>42453</v>
      </c>
      <c r="G1150" t="s">
        <v>1363</v>
      </c>
      <c r="H1150" s="13">
        <v>0</v>
      </c>
    </row>
    <row r="1151" spans="1:8" x14ac:dyDescent="0.35">
      <c r="A1151" t="s">
        <v>838</v>
      </c>
      <c r="B1151" t="s">
        <v>40</v>
      </c>
      <c r="C1151" t="s">
        <v>12</v>
      </c>
      <c r="D1151">
        <v>112414</v>
      </c>
      <c r="F1151" s="7">
        <v>42453</v>
      </c>
      <c r="G1151" t="s">
        <v>102</v>
      </c>
      <c r="H1151" s="13">
        <v>0</v>
      </c>
    </row>
    <row r="1152" spans="1:8" x14ac:dyDescent="0.35">
      <c r="A1152" t="s">
        <v>838</v>
      </c>
      <c r="B1152" t="s">
        <v>40</v>
      </c>
      <c r="C1152" t="s">
        <v>12</v>
      </c>
      <c r="D1152">
        <v>112414</v>
      </c>
      <c r="F1152" s="7">
        <v>42453</v>
      </c>
      <c r="G1152" t="s">
        <v>1362</v>
      </c>
      <c r="H1152" s="13">
        <v>0</v>
      </c>
    </row>
    <row r="1153" spans="1:8" x14ac:dyDescent="0.35">
      <c r="A1153" t="s">
        <v>845</v>
      </c>
      <c r="B1153" t="s">
        <v>40</v>
      </c>
      <c r="C1153" t="s">
        <v>12</v>
      </c>
      <c r="D1153">
        <v>22115</v>
      </c>
      <c r="F1153" s="7">
        <v>42453</v>
      </c>
      <c r="G1153" t="s">
        <v>102</v>
      </c>
      <c r="H1153" s="13">
        <v>26.62</v>
      </c>
    </row>
    <row r="1154" spans="1:8" x14ac:dyDescent="0.35">
      <c r="A1154" t="s">
        <v>845</v>
      </c>
      <c r="B1154" t="s">
        <v>40</v>
      </c>
      <c r="C1154" t="s">
        <v>12</v>
      </c>
      <c r="D1154">
        <v>22115</v>
      </c>
      <c r="F1154" s="7">
        <v>42453</v>
      </c>
      <c r="G1154" t="s">
        <v>587</v>
      </c>
      <c r="H1154" s="13">
        <v>-26.62</v>
      </c>
    </row>
    <row r="1155" spans="1:8" x14ac:dyDescent="0.35">
      <c r="A1155" t="s">
        <v>845</v>
      </c>
      <c r="B1155" t="s">
        <v>40</v>
      </c>
      <c r="C1155" t="s">
        <v>12</v>
      </c>
      <c r="D1155">
        <v>52815</v>
      </c>
      <c r="F1155" s="7">
        <v>42453</v>
      </c>
      <c r="G1155" t="s">
        <v>587</v>
      </c>
      <c r="H1155" s="13">
        <v>0</v>
      </c>
    </row>
    <row r="1156" spans="1:8" x14ac:dyDescent="0.35">
      <c r="A1156" t="s">
        <v>845</v>
      </c>
      <c r="B1156" t="s">
        <v>40</v>
      </c>
      <c r="C1156" t="s">
        <v>12</v>
      </c>
      <c r="D1156">
        <v>52815</v>
      </c>
      <c r="F1156" s="7">
        <v>42453</v>
      </c>
      <c r="G1156" t="s">
        <v>102</v>
      </c>
      <c r="H1156" s="13">
        <v>0</v>
      </c>
    </row>
    <row r="1157" spans="1:8" x14ac:dyDescent="0.35">
      <c r="A1157" t="s">
        <v>845</v>
      </c>
      <c r="B1157" t="s">
        <v>40</v>
      </c>
      <c r="C1157" t="s">
        <v>12</v>
      </c>
      <c r="D1157">
        <v>112414</v>
      </c>
      <c r="F1157" s="7">
        <v>42453</v>
      </c>
      <c r="G1157" t="s">
        <v>587</v>
      </c>
      <c r="H1157" s="13">
        <v>0</v>
      </c>
    </row>
    <row r="1158" spans="1:8" x14ac:dyDescent="0.35">
      <c r="A1158" t="s">
        <v>845</v>
      </c>
      <c r="B1158" t="s">
        <v>40</v>
      </c>
      <c r="C1158" t="s">
        <v>12</v>
      </c>
      <c r="D1158">
        <v>112414</v>
      </c>
      <c r="F1158" s="7">
        <v>42453</v>
      </c>
      <c r="G1158" t="s">
        <v>102</v>
      </c>
      <c r="H1158" s="13">
        <v>0</v>
      </c>
    </row>
    <row r="1159" spans="1:8" x14ac:dyDescent="0.35">
      <c r="A1159" t="s">
        <v>845</v>
      </c>
      <c r="B1159" t="s">
        <v>65</v>
      </c>
      <c r="C1159" t="s">
        <v>12</v>
      </c>
      <c r="D1159">
        <v>22115</v>
      </c>
      <c r="F1159" s="7">
        <v>42459</v>
      </c>
      <c r="G1159" t="s">
        <v>587</v>
      </c>
      <c r="H1159" s="13">
        <v>0</v>
      </c>
    </row>
    <row r="1160" spans="1:8" x14ac:dyDescent="0.35">
      <c r="A1160" t="s">
        <v>845</v>
      </c>
      <c r="B1160" t="s">
        <v>65</v>
      </c>
      <c r="C1160" t="s">
        <v>12</v>
      </c>
      <c r="D1160">
        <v>22115</v>
      </c>
      <c r="F1160" s="7">
        <v>42459</v>
      </c>
      <c r="G1160" t="s">
        <v>102</v>
      </c>
      <c r="H1160" s="13">
        <v>0</v>
      </c>
    </row>
    <row r="1161" spans="1:8" x14ac:dyDescent="0.35">
      <c r="A1161" t="s">
        <v>845</v>
      </c>
      <c r="B1161" t="s">
        <v>65</v>
      </c>
      <c r="C1161" t="s">
        <v>12</v>
      </c>
      <c r="D1161">
        <v>52815</v>
      </c>
      <c r="F1161" s="7">
        <v>42459</v>
      </c>
      <c r="G1161" t="s">
        <v>102</v>
      </c>
      <c r="H1161" s="13">
        <v>1.29</v>
      </c>
    </row>
    <row r="1162" spans="1:8" x14ac:dyDescent="0.35">
      <c r="A1162" t="s">
        <v>845</v>
      </c>
      <c r="B1162" t="s">
        <v>65</v>
      </c>
      <c r="C1162" t="s">
        <v>12</v>
      </c>
      <c r="D1162">
        <v>52815</v>
      </c>
      <c r="F1162" s="7">
        <v>42459</v>
      </c>
      <c r="G1162" t="s">
        <v>587</v>
      </c>
      <c r="H1162" s="13">
        <v>-1.29</v>
      </c>
    </row>
    <row r="1163" spans="1:8" x14ac:dyDescent="0.35">
      <c r="A1163" t="s">
        <v>845</v>
      </c>
      <c r="B1163" t="s">
        <v>65</v>
      </c>
      <c r="C1163" t="s">
        <v>12</v>
      </c>
      <c r="D1163">
        <v>112414</v>
      </c>
      <c r="F1163" s="7">
        <v>42459</v>
      </c>
      <c r="G1163" t="s">
        <v>587</v>
      </c>
      <c r="H1163" s="13">
        <v>0</v>
      </c>
    </row>
    <row r="1164" spans="1:8" x14ac:dyDescent="0.35">
      <c r="A1164" t="s">
        <v>845</v>
      </c>
      <c r="B1164" t="s">
        <v>65</v>
      </c>
      <c r="C1164" t="s">
        <v>12</v>
      </c>
      <c r="D1164">
        <v>112414</v>
      </c>
      <c r="F1164" s="7">
        <v>42459</v>
      </c>
      <c r="G1164" t="s">
        <v>102</v>
      </c>
      <c r="H1164" s="13">
        <v>0</v>
      </c>
    </row>
    <row r="1165" spans="1:8" x14ac:dyDescent="0.35">
      <c r="A1165" t="s">
        <v>845</v>
      </c>
      <c r="B1165" t="s">
        <v>66</v>
      </c>
      <c r="C1165" t="s">
        <v>12</v>
      </c>
      <c r="D1165">
        <v>22115</v>
      </c>
      <c r="F1165" s="7">
        <v>42461</v>
      </c>
      <c r="G1165" t="s">
        <v>587</v>
      </c>
      <c r="H1165" s="13">
        <v>0</v>
      </c>
    </row>
    <row r="1166" spans="1:8" x14ac:dyDescent="0.35">
      <c r="A1166" t="s">
        <v>845</v>
      </c>
      <c r="B1166" t="s">
        <v>66</v>
      </c>
      <c r="C1166" t="s">
        <v>12</v>
      </c>
      <c r="D1166">
        <v>22115</v>
      </c>
      <c r="F1166" s="7">
        <v>42461</v>
      </c>
      <c r="G1166" t="s">
        <v>102</v>
      </c>
      <c r="H1166" s="13">
        <v>0</v>
      </c>
    </row>
    <row r="1167" spans="1:8" x14ac:dyDescent="0.35">
      <c r="A1167" t="s">
        <v>845</v>
      </c>
      <c r="B1167" t="s">
        <v>51</v>
      </c>
      <c r="C1167" t="s">
        <v>12</v>
      </c>
      <c r="D1167">
        <v>22115</v>
      </c>
      <c r="F1167" s="7">
        <v>42461</v>
      </c>
      <c r="G1167" t="s">
        <v>587</v>
      </c>
      <c r="H1167" s="13">
        <v>0</v>
      </c>
    </row>
    <row r="1168" spans="1:8" x14ac:dyDescent="0.35">
      <c r="A1168" t="s">
        <v>845</v>
      </c>
      <c r="B1168" t="s">
        <v>51</v>
      </c>
      <c r="C1168" t="s">
        <v>12</v>
      </c>
      <c r="D1168">
        <v>22115</v>
      </c>
      <c r="F1168" s="7">
        <v>42461</v>
      </c>
      <c r="G1168" t="s">
        <v>102</v>
      </c>
      <c r="H1168" s="13">
        <v>0</v>
      </c>
    </row>
    <row r="1169" spans="1:8" x14ac:dyDescent="0.35">
      <c r="A1169" t="s">
        <v>845</v>
      </c>
      <c r="B1169" t="s">
        <v>66</v>
      </c>
      <c r="C1169" t="s">
        <v>12</v>
      </c>
      <c r="D1169">
        <v>52815</v>
      </c>
      <c r="F1169" s="7">
        <v>42461</v>
      </c>
      <c r="G1169" t="s">
        <v>102</v>
      </c>
      <c r="H1169" s="13">
        <v>2.1</v>
      </c>
    </row>
    <row r="1170" spans="1:8" x14ac:dyDescent="0.35">
      <c r="A1170" t="s">
        <v>845</v>
      </c>
      <c r="B1170" t="s">
        <v>66</v>
      </c>
      <c r="C1170" t="s">
        <v>12</v>
      </c>
      <c r="D1170">
        <v>52815</v>
      </c>
      <c r="F1170" s="7">
        <v>42461</v>
      </c>
      <c r="G1170" t="s">
        <v>587</v>
      </c>
      <c r="H1170" s="13">
        <v>-2.1</v>
      </c>
    </row>
    <row r="1171" spans="1:8" x14ac:dyDescent="0.35">
      <c r="A1171" t="s">
        <v>845</v>
      </c>
      <c r="B1171" t="s">
        <v>51</v>
      </c>
      <c r="C1171" t="s">
        <v>12</v>
      </c>
      <c r="D1171">
        <v>52815</v>
      </c>
      <c r="F1171" s="7">
        <v>42461</v>
      </c>
      <c r="G1171" t="s">
        <v>102</v>
      </c>
      <c r="H1171" s="13">
        <v>2</v>
      </c>
    </row>
    <row r="1172" spans="1:8" x14ac:dyDescent="0.35">
      <c r="A1172" t="s">
        <v>845</v>
      </c>
      <c r="B1172" t="s">
        <v>51</v>
      </c>
      <c r="C1172" t="s">
        <v>12</v>
      </c>
      <c r="D1172">
        <v>52815</v>
      </c>
      <c r="F1172" s="7">
        <v>42461</v>
      </c>
      <c r="G1172" t="s">
        <v>587</v>
      </c>
      <c r="H1172" s="13">
        <v>-2</v>
      </c>
    </row>
    <row r="1173" spans="1:8" x14ac:dyDescent="0.35">
      <c r="A1173" t="s">
        <v>845</v>
      </c>
      <c r="B1173" t="s">
        <v>66</v>
      </c>
      <c r="C1173" t="s">
        <v>12</v>
      </c>
      <c r="D1173">
        <v>112414</v>
      </c>
      <c r="F1173" s="7">
        <v>42461</v>
      </c>
      <c r="G1173" t="s">
        <v>587</v>
      </c>
      <c r="H1173" s="13">
        <v>0</v>
      </c>
    </row>
    <row r="1174" spans="1:8" x14ac:dyDescent="0.35">
      <c r="A1174" t="s">
        <v>845</v>
      </c>
      <c r="B1174" t="s">
        <v>66</v>
      </c>
      <c r="C1174" t="s">
        <v>12</v>
      </c>
      <c r="D1174">
        <v>112414</v>
      </c>
      <c r="F1174" s="7">
        <v>42461</v>
      </c>
      <c r="G1174" t="s">
        <v>102</v>
      </c>
      <c r="H1174" s="13">
        <v>0</v>
      </c>
    </row>
    <row r="1175" spans="1:8" x14ac:dyDescent="0.35">
      <c r="A1175" t="s">
        <v>845</v>
      </c>
      <c r="B1175" t="s">
        <v>51</v>
      </c>
      <c r="C1175" t="s">
        <v>12</v>
      </c>
      <c r="D1175">
        <v>112414</v>
      </c>
      <c r="F1175" s="7">
        <v>42461</v>
      </c>
      <c r="G1175" t="s">
        <v>587</v>
      </c>
      <c r="H1175" s="13">
        <v>0</v>
      </c>
    </row>
    <row r="1176" spans="1:8" x14ac:dyDescent="0.35">
      <c r="A1176" t="s">
        <v>845</v>
      </c>
      <c r="B1176" t="s">
        <v>51</v>
      </c>
      <c r="C1176" t="s">
        <v>12</v>
      </c>
      <c r="D1176">
        <v>112414</v>
      </c>
      <c r="F1176" s="7">
        <v>42461</v>
      </c>
      <c r="G1176" t="s">
        <v>102</v>
      </c>
      <c r="H1176" s="13">
        <v>0</v>
      </c>
    </row>
    <row r="1177" spans="1:8" x14ac:dyDescent="0.35">
      <c r="A1177" t="s">
        <v>845</v>
      </c>
      <c r="B1177" t="s">
        <v>56</v>
      </c>
      <c r="C1177" t="s">
        <v>12</v>
      </c>
      <c r="D1177">
        <v>22115</v>
      </c>
      <c r="F1177" s="7">
        <v>42464</v>
      </c>
      <c r="G1177" t="s">
        <v>102</v>
      </c>
      <c r="H1177" s="13">
        <v>1.21</v>
      </c>
    </row>
    <row r="1178" spans="1:8" x14ac:dyDescent="0.35">
      <c r="A1178" t="s">
        <v>845</v>
      </c>
      <c r="B1178" t="s">
        <v>56</v>
      </c>
      <c r="C1178" t="s">
        <v>12</v>
      </c>
      <c r="D1178">
        <v>22115</v>
      </c>
      <c r="F1178" s="7">
        <v>42464</v>
      </c>
      <c r="G1178" t="s">
        <v>587</v>
      </c>
      <c r="H1178" s="13">
        <v>-1.21</v>
      </c>
    </row>
    <row r="1179" spans="1:8" x14ac:dyDescent="0.35">
      <c r="A1179" t="s">
        <v>845</v>
      </c>
      <c r="B1179" t="s">
        <v>56</v>
      </c>
      <c r="C1179" t="s">
        <v>12</v>
      </c>
      <c r="D1179">
        <v>52815</v>
      </c>
      <c r="F1179" s="7">
        <v>42464</v>
      </c>
      <c r="G1179" t="s">
        <v>587</v>
      </c>
      <c r="H1179" s="13">
        <v>0</v>
      </c>
    </row>
    <row r="1180" spans="1:8" x14ac:dyDescent="0.35">
      <c r="A1180" t="s">
        <v>845</v>
      </c>
      <c r="B1180" t="s">
        <v>56</v>
      </c>
      <c r="C1180" t="s">
        <v>12</v>
      </c>
      <c r="D1180">
        <v>52815</v>
      </c>
      <c r="F1180" s="7">
        <v>42464</v>
      </c>
      <c r="G1180" t="s">
        <v>102</v>
      </c>
      <c r="H1180" s="13">
        <v>0</v>
      </c>
    </row>
    <row r="1181" spans="1:8" x14ac:dyDescent="0.35">
      <c r="A1181" t="s">
        <v>845</v>
      </c>
      <c r="B1181" t="s">
        <v>56</v>
      </c>
      <c r="C1181" t="s">
        <v>12</v>
      </c>
      <c r="D1181">
        <v>112414</v>
      </c>
      <c r="F1181" s="7">
        <v>42464</v>
      </c>
      <c r="G1181" t="s">
        <v>587</v>
      </c>
      <c r="H1181" s="13">
        <v>0</v>
      </c>
    </row>
    <row r="1182" spans="1:8" x14ac:dyDescent="0.35">
      <c r="A1182" t="s">
        <v>845</v>
      </c>
      <c r="B1182" t="s">
        <v>56</v>
      </c>
      <c r="C1182" t="s">
        <v>12</v>
      </c>
      <c r="D1182">
        <v>112414</v>
      </c>
      <c r="F1182" s="7">
        <v>42464</v>
      </c>
      <c r="G1182" t="s">
        <v>102</v>
      </c>
      <c r="H1182" s="13">
        <v>0</v>
      </c>
    </row>
    <row r="1183" spans="1:8" x14ac:dyDescent="0.35">
      <c r="A1183" t="s">
        <v>317</v>
      </c>
      <c r="C1183" t="s">
        <v>12</v>
      </c>
      <c r="F1183" s="7">
        <v>42468</v>
      </c>
      <c r="G1183" t="s">
        <v>101</v>
      </c>
      <c r="H1183" s="13">
        <v>33.369999999999997</v>
      </c>
    </row>
    <row r="1184" spans="1:8" x14ac:dyDescent="0.35">
      <c r="A1184" t="s">
        <v>317</v>
      </c>
      <c r="C1184" t="s">
        <v>12</v>
      </c>
      <c r="F1184" s="7">
        <v>42468</v>
      </c>
      <c r="G1184" t="s">
        <v>102</v>
      </c>
      <c r="H1184" s="13">
        <v>-33.369999999999997</v>
      </c>
    </row>
    <row r="1185" spans="1:8" x14ac:dyDescent="0.35">
      <c r="A1185" t="s">
        <v>845</v>
      </c>
      <c r="B1185" t="s">
        <v>64</v>
      </c>
      <c r="C1185" t="s">
        <v>12</v>
      </c>
      <c r="D1185">
        <v>22115</v>
      </c>
      <c r="F1185" s="7">
        <v>42475</v>
      </c>
      <c r="G1185" t="s">
        <v>587</v>
      </c>
      <c r="H1185" s="13">
        <v>0</v>
      </c>
    </row>
    <row r="1186" spans="1:8" x14ac:dyDescent="0.35">
      <c r="A1186" t="s">
        <v>845</v>
      </c>
      <c r="B1186" t="s">
        <v>64</v>
      </c>
      <c r="C1186" t="s">
        <v>12</v>
      </c>
      <c r="D1186">
        <v>22115</v>
      </c>
      <c r="F1186" s="7">
        <v>42475</v>
      </c>
      <c r="G1186" t="s">
        <v>102</v>
      </c>
      <c r="H1186" s="13">
        <v>0</v>
      </c>
    </row>
    <row r="1187" spans="1:8" x14ac:dyDescent="0.35">
      <c r="A1187" t="s">
        <v>845</v>
      </c>
      <c r="B1187" t="s">
        <v>64</v>
      </c>
      <c r="C1187" t="s">
        <v>12</v>
      </c>
      <c r="D1187">
        <v>52815</v>
      </c>
      <c r="F1187" s="7">
        <v>42475</v>
      </c>
      <c r="G1187" t="s">
        <v>102</v>
      </c>
      <c r="H1187" s="13">
        <v>2.4500000000000002</v>
      </c>
    </row>
    <row r="1188" spans="1:8" x14ac:dyDescent="0.35">
      <c r="A1188" t="s">
        <v>845</v>
      </c>
      <c r="B1188" t="s">
        <v>64</v>
      </c>
      <c r="C1188" t="s">
        <v>12</v>
      </c>
      <c r="D1188">
        <v>52815</v>
      </c>
      <c r="F1188" s="7">
        <v>42475</v>
      </c>
      <c r="G1188" t="s">
        <v>587</v>
      </c>
      <c r="H1188" s="13">
        <v>-2.4500000000000002</v>
      </c>
    </row>
    <row r="1189" spans="1:8" x14ac:dyDescent="0.35">
      <c r="A1189" t="s">
        <v>845</v>
      </c>
      <c r="B1189" t="s">
        <v>64</v>
      </c>
      <c r="C1189" t="s">
        <v>12</v>
      </c>
      <c r="D1189">
        <v>112414</v>
      </c>
      <c r="F1189" s="7">
        <v>42475</v>
      </c>
      <c r="G1189" t="s">
        <v>587</v>
      </c>
      <c r="H1189" s="13">
        <v>0</v>
      </c>
    </row>
    <row r="1190" spans="1:8" x14ac:dyDescent="0.35">
      <c r="A1190" t="s">
        <v>845</v>
      </c>
      <c r="B1190" t="s">
        <v>64</v>
      </c>
      <c r="C1190" t="s">
        <v>12</v>
      </c>
      <c r="D1190">
        <v>112414</v>
      </c>
      <c r="F1190" s="7">
        <v>42475</v>
      </c>
      <c r="G1190" t="s">
        <v>102</v>
      </c>
      <c r="H1190" s="13">
        <v>0</v>
      </c>
    </row>
    <row r="1191" spans="1:8" x14ac:dyDescent="0.35">
      <c r="A1191" t="s">
        <v>317</v>
      </c>
      <c r="C1191" t="s">
        <v>12</v>
      </c>
      <c r="F1191" s="7">
        <v>42478</v>
      </c>
      <c r="G1191" t="s">
        <v>101</v>
      </c>
      <c r="H1191" s="13">
        <v>2.4500000000000002</v>
      </c>
    </row>
    <row r="1192" spans="1:8" x14ac:dyDescent="0.35">
      <c r="A1192" t="s">
        <v>317</v>
      </c>
      <c r="C1192" t="s">
        <v>12</v>
      </c>
      <c r="F1192" s="7">
        <v>42478</v>
      </c>
      <c r="G1192" t="s">
        <v>102</v>
      </c>
      <c r="H1192" s="13">
        <v>-2.4500000000000002</v>
      </c>
    </row>
    <row r="1193" spans="1:8" x14ac:dyDescent="0.35">
      <c r="A1193" t="s">
        <v>845</v>
      </c>
      <c r="B1193" t="s">
        <v>30</v>
      </c>
      <c r="C1193" t="s">
        <v>12</v>
      </c>
      <c r="D1193">
        <v>22115</v>
      </c>
      <c r="F1193" s="7">
        <v>42487</v>
      </c>
      <c r="G1193" t="s">
        <v>587</v>
      </c>
      <c r="H1193" s="13">
        <v>0</v>
      </c>
    </row>
    <row r="1194" spans="1:8" x14ac:dyDescent="0.35">
      <c r="A1194" t="s">
        <v>845</v>
      </c>
      <c r="B1194" t="s">
        <v>30</v>
      </c>
      <c r="C1194" t="s">
        <v>12</v>
      </c>
      <c r="D1194">
        <v>22115</v>
      </c>
      <c r="F1194" s="7">
        <v>42487</v>
      </c>
      <c r="G1194" t="s">
        <v>102</v>
      </c>
      <c r="H1194" s="13">
        <v>0</v>
      </c>
    </row>
    <row r="1195" spans="1:8" x14ac:dyDescent="0.35">
      <c r="A1195" t="s">
        <v>845</v>
      </c>
      <c r="B1195" t="s">
        <v>35</v>
      </c>
      <c r="C1195" t="s">
        <v>12</v>
      </c>
      <c r="D1195">
        <v>22115</v>
      </c>
      <c r="F1195" s="7">
        <v>42487</v>
      </c>
      <c r="G1195" t="s">
        <v>587</v>
      </c>
      <c r="H1195" s="13">
        <v>0</v>
      </c>
    </row>
    <row r="1196" spans="1:8" x14ac:dyDescent="0.35">
      <c r="A1196" t="s">
        <v>845</v>
      </c>
      <c r="B1196" t="s">
        <v>35</v>
      </c>
      <c r="C1196" t="s">
        <v>12</v>
      </c>
      <c r="D1196">
        <v>22115</v>
      </c>
      <c r="F1196" s="7">
        <v>42487</v>
      </c>
      <c r="G1196" t="s">
        <v>102</v>
      </c>
      <c r="H1196" s="13">
        <v>0</v>
      </c>
    </row>
    <row r="1197" spans="1:8" x14ac:dyDescent="0.35">
      <c r="A1197" t="s">
        <v>845</v>
      </c>
      <c r="B1197" t="s">
        <v>30</v>
      </c>
      <c r="C1197" t="s">
        <v>12</v>
      </c>
      <c r="D1197">
        <v>52815</v>
      </c>
      <c r="F1197" s="7">
        <v>42487</v>
      </c>
      <c r="G1197" t="s">
        <v>102</v>
      </c>
      <c r="H1197" s="13">
        <v>2.99</v>
      </c>
    </row>
    <row r="1198" spans="1:8" x14ac:dyDescent="0.35">
      <c r="A1198" t="s">
        <v>845</v>
      </c>
      <c r="B1198" t="s">
        <v>30</v>
      </c>
      <c r="C1198" t="s">
        <v>12</v>
      </c>
      <c r="D1198">
        <v>52815</v>
      </c>
      <c r="F1198" s="7">
        <v>42487</v>
      </c>
      <c r="G1198" t="s">
        <v>587</v>
      </c>
      <c r="H1198" s="13">
        <v>-2.99</v>
      </c>
    </row>
    <row r="1199" spans="1:8" x14ac:dyDescent="0.35">
      <c r="A1199" t="s">
        <v>845</v>
      </c>
      <c r="B1199" t="s">
        <v>35</v>
      </c>
      <c r="C1199" t="s">
        <v>12</v>
      </c>
      <c r="D1199">
        <v>52815</v>
      </c>
      <c r="F1199" s="7">
        <v>42487</v>
      </c>
      <c r="G1199" t="s">
        <v>102</v>
      </c>
      <c r="H1199" s="13">
        <v>1.1599999999999999</v>
      </c>
    </row>
    <row r="1200" spans="1:8" x14ac:dyDescent="0.35">
      <c r="A1200" t="s">
        <v>845</v>
      </c>
      <c r="B1200" t="s">
        <v>35</v>
      </c>
      <c r="C1200" t="s">
        <v>12</v>
      </c>
      <c r="D1200">
        <v>52815</v>
      </c>
      <c r="F1200" s="7">
        <v>42487</v>
      </c>
      <c r="G1200" t="s">
        <v>587</v>
      </c>
      <c r="H1200" s="13">
        <v>-1.1599999999999999</v>
      </c>
    </row>
    <row r="1201" spans="1:8" x14ac:dyDescent="0.35">
      <c r="A1201" t="s">
        <v>845</v>
      </c>
      <c r="B1201" t="s">
        <v>30</v>
      </c>
      <c r="C1201" t="s">
        <v>12</v>
      </c>
      <c r="D1201">
        <v>112414</v>
      </c>
      <c r="F1201" s="7">
        <v>42487</v>
      </c>
      <c r="G1201" t="s">
        <v>587</v>
      </c>
      <c r="H1201" s="13">
        <v>0</v>
      </c>
    </row>
    <row r="1202" spans="1:8" x14ac:dyDescent="0.35">
      <c r="A1202" t="s">
        <v>845</v>
      </c>
      <c r="B1202" t="s">
        <v>30</v>
      </c>
      <c r="C1202" t="s">
        <v>12</v>
      </c>
      <c r="D1202">
        <v>112414</v>
      </c>
      <c r="F1202" s="7">
        <v>42487</v>
      </c>
      <c r="G1202" t="s">
        <v>102</v>
      </c>
      <c r="H1202" s="13">
        <v>0</v>
      </c>
    </row>
    <row r="1203" spans="1:8" x14ac:dyDescent="0.35">
      <c r="A1203" t="s">
        <v>845</v>
      </c>
      <c r="B1203" t="s">
        <v>35</v>
      </c>
      <c r="C1203" t="s">
        <v>12</v>
      </c>
      <c r="D1203">
        <v>112414</v>
      </c>
      <c r="F1203" s="7">
        <v>42487</v>
      </c>
      <c r="G1203" t="s">
        <v>587</v>
      </c>
      <c r="H1203" s="13">
        <v>0</v>
      </c>
    </row>
    <row r="1204" spans="1:8" x14ac:dyDescent="0.35">
      <c r="A1204" t="s">
        <v>845</v>
      </c>
      <c r="B1204" t="s">
        <v>35</v>
      </c>
      <c r="C1204" t="s">
        <v>12</v>
      </c>
      <c r="D1204">
        <v>112414</v>
      </c>
      <c r="F1204" s="7">
        <v>42487</v>
      </c>
      <c r="G1204" t="s">
        <v>102</v>
      </c>
      <c r="H1204" s="13">
        <v>0</v>
      </c>
    </row>
    <row r="1205" spans="1:8" x14ac:dyDescent="0.35">
      <c r="A1205" t="s">
        <v>317</v>
      </c>
      <c r="C1205" t="s">
        <v>12</v>
      </c>
      <c r="F1205" s="7">
        <v>42492</v>
      </c>
      <c r="G1205" t="s">
        <v>101</v>
      </c>
      <c r="H1205" s="13">
        <v>4.1500000000000004</v>
      </c>
    </row>
    <row r="1206" spans="1:8" x14ac:dyDescent="0.35">
      <c r="A1206" t="s">
        <v>317</v>
      </c>
      <c r="C1206" t="s">
        <v>12</v>
      </c>
      <c r="F1206" s="7">
        <v>42492</v>
      </c>
      <c r="G1206" t="s">
        <v>102</v>
      </c>
      <c r="H1206" s="13">
        <v>-4.1500000000000004</v>
      </c>
    </row>
    <row r="1207" spans="1:8" x14ac:dyDescent="0.35">
      <c r="A1207" t="s">
        <v>1404</v>
      </c>
      <c r="B1207" t="s">
        <v>57</v>
      </c>
      <c r="C1207" t="s">
        <v>12</v>
      </c>
      <c r="D1207">
        <v>22115</v>
      </c>
      <c r="F1207" s="7">
        <v>42510</v>
      </c>
      <c r="G1207" t="s">
        <v>1403</v>
      </c>
      <c r="H1207" s="13">
        <v>0</v>
      </c>
    </row>
    <row r="1208" spans="1:8" x14ac:dyDescent="0.35">
      <c r="A1208" t="s">
        <v>1404</v>
      </c>
      <c r="B1208" t="s">
        <v>57</v>
      </c>
      <c r="C1208" t="s">
        <v>12</v>
      </c>
      <c r="D1208">
        <v>22115</v>
      </c>
      <c r="F1208" s="7">
        <v>42510</v>
      </c>
      <c r="G1208" t="s">
        <v>102</v>
      </c>
      <c r="H1208" s="13">
        <v>0</v>
      </c>
    </row>
    <row r="1209" spans="1:8" x14ac:dyDescent="0.35">
      <c r="A1209" t="s">
        <v>1404</v>
      </c>
      <c r="B1209" t="s">
        <v>57</v>
      </c>
      <c r="C1209" t="s">
        <v>12</v>
      </c>
      <c r="D1209">
        <v>52815</v>
      </c>
      <c r="F1209" s="7">
        <v>42510</v>
      </c>
      <c r="G1209" t="s">
        <v>102</v>
      </c>
      <c r="H1209" s="13">
        <v>4.78</v>
      </c>
    </row>
    <row r="1210" spans="1:8" x14ac:dyDescent="0.35">
      <c r="A1210" t="s">
        <v>1404</v>
      </c>
      <c r="B1210" t="s">
        <v>57</v>
      </c>
      <c r="C1210" t="s">
        <v>12</v>
      </c>
      <c r="D1210">
        <v>52815</v>
      </c>
      <c r="F1210" s="7">
        <v>42510</v>
      </c>
      <c r="G1210" t="s">
        <v>1403</v>
      </c>
      <c r="H1210" s="13">
        <v>-4.78</v>
      </c>
    </row>
    <row r="1211" spans="1:8" x14ac:dyDescent="0.35">
      <c r="A1211" t="s">
        <v>1404</v>
      </c>
      <c r="B1211" t="s">
        <v>57</v>
      </c>
      <c r="C1211" t="s">
        <v>12</v>
      </c>
      <c r="D1211">
        <v>112414</v>
      </c>
      <c r="F1211" s="7">
        <v>42510</v>
      </c>
      <c r="G1211" t="s">
        <v>1403</v>
      </c>
      <c r="H1211" s="13">
        <v>0</v>
      </c>
    </row>
    <row r="1212" spans="1:8" x14ac:dyDescent="0.35">
      <c r="A1212" t="s">
        <v>1404</v>
      </c>
      <c r="B1212" t="s">
        <v>57</v>
      </c>
      <c r="C1212" t="s">
        <v>12</v>
      </c>
      <c r="D1212">
        <v>112414</v>
      </c>
      <c r="F1212" s="7">
        <v>42510</v>
      </c>
      <c r="G1212" t="s">
        <v>102</v>
      </c>
      <c r="H1212" s="13">
        <v>0</v>
      </c>
    </row>
    <row r="1213" spans="1:8" x14ac:dyDescent="0.35">
      <c r="A1213" t="s">
        <v>844</v>
      </c>
      <c r="B1213" t="s">
        <v>63</v>
      </c>
      <c r="C1213" t="s">
        <v>12</v>
      </c>
      <c r="D1213">
        <v>52815</v>
      </c>
      <c r="F1213" s="7">
        <v>42517</v>
      </c>
      <c r="G1213" t="s">
        <v>102</v>
      </c>
      <c r="H1213" s="13">
        <v>2.3199999999999998</v>
      </c>
    </row>
    <row r="1214" spans="1:8" x14ac:dyDescent="0.35">
      <c r="A1214" t="s">
        <v>844</v>
      </c>
      <c r="B1214" t="s">
        <v>63</v>
      </c>
      <c r="C1214" t="s">
        <v>12</v>
      </c>
      <c r="D1214">
        <v>52815</v>
      </c>
      <c r="F1214" s="7">
        <v>42517</v>
      </c>
      <c r="G1214" t="s">
        <v>691</v>
      </c>
      <c r="H1214" s="13">
        <v>-2.3199999999999998</v>
      </c>
    </row>
    <row r="1215" spans="1:8" x14ac:dyDescent="0.35">
      <c r="A1215" t="s">
        <v>845</v>
      </c>
      <c r="B1215" t="s">
        <v>63</v>
      </c>
      <c r="C1215" t="s">
        <v>12</v>
      </c>
      <c r="D1215">
        <v>22115</v>
      </c>
      <c r="F1215" s="7">
        <v>42517</v>
      </c>
      <c r="G1215" t="s">
        <v>587</v>
      </c>
      <c r="H1215" s="13">
        <v>0</v>
      </c>
    </row>
    <row r="1216" spans="1:8" x14ac:dyDescent="0.35">
      <c r="A1216" t="s">
        <v>845</v>
      </c>
      <c r="B1216" t="s">
        <v>63</v>
      </c>
      <c r="C1216" t="s">
        <v>12</v>
      </c>
      <c r="D1216">
        <v>22115</v>
      </c>
      <c r="F1216" s="7">
        <v>42517</v>
      </c>
      <c r="G1216" t="s">
        <v>102</v>
      </c>
      <c r="H1216" s="13">
        <v>0</v>
      </c>
    </row>
    <row r="1217" spans="1:8" x14ac:dyDescent="0.35">
      <c r="A1217" t="s">
        <v>845</v>
      </c>
      <c r="B1217" t="s">
        <v>63</v>
      </c>
      <c r="C1217" t="s">
        <v>12</v>
      </c>
      <c r="D1217">
        <v>52815</v>
      </c>
      <c r="F1217" s="7">
        <v>42517</v>
      </c>
      <c r="G1217" t="s">
        <v>102</v>
      </c>
      <c r="H1217" s="13">
        <v>3.21</v>
      </c>
    </row>
    <row r="1218" spans="1:8" x14ac:dyDescent="0.35">
      <c r="A1218" t="s">
        <v>845</v>
      </c>
      <c r="B1218" t="s">
        <v>63</v>
      </c>
      <c r="C1218" t="s">
        <v>12</v>
      </c>
      <c r="D1218">
        <v>52815</v>
      </c>
      <c r="F1218" s="7">
        <v>42517</v>
      </c>
      <c r="G1218" t="s">
        <v>587</v>
      </c>
      <c r="H1218" s="13">
        <v>-3.21</v>
      </c>
    </row>
    <row r="1219" spans="1:8" x14ac:dyDescent="0.35">
      <c r="A1219" t="s">
        <v>845</v>
      </c>
      <c r="B1219" t="s">
        <v>63</v>
      </c>
      <c r="C1219" t="s">
        <v>12</v>
      </c>
      <c r="D1219">
        <v>112414</v>
      </c>
      <c r="F1219" s="7">
        <v>42517</v>
      </c>
      <c r="G1219" t="s">
        <v>587</v>
      </c>
      <c r="H1219" s="13">
        <v>0</v>
      </c>
    </row>
    <row r="1220" spans="1:8" x14ac:dyDescent="0.35">
      <c r="A1220" t="s">
        <v>845</v>
      </c>
      <c r="B1220" t="s">
        <v>63</v>
      </c>
      <c r="C1220" t="s">
        <v>12</v>
      </c>
      <c r="D1220">
        <v>112414</v>
      </c>
      <c r="F1220" s="7">
        <v>42517</v>
      </c>
      <c r="G1220" t="s">
        <v>102</v>
      </c>
      <c r="H1220" s="13">
        <v>0</v>
      </c>
    </row>
    <row r="1221" spans="1:8" x14ac:dyDescent="0.35">
      <c r="A1221" t="s">
        <v>845</v>
      </c>
      <c r="B1221" t="s">
        <v>32</v>
      </c>
      <c r="C1221" t="s">
        <v>12</v>
      </c>
      <c r="D1221">
        <v>22115</v>
      </c>
      <c r="F1221" s="7">
        <v>42527</v>
      </c>
      <c r="G1221" t="s">
        <v>587</v>
      </c>
      <c r="H1221" s="13">
        <v>0</v>
      </c>
    </row>
    <row r="1222" spans="1:8" x14ac:dyDescent="0.35">
      <c r="A1222" t="s">
        <v>845</v>
      </c>
      <c r="B1222" t="s">
        <v>32</v>
      </c>
      <c r="C1222" t="s">
        <v>12</v>
      </c>
      <c r="D1222">
        <v>22115</v>
      </c>
      <c r="F1222" s="7">
        <v>42527</v>
      </c>
      <c r="G1222" t="s">
        <v>102</v>
      </c>
      <c r="H1222" s="13">
        <v>0</v>
      </c>
    </row>
    <row r="1223" spans="1:8" x14ac:dyDescent="0.35">
      <c r="A1223" t="s">
        <v>845</v>
      </c>
      <c r="B1223" t="s">
        <v>32</v>
      </c>
      <c r="C1223" t="s">
        <v>12</v>
      </c>
      <c r="D1223">
        <v>52815</v>
      </c>
      <c r="F1223" s="7">
        <v>42527</v>
      </c>
      <c r="G1223" t="s">
        <v>102</v>
      </c>
      <c r="H1223" s="13">
        <v>1.57</v>
      </c>
    </row>
    <row r="1224" spans="1:8" x14ac:dyDescent="0.35">
      <c r="A1224" t="s">
        <v>845</v>
      </c>
      <c r="B1224" t="s">
        <v>32</v>
      </c>
      <c r="C1224" t="s">
        <v>12</v>
      </c>
      <c r="D1224">
        <v>52815</v>
      </c>
      <c r="F1224" s="7">
        <v>42527</v>
      </c>
      <c r="G1224" t="s">
        <v>587</v>
      </c>
      <c r="H1224" s="13">
        <v>-1.57</v>
      </c>
    </row>
    <row r="1225" spans="1:8" x14ac:dyDescent="0.35">
      <c r="A1225" t="s">
        <v>845</v>
      </c>
      <c r="B1225" t="s">
        <v>32</v>
      </c>
      <c r="C1225" t="s">
        <v>12</v>
      </c>
      <c r="D1225">
        <v>112414</v>
      </c>
      <c r="F1225" s="7">
        <v>42527</v>
      </c>
      <c r="G1225" t="s">
        <v>587</v>
      </c>
      <c r="H1225" s="13">
        <v>0</v>
      </c>
    </row>
    <row r="1226" spans="1:8" x14ac:dyDescent="0.35">
      <c r="A1226" t="s">
        <v>845</v>
      </c>
      <c r="B1226" t="s">
        <v>32</v>
      </c>
      <c r="C1226" t="s">
        <v>12</v>
      </c>
      <c r="D1226">
        <v>112414</v>
      </c>
      <c r="F1226" s="7">
        <v>42527</v>
      </c>
      <c r="G1226" t="s">
        <v>102</v>
      </c>
      <c r="H1226" s="13">
        <v>0</v>
      </c>
    </row>
    <row r="1227" spans="1:8" x14ac:dyDescent="0.35">
      <c r="A1227" t="s">
        <v>845</v>
      </c>
      <c r="B1227" t="s">
        <v>36</v>
      </c>
      <c r="C1227" t="s">
        <v>12</v>
      </c>
      <c r="D1227">
        <v>22115</v>
      </c>
      <c r="F1227" s="7">
        <v>42530</v>
      </c>
      <c r="G1227" t="s">
        <v>587</v>
      </c>
      <c r="H1227" s="13">
        <v>0</v>
      </c>
    </row>
    <row r="1228" spans="1:8" x14ac:dyDescent="0.35">
      <c r="A1228" t="s">
        <v>845</v>
      </c>
      <c r="B1228" t="s">
        <v>36</v>
      </c>
      <c r="C1228" t="s">
        <v>12</v>
      </c>
      <c r="D1228">
        <v>22115</v>
      </c>
      <c r="F1228" s="7">
        <v>42530</v>
      </c>
      <c r="G1228" t="s">
        <v>102</v>
      </c>
      <c r="H1228" s="13">
        <v>0</v>
      </c>
    </row>
    <row r="1229" spans="1:8" x14ac:dyDescent="0.35">
      <c r="A1229" t="s">
        <v>845</v>
      </c>
      <c r="B1229" t="s">
        <v>36</v>
      </c>
      <c r="C1229" t="s">
        <v>12</v>
      </c>
      <c r="D1229">
        <v>52815</v>
      </c>
      <c r="F1229" s="7">
        <v>42530</v>
      </c>
      <c r="G1229" t="s">
        <v>102</v>
      </c>
      <c r="H1229" s="13">
        <v>3.08</v>
      </c>
    </row>
    <row r="1230" spans="1:8" x14ac:dyDescent="0.35">
      <c r="A1230" t="s">
        <v>845</v>
      </c>
      <c r="B1230" t="s">
        <v>36</v>
      </c>
      <c r="C1230" t="s">
        <v>12</v>
      </c>
      <c r="D1230">
        <v>52815</v>
      </c>
      <c r="F1230" s="7">
        <v>42530</v>
      </c>
      <c r="G1230" t="s">
        <v>587</v>
      </c>
      <c r="H1230" s="13">
        <v>-3.08</v>
      </c>
    </row>
    <row r="1231" spans="1:8" x14ac:dyDescent="0.35">
      <c r="A1231" t="s">
        <v>845</v>
      </c>
      <c r="B1231" t="s">
        <v>36</v>
      </c>
      <c r="C1231" t="s">
        <v>12</v>
      </c>
      <c r="D1231">
        <v>112414</v>
      </c>
      <c r="F1231" s="7">
        <v>42530</v>
      </c>
      <c r="G1231" t="s">
        <v>587</v>
      </c>
      <c r="H1231" s="13">
        <v>0</v>
      </c>
    </row>
    <row r="1232" spans="1:8" x14ac:dyDescent="0.35">
      <c r="A1232" t="s">
        <v>845</v>
      </c>
      <c r="B1232" t="s">
        <v>36</v>
      </c>
      <c r="C1232" t="s">
        <v>12</v>
      </c>
      <c r="D1232">
        <v>112414</v>
      </c>
      <c r="F1232" s="7">
        <v>42530</v>
      </c>
      <c r="G1232" t="s">
        <v>102</v>
      </c>
      <c r="H1232" s="13">
        <v>0</v>
      </c>
    </row>
    <row r="1233" spans="1:8" x14ac:dyDescent="0.35">
      <c r="A1233" t="s">
        <v>845</v>
      </c>
      <c r="B1233" t="s">
        <v>41</v>
      </c>
      <c r="C1233" t="s">
        <v>12</v>
      </c>
      <c r="D1233">
        <v>22115</v>
      </c>
      <c r="F1233" s="7">
        <v>42534</v>
      </c>
      <c r="G1233" t="s">
        <v>587</v>
      </c>
      <c r="H1233" s="13">
        <v>0</v>
      </c>
    </row>
    <row r="1234" spans="1:8" x14ac:dyDescent="0.35">
      <c r="A1234" t="s">
        <v>845</v>
      </c>
      <c r="B1234" t="s">
        <v>41</v>
      </c>
      <c r="C1234" t="s">
        <v>12</v>
      </c>
      <c r="D1234">
        <v>22115</v>
      </c>
      <c r="F1234" s="7">
        <v>42534</v>
      </c>
      <c r="G1234" t="s">
        <v>102</v>
      </c>
      <c r="H1234" s="13">
        <v>0</v>
      </c>
    </row>
    <row r="1235" spans="1:8" x14ac:dyDescent="0.35">
      <c r="A1235" t="s">
        <v>845</v>
      </c>
      <c r="B1235" t="s">
        <v>41</v>
      </c>
      <c r="C1235" t="s">
        <v>12</v>
      </c>
      <c r="D1235">
        <v>52815</v>
      </c>
      <c r="F1235" s="7">
        <v>42534</v>
      </c>
      <c r="G1235" t="s">
        <v>102</v>
      </c>
      <c r="H1235" s="13">
        <v>2.4700000000000002</v>
      </c>
    </row>
    <row r="1236" spans="1:8" x14ac:dyDescent="0.35">
      <c r="A1236" t="s">
        <v>845</v>
      </c>
      <c r="B1236" t="s">
        <v>41</v>
      </c>
      <c r="C1236" t="s">
        <v>12</v>
      </c>
      <c r="D1236">
        <v>52815</v>
      </c>
      <c r="F1236" s="7">
        <v>42534</v>
      </c>
      <c r="G1236" t="s">
        <v>587</v>
      </c>
      <c r="H1236" s="13">
        <v>-2.4700000000000002</v>
      </c>
    </row>
    <row r="1237" spans="1:8" x14ac:dyDescent="0.35">
      <c r="A1237" t="s">
        <v>845</v>
      </c>
      <c r="B1237" t="s">
        <v>41</v>
      </c>
      <c r="C1237" t="s">
        <v>12</v>
      </c>
      <c r="D1237">
        <v>112414</v>
      </c>
      <c r="F1237" s="7">
        <v>42534</v>
      </c>
      <c r="G1237" t="s">
        <v>587</v>
      </c>
      <c r="H1237" s="13">
        <v>0</v>
      </c>
    </row>
    <row r="1238" spans="1:8" x14ac:dyDescent="0.35">
      <c r="A1238" t="s">
        <v>845</v>
      </c>
      <c r="B1238" t="s">
        <v>41</v>
      </c>
      <c r="C1238" t="s">
        <v>12</v>
      </c>
      <c r="D1238">
        <v>112414</v>
      </c>
      <c r="F1238" s="7">
        <v>42534</v>
      </c>
      <c r="G1238" t="s">
        <v>102</v>
      </c>
      <c r="H1238" s="13">
        <v>0</v>
      </c>
    </row>
    <row r="1239" spans="1:8" x14ac:dyDescent="0.35">
      <c r="A1239" t="s">
        <v>317</v>
      </c>
      <c r="C1239" t="s">
        <v>12</v>
      </c>
      <c r="F1239" s="7">
        <v>42536</v>
      </c>
      <c r="G1239" t="s">
        <v>101</v>
      </c>
      <c r="H1239" s="13">
        <v>17.43</v>
      </c>
    </row>
    <row r="1240" spans="1:8" x14ac:dyDescent="0.35">
      <c r="A1240" t="s">
        <v>317</v>
      </c>
      <c r="C1240" t="s">
        <v>12</v>
      </c>
      <c r="F1240" s="7">
        <v>42536</v>
      </c>
      <c r="G1240" t="s">
        <v>102</v>
      </c>
      <c r="H1240" s="13">
        <v>-17.43</v>
      </c>
    </row>
    <row r="1241" spans="1:8" x14ac:dyDescent="0.35">
      <c r="A1241" t="s">
        <v>845</v>
      </c>
      <c r="B1241" t="s">
        <v>34</v>
      </c>
      <c r="C1241" t="s">
        <v>12</v>
      </c>
      <c r="D1241">
        <v>22115</v>
      </c>
      <c r="F1241" s="7">
        <v>42542</v>
      </c>
      <c r="G1241" t="s">
        <v>587</v>
      </c>
      <c r="H1241" s="13">
        <v>0</v>
      </c>
    </row>
    <row r="1242" spans="1:8" x14ac:dyDescent="0.35">
      <c r="A1242" t="s">
        <v>845</v>
      </c>
      <c r="B1242" t="s">
        <v>34</v>
      </c>
      <c r="C1242" t="s">
        <v>12</v>
      </c>
      <c r="D1242">
        <v>22115</v>
      </c>
      <c r="F1242" s="7">
        <v>42542</v>
      </c>
      <c r="G1242" t="s">
        <v>102</v>
      </c>
      <c r="H1242" s="13">
        <v>0</v>
      </c>
    </row>
    <row r="1243" spans="1:8" x14ac:dyDescent="0.35">
      <c r="A1243" t="s">
        <v>845</v>
      </c>
      <c r="B1243" t="s">
        <v>34</v>
      </c>
      <c r="C1243" t="s">
        <v>12</v>
      </c>
      <c r="D1243">
        <v>52815</v>
      </c>
      <c r="F1243" s="7">
        <v>42542</v>
      </c>
      <c r="G1243" t="s">
        <v>102</v>
      </c>
      <c r="H1243" s="13">
        <v>3.1</v>
      </c>
    </row>
    <row r="1244" spans="1:8" x14ac:dyDescent="0.35">
      <c r="A1244" t="s">
        <v>845</v>
      </c>
      <c r="B1244" t="s">
        <v>34</v>
      </c>
      <c r="C1244" t="s">
        <v>12</v>
      </c>
      <c r="D1244">
        <v>52815</v>
      </c>
      <c r="F1244" s="7">
        <v>42542</v>
      </c>
      <c r="G1244" t="s">
        <v>587</v>
      </c>
      <c r="H1244" s="13">
        <v>-3.1</v>
      </c>
    </row>
    <row r="1245" spans="1:8" x14ac:dyDescent="0.35">
      <c r="A1245" t="s">
        <v>845</v>
      </c>
      <c r="B1245" t="s">
        <v>34</v>
      </c>
      <c r="C1245" t="s">
        <v>12</v>
      </c>
      <c r="D1245">
        <v>112414</v>
      </c>
      <c r="F1245" s="7">
        <v>42542</v>
      </c>
      <c r="G1245" t="s">
        <v>587</v>
      </c>
      <c r="H1245" s="13">
        <v>0</v>
      </c>
    </row>
    <row r="1246" spans="1:8" x14ac:dyDescent="0.35">
      <c r="A1246" t="s">
        <v>845</v>
      </c>
      <c r="B1246" t="s">
        <v>34</v>
      </c>
      <c r="C1246" t="s">
        <v>12</v>
      </c>
      <c r="D1246">
        <v>112414</v>
      </c>
      <c r="F1246" s="7">
        <v>42542</v>
      </c>
      <c r="G1246" t="s">
        <v>102</v>
      </c>
      <c r="H1246" s="13">
        <v>0</v>
      </c>
    </row>
    <row r="1247" spans="1:8" x14ac:dyDescent="0.35">
      <c r="A1247" t="s">
        <v>845</v>
      </c>
      <c r="B1247" t="s">
        <v>65</v>
      </c>
      <c r="C1247" t="s">
        <v>12</v>
      </c>
      <c r="D1247">
        <v>22115</v>
      </c>
      <c r="F1247" s="7">
        <v>42550</v>
      </c>
      <c r="G1247" t="s">
        <v>587</v>
      </c>
      <c r="H1247" s="13">
        <v>0</v>
      </c>
    </row>
    <row r="1248" spans="1:8" x14ac:dyDescent="0.35">
      <c r="A1248" t="s">
        <v>845</v>
      </c>
      <c r="B1248" t="s">
        <v>65</v>
      </c>
      <c r="C1248" t="s">
        <v>12</v>
      </c>
      <c r="D1248">
        <v>22115</v>
      </c>
      <c r="F1248" s="7">
        <v>42550</v>
      </c>
      <c r="G1248" t="s">
        <v>102</v>
      </c>
      <c r="H1248" s="13">
        <v>0</v>
      </c>
    </row>
    <row r="1249" spans="1:8" x14ac:dyDescent="0.35">
      <c r="A1249" t="s">
        <v>845</v>
      </c>
      <c r="B1249" t="s">
        <v>65</v>
      </c>
      <c r="C1249" t="s">
        <v>12</v>
      </c>
      <c r="D1249">
        <v>52815</v>
      </c>
      <c r="F1249" s="7">
        <v>42550</v>
      </c>
      <c r="G1249" t="s">
        <v>102</v>
      </c>
      <c r="H1249" s="13">
        <v>1.41</v>
      </c>
    </row>
    <row r="1250" spans="1:8" x14ac:dyDescent="0.35">
      <c r="A1250" t="s">
        <v>845</v>
      </c>
      <c r="B1250" t="s">
        <v>65</v>
      </c>
      <c r="C1250" t="s">
        <v>12</v>
      </c>
      <c r="D1250">
        <v>52815</v>
      </c>
      <c r="F1250" s="7">
        <v>42550</v>
      </c>
      <c r="G1250" t="s">
        <v>587</v>
      </c>
      <c r="H1250" s="13">
        <v>-1.41</v>
      </c>
    </row>
    <row r="1251" spans="1:8" x14ac:dyDescent="0.35">
      <c r="A1251" t="s">
        <v>845</v>
      </c>
      <c r="B1251" t="s">
        <v>65</v>
      </c>
      <c r="C1251" t="s">
        <v>12</v>
      </c>
      <c r="D1251">
        <v>112414</v>
      </c>
      <c r="F1251" s="7">
        <v>42550</v>
      </c>
      <c r="G1251" t="s">
        <v>587</v>
      </c>
      <c r="H1251" s="13">
        <v>0</v>
      </c>
    </row>
    <row r="1252" spans="1:8" x14ac:dyDescent="0.35">
      <c r="A1252" t="s">
        <v>845</v>
      </c>
      <c r="B1252" t="s">
        <v>65</v>
      </c>
      <c r="C1252" t="s">
        <v>12</v>
      </c>
      <c r="D1252">
        <v>112414</v>
      </c>
      <c r="F1252" s="7">
        <v>42550</v>
      </c>
      <c r="G1252" t="s">
        <v>102</v>
      </c>
      <c r="H1252" s="13">
        <v>0</v>
      </c>
    </row>
    <row r="1253" spans="1:8" x14ac:dyDescent="0.35">
      <c r="A1253" t="s">
        <v>845</v>
      </c>
      <c r="B1253" t="s">
        <v>66</v>
      </c>
      <c r="C1253" t="s">
        <v>12</v>
      </c>
      <c r="D1253">
        <v>22115</v>
      </c>
      <c r="F1253" s="7">
        <v>42552</v>
      </c>
      <c r="G1253" t="s">
        <v>587</v>
      </c>
      <c r="H1253" s="13">
        <v>0</v>
      </c>
    </row>
    <row r="1254" spans="1:8" x14ac:dyDescent="0.35">
      <c r="A1254" t="s">
        <v>845</v>
      </c>
      <c r="B1254" t="s">
        <v>66</v>
      </c>
      <c r="C1254" t="s">
        <v>12</v>
      </c>
      <c r="D1254">
        <v>22115</v>
      </c>
      <c r="F1254" s="7">
        <v>42552</v>
      </c>
      <c r="G1254" t="s">
        <v>102</v>
      </c>
      <c r="H1254" s="13">
        <v>0</v>
      </c>
    </row>
    <row r="1255" spans="1:8" x14ac:dyDescent="0.35">
      <c r="A1255" t="s">
        <v>845</v>
      </c>
      <c r="B1255" t="s">
        <v>51</v>
      </c>
      <c r="C1255" t="s">
        <v>12</v>
      </c>
      <c r="D1255">
        <v>22115</v>
      </c>
      <c r="F1255" s="7">
        <v>42552</v>
      </c>
      <c r="G1255" t="s">
        <v>587</v>
      </c>
      <c r="H1255" s="13">
        <v>0</v>
      </c>
    </row>
    <row r="1256" spans="1:8" x14ac:dyDescent="0.35">
      <c r="A1256" t="s">
        <v>845</v>
      </c>
      <c r="B1256" t="s">
        <v>51</v>
      </c>
      <c r="C1256" t="s">
        <v>12</v>
      </c>
      <c r="D1256">
        <v>22115</v>
      </c>
      <c r="F1256" s="7">
        <v>42552</v>
      </c>
      <c r="G1256" t="s">
        <v>102</v>
      </c>
      <c r="H1256" s="13">
        <v>0</v>
      </c>
    </row>
    <row r="1257" spans="1:8" x14ac:dyDescent="0.35">
      <c r="A1257" t="s">
        <v>845</v>
      </c>
      <c r="B1257" t="s">
        <v>66</v>
      </c>
      <c r="C1257" t="s">
        <v>12</v>
      </c>
      <c r="D1257">
        <v>52815</v>
      </c>
      <c r="F1257" s="7">
        <v>42552</v>
      </c>
      <c r="G1257" t="s">
        <v>102</v>
      </c>
      <c r="H1257" s="13">
        <v>2.31</v>
      </c>
    </row>
    <row r="1258" spans="1:8" x14ac:dyDescent="0.35">
      <c r="A1258" t="s">
        <v>845</v>
      </c>
      <c r="B1258" t="s">
        <v>66</v>
      </c>
      <c r="C1258" t="s">
        <v>12</v>
      </c>
      <c r="D1258">
        <v>52815</v>
      </c>
      <c r="F1258" s="7">
        <v>42552</v>
      </c>
      <c r="G1258" t="s">
        <v>587</v>
      </c>
      <c r="H1258" s="13">
        <v>-2.31</v>
      </c>
    </row>
    <row r="1259" spans="1:8" x14ac:dyDescent="0.35">
      <c r="A1259" t="s">
        <v>845</v>
      </c>
      <c r="B1259" t="s">
        <v>51</v>
      </c>
      <c r="C1259" t="s">
        <v>12</v>
      </c>
      <c r="D1259">
        <v>52815</v>
      </c>
      <c r="F1259" s="7">
        <v>42552</v>
      </c>
      <c r="G1259" t="s">
        <v>102</v>
      </c>
      <c r="H1259" s="13">
        <v>2</v>
      </c>
    </row>
    <row r="1260" spans="1:8" x14ac:dyDescent="0.35">
      <c r="A1260" t="s">
        <v>845</v>
      </c>
      <c r="B1260" t="s">
        <v>51</v>
      </c>
      <c r="C1260" t="s">
        <v>12</v>
      </c>
      <c r="D1260">
        <v>52815</v>
      </c>
      <c r="F1260" s="7">
        <v>42552</v>
      </c>
      <c r="G1260" t="s">
        <v>587</v>
      </c>
      <c r="H1260" s="13">
        <v>-2</v>
      </c>
    </row>
    <row r="1261" spans="1:8" x14ac:dyDescent="0.35">
      <c r="A1261" t="s">
        <v>845</v>
      </c>
      <c r="B1261" t="s">
        <v>66</v>
      </c>
      <c r="C1261" t="s">
        <v>12</v>
      </c>
      <c r="D1261">
        <v>112414</v>
      </c>
      <c r="F1261" s="7">
        <v>42552</v>
      </c>
      <c r="G1261" t="s">
        <v>587</v>
      </c>
      <c r="H1261" s="13">
        <v>0</v>
      </c>
    </row>
    <row r="1262" spans="1:8" x14ac:dyDescent="0.35">
      <c r="A1262" t="s">
        <v>845</v>
      </c>
      <c r="B1262" t="s">
        <v>66</v>
      </c>
      <c r="C1262" t="s">
        <v>12</v>
      </c>
      <c r="D1262">
        <v>112414</v>
      </c>
      <c r="F1262" s="7">
        <v>42552</v>
      </c>
      <c r="G1262" t="s">
        <v>102</v>
      </c>
      <c r="H1262" s="13">
        <v>0</v>
      </c>
    </row>
    <row r="1263" spans="1:8" x14ac:dyDescent="0.35">
      <c r="A1263" t="s">
        <v>845</v>
      </c>
      <c r="B1263" t="s">
        <v>51</v>
      </c>
      <c r="C1263" t="s">
        <v>12</v>
      </c>
      <c r="D1263">
        <v>112414</v>
      </c>
      <c r="F1263" s="7">
        <v>42552</v>
      </c>
      <c r="G1263" t="s">
        <v>587</v>
      </c>
      <c r="H1263" s="13">
        <v>0</v>
      </c>
    </row>
    <row r="1264" spans="1:8" x14ac:dyDescent="0.35">
      <c r="A1264" t="s">
        <v>845</v>
      </c>
      <c r="B1264" t="s">
        <v>51</v>
      </c>
      <c r="C1264" t="s">
        <v>12</v>
      </c>
      <c r="D1264">
        <v>112414</v>
      </c>
      <c r="F1264" s="7">
        <v>42552</v>
      </c>
      <c r="G1264" t="s">
        <v>102</v>
      </c>
      <c r="H1264" s="13">
        <v>0</v>
      </c>
    </row>
    <row r="1265" spans="1:8" x14ac:dyDescent="0.35">
      <c r="A1265" t="s">
        <v>845</v>
      </c>
      <c r="B1265" t="s">
        <v>64</v>
      </c>
      <c r="C1265" t="s">
        <v>12</v>
      </c>
      <c r="D1265">
        <v>22115</v>
      </c>
      <c r="F1265" s="7">
        <v>42566</v>
      </c>
      <c r="G1265" t="s">
        <v>587</v>
      </c>
      <c r="H1265" s="13">
        <v>0</v>
      </c>
    </row>
    <row r="1266" spans="1:8" x14ac:dyDescent="0.35">
      <c r="A1266" t="s">
        <v>845</v>
      </c>
      <c r="B1266" t="s">
        <v>64</v>
      </c>
      <c r="C1266" t="s">
        <v>12</v>
      </c>
      <c r="D1266">
        <v>22115</v>
      </c>
      <c r="F1266" s="7">
        <v>42566</v>
      </c>
      <c r="G1266" t="s">
        <v>102</v>
      </c>
      <c r="H1266" s="13">
        <v>0</v>
      </c>
    </row>
    <row r="1267" spans="1:8" x14ac:dyDescent="0.35">
      <c r="A1267" t="s">
        <v>845</v>
      </c>
      <c r="B1267" t="s">
        <v>64</v>
      </c>
      <c r="C1267" t="s">
        <v>12</v>
      </c>
      <c r="D1267">
        <v>52815</v>
      </c>
      <c r="F1267" s="7">
        <v>42566</v>
      </c>
      <c r="G1267" t="s">
        <v>102</v>
      </c>
      <c r="H1267" s="13">
        <v>2.4500000000000002</v>
      </c>
    </row>
    <row r="1268" spans="1:8" x14ac:dyDescent="0.35">
      <c r="A1268" t="s">
        <v>845</v>
      </c>
      <c r="B1268" t="s">
        <v>64</v>
      </c>
      <c r="C1268" t="s">
        <v>12</v>
      </c>
      <c r="D1268">
        <v>52815</v>
      </c>
      <c r="F1268" s="7">
        <v>42566</v>
      </c>
      <c r="G1268" t="s">
        <v>587</v>
      </c>
      <c r="H1268" s="13">
        <v>-2.4500000000000002</v>
      </c>
    </row>
    <row r="1269" spans="1:8" x14ac:dyDescent="0.35">
      <c r="A1269" t="s">
        <v>845</v>
      </c>
      <c r="B1269" t="s">
        <v>64</v>
      </c>
      <c r="C1269" t="s">
        <v>12</v>
      </c>
      <c r="D1269">
        <v>112414</v>
      </c>
      <c r="F1269" s="7">
        <v>42566</v>
      </c>
      <c r="G1269" t="s">
        <v>587</v>
      </c>
      <c r="H1269" s="13">
        <v>0</v>
      </c>
    </row>
    <row r="1270" spans="1:8" x14ac:dyDescent="0.35">
      <c r="A1270" t="s">
        <v>845</v>
      </c>
      <c r="B1270" t="s">
        <v>64</v>
      </c>
      <c r="C1270" t="s">
        <v>12</v>
      </c>
      <c r="D1270">
        <v>112414</v>
      </c>
      <c r="F1270" s="7">
        <v>42566</v>
      </c>
      <c r="G1270" t="s">
        <v>102</v>
      </c>
      <c r="H1270" s="13">
        <v>0</v>
      </c>
    </row>
    <row r="1271" spans="1:8" x14ac:dyDescent="0.35">
      <c r="A1271" t="s">
        <v>845</v>
      </c>
      <c r="B1271" t="s">
        <v>30</v>
      </c>
      <c r="C1271" t="s">
        <v>12</v>
      </c>
      <c r="D1271">
        <v>22115</v>
      </c>
      <c r="F1271" s="7">
        <v>42578</v>
      </c>
      <c r="G1271" t="s">
        <v>587</v>
      </c>
      <c r="H1271" s="13">
        <v>0</v>
      </c>
    </row>
    <row r="1272" spans="1:8" x14ac:dyDescent="0.35">
      <c r="A1272" t="s">
        <v>845</v>
      </c>
      <c r="B1272" t="s">
        <v>30</v>
      </c>
      <c r="C1272" t="s">
        <v>12</v>
      </c>
      <c r="D1272">
        <v>22115</v>
      </c>
      <c r="F1272" s="7">
        <v>42578</v>
      </c>
      <c r="G1272" t="s">
        <v>102</v>
      </c>
      <c r="H1272" s="13">
        <v>0</v>
      </c>
    </row>
    <row r="1273" spans="1:8" x14ac:dyDescent="0.35">
      <c r="A1273" t="s">
        <v>845</v>
      </c>
      <c r="B1273" t="s">
        <v>35</v>
      </c>
      <c r="C1273" t="s">
        <v>12</v>
      </c>
      <c r="D1273">
        <v>22115</v>
      </c>
      <c r="F1273" s="7">
        <v>42578</v>
      </c>
      <c r="G1273" t="s">
        <v>587</v>
      </c>
      <c r="H1273" s="13">
        <v>0</v>
      </c>
    </row>
    <row r="1274" spans="1:8" x14ac:dyDescent="0.35">
      <c r="A1274" t="s">
        <v>845</v>
      </c>
      <c r="B1274" t="s">
        <v>35</v>
      </c>
      <c r="C1274" t="s">
        <v>12</v>
      </c>
      <c r="D1274">
        <v>22115</v>
      </c>
      <c r="F1274" s="7">
        <v>42578</v>
      </c>
      <c r="G1274" t="s">
        <v>102</v>
      </c>
      <c r="H1274" s="13">
        <v>0</v>
      </c>
    </row>
    <row r="1275" spans="1:8" x14ac:dyDescent="0.35">
      <c r="A1275" t="s">
        <v>845</v>
      </c>
      <c r="B1275" t="s">
        <v>30</v>
      </c>
      <c r="C1275" t="s">
        <v>12</v>
      </c>
      <c r="D1275">
        <v>52815</v>
      </c>
      <c r="F1275" s="7">
        <v>42578</v>
      </c>
      <c r="G1275" t="s">
        <v>102</v>
      </c>
      <c r="H1275" s="13">
        <v>2.99</v>
      </c>
    </row>
    <row r="1276" spans="1:8" x14ac:dyDescent="0.35">
      <c r="A1276" t="s">
        <v>845</v>
      </c>
      <c r="B1276" t="s">
        <v>30</v>
      </c>
      <c r="C1276" t="s">
        <v>12</v>
      </c>
      <c r="D1276">
        <v>52815</v>
      </c>
      <c r="F1276" s="7">
        <v>42578</v>
      </c>
      <c r="G1276" t="s">
        <v>587</v>
      </c>
      <c r="H1276" s="13">
        <v>-2.99</v>
      </c>
    </row>
    <row r="1277" spans="1:8" x14ac:dyDescent="0.35">
      <c r="A1277" t="s">
        <v>845</v>
      </c>
      <c r="B1277" t="s">
        <v>35</v>
      </c>
      <c r="C1277" t="s">
        <v>12</v>
      </c>
      <c r="D1277">
        <v>52815</v>
      </c>
      <c r="F1277" s="7">
        <v>42578</v>
      </c>
      <c r="G1277" t="s">
        <v>102</v>
      </c>
      <c r="H1277" s="13">
        <v>1.1599999999999999</v>
      </c>
    </row>
    <row r="1278" spans="1:8" x14ac:dyDescent="0.35">
      <c r="A1278" t="s">
        <v>845</v>
      </c>
      <c r="B1278" t="s">
        <v>35</v>
      </c>
      <c r="C1278" t="s">
        <v>12</v>
      </c>
      <c r="D1278">
        <v>52815</v>
      </c>
      <c r="F1278" s="7">
        <v>42578</v>
      </c>
      <c r="G1278" t="s">
        <v>587</v>
      </c>
      <c r="H1278" s="13">
        <v>-1.1599999999999999</v>
      </c>
    </row>
    <row r="1279" spans="1:8" x14ac:dyDescent="0.35">
      <c r="A1279" t="s">
        <v>845</v>
      </c>
      <c r="B1279" t="s">
        <v>30</v>
      </c>
      <c r="C1279" t="s">
        <v>12</v>
      </c>
      <c r="D1279">
        <v>112414</v>
      </c>
      <c r="F1279" s="7">
        <v>42578</v>
      </c>
      <c r="G1279" t="s">
        <v>587</v>
      </c>
      <c r="H1279" s="13">
        <v>0</v>
      </c>
    </row>
    <row r="1280" spans="1:8" x14ac:dyDescent="0.35">
      <c r="A1280" t="s">
        <v>845</v>
      </c>
      <c r="B1280" t="s">
        <v>30</v>
      </c>
      <c r="C1280" t="s">
        <v>12</v>
      </c>
      <c r="D1280">
        <v>112414</v>
      </c>
      <c r="F1280" s="7">
        <v>42578</v>
      </c>
      <c r="G1280" t="s">
        <v>102</v>
      </c>
      <c r="H1280" s="13">
        <v>0</v>
      </c>
    </row>
    <row r="1281" spans="1:8" x14ac:dyDescent="0.35">
      <c r="A1281" t="s">
        <v>845</v>
      </c>
      <c r="B1281" t="s">
        <v>35</v>
      </c>
      <c r="C1281" t="s">
        <v>12</v>
      </c>
      <c r="D1281">
        <v>112414</v>
      </c>
      <c r="F1281" s="7">
        <v>42578</v>
      </c>
      <c r="G1281" t="s">
        <v>587</v>
      </c>
      <c r="H1281" s="13">
        <v>0</v>
      </c>
    </row>
    <row r="1282" spans="1:8" x14ac:dyDescent="0.35">
      <c r="A1282" t="s">
        <v>845</v>
      </c>
      <c r="B1282" t="s">
        <v>35</v>
      </c>
      <c r="C1282" t="s">
        <v>12</v>
      </c>
      <c r="D1282">
        <v>112414</v>
      </c>
      <c r="F1282" s="7">
        <v>42578</v>
      </c>
      <c r="G1282" t="s">
        <v>102</v>
      </c>
      <c r="H1282" s="13">
        <v>0</v>
      </c>
    </row>
    <row r="1283" spans="1:8" x14ac:dyDescent="0.35">
      <c r="A1283" t="s">
        <v>849</v>
      </c>
      <c r="B1283" t="s">
        <v>71</v>
      </c>
      <c r="C1283" t="s">
        <v>12</v>
      </c>
      <c r="D1283">
        <v>52815</v>
      </c>
      <c r="F1283" s="7">
        <v>42591</v>
      </c>
      <c r="G1283" t="s">
        <v>102</v>
      </c>
      <c r="H1283" s="13">
        <v>601.66999999999996</v>
      </c>
    </row>
    <row r="1284" spans="1:8" x14ac:dyDescent="0.35">
      <c r="A1284" t="s">
        <v>849</v>
      </c>
      <c r="B1284" t="s">
        <v>71</v>
      </c>
      <c r="C1284" t="s">
        <v>12</v>
      </c>
      <c r="D1284">
        <v>52815</v>
      </c>
      <c r="F1284" s="7">
        <v>42591</v>
      </c>
      <c r="G1284" t="s">
        <v>630</v>
      </c>
      <c r="H1284" s="13">
        <v>0</v>
      </c>
    </row>
    <row r="1285" spans="1:8" x14ac:dyDescent="0.35">
      <c r="A1285" t="s">
        <v>849</v>
      </c>
      <c r="B1285" t="s">
        <v>71</v>
      </c>
      <c r="C1285" t="s">
        <v>12</v>
      </c>
      <c r="D1285">
        <v>52815</v>
      </c>
      <c r="F1285" s="7">
        <v>42591</v>
      </c>
      <c r="G1285" t="s">
        <v>631</v>
      </c>
      <c r="H1285" s="13">
        <v>0</v>
      </c>
    </row>
    <row r="1286" spans="1:8" x14ac:dyDescent="0.35">
      <c r="A1286" t="s">
        <v>849</v>
      </c>
      <c r="B1286" t="s">
        <v>71</v>
      </c>
      <c r="C1286" t="s">
        <v>12</v>
      </c>
      <c r="D1286">
        <v>52815</v>
      </c>
      <c r="F1286" s="7">
        <v>42591</v>
      </c>
      <c r="G1286" t="s">
        <v>828</v>
      </c>
      <c r="H1286" s="13">
        <v>-0.34</v>
      </c>
    </row>
    <row r="1287" spans="1:8" x14ac:dyDescent="0.35">
      <c r="A1287" t="s">
        <v>849</v>
      </c>
      <c r="B1287" t="s">
        <v>71</v>
      </c>
      <c r="C1287" t="s">
        <v>12</v>
      </c>
      <c r="D1287">
        <v>52815</v>
      </c>
      <c r="F1287" s="7">
        <v>42591</v>
      </c>
      <c r="G1287" t="s">
        <v>143</v>
      </c>
      <c r="H1287" s="13">
        <v>-265.5</v>
      </c>
    </row>
    <row r="1288" spans="1:8" x14ac:dyDescent="0.35">
      <c r="A1288" t="s">
        <v>849</v>
      </c>
      <c r="B1288" t="s">
        <v>71</v>
      </c>
      <c r="C1288" t="s">
        <v>12</v>
      </c>
      <c r="D1288">
        <v>52815</v>
      </c>
      <c r="E1288">
        <v>-116.83</v>
      </c>
      <c r="F1288" s="7">
        <v>42591</v>
      </c>
      <c r="G1288" t="s">
        <v>712</v>
      </c>
      <c r="H1288" s="13">
        <v>-335.83</v>
      </c>
    </row>
    <row r="1289" spans="1:8" x14ac:dyDescent="0.35">
      <c r="A1289" t="s">
        <v>1404</v>
      </c>
      <c r="B1289" t="s">
        <v>57</v>
      </c>
      <c r="C1289" t="s">
        <v>12</v>
      </c>
      <c r="D1289">
        <v>22115</v>
      </c>
      <c r="F1289" s="7">
        <v>42604</v>
      </c>
      <c r="G1289" t="s">
        <v>1403</v>
      </c>
      <c r="H1289" s="13">
        <v>0</v>
      </c>
    </row>
    <row r="1290" spans="1:8" x14ac:dyDescent="0.35">
      <c r="A1290" t="s">
        <v>1404</v>
      </c>
      <c r="B1290" t="s">
        <v>57</v>
      </c>
      <c r="C1290" t="s">
        <v>12</v>
      </c>
      <c r="D1290">
        <v>22115</v>
      </c>
      <c r="F1290" s="7">
        <v>42604</v>
      </c>
      <c r="G1290" t="s">
        <v>102</v>
      </c>
      <c r="H1290" s="13">
        <v>0</v>
      </c>
    </row>
    <row r="1291" spans="1:8" x14ac:dyDescent="0.35">
      <c r="A1291" t="s">
        <v>1404</v>
      </c>
      <c r="B1291" t="s">
        <v>57</v>
      </c>
      <c r="C1291" t="s">
        <v>12</v>
      </c>
      <c r="D1291">
        <v>52815</v>
      </c>
      <c r="F1291" s="7">
        <v>42604</v>
      </c>
      <c r="G1291" t="s">
        <v>102</v>
      </c>
      <c r="H1291" s="13">
        <v>4.78</v>
      </c>
    </row>
    <row r="1292" spans="1:8" x14ac:dyDescent="0.35">
      <c r="A1292" t="s">
        <v>1404</v>
      </c>
      <c r="B1292" t="s">
        <v>57</v>
      </c>
      <c r="C1292" t="s">
        <v>12</v>
      </c>
      <c r="D1292">
        <v>52815</v>
      </c>
      <c r="F1292" s="7">
        <v>42604</v>
      </c>
      <c r="G1292" t="s">
        <v>1403</v>
      </c>
      <c r="H1292" s="13">
        <v>-4.78</v>
      </c>
    </row>
    <row r="1293" spans="1:8" x14ac:dyDescent="0.35">
      <c r="A1293" t="s">
        <v>1404</v>
      </c>
      <c r="B1293" t="s">
        <v>57</v>
      </c>
      <c r="C1293" t="s">
        <v>12</v>
      </c>
      <c r="D1293">
        <v>112414</v>
      </c>
      <c r="F1293" s="7">
        <v>42604</v>
      </c>
      <c r="G1293" t="s">
        <v>1403</v>
      </c>
      <c r="H1293" s="13">
        <v>0</v>
      </c>
    </row>
    <row r="1294" spans="1:8" x14ac:dyDescent="0.35">
      <c r="A1294" t="s">
        <v>1404</v>
      </c>
      <c r="B1294" t="s">
        <v>57</v>
      </c>
      <c r="C1294" t="s">
        <v>12</v>
      </c>
      <c r="D1294">
        <v>112414</v>
      </c>
      <c r="F1294" s="7">
        <v>42604</v>
      </c>
      <c r="G1294" t="s">
        <v>102</v>
      </c>
      <c r="H1294" s="13">
        <v>0</v>
      </c>
    </row>
    <row r="1295" spans="1:8" x14ac:dyDescent="0.35">
      <c r="A1295" t="s">
        <v>844</v>
      </c>
      <c r="B1295" t="s">
        <v>63</v>
      </c>
      <c r="C1295" t="s">
        <v>12</v>
      </c>
      <c r="D1295">
        <v>52815</v>
      </c>
      <c r="F1295" s="7">
        <v>42608</v>
      </c>
      <c r="G1295" t="s">
        <v>102</v>
      </c>
      <c r="H1295" s="13">
        <v>1.1100000000000001</v>
      </c>
    </row>
    <row r="1296" spans="1:8" x14ac:dyDescent="0.35">
      <c r="A1296" t="s">
        <v>844</v>
      </c>
      <c r="B1296" t="s">
        <v>63</v>
      </c>
      <c r="C1296" t="s">
        <v>12</v>
      </c>
      <c r="D1296">
        <v>52815</v>
      </c>
      <c r="F1296" s="7">
        <v>42608</v>
      </c>
      <c r="G1296" t="s">
        <v>691</v>
      </c>
      <c r="H1296" s="13">
        <v>-1.1100000000000001</v>
      </c>
    </row>
    <row r="1297" spans="1:8" x14ac:dyDescent="0.35">
      <c r="A1297" t="s">
        <v>845</v>
      </c>
      <c r="B1297" t="s">
        <v>63</v>
      </c>
      <c r="C1297" t="s">
        <v>12</v>
      </c>
      <c r="D1297">
        <v>22115</v>
      </c>
      <c r="F1297" s="7">
        <v>42608</v>
      </c>
      <c r="G1297" t="s">
        <v>587</v>
      </c>
      <c r="H1297" s="13">
        <v>0</v>
      </c>
    </row>
    <row r="1298" spans="1:8" x14ac:dyDescent="0.35">
      <c r="A1298" t="s">
        <v>845</v>
      </c>
      <c r="B1298" t="s">
        <v>63</v>
      </c>
      <c r="C1298" t="s">
        <v>12</v>
      </c>
      <c r="D1298">
        <v>22115</v>
      </c>
      <c r="F1298" s="7">
        <v>42608</v>
      </c>
      <c r="G1298" t="s">
        <v>102</v>
      </c>
      <c r="H1298" s="13">
        <v>0</v>
      </c>
    </row>
    <row r="1299" spans="1:8" x14ac:dyDescent="0.35">
      <c r="A1299" t="s">
        <v>845</v>
      </c>
      <c r="B1299" t="s">
        <v>63</v>
      </c>
      <c r="C1299" t="s">
        <v>12</v>
      </c>
      <c r="D1299">
        <v>52815</v>
      </c>
      <c r="F1299" s="7">
        <v>42608</v>
      </c>
      <c r="G1299" t="s">
        <v>102</v>
      </c>
      <c r="H1299" s="13">
        <v>4.42</v>
      </c>
    </row>
    <row r="1300" spans="1:8" x14ac:dyDescent="0.35">
      <c r="A1300" t="s">
        <v>845</v>
      </c>
      <c r="B1300" t="s">
        <v>63</v>
      </c>
      <c r="C1300" t="s">
        <v>12</v>
      </c>
      <c r="D1300">
        <v>52815</v>
      </c>
      <c r="F1300" s="7">
        <v>42608</v>
      </c>
      <c r="G1300" t="s">
        <v>587</v>
      </c>
      <c r="H1300" s="13">
        <v>-4.42</v>
      </c>
    </row>
    <row r="1301" spans="1:8" x14ac:dyDescent="0.35">
      <c r="A1301" t="s">
        <v>845</v>
      </c>
      <c r="B1301" t="s">
        <v>63</v>
      </c>
      <c r="C1301" t="s">
        <v>12</v>
      </c>
      <c r="D1301">
        <v>112414</v>
      </c>
      <c r="F1301" s="7">
        <v>42608</v>
      </c>
      <c r="G1301" t="s">
        <v>587</v>
      </c>
      <c r="H1301" s="13">
        <v>0</v>
      </c>
    </row>
    <row r="1302" spans="1:8" x14ac:dyDescent="0.35">
      <c r="A1302" t="s">
        <v>845</v>
      </c>
      <c r="B1302" t="s">
        <v>63</v>
      </c>
      <c r="C1302" t="s">
        <v>12</v>
      </c>
      <c r="D1302">
        <v>112414</v>
      </c>
      <c r="F1302" s="7">
        <v>42608</v>
      </c>
      <c r="G1302" t="s">
        <v>102</v>
      </c>
      <c r="H1302" s="13">
        <v>0</v>
      </c>
    </row>
    <row r="1303" spans="1:8" x14ac:dyDescent="0.35">
      <c r="A1303" t="s">
        <v>845</v>
      </c>
      <c r="B1303" t="s">
        <v>32</v>
      </c>
      <c r="C1303" t="s">
        <v>12</v>
      </c>
      <c r="D1303">
        <v>22115</v>
      </c>
      <c r="F1303" s="7">
        <v>42619</v>
      </c>
      <c r="G1303" t="s">
        <v>587</v>
      </c>
      <c r="H1303" s="13">
        <v>0</v>
      </c>
    </row>
    <row r="1304" spans="1:8" x14ac:dyDescent="0.35">
      <c r="A1304" t="s">
        <v>845</v>
      </c>
      <c r="B1304" t="s">
        <v>32</v>
      </c>
      <c r="C1304" t="s">
        <v>12</v>
      </c>
      <c r="D1304">
        <v>22115</v>
      </c>
      <c r="F1304" s="7">
        <v>42619</v>
      </c>
      <c r="G1304" t="s">
        <v>102</v>
      </c>
      <c r="H1304" s="13">
        <v>0</v>
      </c>
    </row>
    <row r="1305" spans="1:8" x14ac:dyDescent="0.35">
      <c r="A1305" t="s">
        <v>845</v>
      </c>
      <c r="B1305" t="s">
        <v>32</v>
      </c>
      <c r="C1305" t="s">
        <v>12</v>
      </c>
      <c r="D1305">
        <v>52815</v>
      </c>
      <c r="F1305" s="7">
        <v>42619</v>
      </c>
      <c r="G1305" t="s">
        <v>102</v>
      </c>
      <c r="H1305" s="13">
        <v>1.57</v>
      </c>
    </row>
    <row r="1306" spans="1:8" x14ac:dyDescent="0.35">
      <c r="A1306" t="s">
        <v>845</v>
      </c>
      <c r="B1306" t="s">
        <v>32</v>
      </c>
      <c r="C1306" t="s">
        <v>12</v>
      </c>
      <c r="D1306">
        <v>52815</v>
      </c>
      <c r="F1306" s="7">
        <v>42619</v>
      </c>
      <c r="G1306" t="s">
        <v>587</v>
      </c>
      <c r="H1306" s="13">
        <v>-1.57</v>
      </c>
    </row>
    <row r="1307" spans="1:8" x14ac:dyDescent="0.35">
      <c r="A1307" t="s">
        <v>845</v>
      </c>
      <c r="B1307" t="s">
        <v>32</v>
      </c>
      <c r="C1307" t="s">
        <v>12</v>
      </c>
      <c r="D1307">
        <v>112414</v>
      </c>
      <c r="F1307" s="7">
        <v>42619</v>
      </c>
      <c r="G1307" t="s">
        <v>587</v>
      </c>
      <c r="H1307" s="13">
        <v>0</v>
      </c>
    </row>
    <row r="1308" spans="1:8" x14ac:dyDescent="0.35">
      <c r="A1308" t="s">
        <v>845</v>
      </c>
      <c r="B1308" t="s">
        <v>32</v>
      </c>
      <c r="C1308" t="s">
        <v>12</v>
      </c>
      <c r="D1308">
        <v>112414</v>
      </c>
      <c r="F1308" s="7">
        <v>42619</v>
      </c>
      <c r="G1308" t="s">
        <v>102</v>
      </c>
      <c r="H1308" s="13">
        <v>0</v>
      </c>
    </row>
    <row r="1309" spans="1:8" x14ac:dyDescent="0.35">
      <c r="A1309" t="s">
        <v>845</v>
      </c>
      <c r="B1309" t="s">
        <v>36</v>
      </c>
      <c r="C1309" t="s">
        <v>12</v>
      </c>
      <c r="D1309">
        <v>22115</v>
      </c>
      <c r="F1309" s="7">
        <v>42620</v>
      </c>
      <c r="G1309" t="s">
        <v>587</v>
      </c>
      <c r="H1309" s="13">
        <v>0</v>
      </c>
    </row>
    <row r="1310" spans="1:8" x14ac:dyDescent="0.35">
      <c r="A1310" t="s">
        <v>845</v>
      </c>
      <c r="B1310" t="s">
        <v>36</v>
      </c>
      <c r="C1310" t="s">
        <v>12</v>
      </c>
      <c r="D1310">
        <v>22115</v>
      </c>
      <c r="F1310" s="7">
        <v>42620</v>
      </c>
      <c r="G1310" t="s">
        <v>102</v>
      </c>
      <c r="H1310" s="13">
        <v>0</v>
      </c>
    </row>
    <row r="1311" spans="1:8" x14ac:dyDescent="0.35">
      <c r="A1311" t="s">
        <v>845</v>
      </c>
      <c r="B1311" t="s">
        <v>36</v>
      </c>
      <c r="C1311" t="s">
        <v>12</v>
      </c>
      <c r="D1311">
        <v>52815</v>
      </c>
      <c r="F1311" s="7">
        <v>42620</v>
      </c>
      <c r="G1311" t="s">
        <v>102</v>
      </c>
      <c r="H1311" s="13">
        <v>3.08</v>
      </c>
    </row>
    <row r="1312" spans="1:8" x14ac:dyDescent="0.35">
      <c r="A1312" t="s">
        <v>845</v>
      </c>
      <c r="B1312" t="s">
        <v>36</v>
      </c>
      <c r="C1312" t="s">
        <v>12</v>
      </c>
      <c r="D1312">
        <v>52815</v>
      </c>
      <c r="F1312" s="7">
        <v>42620</v>
      </c>
      <c r="G1312" t="s">
        <v>587</v>
      </c>
      <c r="H1312" s="13">
        <v>-3.08</v>
      </c>
    </row>
    <row r="1313" spans="1:8" x14ac:dyDescent="0.35">
      <c r="A1313" t="s">
        <v>845</v>
      </c>
      <c r="B1313" t="s">
        <v>36</v>
      </c>
      <c r="C1313" t="s">
        <v>12</v>
      </c>
      <c r="D1313">
        <v>112414</v>
      </c>
      <c r="F1313" s="7">
        <v>42620</v>
      </c>
      <c r="G1313" t="s">
        <v>587</v>
      </c>
      <c r="H1313" s="13">
        <v>0</v>
      </c>
    </row>
    <row r="1314" spans="1:8" x14ac:dyDescent="0.35">
      <c r="A1314" t="s">
        <v>845</v>
      </c>
      <c r="B1314" t="s">
        <v>36</v>
      </c>
      <c r="C1314" t="s">
        <v>12</v>
      </c>
      <c r="D1314">
        <v>112414</v>
      </c>
      <c r="F1314" s="7">
        <v>42620</v>
      </c>
      <c r="G1314" t="s">
        <v>102</v>
      </c>
      <c r="H1314" s="13">
        <v>0</v>
      </c>
    </row>
    <row r="1315" spans="1:8" x14ac:dyDescent="0.35">
      <c r="A1315" t="s">
        <v>317</v>
      </c>
      <c r="C1315" t="s">
        <v>12</v>
      </c>
      <c r="F1315" s="7">
        <v>42621</v>
      </c>
      <c r="G1315" t="s">
        <v>101</v>
      </c>
      <c r="H1315" s="13">
        <v>632.04999999999995</v>
      </c>
    </row>
    <row r="1316" spans="1:8" x14ac:dyDescent="0.35">
      <c r="A1316" t="s">
        <v>317</v>
      </c>
      <c r="C1316" t="s">
        <v>12</v>
      </c>
      <c r="F1316" s="7">
        <v>42621</v>
      </c>
      <c r="G1316" t="s">
        <v>102</v>
      </c>
      <c r="H1316" s="13">
        <v>-632.04999999999995</v>
      </c>
    </row>
    <row r="1317" spans="1:8" x14ac:dyDescent="0.35">
      <c r="A1317" t="s">
        <v>845</v>
      </c>
      <c r="B1317" t="s">
        <v>58</v>
      </c>
      <c r="C1317" t="s">
        <v>12</v>
      </c>
      <c r="D1317">
        <v>22115</v>
      </c>
      <c r="F1317" s="7">
        <v>42634</v>
      </c>
      <c r="G1317" t="s">
        <v>587</v>
      </c>
      <c r="H1317" s="13">
        <v>0</v>
      </c>
    </row>
    <row r="1318" spans="1:8" x14ac:dyDescent="0.35">
      <c r="A1318" t="s">
        <v>845</v>
      </c>
      <c r="B1318" t="s">
        <v>58</v>
      </c>
      <c r="C1318" t="s">
        <v>12</v>
      </c>
      <c r="D1318">
        <v>22115</v>
      </c>
      <c r="F1318" s="7">
        <v>42634</v>
      </c>
      <c r="G1318" t="s">
        <v>102</v>
      </c>
      <c r="H1318" s="13">
        <v>0</v>
      </c>
    </row>
    <row r="1319" spans="1:8" x14ac:dyDescent="0.35">
      <c r="A1319" t="s">
        <v>845</v>
      </c>
      <c r="B1319" t="s">
        <v>58</v>
      </c>
      <c r="C1319" t="s">
        <v>12</v>
      </c>
      <c r="D1319">
        <v>52815</v>
      </c>
      <c r="F1319" s="7">
        <v>42634</v>
      </c>
      <c r="G1319" t="s">
        <v>102</v>
      </c>
      <c r="H1319" s="13">
        <v>2.0099999999999998</v>
      </c>
    </row>
    <row r="1320" spans="1:8" x14ac:dyDescent="0.35">
      <c r="A1320" t="s">
        <v>845</v>
      </c>
      <c r="B1320" t="s">
        <v>58</v>
      </c>
      <c r="C1320" t="s">
        <v>12</v>
      </c>
      <c r="D1320">
        <v>52815</v>
      </c>
      <c r="F1320" s="7">
        <v>42634</v>
      </c>
      <c r="G1320" t="s">
        <v>587</v>
      </c>
      <c r="H1320" s="13">
        <v>-2.0099999999999998</v>
      </c>
    </row>
    <row r="1321" spans="1:8" x14ac:dyDescent="0.35">
      <c r="A1321" t="s">
        <v>845</v>
      </c>
      <c r="B1321" t="s">
        <v>58</v>
      </c>
      <c r="C1321" t="s">
        <v>12</v>
      </c>
      <c r="D1321">
        <v>112414</v>
      </c>
      <c r="F1321" s="7">
        <v>42634</v>
      </c>
      <c r="G1321" t="s">
        <v>587</v>
      </c>
      <c r="H1321" s="13">
        <v>0</v>
      </c>
    </row>
    <row r="1322" spans="1:8" x14ac:dyDescent="0.35">
      <c r="A1322" t="s">
        <v>845</v>
      </c>
      <c r="B1322" t="s">
        <v>58</v>
      </c>
      <c r="C1322" t="s">
        <v>12</v>
      </c>
      <c r="D1322">
        <v>112414</v>
      </c>
      <c r="F1322" s="7">
        <v>42634</v>
      </c>
      <c r="G1322" t="s">
        <v>102</v>
      </c>
      <c r="H1322" s="13">
        <v>0</v>
      </c>
    </row>
    <row r="1323" spans="1:8" x14ac:dyDescent="0.35">
      <c r="A1323" t="s">
        <v>845</v>
      </c>
      <c r="B1323" t="s">
        <v>34</v>
      </c>
      <c r="C1323" t="s">
        <v>12</v>
      </c>
      <c r="D1323">
        <v>22115</v>
      </c>
      <c r="F1323" s="7">
        <v>42635</v>
      </c>
      <c r="G1323" t="s">
        <v>587</v>
      </c>
      <c r="H1323" s="13">
        <v>0</v>
      </c>
    </row>
    <row r="1324" spans="1:8" x14ac:dyDescent="0.35">
      <c r="A1324" t="s">
        <v>845</v>
      </c>
      <c r="B1324" t="s">
        <v>34</v>
      </c>
      <c r="C1324" t="s">
        <v>12</v>
      </c>
      <c r="D1324">
        <v>22115</v>
      </c>
      <c r="F1324" s="7">
        <v>42635</v>
      </c>
      <c r="G1324" t="s">
        <v>102</v>
      </c>
      <c r="H1324" s="13">
        <v>0</v>
      </c>
    </row>
    <row r="1325" spans="1:8" x14ac:dyDescent="0.35">
      <c r="A1325" t="s">
        <v>845</v>
      </c>
      <c r="B1325" t="s">
        <v>34</v>
      </c>
      <c r="C1325" t="s">
        <v>12</v>
      </c>
      <c r="D1325">
        <v>52815</v>
      </c>
      <c r="F1325" s="7">
        <v>42635</v>
      </c>
      <c r="G1325" t="s">
        <v>102</v>
      </c>
      <c r="H1325" s="13">
        <v>3.1</v>
      </c>
    </row>
    <row r="1326" spans="1:8" x14ac:dyDescent="0.35">
      <c r="A1326" t="s">
        <v>845</v>
      </c>
      <c r="B1326" t="s">
        <v>34</v>
      </c>
      <c r="C1326" t="s">
        <v>12</v>
      </c>
      <c r="D1326">
        <v>52815</v>
      </c>
      <c r="F1326" s="7">
        <v>42635</v>
      </c>
      <c r="G1326" t="s">
        <v>587</v>
      </c>
      <c r="H1326" s="13">
        <v>-3.1</v>
      </c>
    </row>
    <row r="1327" spans="1:8" x14ac:dyDescent="0.35">
      <c r="A1327" t="s">
        <v>845</v>
      </c>
      <c r="B1327" t="s">
        <v>34</v>
      </c>
      <c r="C1327" t="s">
        <v>12</v>
      </c>
      <c r="D1327">
        <v>112414</v>
      </c>
      <c r="F1327" s="7">
        <v>42635</v>
      </c>
      <c r="G1327" t="s">
        <v>587</v>
      </c>
      <c r="H1327" s="13">
        <v>0</v>
      </c>
    </row>
    <row r="1328" spans="1:8" x14ac:dyDescent="0.35">
      <c r="A1328" t="s">
        <v>845</v>
      </c>
      <c r="B1328" t="s">
        <v>34</v>
      </c>
      <c r="C1328" t="s">
        <v>12</v>
      </c>
      <c r="D1328">
        <v>112414</v>
      </c>
      <c r="F1328" s="7">
        <v>42635</v>
      </c>
      <c r="G1328" t="s">
        <v>102</v>
      </c>
      <c r="H1328" s="13">
        <v>0</v>
      </c>
    </row>
    <row r="1329" spans="1:8" x14ac:dyDescent="0.35">
      <c r="A1329" t="s">
        <v>845</v>
      </c>
      <c r="B1329" t="s">
        <v>65</v>
      </c>
      <c r="C1329" t="s">
        <v>12</v>
      </c>
      <c r="D1329">
        <v>22115</v>
      </c>
      <c r="F1329" s="7">
        <v>42642</v>
      </c>
      <c r="G1329" t="s">
        <v>587</v>
      </c>
      <c r="H1329" s="13">
        <v>0</v>
      </c>
    </row>
    <row r="1330" spans="1:8" x14ac:dyDescent="0.35">
      <c r="A1330" t="s">
        <v>845</v>
      </c>
      <c r="B1330" t="s">
        <v>65</v>
      </c>
      <c r="C1330" t="s">
        <v>12</v>
      </c>
      <c r="D1330">
        <v>22115</v>
      </c>
      <c r="F1330" s="7">
        <v>42642</v>
      </c>
      <c r="G1330" t="s">
        <v>102</v>
      </c>
      <c r="H1330" s="13">
        <v>0</v>
      </c>
    </row>
    <row r="1331" spans="1:8" x14ac:dyDescent="0.35">
      <c r="A1331" t="s">
        <v>845</v>
      </c>
      <c r="B1331" t="s">
        <v>65</v>
      </c>
      <c r="C1331" t="s">
        <v>12</v>
      </c>
      <c r="D1331">
        <v>52815</v>
      </c>
      <c r="F1331" s="7">
        <v>42642</v>
      </c>
      <c r="G1331" t="s">
        <v>102</v>
      </c>
      <c r="H1331" s="13">
        <v>1.41</v>
      </c>
    </row>
    <row r="1332" spans="1:8" x14ac:dyDescent="0.35">
      <c r="A1332" t="s">
        <v>845</v>
      </c>
      <c r="B1332" t="s">
        <v>65</v>
      </c>
      <c r="C1332" t="s">
        <v>12</v>
      </c>
      <c r="D1332">
        <v>52815</v>
      </c>
      <c r="F1332" s="7">
        <v>42642</v>
      </c>
      <c r="G1332" t="s">
        <v>587</v>
      </c>
      <c r="H1332" s="13">
        <v>-1.41</v>
      </c>
    </row>
    <row r="1333" spans="1:8" x14ac:dyDescent="0.35">
      <c r="A1333" t="s">
        <v>845</v>
      </c>
      <c r="B1333" t="s">
        <v>65</v>
      </c>
      <c r="C1333" t="s">
        <v>12</v>
      </c>
      <c r="D1333">
        <v>112414</v>
      </c>
      <c r="F1333" s="7">
        <v>42642</v>
      </c>
      <c r="G1333" t="s">
        <v>587</v>
      </c>
      <c r="H1333" s="13">
        <v>0</v>
      </c>
    </row>
    <row r="1334" spans="1:8" x14ac:dyDescent="0.35">
      <c r="A1334" t="s">
        <v>845</v>
      </c>
      <c r="B1334" t="s">
        <v>65</v>
      </c>
      <c r="C1334" t="s">
        <v>12</v>
      </c>
      <c r="D1334">
        <v>112414</v>
      </c>
      <c r="F1334" s="7">
        <v>42642</v>
      </c>
      <c r="G1334" t="s">
        <v>102</v>
      </c>
      <c r="H1334" s="13">
        <v>0</v>
      </c>
    </row>
    <row r="1335" spans="1:8" x14ac:dyDescent="0.35">
      <c r="A1335" t="s">
        <v>845</v>
      </c>
      <c r="B1335" t="s">
        <v>66</v>
      </c>
      <c r="C1335" t="s">
        <v>12</v>
      </c>
      <c r="D1335">
        <v>22115</v>
      </c>
      <c r="F1335" s="7">
        <v>42646</v>
      </c>
      <c r="G1335" t="s">
        <v>587</v>
      </c>
      <c r="H1335" s="13">
        <v>0</v>
      </c>
    </row>
    <row r="1336" spans="1:8" x14ac:dyDescent="0.35">
      <c r="A1336" t="s">
        <v>845</v>
      </c>
      <c r="B1336" t="s">
        <v>66</v>
      </c>
      <c r="C1336" t="s">
        <v>12</v>
      </c>
      <c r="D1336">
        <v>22115</v>
      </c>
      <c r="F1336" s="7">
        <v>42646</v>
      </c>
      <c r="G1336" t="s">
        <v>102</v>
      </c>
      <c r="H1336" s="13">
        <v>0</v>
      </c>
    </row>
    <row r="1337" spans="1:8" x14ac:dyDescent="0.35">
      <c r="A1337" t="s">
        <v>845</v>
      </c>
      <c r="B1337" t="s">
        <v>51</v>
      </c>
      <c r="C1337" t="s">
        <v>12</v>
      </c>
      <c r="D1337">
        <v>22115</v>
      </c>
      <c r="F1337" s="7">
        <v>42646</v>
      </c>
      <c r="G1337" t="s">
        <v>587</v>
      </c>
      <c r="H1337" s="13">
        <v>0</v>
      </c>
    </row>
    <row r="1338" spans="1:8" x14ac:dyDescent="0.35">
      <c r="A1338" t="s">
        <v>845</v>
      </c>
      <c r="B1338" t="s">
        <v>51</v>
      </c>
      <c r="C1338" t="s">
        <v>12</v>
      </c>
      <c r="D1338">
        <v>22115</v>
      </c>
      <c r="F1338" s="7">
        <v>42646</v>
      </c>
      <c r="G1338" t="s">
        <v>102</v>
      </c>
      <c r="H1338" s="13">
        <v>0</v>
      </c>
    </row>
    <row r="1339" spans="1:8" x14ac:dyDescent="0.35">
      <c r="A1339" t="s">
        <v>845</v>
      </c>
      <c r="B1339" t="s">
        <v>66</v>
      </c>
      <c r="C1339" t="s">
        <v>12</v>
      </c>
      <c r="D1339">
        <v>52815</v>
      </c>
      <c r="F1339" s="7">
        <v>42646</v>
      </c>
      <c r="G1339" t="s">
        <v>102</v>
      </c>
      <c r="H1339" s="13">
        <v>2.31</v>
      </c>
    </row>
    <row r="1340" spans="1:8" x14ac:dyDescent="0.35">
      <c r="A1340" t="s">
        <v>845</v>
      </c>
      <c r="B1340" t="s">
        <v>66</v>
      </c>
      <c r="C1340" t="s">
        <v>12</v>
      </c>
      <c r="D1340">
        <v>52815</v>
      </c>
      <c r="F1340" s="7">
        <v>42646</v>
      </c>
      <c r="G1340" t="s">
        <v>587</v>
      </c>
      <c r="H1340" s="13">
        <v>-2.31</v>
      </c>
    </row>
    <row r="1341" spans="1:8" x14ac:dyDescent="0.35">
      <c r="A1341" t="s">
        <v>845</v>
      </c>
      <c r="B1341" t="s">
        <v>51</v>
      </c>
      <c r="C1341" t="s">
        <v>12</v>
      </c>
      <c r="D1341">
        <v>52815</v>
      </c>
      <c r="F1341" s="7">
        <v>42646</v>
      </c>
      <c r="G1341" t="s">
        <v>102</v>
      </c>
      <c r="H1341" s="13">
        <v>1</v>
      </c>
    </row>
    <row r="1342" spans="1:8" x14ac:dyDescent="0.35">
      <c r="A1342" t="s">
        <v>845</v>
      </c>
      <c r="B1342" t="s">
        <v>51</v>
      </c>
      <c r="C1342" t="s">
        <v>12</v>
      </c>
      <c r="D1342">
        <v>52815</v>
      </c>
      <c r="F1342" s="7">
        <v>42646</v>
      </c>
      <c r="G1342" t="s">
        <v>587</v>
      </c>
      <c r="H1342" s="13">
        <v>-1</v>
      </c>
    </row>
    <row r="1343" spans="1:8" x14ac:dyDescent="0.35">
      <c r="A1343" t="s">
        <v>845</v>
      </c>
      <c r="B1343" t="s">
        <v>66</v>
      </c>
      <c r="C1343" t="s">
        <v>12</v>
      </c>
      <c r="D1343">
        <v>112414</v>
      </c>
      <c r="F1343" s="7">
        <v>42646</v>
      </c>
      <c r="G1343" t="s">
        <v>587</v>
      </c>
      <c r="H1343" s="13">
        <v>0</v>
      </c>
    </row>
    <row r="1344" spans="1:8" x14ac:dyDescent="0.35">
      <c r="A1344" t="s">
        <v>845</v>
      </c>
      <c r="B1344" t="s">
        <v>66</v>
      </c>
      <c r="C1344" t="s">
        <v>12</v>
      </c>
      <c r="D1344">
        <v>112414</v>
      </c>
      <c r="F1344" s="7">
        <v>42646</v>
      </c>
      <c r="G1344" t="s">
        <v>102</v>
      </c>
      <c r="H1344" s="13">
        <v>0</v>
      </c>
    </row>
    <row r="1345" spans="1:8" x14ac:dyDescent="0.35">
      <c r="A1345" t="s">
        <v>845</v>
      </c>
      <c r="B1345" t="s">
        <v>51</v>
      </c>
      <c r="C1345" t="s">
        <v>12</v>
      </c>
      <c r="D1345">
        <v>112414</v>
      </c>
      <c r="F1345" s="7">
        <v>42646</v>
      </c>
      <c r="G1345" t="s">
        <v>587</v>
      </c>
      <c r="H1345" s="13">
        <v>0</v>
      </c>
    </row>
    <row r="1346" spans="1:8" x14ac:dyDescent="0.35">
      <c r="A1346" t="s">
        <v>845</v>
      </c>
      <c r="B1346" t="s">
        <v>51</v>
      </c>
      <c r="C1346" t="s">
        <v>12</v>
      </c>
      <c r="D1346">
        <v>112414</v>
      </c>
      <c r="F1346" s="7">
        <v>42646</v>
      </c>
      <c r="G1346" t="s">
        <v>102</v>
      </c>
      <c r="H1346" s="13">
        <v>0</v>
      </c>
    </row>
    <row r="1347" spans="1:8" x14ac:dyDescent="0.35">
      <c r="A1347" t="s">
        <v>845</v>
      </c>
      <c r="B1347" t="s">
        <v>64</v>
      </c>
      <c r="C1347" t="s">
        <v>12</v>
      </c>
      <c r="D1347">
        <v>22115</v>
      </c>
      <c r="F1347" s="7">
        <v>42657</v>
      </c>
      <c r="G1347" t="s">
        <v>587</v>
      </c>
      <c r="H1347" s="13">
        <v>0</v>
      </c>
    </row>
    <row r="1348" spans="1:8" x14ac:dyDescent="0.35">
      <c r="A1348" t="s">
        <v>845</v>
      </c>
      <c r="B1348" t="s">
        <v>64</v>
      </c>
      <c r="C1348" t="s">
        <v>12</v>
      </c>
      <c r="D1348">
        <v>22115</v>
      </c>
      <c r="F1348" s="7">
        <v>42657</v>
      </c>
      <c r="G1348" t="s">
        <v>102</v>
      </c>
      <c r="H1348" s="13">
        <v>0</v>
      </c>
    </row>
    <row r="1349" spans="1:8" x14ac:dyDescent="0.35">
      <c r="A1349" t="s">
        <v>845</v>
      </c>
      <c r="B1349" t="s">
        <v>64</v>
      </c>
      <c r="C1349" t="s">
        <v>12</v>
      </c>
      <c r="D1349">
        <v>52815</v>
      </c>
      <c r="F1349" s="7">
        <v>42657</v>
      </c>
      <c r="G1349" t="s">
        <v>102</v>
      </c>
      <c r="H1349" s="13">
        <v>2.4500000000000002</v>
      </c>
    </row>
    <row r="1350" spans="1:8" x14ac:dyDescent="0.35">
      <c r="A1350" t="s">
        <v>845</v>
      </c>
      <c r="B1350" t="s">
        <v>64</v>
      </c>
      <c r="C1350" t="s">
        <v>12</v>
      </c>
      <c r="D1350">
        <v>52815</v>
      </c>
      <c r="F1350" s="7">
        <v>42657</v>
      </c>
      <c r="G1350" t="s">
        <v>587</v>
      </c>
      <c r="H1350" s="13">
        <v>-2.4500000000000002</v>
      </c>
    </row>
    <row r="1351" spans="1:8" x14ac:dyDescent="0.35">
      <c r="A1351" t="s">
        <v>845</v>
      </c>
      <c r="B1351" t="s">
        <v>64</v>
      </c>
      <c r="C1351" t="s">
        <v>12</v>
      </c>
      <c r="D1351">
        <v>112414</v>
      </c>
      <c r="F1351" s="7">
        <v>42657</v>
      </c>
      <c r="G1351" t="s">
        <v>587</v>
      </c>
      <c r="H1351" s="13">
        <v>0</v>
      </c>
    </row>
    <row r="1352" spans="1:8" x14ac:dyDescent="0.35">
      <c r="A1352" t="s">
        <v>845</v>
      </c>
      <c r="B1352" t="s">
        <v>64</v>
      </c>
      <c r="C1352" t="s">
        <v>12</v>
      </c>
      <c r="D1352">
        <v>112414</v>
      </c>
      <c r="F1352" s="7">
        <v>42657</v>
      </c>
      <c r="G1352" t="s">
        <v>102</v>
      </c>
      <c r="H1352" s="13">
        <v>0</v>
      </c>
    </row>
    <row r="1353" spans="1:8" x14ac:dyDescent="0.35">
      <c r="A1353" t="s">
        <v>317</v>
      </c>
      <c r="C1353" t="s">
        <v>12</v>
      </c>
      <c r="F1353" s="7">
        <v>42667</v>
      </c>
      <c r="G1353" t="s">
        <v>101</v>
      </c>
      <c r="H1353" s="13">
        <v>12.28</v>
      </c>
    </row>
    <row r="1354" spans="1:8" x14ac:dyDescent="0.35">
      <c r="A1354" t="s">
        <v>317</v>
      </c>
      <c r="C1354" t="s">
        <v>12</v>
      </c>
      <c r="F1354" s="7">
        <v>42667</v>
      </c>
      <c r="G1354" t="s">
        <v>102</v>
      </c>
      <c r="H1354" s="13">
        <v>-12.28</v>
      </c>
    </row>
    <row r="1355" spans="1:8" x14ac:dyDescent="0.35">
      <c r="A1355" t="s">
        <v>845</v>
      </c>
      <c r="B1355" t="s">
        <v>30</v>
      </c>
      <c r="C1355" t="s">
        <v>12</v>
      </c>
      <c r="D1355">
        <v>22115</v>
      </c>
      <c r="F1355" s="7">
        <v>42669</v>
      </c>
      <c r="G1355" t="s">
        <v>587</v>
      </c>
      <c r="H1355" s="13">
        <v>0</v>
      </c>
    </row>
    <row r="1356" spans="1:8" x14ac:dyDescent="0.35">
      <c r="A1356" t="s">
        <v>845</v>
      </c>
      <c r="B1356" t="s">
        <v>30</v>
      </c>
      <c r="C1356" t="s">
        <v>12</v>
      </c>
      <c r="D1356">
        <v>22115</v>
      </c>
      <c r="F1356" s="7">
        <v>42669</v>
      </c>
      <c r="G1356" t="s">
        <v>102</v>
      </c>
      <c r="H1356" s="13">
        <v>0</v>
      </c>
    </row>
    <row r="1357" spans="1:8" x14ac:dyDescent="0.35">
      <c r="A1357" t="s">
        <v>845</v>
      </c>
      <c r="B1357" t="s">
        <v>35</v>
      </c>
      <c r="C1357" t="s">
        <v>12</v>
      </c>
      <c r="D1357">
        <v>22115</v>
      </c>
      <c r="F1357" s="7">
        <v>42669</v>
      </c>
      <c r="G1357" t="s">
        <v>587</v>
      </c>
      <c r="H1357" s="13">
        <v>0</v>
      </c>
    </row>
    <row r="1358" spans="1:8" x14ac:dyDescent="0.35">
      <c r="A1358" t="s">
        <v>845</v>
      </c>
      <c r="B1358" t="s">
        <v>35</v>
      </c>
      <c r="C1358" t="s">
        <v>12</v>
      </c>
      <c r="D1358">
        <v>22115</v>
      </c>
      <c r="F1358" s="7">
        <v>42669</v>
      </c>
      <c r="G1358" t="s">
        <v>102</v>
      </c>
      <c r="H1358" s="13">
        <v>0</v>
      </c>
    </row>
    <row r="1359" spans="1:8" x14ac:dyDescent="0.35">
      <c r="A1359" t="s">
        <v>845</v>
      </c>
      <c r="B1359" t="s">
        <v>30</v>
      </c>
      <c r="C1359" t="s">
        <v>12</v>
      </c>
      <c r="D1359">
        <v>52815</v>
      </c>
      <c r="F1359" s="7">
        <v>42669</v>
      </c>
      <c r="G1359" t="s">
        <v>102</v>
      </c>
      <c r="H1359" s="13">
        <v>2.99</v>
      </c>
    </row>
    <row r="1360" spans="1:8" x14ac:dyDescent="0.35">
      <c r="A1360" t="s">
        <v>845</v>
      </c>
      <c r="B1360" t="s">
        <v>30</v>
      </c>
      <c r="C1360" t="s">
        <v>12</v>
      </c>
      <c r="D1360">
        <v>52815</v>
      </c>
      <c r="F1360" s="7">
        <v>42669</v>
      </c>
      <c r="G1360" t="s">
        <v>587</v>
      </c>
      <c r="H1360" s="13">
        <v>-2.99</v>
      </c>
    </row>
    <row r="1361" spans="1:8" x14ac:dyDescent="0.35">
      <c r="A1361" t="s">
        <v>845</v>
      </c>
      <c r="B1361" t="s">
        <v>35</v>
      </c>
      <c r="C1361" t="s">
        <v>12</v>
      </c>
      <c r="D1361">
        <v>52815</v>
      </c>
      <c r="F1361" s="7">
        <v>42669</v>
      </c>
      <c r="G1361" t="s">
        <v>102</v>
      </c>
      <c r="H1361" s="13">
        <v>1.74</v>
      </c>
    </row>
    <row r="1362" spans="1:8" x14ac:dyDescent="0.35">
      <c r="A1362" t="s">
        <v>845</v>
      </c>
      <c r="B1362" t="s">
        <v>35</v>
      </c>
      <c r="C1362" t="s">
        <v>12</v>
      </c>
      <c r="D1362">
        <v>52815</v>
      </c>
      <c r="F1362" s="7">
        <v>42669</v>
      </c>
      <c r="G1362" t="s">
        <v>587</v>
      </c>
      <c r="H1362" s="13">
        <v>-1.74</v>
      </c>
    </row>
    <row r="1363" spans="1:8" x14ac:dyDescent="0.35">
      <c r="A1363" t="s">
        <v>845</v>
      </c>
      <c r="B1363" t="s">
        <v>30</v>
      </c>
      <c r="C1363" t="s">
        <v>12</v>
      </c>
      <c r="D1363">
        <v>112414</v>
      </c>
      <c r="F1363" s="7">
        <v>42669</v>
      </c>
      <c r="G1363" t="s">
        <v>587</v>
      </c>
      <c r="H1363" s="13">
        <v>0</v>
      </c>
    </row>
    <row r="1364" spans="1:8" x14ac:dyDescent="0.35">
      <c r="A1364" t="s">
        <v>845</v>
      </c>
      <c r="B1364" t="s">
        <v>30</v>
      </c>
      <c r="C1364" t="s">
        <v>12</v>
      </c>
      <c r="D1364">
        <v>112414</v>
      </c>
      <c r="F1364" s="7">
        <v>42669</v>
      </c>
      <c r="G1364" t="s">
        <v>102</v>
      </c>
      <c r="H1364" s="13">
        <v>0</v>
      </c>
    </row>
    <row r="1365" spans="1:8" x14ac:dyDescent="0.35">
      <c r="A1365" t="s">
        <v>845</v>
      </c>
      <c r="B1365" t="s">
        <v>35</v>
      </c>
      <c r="C1365" t="s">
        <v>12</v>
      </c>
      <c r="D1365">
        <v>112414</v>
      </c>
      <c r="F1365" s="7">
        <v>42669</v>
      </c>
      <c r="G1365" t="s">
        <v>587</v>
      </c>
      <c r="H1365" s="13">
        <v>0</v>
      </c>
    </row>
    <row r="1366" spans="1:8" x14ac:dyDescent="0.35">
      <c r="A1366" t="s">
        <v>845</v>
      </c>
      <c r="B1366" t="s">
        <v>35</v>
      </c>
      <c r="C1366" t="s">
        <v>12</v>
      </c>
      <c r="D1366">
        <v>112414</v>
      </c>
      <c r="F1366" s="7">
        <v>42669</v>
      </c>
      <c r="G1366" t="s">
        <v>102</v>
      </c>
      <c r="H1366" s="13">
        <v>0</v>
      </c>
    </row>
    <row r="1367" spans="1:8" x14ac:dyDescent="0.35">
      <c r="A1367" t="s">
        <v>845</v>
      </c>
      <c r="B1367" t="s">
        <v>25</v>
      </c>
      <c r="C1367" t="s">
        <v>12</v>
      </c>
      <c r="D1367">
        <v>22115</v>
      </c>
      <c r="F1367" s="7">
        <v>42671</v>
      </c>
      <c r="G1367" t="s">
        <v>587</v>
      </c>
      <c r="H1367" s="13">
        <v>0</v>
      </c>
    </row>
    <row r="1368" spans="1:8" x14ac:dyDescent="0.35">
      <c r="A1368" t="s">
        <v>845</v>
      </c>
      <c r="B1368" t="s">
        <v>25</v>
      </c>
      <c r="C1368" t="s">
        <v>12</v>
      </c>
      <c r="D1368">
        <v>22115</v>
      </c>
      <c r="F1368" s="7">
        <v>42671</v>
      </c>
      <c r="G1368" t="s">
        <v>102</v>
      </c>
      <c r="H1368" s="13">
        <v>0</v>
      </c>
    </row>
    <row r="1369" spans="1:8" x14ac:dyDescent="0.35">
      <c r="A1369" t="s">
        <v>845</v>
      </c>
      <c r="B1369" t="s">
        <v>25</v>
      </c>
      <c r="C1369" t="s">
        <v>12</v>
      </c>
      <c r="D1369">
        <v>52815</v>
      </c>
      <c r="F1369" s="7">
        <v>42671</v>
      </c>
      <c r="G1369" t="s">
        <v>102</v>
      </c>
      <c r="H1369" s="13">
        <v>9.48</v>
      </c>
    </row>
    <row r="1370" spans="1:8" x14ac:dyDescent="0.35">
      <c r="A1370" t="s">
        <v>845</v>
      </c>
      <c r="B1370" t="s">
        <v>25</v>
      </c>
      <c r="C1370" t="s">
        <v>12</v>
      </c>
      <c r="D1370">
        <v>52815</v>
      </c>
      <c r="F1370" s="7">
        <v>42671</v>
      </c>
      <c r="G1370" t="s">
        <v>587</v>
      </c>
      <c r="H1370" s="13">
        <v>-9.48</v>
      </c>
    </row>
    <row r="1371" spans="1:8" x14ac:dyDescent="0.35">
      <c r="A1371" t="s">
        <v>845</v>
      </c>
      <c r="B1371" t="s">
        <v>25</v>
      </c>
      <c r="C1371" t="s">
        <v>12</v>
      </c>
      <c r="D1371">
        <v>112414</v>
      </c>
      <c r="F1371" s="7">
        <v>42671</v>
      </c>
      <c r="G1371" t="s">
        <v>587</v>
      </c>
      <c r="H1371" s="13">
        <v>0</v>
      </c>
    </row>
    <row r="1372" spans="1:8" x14ac:dyDescent="0.35">
      <c r="A1372" t="s">
        <v>845</v>
      </c>
      <c r="B1372" t="s">
        <v>25</v>
      </c>
      <c r="C1372" t="s">
        <v>12</v>
      </c>
      <c r="D1372">
        <v>112414</v>
      </c>
      <c r="F1372" s="7">
        <v>42671</v>
      </c>
      <c r="G1372" t="s">
        <v>102</v>
      </c>
      <c r="H1372" s="13">
        <v>0</v>
      </c>
    </row>
    <row r="1373" spans="1:8" x14ac:dyDescent="0.35">
      <c r="A1373" t="s">
        <v>317</v>
      </c>
      <c r="C1373" t="s">
        <v>12</v>
      </c>
      <c r="F1373" s="7">
        <v>42681</v>
      </c>
      <c r="G1373" t="s">
        <v>101</v>
      </c>
      <c r="H1373" s="13">
        <v>14.21</v>
      </c>
    </row>
    <row r="1374" spans="1:8" x14ac:dyDescent="0.35">
      <c r="A1374" t="s">
        <v>317</v>
      </c>
      <c r="C1374" t="s">
        <v>12</v>
      </c>
      <c r="F1374" s="7">
        <v>42681</v>
      </c>
      <c r="G1374" t="s">
        <v>102</v>
      </c>
      <c r="H1374" s="13">
        <v>-14.21</v>
      </c>
    </row>
    <row r="1375" spans="1:8" x14ac:dyDescent="0.35">
      <c r="A1375" t="s">
        <v>1404</v>
      </c>
      <c r="B1375" t="s">
        <v>57</v>
      </c>
      <c r="C1375" t="s">
        <v>12</v>
      </c>
      <c r="D1375">
        <v>22115</v>
      </c>
      <c r="F1375" s="7">
        <v>42695</v>
      </c>
      <c r="G1375" t="s">
        <v>1403</v>
      </c>
      <c r="H1375" s="13">
        <v>0</v>
      </c>
    </row>
    <row r="1376" spans="1:8" x14ac:dyDescent="0.35">
      <c r="A1376" t="s">
        <v>1404</v>
      </c>
      <c r="B1376" t="s">
        <v>57</v>
      </c>
      <c r="C1376" t="s">
        <v>12</v>
      </c>
      <c r="D1376">
        <v>22115</v>
      </c>
      <c r="F1376" s="7">
        <v>42695</v>
      </c>
      <c r="G1376" t="s">
        <v>102</v>
      </c>
      <c r="H1376" s="13">
        <v>0</v>
      </c>
    </row>
    <row r="1377" spans="1:8" x14ac:dyDescent="0.35">
      <c r="A1377" t="s">
        <v>1404</v>
      </c>
      <c r="B1377" t="s">
        <v>57</v>
      </c>
      <c r="C1377" t="s">
        <v>12</v>
      </c>
      <c r="D1377">
        <v>52815</v>
      </c>
      <c r="F1377" s="7">
        <v>42695</v>
      </c>
      <c r="G1377" t="s">
        <v>102</v>
      </c>
      <c r="H1377" s="13">
        <v>2.39</v>
      </c>
    </row>
    <row r="1378" spans="1:8" x14ac:dyDescent="0.35">
      <c r="A1378" t="s">
        <v>1404</v>
      </c>
      <c r="B1378" t="s">
        <v>57</v>
      </c>
      <c r="C1378" t="s">
        <v>12</v>
      </c>
      <c r="D1378">
        <v>52815</v>
      </c>
      <c r="F1378" s="7">
        <v>42695</v>
      </c>
      <c r="G1378" t="s">
        <v>1403</v>
      </c>
      <c r="H1378" s="13">
        <v>-2.39</v>
      </c>
    </row>
    <row r="1379" spans="1:8" x14ac:dyDescent="0.35">
      <c r="A1379" t="s">
        <v>1404</v>
      </c>
      <c r="B1379" t="s">
        <v>57</v>
      </c>
      <c r="C1379" t="s">
        <v>12</v>
      </c>
      <c r="D1379">
        <v>112414</v>
      </c>
      <c r="F1379" s="7">
        <v>42695</v>
      </c>
      <c r="G1379" t="s">
        <v>1403</v>
      </c>
      <c r="H1379" s="13">
        <v>0</v>
      </c>
    </row>
    <row r="1380" spans="1:8" x14ac:dyDescent="0.35">
      <c r="A1380" t="s">
        <v>1404</v>
      </c>
      <c r="B1380" t="s">
        <v>57</v>
      </c>
      <c r="C1380" t="s">
        <v>12</v>
      </c>
      <c r="D1380">
        <v>112414</v>
      </c>
      <c r="F1380" s="7">
        <v>42695</v>
      </c>
      <c r="G1380" t="s">
        <v>102</v>
      </c>
      <c r="H1380" s="13">
        <v>0</v>
      </c>
    </row>
    <row r="1381" spans="1:8" x14ac:dyDescent="0.35">
      <c r="A1381" t="s">
        <v>844</v>
      </c>
      <c r="B1381" t="s">
        <v>63</v>
      </c>
      <c r="C1381" t="s">
        <v>12</v>
      </c>
      <c r="D1381">
        <v>52815</v>
      </c>
      <c r="F1381" s="7">
        <v>42699</v>
      </c>
      <c r="G1381" t="s">
        <v>102</v>
      </c>
      <c r="H1381" s="13">
        <v>1.1100000000000001</v>
      </c>
    </row>
    <row r="1382" spans="1:8" x14ac:dyDescent="0.35">
      <c r="A1382" t="s">
        <v>844</v>
      </c>
      <c r="B1382" t="s">
        <v>63</v>
      </c>
      <c r="C1382" t="s">
        <v>12</v>
      </c>
      <c r="D1382">
        <v>52815</v>
      </c>
      <c r="F1382" s="7">
        <v>42699</v>
      </c>
      <c r="G1382" t="s">
        <v>691</v>
      </c>
      <c r="H1382" s="13">
        <v>-1.1100000000000001</v>
      </c>
    </row>
    <row r="1383" spans="1:8" x14ac:dyDescent="0.35">
      <c r="A1383" t="s">
        <v>845</v>
      </c>
      <c r="B1383" t="s">
        <v>63</v>
      </c>
      <c r="C1383" t="s">
        <v>12</v>
      </c>
      <c r="D1383">
        <v>22115</v>
      </c>
      <c r="F1383" s="7">
        <v>42699</v>
      </c>
      <c r="G1383" t="s">
        <v>587</v>
      </c>
      <c r="H1383" s="13">
        <v>0</v>
      </c>
    </row>
    <row r="1384" spans="1:8" x14ac:dyDescent="0.35">
      <c r="A1384" t="s">
        <v>845</v>
      </c>
      <c r="B1384" t="s">
        <v>63</v>
      </c>
      <c r="C1384" t="s">
        <v>12</v>
      </c>
      <c r="D1384">
        <v>22115</v>
      </c>
      <c r="F1384" s="7">
        <v>42699</v>
      </c>
      <c r="G1384" t="s">
        <v>102</v>
      </c>
      <c r="H1384" s="13">
        <v>0</v>
      </c>
    </row>
    <row r="1385" spans="1:8" x14ac:dyDescent="0.35">
      <c r="A1385" t="s">
        <v>845</v>
      </c>
      <c r="B1385" t="s">
        <v>63</v>
      </c>
      <c r="C1385" t="s">
        <v>12</v>
      </c>
      <c r="D1385">
        <v>52815</v>
      </c>
      <c r="F1385" s="7">
        <v>42699</v>
      </c>
      <c r="G1385" t="s">
        <v>102</v>
      </c>
      <c r="H1385" s="13">
        <v>4.42</v>
      </c>
    </row>
    <row r="1386" spans="1:8" x14ac:dyDescent="0.35">
      <c r="A1386" t="s">
        <v>845</v>
      </c>
      <c r="B1386" t="s">
        <v>63</v>
      </c>
      <c r="C1386" t="s">
        <v>12</v>
      </c>
      <c r="D1386">
        <v>52815</v>
      </c>
      <c r="F1386" s="7">
        <v>42699</v>
      </c>
      <c r="G1386" t="s">
        <v>587</v>
      </c>
      <c r="H1386" s="13">
        <v>-4.42</v>
      </c>
    </row>
    <row r="1387" spans="1:8" x14ac:dyDescent="0.35">
      <c r="A1387" t="s">
        <v>845</v>
      </c>
      <c r="B1387" t="s">
        <v>63</v>
      </c>
      <c r="C1387" t="s">
        <v>12</v>
      </c>
      <c r="D1387">
        <v>112414</v>
      </c>
      <c r="F1387" s="7">
        <v>42699</v>
      </c>
      <c r="G1387" t="s">
        <v>587</v>
      </c>
      <c r="H1387" s="13">
        <v>0</v>
      </c>
    </row>
    <row r="1388" spans="1:8" x14ac:dyDescent="0.35">
      <c r="A1388" t="s">
        <v>845</v>
      </c>
      <c r="B1388" t="s">
        <v>63</v>
      </c>
      <c r="C1388" t="s">
        <v>12</v>
      </c>
      <c r="D1388">
        <v>112414</v>
      </c>
      <c r="F1388" s="7">
        <v>42699</v>
      </c>
      <c r="G1388" t="s">
        <v>102</v>
      </c>
      <c r="H1388" s="13">
        <v>0</v>
      </c>
    </row>
    <row r="1389" spans="1:8" x14ac:dyDescent="0.35">
      <c r="A1389" t="s">
        <v>246</v>
      </c>
      <c r="C1389" t="s">
        <v>12</v>
      </c>
      <c r="F1389" s="7">
        <v>42709</v>
      </c>
      <c r="G1389" t="s">
        <v>102</v>
      </c>
      <c r="H1389" s="13">
        <v>7.92</v>
      </c>
    </row>
    <row r="1390" spans="1:8" x14ac:dyDescent="0.35">
      <c r="A1390" t="s">
        <v>246</v>
      </c>
      <c r="C1390" t="s">
        <v>12</v>
      </c>
      <c r="F1390" s="7">
        <v>42709</v>
      </c>
      <c r="G1390" t="s">
        <v>101</v>
      </c>
      <c r="H1390" s="13">
        <v>-7.92</v>
      </c>
    </row>
    <row r="1391" spans="1:8" x14ac:dyDescent="0.35">
      <c r="A1391" t="s">
        <v>845</v>
      </c>
      <c r="B1391" t="s">
        <v>32</v>
      </c>
      <c r="C1391" t="s">
        <v>12</v>
      </c>
      <c r="D1391">
        <v>22115</v>
      </c>
      <c r="F1391" s="7">
        <v>42709</v>
      </c>
      <c r="G1391" t="s">
        <v>587</v>
      </c>
      <c r="H1391" s="13">
        <v>0</v>
      </c>
    </row>
    <row r="1392" spans="1:8" x14ac:dyDescent="0.35">
      <c r="A1392" t="s">
        <v>845</v>
      </c>
      <c r="B1392" t="s">
        <v>32</v>
      </c>
      <c r="C1392" t="s">
        <v>12</v>
      </c>
      <c r="D1392">
        <v>22115</v>
      </c>
      <c r="F1392" s="7">
        <v>42709</v>
      </c>
      <c r="G1392" t="s">
        <v>102</v>
      </c>
      <c r="H1392" s="13">
        <v>0</v>
      </c>
    </row>
    <row r="1393" spans="1:8" x14ac:dyDescent="0.35">
      <c r="A1393" t="s">
        <v>845</v>
      </c>
      <c r="B1393" t="s">
        <v>32</v>
      </c>
      <c r="C1393" t="s">
        <v>12</v>
      </c>
      <c r="D1393">
        <v>52815</v>
      </c>
      <c r="F1393" s="7">
        <v>42709</v>
      </c>
      <c r="G1393" t="s">
        <v>102</v>
      </c>
      <c r="H1393" s="13">
        <v>1.57</v>
      </c>
    </row>
    <row r="1394" spans="1:8" x14ac:dyDescent="0.35">
      <c r="A1394" t="s">
        <v>845</v>
      </c>
      <c r="B1394" t="s">
        <v>32</v>
      </c>
      <c r="C1394" t="s">
        <v>12</v>
      </c>
      <c r="D1394">
        <v>52815</v>
      </c>
      <c r="F1394" s="7">
        <v>42709</v>
      </c>
      <c r="G1394" t="s">
        <v>587</v>
      </c>
      <c r="H1394" s="13">
        <v>-1.57</v>
      </c>
    </row>
    <row r="1395" spans="1:8" x14ac:dyDescent="0.35">
      <c r="A1395" t="s">
        <v>845</v>
      </c>
      <c r="B1395" t="s">
        <v>32</v>
      </c>
      <c r="C1395" t="s">
        <v>12</v>
      </c>
      <c r="D1395">
        <v>112414</v>
      </c>
      <c r="F1395" s="7">
        <v>42709</v>
      </c>
      <c r="G1395" t="s">
        <v>587</v>
      </c>
      <c r="H1395" s="13">
        <v>0</v>
      </c>
    </row>
    <row r="1396" spans="1:8" x14ac:dyDescent="0.35">
      <c r="A1396" t="s">
        <v>845</v>
      </c>
      <c r="B1396" t="s">
        <v>32</v>
      </c>
      <c r="C1396" t="s">
        <v>12</v>
      </c>
      <c r="D1396">
        <v>112414</v>
      </c>
      <c r="F1396" s="7">
        <v>42709</v>
      </c>
      <c r="G1396" t="s">
        <v>102</v>
      </c>
      <c r="H1396" s="13">
        <v>0</v>
      </c>
    </row>
    <row r="1397" spans="1:8" x14ac:dyDescent="0.35">
      <c r="A1397" t="s">
        <v>317</v>
      </c>
      <c r="C1397" t="s">
        <v>12</v>
      </c>
      <c r="F1397" s="7">
        <v>42710</v>
      </c>
      <c r="G1397" t="s">
        <v>101</v>
      </c>
      <c r="H1397" s="13">
        <v>9.49</v>
      </c>
    </row>
    <row r="1398" spans="1:8" x14ac:dyDescent="0.35">
      <c r="A1398" t="s">
        <v>317</v>
      </c>
      <c r="C1398" t="s">
        <v>12</v>
      </c>
      <c r="F1398" s="7">
        <v>42710</v>
      </c>
      <c r="G1398" t="s">
        <v>102</v>
      </c>
      <c r="H1398" s="13">
        <v>-9.49</v>
      </c>
    </row>
    <row r="1399" spans="1:8" x14ac:dyDescent="0.35">
      <c r="A1399" t="s">
        <v>845</v>
      </c>
      <c r="B1399" t="s">
        <v>34</v>
      </c>
      <c r="C1399" t="s">
        <v>12</v>
      </c>
      <c r="D1399">
        <v>22115</v>
      </c>
      <c r="F1399" s="7">
        <v>42717</v>
      </c>
      <c r="G1399" t="s">
        <v>587</v>
      </c>
      <c r="H1399" s="13">
        <v>0</v>
      </c>
    </row>
    <row r="1400" spans="1:8" x14ac:dyDescent="0.35">
      <c r="A1400" t="s">
        <v>845</v>
      </c>
      <c r="B1400" t="s">
        <v>34</v>
      </c>
      <c r="C1400" t="s">
        <v>12</v>
      </c>
      <c r="D1400">
        <v>22115</v>
      </c>
      <c r="F1400" s="7">
        <v>42717</v>
      </c>
      <c r="G1400" t="s">
        <v>102</v>
      </c>
      <c r="H1400" s="13">
        <v>0</v>
      </c>
    </row>
    <row r="1401" spans="1:8" x14ac:dyDescent="0.35">
      <c r="A1401" t="s">
        <v>845</v>
      </c>
      <c r="B1401" t="s">
        <v>34</v>
      </c>
      <c r="C1401" t="s">
        <v>12</v>
      </c>
      <c r="D1401">
        <v>52815</v>
      </c>
      <c r="F1401" s="7">
        <v>42717</v>
      </c>
      <c r="G1401" t="s">
        <v>102</v>
      </c>
      <c r="H1401" s="13">
        <v>3.1</v>
      </c>
    </row>
    <row r="1402" spans="1:8" x14ac:dyDescent="0.35">
      <c r="A1402" t="s">
        <v>845</v>
      </c>
      <c r="B1402" t="s">
        <v>34</v>
      </c>
      <c r="C1402" t="s">
        <v>12</v>
      </c>
      <c r="D1402">
        <v>52815</v>
      </c>
      <c r="F1402" s="7">
        <v>42717</v>
      </c>
      <c r="G1402" t="s">
        <v>587</v>
      </c>
      <c r="H1402" s="13">
        <v>-3.1</v>
      </c>
    </row>
    <row r="1403" spans="1:8" x14ac:dyDescent="0.35">
      <c r="A1403" t="s">
        <v>845</v>
      </c>
      <c r="B1403" t="s">
        <v>34</v>
      </c>
      <c r="C1403" t="s">
        <v>12</v>
      </c>
      <c r="D1403">
        <v>112414</v>
      </c>
      <c r="F1403" s="7">
        <v>42717</v>
      </c>
      <c r="G1403" t="s">
        <v>587</v>
      </c>
      <c r="H1403" s="13">
        <v>0</v>
      </c>
    </row>
    <row r="1404" spans="1:8" x14ac:dyDescent="0.35">
      <c r="A1404" t="s">
        <v>845</v>
      </c>
      <c r="B1404" t="s">
        <v>34</v>
      </c>
      <c r="C1404" t="s">
        <v>12</v>
      </c>
      <c r="D1404">
        <v>112414</v>
      </c>
      <c r="F1404" s="7">
        <v>42717</v>
      </c>
      <c r="G1404" t="s">
        <v>102</v>
      </c>
      <c r="H1404" s="13">
        <v>0</v>
      </c>
    </row>
    <row r="1405" spans="1:8" x14ac:dyDescent="0.35">
      <c r="A1405" t="s">
        <v>317</v>
      </c>
      <c r="C1405" t="s">
        <v>12</v>
      </c>
      <c r="F1405" s="7">
        <v>42719</v>
      </c>
      <c r="G1405" t="s">
        <v>101</v>
      </c>
      <c r="H1405" s="13">
        <v>11.02</v>
      </c>
    </row>
    <row r="1406" spans="1:8" x14ac:dyDescent="0.35">
      <c r="A1406" t="s">
        <v>317</v>
      </c>
      <c r="C1406" t="s">
        <v>12</v>
      </c>
      <c r="F1406" s="7">
        <v>42719</v>
      </c>
      <c r="G1406" t="s">
        <v>102</v>
      </c>
      <c r="H1406" s="13">
        <v>-11.02</v>
      </c>
    </row>
    <row r="1407" spans="1:8" x14ac:dyDescent="0.35">
      <c r="A1407" t="s">
        <v>844</v>
      </c>
      <c r="B1407" t="s">
        <v>55</v>
      </c>
      <c r="C1407" t="s">
        <v>12</v>
      </c>
      <c r="D1407">
        <v>52815</v>
      </c>
      <c r="F1407" s="7">
        <v>42723</v>
      </c>
      <c r="G1407" t="s">
        <v>102</v>
      </c>
      <c r="H1407" s="13">
        <v>38.47</v>
      </c>
    </row>
    <row r="1408" spans="1:8" x14ac:dyDescent="0.35">
      <c r="A1408" t="s">
        <v>844</v>
      </c>
      <c r="B1408" t="s">
        <v>55</v>
      </c>
      <c r="C1408" t="s">
        <v>12</v>
      </c>
      <c r="D1408">
        <v>52815</v>
      </c>
      <c r="F1408" s="7">
        <v>42723</v>
      </c>
      <c r="G1408" t="s">
        <v>697</v>
      </c>
      <c r="H1408" s="13">
        <v>-38.47</v>
      </c>
    </row>
    <row r="1409" spans="1:8" x14ac:dyDescent="0.35">
      <c r="A1409" t="s">
        <v>845</v>
      </c>
      <c r="B1409" t="s">
        <v>55</v>
      </c>
      <c r="C1409" t="s">
        <v>12</v>
      </c>
      <c r="D1409">
        <v>22115</v>
      </c>
      <c r="F1409" s="7">
        <v>42723</v>
      </c>
      <c r="G1409" t="s">
        <v>587</v>
      </c>
      <c r="H1409" s="13">
        <v>0</v>
      </c>
    </row>
    <row r="1410" spans="1:8" x14ac:dyDescent="0.35">
      <c r="A1410" t="s">
        <v>845</v>
      </c>
      <c r="B1410" t="s">
        <v>55</v>
      </c>
      <c r="C1410" t="s">
        <v>12</v>
      </c>
      <c r="D1410">
        <v>22115</v>
      </c>
      <c r="F1410" s="7">
        <v>42723</v>
      </c>
      <c r="G1410" t="s">
        <v>102</v>
      </c>
      <c r="H1410" s="13">
        <v>0</v>
      </c>
    </row>
    <row r="1411" spans="1:8" x14ac:dyDescent="0.35">
      <c r="A1411" t="s">
        <v>845</v>
      </c>
      <c r="B1411" t="s">
        <v>55</v>
      </c>
      <c r="C1411" t="s">
        <v>12</v>
      </c>
      <c r="D1411">
        <v>112414</v>
      </c>
      <c r="F1411" s="7">
        <v>42723</v>
      </c>
      <c r="G1411" t="s">
        <v>587</v>
      </c>
      <c r="H1411" s="13">
        <v>0</v>
      </c>
    </row>
    <row r="1412" spans="1:8" x14ac:dyDescent="0.35">
      <c r="A1412" t="s">
        <v>845</v>
      </c>
      <c r="B1412" t="s">
        <v>55</v>
      </c>
      <c r="C1412" t="s">
        <v>12</v>
      </c>
      <c r="D1412">
        <v>112414</v>
      </c>
      <c r="F1412" s="7">
        <v>42723</v>
      </c>
      <c r="G1412" t="s">
        <v>102</v>
      </c>
      <c r="H1412" s="13">
        <v>0</v>
      </c>
    </row>
    <row r="1413" spans="1:8" x14ac:dyDescent="0.35">
      <c r="A1413" t="s">
        <v>845</v>
      </c>
      <c r="B1413" t="s">
        <v>58</v>
      </c>
      <c r="C1413" t="s">
        <v>12</v>
      </c>
      <c r="D1413">
        <v>22115</v>
      </c>
      <c r="F1413" s="7">
        <v>42725</v>
      </c>
      <c r="G1413" t="s">
        <v>587</v>
      </c>
      <c r="H1413" s="13">
        <v>0</v>
      </c>
    </row>
    <row r="1414" spans="1:8" x14ac:dyDescent="0.35">
      <c r="A1414" t="s">
        <v>845</v>
      </c>
      <c r="B1414" t="s">
        <v>58</v>
      </c>
      <c r="C1414" t="s">
        <v>12</v>
      </c>
      <c r="D1414">
        <v>22115</v>
      </c>
      <c r="F1414" s="7">
        <v>42725</v>
      </c>
      <c r="G1414" t="s">
        <v>102</v>
      </c>
      <c r="H1414" s="13">
        <v>0</v>
      </c>
    </row>
    <row r="1415" spans="1:8" x14ac:dyDescent="0.35">
      <c r="A1415" t="s">
        <v>845</v>
      </c>
      <c r="B1415" t="s">
        <v>58</v>
      </c>
      <c r="C1415" t="s">
        <v>12</v>
      </c>
      <c r="D1415">
        <v>52815</v>
      </c>
      <c r="F1415" s="7">
        <v>42725</v>
      </c>
      <c r="G1415" t="s">
        <v>102</v>
      </c>
      <c r="H1415" s="13">
        <v>2.0099999999999998</v>
      </c>
    </row>
    <row r="1416" spans="1:8" x14ac:dyDescent="0.35">
      <c r="A1416" t="s">
        <v>845</v>
      </c>
      <c r="B1416" t="s">
        <v>58</v>
      </c>
      <c r="C1416" t="s">
        <v>12</v>
      </c>
      <c r="D1416">
        <v>52815</v>
      </c>
      <c r="F1416" s="7">
        <v>42725</v>
      </c>
      <c r="G1416" t="s">
        <v>587</v>
      </c>
      <c r="H1416" s="13">
        <v>-2.0099999999999998</v>
      </c>
    </row>
    <row r="1417" spans="1:8" x14ac:dyDescent="0.35">
      <c r="A1417" t="s">
        <v>845</v>
      </c>
      <c r="B1417" t="s">
        <v>58</v>
      </c>
      <c r="C1417" t="s">
        <v>12</v>
      </c>
      <c r="D1417">
        <v>112414</v>
      </c>
      <c r="F1417" s="7">
        <v>42725</v>
      </c>
      <c r="G1417" t="s">
        <v>587</v>
      </c>
      <c r="H1417" s="13">
        <v>0</v>
      </c>
    </row>
    <row r="1418" spans="1:8" x14ac:dyDescent="0.35">
      <c r="A1418" t="s">
        <v>845</v>
      </c>
      <c r="B1418" t="s">
        <v>58</v>
      </c>
      <c r="C1418" t="s">
        <v>12</v>
      </c>
      <c r="D1418">
        <v>112414</v>
      </c>
      <c r="F1418" s="7">
        <v>42725</v>
      </c>
      <c r="G1418" t="s">
        <v>102</v>
      </c>
      <c r="H1418" s="13">
        <v>0</v>
      </c>
    </row>
    <row r="1419" spans="1:8" x14ac:dyDescent="0.35">
      <c r="A1419" t="s">
        <v>845</v>
      </c>
      <c r="B1419" t="s">
        <v>65</v>
      </c>
      <c r="C1419" t="s">
        <v>12</v>
      </c>
      <c r="D1419">
        <v>22115</v>
      </c>
      <c r="F1419" s="7">
        <v>42733</v>
      </c>
      <c r="G1419" t="s">
        <v>587</v>
      </c>
      <c r="H1419" s="13">
        <v>0</v>
      </c>
    </row>
    <row r="1420" spans="1:8" x14ac:dyDescent="0.35">
      <c r="A1420" t="s">
        <v>845</v>
      </c>
      <c r="B1420" t="s">
        <v>65</v>
      </c>
      <c r="C1420" t="s">
        <v>12</v>
      </c>
      <c r="D1420">
        <v>22115</v>
      </c>
      <c r="F1420" s="7">
        <v>42733</v>
      </c>
      <c r="G1420" t="s">
        <v>102</v>
      </c>
      <c r="H1420" s="13">
        <v>0</v>
      </c>
    </row>
    <row r="1421" spans="1:8" x14ac:dyDescent="0.35">
      <c r="A1421" t="s">
        <v>845</v>
      </c>
      <c r="B1421" t="s">
        <v>65</v>
      </c>
      <c r="C1421" t="s">
        <v>12</v>
      </c>
      <c r="D1421">
        <v>52815</v>
      </c>
      <c r="F1421" s="7">
        <v>42733</v>
      </c>
      <c r="G1421" t="s">
        <v>102</v>
      </c>
      <c r="H1421" s="13">
        <v>1.41</v>
      </c>
    </row>
    <row r="1422" spans="1:8" x14ac:dyDescent="0.35">
      <c r="A1422" t="s">
        <v>845</v>
      </c>
      <c r="B1422" t="s">
        <v>65</v>
      </c>
      <c r="C1422" t="s">
        <v>12</v>
      </c>
      <c r="D1422">
        <v>52815</v>
      </c>
      <c r="F1422" s="7">
        <v>42733</v>
      </c>
      <c r="G1422" t="s">
        <v>587</v>
      </c>
      <c r="H1422" s="13">
        <v>-1.41</v>
      </c>
    </row>
    <row r="1423" spans="1:8" x14ac:dyDescent="0.35">
      <c r="A1423" t="s">
        <v>845</v>
      </c>
      <c r="B1423" t="s">
        <v>65</v>
      </c>
      <c r="C1423" t="s">
        <v>12</v>
      </c>
      <c r="D1423">
        <v>112414</v>
      </c>
      <c r="F1423" s="7">
        <v>42733</v>
      </c>
      <c r="G1423" t="s">
        <v>587</v>
      </c>
      <c r="H1423" s="13">
        <v>0</v>
      </c>
    </row>
    <row r="1424" spans="1:8" x14ac:dyDescent="0.35">
      <c r="A1424" t="s">
        <v>845</v>
      </c>
      <c r="B1424" t="s">
        <v>65</v>
      </c>
      <c r="C1424" t="s">
        <v>12</v>
      </c>
      <c r="D1424">
        <v>112414</v>
      </c>
      <c r="F1424" s="7">
        <v>42733</v>
      </c>
      <c r="G1424" t="s">
        <v>102</v>
      </c>
      <c r="H1424" s="13">
        <v>0</v>
      </c>
    </row>
    <row r="1425" spans="1:8" x14ac:dyDescent="0.35">
      <c r="A1425" t="s">
        <v>845</v>
      </c>
      <c r="B1425" t="s">
        <v>66</v>
      </c>
      <c r="C1425" t="s">
        <v>12</v>
      </c>
      <c r="D1425">
        <v>22115</v>
      </c>
      <c r="F1425" s="7">
        <v>42738</v>
      </c>
      <c r="G1425" t="s">
        <v>587</v>
      </c>
      <c r="H1425" s="13">
        <v>0</v>
      </c>
    </row>
    <row r="1426" spans="1:8" x14ac:dyDescent="0.35">
      <c r="A1426" t="s">
        <v>845</v>
      </c>
      <c r="B1426" t="s">
        <v>66</v>
      </c>
      <c r="C1426" t="s">
        <v>12</v>
      </c>
      <c r="D1426">
        <v>22115</v>
      </c>
      <c r="F1426" s="7">
        <v>42738</v>
      </c>
      <c r="G1426" t="s">
        <v>102</v>
      </c>
      <c r="H1426" s="13">
        <v>0</v>
      </c>
    </row>
    <row r="1427" spans="1:8" x14ac:dyDescent="0.35">
      <c r="A1427" t="s">
        <v>845</v>
      </c>
      <c r="B1427" t="s">
        <v>51</v>
      </c>
      <c r="C1427" t="s">
        <v>12</v>
      </c>
      <c r="D1427">
        <v>22115</v>
      </c>
      <c r="F1427" s="7">
        <v>42738</v>
      </c>
      <c r="G1427" t="s">
        <v>587</v>
      </c>
      <c r="H1427" s="13">
        <v>0</v>
      </c>
    </row>
    <row r="1428" spans="1:8" x14ac:dyDescent="0.35">
      <c r="A1428" t="s">
        <v>845</v>
      </c>
      <c r="B1428" t="s">
        <v>51</v>
      </c>
      <c r="C1428" t="s">
        <v>12</v>
      </c>
      <c r="D1428">
        <v>22115</v>
      </c>
      <c r="F1428" s="7">
        <v>42738</v>
      </c>
      <c r="G1428" t="s">
        <v>102</v>
      </c>
      <c r="H1428" s="13">
        <v>0</v>
      </c>
    </row>
    <row r="1429" spans="1:8" x14ac:dyDescent="0.35">
      <c r="A1429" t="s">
        <v>845</v>
      </c>
      <c r="B1429" t="s">
        <v>66</v>
      </c>
      <c r="C1429" t="s">
        <v>12</v>
      </c>
      <c r="D1429">
        <v>52815</v>
      </c>
      <c r="F1429" s="7">
        <v>42738</v>
      </c>
      <c r="G1429" t="s">
        <v>102</v>
      </c>
      <c r="H1429" s="13">
        <v>2.31</v>
      </c>
    </row>
    <row r="1430" spans="1:8" x14ac:dyDescent="0.35">
      <c r="A1430" t="s">
        <v>845</v>
      </c>
      <c r="B1430" t="s">
        <v>66</v>
      </c>
      <c r="C1430" t="s">
        <v>12</v>
      </c>
      <c r="D1430">
        <v>52815</v>
      </c>
      <c r="F1430" s="7">
        <v>42738</v>
      </c>
      <c r="G1430" t="s">
        <v>587</v>
      </c>
      <c r="H1430" s="13">
        <v>-2.31</v>
      </c>
    </row>
    <row r="1431" spans="1:8" x14ac:dyDescent="0.35">
      <c r="A1431" t="s">
        <v>845</v>
      </c>
      <c r="B1431" t="s">
        <v>51</v>
      </c>
      <c r="C1431" t="s">
        <v>12</v>
      </c>
      <c r="D1431">
        <v>52815</v>
      </c>
      <c r="F1431" s="7">
        <v>42738</v>
      </c>
      <c r="G1431" t="s">
        <v>102</v>
      </c>
      <c r="H1431" s="13">
        <v>1</v>
      </c>
    </row>
    <row r="1432" spans="1:8" x14ac:dyDescent="0.35">
      <c r="A1432" t="s">
        <v>845</v>
      </c>
      <c r="B1432" t="s">
        <v>51</v>
      </c>
      <c r="C1432" t="s">
        <v>12</v>
      </c>
      <c r="D1432">
        <v>52815</v>
      </c>
      <c r="F1432" s="7">
        <v>42738</v>
      </c>
      <c r="G1432" t="s">
        <v>587</v>
      </c>
      <c r="H1432" s="13">
        <v>-1</v>
      </c>
    </row>
    <row r="1433" spans="1:8" x14ac:dyDescent="0.35">
      <c r="A1433" t="s">
        <v>845</v>
      </c>
      <c r="B1433" t="s">
        <v>66</v>
      </c>
      <c r="C1433" t="s">
        <v>12</v>
      </c>
      <c r="D1433">
        <v>112414</v>
      </c>
      <c r="F1433" s="7">
        <v>42738</v>
      </c>
      <c r="G1433" t="s">
        <v>587</v>
      </c>
      <c r="H1433" s="13">
        <v>0</v>
      </c>
    </row>
    <row r="1434" spans="1:8" x14ac:dyDescent="0.35">
      <c r="A1434" t="s">
        <v>845</v>
      </c>
      <c r="B1434" t="s">
        <v>66</v>
      </c>
      <c r="C1434" t="s">
        <v>12</v>
      </c>
      <c r="D1434">
        <v>112414</v>
      </c>
      <c r="F1434" s="7">
        <v>42738</v>
      </c>
      <c r="G1434" t="s">
        <v>102</v>
      </c>
      <c r="H1434" s="13">
        <v>0</v>
      </c>
    </row>
    <row r="1435" spans="1:8" x14ac:dyDescent="0.35">
      <c r="A1435" t="s">
        <v>845</v>
      </c>
      <c r="B1435" t="s">
        <v>51</v>
      </c>
      <c r="C1435" t="s">
        <v>12</v>
      </c>
      <c r="D1435">
        <v>112414</v>
      </c>
      <c r="F1435" s="7">
        <v>42738</v>
      </c>
      <c r="G1435" t="s">
        <v>587</v>
      </c>
      <c r="H1435" s="13">
        <v>0</v>
      </c>
    </row>
    <row r="1436" spans="1:8" x14ac:dyDescent="0.35">
      <c r="A1436" t="s">
        <v>845</v>
      </c>
      <c r="B1436" t="s">
        <v>51</v>
      </c>
      <c r="C1436" t="s">
        <v>12</v>
      </c>
      <c r="D1436">
        <v>112414</v>
      </c>
      <c r="F1436" s="7">
        <v>42738</v>
      </c>
      <c r="G1436" t="s">
        <v>102</v>
      </c>
      <c r="H1436" s="13">
        <v>0</v>
      </c>
    </row>
    <row r="1437" spans="1:8" x14ac:dyDescent="0.35">
      <c r="A1437" t="s">
        <v>845</v>
      </c>
      <c r="B1437" t="s">
        <v>64</v>
      </c>
      <c r="C1437" t="s">
        <v>12</v>
      </c>
      <c r="D1437">
        <v>22115</v>
      </c>
      <c r="F1437" s="7">
        <v>42748</v>
      </c>
      <c r="G1437" t="s">
        <v>587</v>
      </c>
      <c r="H1437" s="13">
        <v>0</v>
      </c>
    </row>
    <row r="1438" spans="1:8" x14ac:dyDescent="0.35">
      <c r="A1438" t="s">
        <v>845</v>
      </c>
      <c r="B1438" t="s">
        <v>64</v>
      </c>
      <c r="C1438" t="s">
        <v>12</v>
      </c>
      <c r="D1438">
        <v>22115</v>
      </c>
      <c r="F1438" s="7">
        <v>42748</v>
      </c>
      <c r="G1438" t="s">
        <v>102</v>
      </c>
      <c r="H1438" s="13">
        <v>0</v>
      </c>
    </row>
    <row r="1439" spans="1:8" x14ac:dyDescent="0.35">
      <c r="A1439" t="s">
        <v>845</v>
      </c>
      <c r="B1439" t="s">
        <v>64</v>
      </c>
      <c r="C1439" t="s">
        <v>12</v>
      </c>
      <c r="D1439">
        <v>52815</v>
      </c>
      <c r="F1439" s="7">
        <v>42748</v>
      </c>
      <c r="G1439" t="s">
        <v>102</v>
      </c>
      <c r="H1439" s="13">
        <v>2.58</v>
      </c>
    </row>
    <row r="1440" spans="1:8" x14ac:dyDescent="0.35">
      <c r="A1440" t="s">
        <v>845</v>
      </c>
      <c r="B1440" t="s">
        <v>64</v>
      </c>
      <c r="C1440" t="s">
        <v>12</v>
      </c>
      <c r="D1440">
        <v>52815</v>
      </c>
      <c r="F1440" s="7">
        <v>42748</v>
      </c>
      <c r="G1440" t="s">
        <v>587</v>
      </c>
      <c r="H1440" s="13">
        <v>-2.58</v>
      </c>
    </row>
    <row r="1441" spans="1:8" x14ac:dyDescent="0.35">
      <c r="A1441" t="s">
        <v>845</v>
      </c>
      <c r="B1441" t="s">
        <v>64</v>
      </c>
      <c r="C1441" t="s">
        <v>12</v>
      </c>
      <c r="D1441">
        <v>112414</v>
      </c>
      <c r="F1441" s="7">
        <v>42748</v>
      </c>
      <c r="G1441" t="s">
        <v>587</v>
      </c>
      <c r="H1441" s="13">
        <v>0</v>
      </c>
    </row>
    <row r="1442" spans="1:8" x14ac:dyDescent="0.35">
      <c r="A1442" t="s">
        <v>845</v>
      </c>
      <c r="B1442" t="s">
        <v>64</v>
      </c>
      <c r="C1442" t="s">
        <v>12</v>
      </c>
      <c r="D1442">
        <v>112414</v>
      </c>
      <c r="F1442" s="7">
        <v>42748</v>
      </c>
      <c r="G1442" t="s">
        <v>102</v>
      </c>
      <c r="H1442" s="13">
        <v>0</v>
      </c>
    </row>
    <row r="1443" spans="1:8" x14ac:dyDescent="0.35">
      <c r="A1443" t="s">
        <v>317</v>
      </c>
      <c r="C1443" t="s">
        <v>12</v>
      </c>
      <c r="F1443" s="7">
        <v>42759</v>
      </c>
      <c r="G1443" t="s">
        <v>101</v>
      </c>
      <c r="H1443" s="13">
        <v>47.78</v>
      </c>
    </row>
    <row r="1444" spans="1:8" x14ac:dyDescent="0.35">
      <c r="A1444" t="s">
        <v>317</v>
      </c>
      <c r="C1444" t="s">
        <v>12</v>
      </c>
      <c r="F1444" s="7">
        <v>42759</v>
      </c>
      <c r="G1444" t="s">
        <v>102</v>
      </c>
      <c r="H1444" s="13">
        <v>-47.78</v>
      </c>
    </row>
    <row r="1445" spans="1:8" x14ac:dyDescent="0.35">
      <c r="A1445" t="s">
        <v>845</v>
      </c>
      <c r="B1445" t="s">
        <v>30</v>
      </c>
      <c r="C1445" t="s">
        <v>12</v>
      </c>
      <c r="D1445">
        <v>22115</v>
      </c>
      <c r="F1445" s="7">
        <v>42760</v>
      </c>
      <c r="G1445" t="s">
        <v>587</v>
      </c>
      <c r="H1445" s="13">
        <v>0</v>
      </c>
    </row>
    <row r="1446" spans="1:8" x14ac:dyDescent="0.35">
      <c r="A1446" t="s">
        <v>845</v>
      </c>
      <c r="B1446" t="s">
        <v>30</v>
      </c>
      <c r="C1446" t="s">
        <v>12</v>
      </c>
      <c r="D1446">
        <v>22115</v>
      </c>
      <c r="F1446" s="7">
        <v>42760</v>
      </c>
      <c r="G1446" t="s">
        <v>102</v>
      </c>
      <c r="H1446" s="13">
        <v>0</v>
      </c>
    </row>
    <row r="1447" spans="1:8" x14ac:dyDescent="0.35">
      <c r="A1447" t="s">
        <v>845</v>
      </c>
      <c r="B1447" t="s">
        <v>35</v>
      </c>
      <c r="C1447" t="s">
        <v>12</v>
      </c>
      <c r="D1447">
        <v>22115</v>
      </c>
      <c r="F1447" s="7">
        <v>42760</v>
      </c>
      <c r="G1447" t="s">
        <v>587</v>
      </c>
      <c r="H1447" s="13">
        <v>0</v>
      </c>
    </row>
    <row r="1448" spans="1:8" x14ac:dyDescent="0.35">
      <c r="A1448" t="s">
        <v>845</v>
      </c>
      <c r="B1448" t="s">
        <v>35</v>
      </c>
      <c r="C1448" t="s">
        <v>12</v>
      </c>
      <c r="D1448">
        <v>22115</v>
      </c>
      <c r="F1448" s="7">
        <v>42760</v>
      </c>
      <c r="G1448" t="s">
        <v>102</v>
      </c>
      <c r="H1448" s="13">
        <v>0</v>
      </c>
    </row>
    <row r="1449" spans="1:8" x14ac:dyDescent="0.35">
      <c r="A1449" t="s">
        <v>845</v>
      </c>
      <c r="B1449" t="s">
        <v>30</v>
      </c>
      <c r="C1449" t="s">
        <v>12</v>
      </c>
      <c r="D1449">
        <v>52815</v>
      </c>
      <c r="F1449" s="7">
        <v>42760</v>
      </c>
      <c r="G1449" t="s">
        <v>102</v>
      </c>
      <c r="H1449" s="13">
        <v>2.99</v>
      </c>
    </row>
    <row r="1450" spans="1:8" x14ac:dyDescent="0.35">
      <c r="A1450" t="s">
        <v>845</v>
      </c>
      <c r="B1450" t="s">
        <v>30</v>
      </c>
      <c r="C1450" t="s">
        <v>12</v>
      </c>
      <c r="D1450">
        <v>52815</v>
      </c>
      <c r="F1450" s="7">
        <v>42760</v>
      </c>
      <c r="G1450" t="s">
        <v>587</v>
      </c>
      <c r="H1450" s="13">
        <v>-2.99</v>
      </c>
    </row>
    <row r="1451" spans="1:8" x14ac:dyDescent="0.35">
      <c r="A1451" t="s">
        <v>845</v>
      </c>
      <c r="B1451" t="s">
        <v>35</v>
      </c>
      <c r="C1451" t="s">
        <v>12</v>
      </c>
      <c r="D1451">
        <v>52815</v>
      </c>
      <c r="F1451" s="7">
        <v>42760</v>
      </c>
      <c r="G1451" t="s">
        <v>102</v>
      </c>
      <c r="H1451" s="13">
        <v>1.74</v>
      </c>
    </row>
    <row r="1452" spans="1:8" x14ac:dyDescent="0.35">
      <c r="A1452" t="s">
        <v>845</v>
      </c>
      <c r="B1452" t="s">
        <v>35</v>
      </c>
      <c r="C1452" t="s">
        <v>12</v>
      </c>
      <c r="D1452">
        <v>52815</v>
      </c>
      <c r="F1452" s="7">
        <v>42760</v>
      </c>
      <c r="G1452" t="s">
        <v>587</v>
      </c>
      <c r="H1452" s="13">
        <v>-1.74</v>
      </c>
    </row>
    <row r="1453" spans="1:8" x14ac:dyDescent="0.35">
      <c r="A1453" t="s">
        <v>845</v>
      </c>
      <c r="B1453" t="s">
        <v>30</v>
      </c>
      <c r="C1453" t="s">
        <v>12</v>
      </c>
      <c r="D1453">
        <v>112414</v>
      </c>
      <c r="F1453" s="7">
        <v>42760</v>
      </c>
      <c r="G1453" t="s">
        <v>587</v>
      </c>
      <c r="H1453" s="13">
        <v>0</v>
      </c>
    </row>
    <row r="1454" spans="1:8" x14ac:dyDescent="0.35">
      <c r="A1454" t="s">
        <v>845</v>
      </c>
      <c r="B1454" t="s">
        <v>30</v>
      </c>
      <c r="C1454" t="s">
        <v>12</v>
      </c>
      <c r="D1454">
        <v>112414</v>
      </c>
      <c r="F1454" s="7">
        <v>42760</v>
      </c>
      <c r="G1454" t="s">
        <v>102</v>
      </c>
      <c r="H1454" s="13">
        <v>0</v>
      </c>
    </row>
    <row r="1455" spans="1:8" x14ac:dyDescent="0.35">
      <c r="A1455" t="s">
        <v>845</v>
      </c>
      <c r="B1455" t="s">
        <v>35</v>
      </c>
      <c r="C1455" t="s">
        <v>12</v>
      </c>
      <c r="D1455">
        <v>112414</v>
      </c>
      <c r="F1455" s="7">
        <v>42760</v>
      </c>
      <c r="G1455" t="s">
        <v>587</v>
      </c>
      <c r="H1455" s="13">
        <v>0</v>
      </c>
    </row>
    <row r="1456" spans="1:8" x14ac:dyDescent="0.35">
      <c r="A1456" t="s">
        <v>845</v>
      </c>
      <c r="B1456" t="s">
        <v>35</v>
      </c>
      <c r="C1456" t="s">
        <v>12</v>
      </c>
      <c r="D1456">
        <v>112414</v>
      </c>
      <c r="F1456" s="7">
        <v>42760</v>
      </c>
      <c r="G1456" t="s">
        <v>102</v>
      </c>
      <c r="H1456" s="13">
        <v>0</v>
      </c>
    </row>
    <row r="1457" spans="1:8" x14ac:dyDescent="0.35">
      <c r="A1457" t="s">
        <v>317</v>
      </c>
      <c r="C1457" t="s">
        <v>12</v>
      </c>
      <c r="F1457" s="7">
        <v>42775</v>
      </c>
      <c r="G1457" t="s">
        <v>101</v>
      </c>
      <c r="H1457" s="13">
        <v>4.7300000000000004</v>
      </c>
    </row>
    <row r="1458" spans="1:8" x14ac:dyDescent="0.35">
      <c r="A1458" t="s">
        <v>317</v>
      </c>
      <c r="C1458" t="s">
        <v>12</v>
      </c>
      <c r="F1458" s="7">
        <v>42775</v>
      </c>
      <c r="G1458" t="s">
        <v>102</v>
      </c>
      <c r="H1458" s="13">
        <v>-4.7300000000000004</v>
      </c>
    </row>
    <row r="1459" spans="1:8" x14ac:dyDescent="0.35">
      <c r="A1459" t="s">
        <v>849</v>
      </c>
      <c r="B1459" t="s">
        <v>36</v>
      </c>
      <c r="C1459" t="s">
        <v>12</v>
      </c>
      <c r="D1459">
        <v>52815</v>
      </c>
      <c r="F1459" s="7">
        <v>42779</v>
      </c>
      <c r="G1459" t="s">
        <v>102</v>
      </c>
      <c r="H1459" s="13">
        <v>442.06</v>
      </c>
    </row>
    <row r="1460" spans="1:8" x14ac:dyDescent="0.35">
      <c r="A1460" t="s">
        <v>849</v>
      </c>
      <c r="B1460" t="s">
        <v>36</v>
      </c>
      <c r="C1460" t="s">
        <v>12</v>
      </c>
      <c r="D1460">
        <v>52815</v>
      </c>
      <c r="F1460" s="7">
        <v>42779</v>
      </c>
      <c r="G1460" t="s">
        <v>630</v>
      </c>
      <c r="H1460" s="13">
        <v>0</v>
      </c>
    </row>
    <row r="1461" spans="1:8" x14ac:dyDescent="0.35">
      <c r="A1461" t="s">
        <v>849</v>
      </c>
      <c r="B1461" t="s">
        <v>36</v>
      </c>
      <c r="C1461" t="s">
        <v>12</v>
      </c>
      <c r="D1461">
        <v>52815</v>
      </c>
      <c r="F1461" s="7">
        <v>42779</v>
      </c>
      <c r="G1461" t="s">
        <v>631</v>
      </c>
      <c r="H1461" s="13">
        <v>0</v>
      </c>
    </row>
    <row r="1462" spans="1:8" x14ac:dyDescent="0.35">
      <c r="A1462" t="s">
        <v>849</v>
      </c>
      <c r="B1462" t="s">
        <v>36</v>
      </c>
      <c r="C1462" t="s">
        <v>12</v>
      </c>
      <c r="D1462">
        <v>52815</v>
      </c>
      <c r="F1462" s="7">
        <v>42779</v>
      </c>
      <c r="G1462" t="s">
        <v>818</v>
      </c>
      <c r="H1462" s="13">
        <v>-0.35</v>
      </c>
    </row>
    <row r="1463" spans="1:8" x14ac:dyDescent="0.35">
      <c r="A1463" t="s">
        <v>849</v>
      </c>
      <c r="B1463" t="s">
        <v>36</v>
      </c>
      <c r="C1463" t="s">
        <v>12</v>
      </c>
      <c r="D1463">
        <v>52815</v>
      </c>
      <c r="F1463" s="7">
        <v>42779</v>
      </c>
      <c r="G1463" t="s">
        <v>143</v>
      </c>
      <c r="H1463" s="13">
        <v>-102.85999999999999</v>
      </c>
    </row>
    <row r="1464" spans="1:8" x14ac:dyDescent="0.35">
      <c r="A1464" t="s">
        <v>849</v>
      </c>
      <c r="B1464" t="s">
        <v>36</v>
      </c>
      <c r="C1464" t="s">
        <v>12</v>
      </c>
      <c r="D1464">
        <v>52815</v>
      </c>
      <c r="E1464">
        <v>-19.22</v>
      </c>
      <c r="F1464" s="7">
        <v>42779</v>
      </c>
      <c r="G1464" t="s">
        <v>702</v>
      </c>
      <c r="H1464" s="13">
        <v>-338.85</v>
      </c>
    </row>
    <row r="1465" spans="1:8" x14ac:dyDescent="0.35">
      <c r="A1465" t="s">
        <v>317</v>
      </c>
      <c r="C1465" t="s">
        <v>12</v>
      </c>
      <c r="F1465" s="7">
        <v>42782</v>
      </c>
      <c r="G1465" t="s">
        <v>101</v>
      </c>
      <c r="H1465" s="13">
        <v>442.06</v>
      </c>
    </row>
    <row r="1466" spans="1:8" x14ac:dyDescent="0.35">
      <c r="A1466" t="s">
        <v>317</v>
      </c>
      <c r="C1466" t="s">
        <v>12</v>
      </c>
      <c r="F1466" s="7">
        <v>42782</v>
      </c>
      <c r="G1466" t="s">
        <v>102</v>
      </c>
      <c r="H1466" s="13">
        <v>-442.06</v>
      </c>
    </row>
    <row r="1467" spans="1:8" x14ac:dyDescent="0.35">
      <c r="A1467" t="s">
        <v>1404</v>
      </c>
      <c r="B1467" t="s">
        <v>57</v>
      </c>
      <c r="C1467" t="s">
        <v>12</v>
      </c>
      <c r="D1467">
        <v>22115</v>
      </c>
      <c r="F1467" s="7">
        <v>42787</v>
      </c>
      <c r="G1467" t="s">
        <v>1403</v>
      </c>
      <c r="H1467" s="13">
        <v>0</v>
      </c>
    </row>
    <row r="1468" spans="1:8" x14ac:dyDescent="0.35">
      <c r="A1468" t="s">
        <v>1404</v>
      </c>
      <c r="B1468" t="s">
        <v>57</v>
      </c>
      <c r="C1468" t="s">
        <v>12</v>
      </c>
      <c r="D1468">
        <v>22115</v>
      </c>
      <c r="F1468" s="7">
        <v>42787</v>
      </c>
      <c r="G1468" t="s">
        <v>102</v>
      </c>
      <c r="H1468" s="13">
        <v>0</v>
      </c>
    </row>
    <row r="1469" spans="1:8" x14ac:dyDescent="0.35">
      <c r="A1469" t="s">
        <v>1404</v>
      </c>
      <c r="B1469" t="s">
        <v>57</v>
      </c>
      <c r="C1469" t="s">
        <v>12</v>
      </c>
      <c r="D1469">
        <v>52815</v>
      </c>
      <c r="F1469" s="7">
        <v>42787</v>
      </c>
      <c r="G1469" t="s">
        <v>102</v>
      </c>
      <c r="H1469" s="13">
        <v>3.34</v>
      </c>
    </row>
    <row r="1470" spans="1:8" x14ac:dyDescent="0.35">
      <c r="A1470" t="s">
        <v>1404</v>
      </c>
      <c r="B1470" t="s">
        <v>57</v>
      </c>
      <c r="C1470" t="s">
        <v>12</v>
      </c>
      <c r="D1470">
        <v>52815</v>
      </c>
      <c r="F1470" s="7">
        <v>42787</v>
      </c>
      <c r="G1470" t="s">
        <v>1403</v>
      </c>
      <c r="H1470" s="13">
        <v>-3.34</v>
      </c>
    </row>
    <row r="1471" spans="1:8" x14ac:dyDescent="0.35">
      <c r="A1471" t="s">
        <v>1404</v>
      </c>
      <c r="B1471" t="s">
        <v>57</v>
      </c>
      <c r="C1471" t="s">
        <v>12</v>
      </c>
      <c r="D1471">
        <v>112414</v>
      </c>
      <c r="F1471" s="7">
        <v>42787</v>
      </c>
      <c r="G1471" t="s">
        <v>1403</v>
      </c>
      <c r="H1471" s="13">
        <v>0</v>
      </c>
    </row>
    <row r="1472" spans="1:8" x14ac:dyDescent="0.35">
      <c r="A1472" t="s">
        <v>1404</v>
      </c>
      <c r="B1472" t="s">
        <v>57</v>
      </c>
      <c r="C1472" t="s">
        <v>12</v>
      </c>
      <c r="D1472">
        <v>112414</v>
      </c>
      <c r="F1472" s="7">
        <v>42787</v>
      </c>
      <c r="G1472" t="s">
        <v>102</v>
      </c>
      <c r="H1472" s="13">
        <v>0</v>
      </c>
    </row>
    <row r="1473" spans="1:8" x14ac:dyDescent="0.35">
      <c r="A1473" t="s">
        <v>845</v>
      </c>
      <c r="B1473" t="s">
        <v>63</v>
      </c>
      <c r="C1473" t="s">
        <v>12</v>
      </c>
      <c r="D1473">
        <v>22115</v>
      </c>
      <c r="F1473" s="7">
        <v>42790</v>
      </c>
      <c r="G1473" t="s">
        <v>587</v>
      </c>
      <c r="H1473" s="13">
        <v>0</v>
      </c>
    </row>
    <row r="1474" spans="1:8" x14ac:dyDescent="0.35">
      <c r="A1474" t="s">
        <v>845</v>
      </c>
      <c r="B1474" t="s">
        <v>63</v>
      </c>
      <c r="C1474" t="s">
        <v>12</v>
      </c>
      <c r="D1474">
        <v>22115</v>
      </c>
      <c r="F1474" s="7">
        <v>42790</v>
      </c>
      <c r="G1474" t="s">
        <v>102</v>
      </c>
      <c r="H1474" s="13">
        <v>0</v>
      </c>
    </row>
    <row r="1475" spans="1:8" x14ac:dyDescent="0.35">
      <c r="A1475" t="s">
        <v>844</v>
      </c>
      <c r="B1475" t="s">
        <v>63</v>
      </c>
      <c r="C1475" t="s">
        <v>12</v>
      </c>
      <c r="D1475">
        <v>52815</v>
      </c>
      <c r="F1475" s="7">
        <v>42790</v>
      </c>
      <c r="G1475" t="s">
        <v>102</v>
      </c>
      <c r="H1475" s="13">
        <v>1</v>
      </c>
    </row>
    <row r="1476" spans="1:8" x14ac:dyDescent="0.35">
      <c r="A1476" t="s">
        <v>844</v>
      </c>
      <c r="B1476" t="s">
        <v>63</v>
      </c>
      <c r="C1476" t="s">
        <v>12</v>
      </c>
      <c r="D1476">
        <v>52815</v>
      </c>
      <c r="F1476" s="7">
        <v>42790</v>
      </c>
      <c r="G1476" t="s">
        <v>691</v>
      </c>
      <c r="H1476" s="13">
        <v>-1</v>
      </c>
    </row>
    <row r="1477" spans="1:8" x14ac:dyDescent="0.35">
      <c r="A1477" t="s">
        <v>845</v>
      </c>
      <c r="B1477" t="s">
        <v>63</v>
      </c>
      <c r="C1477" t="s">
        <v>12</v>
      </c>
      <c r="D1477">
        <v>52815</v>
      </c>
      <c r="F1477" s="7">
        <v>42790</v>
      </c>
      <c r="G1477" t="s">
        <v>102</v>
      </c>
      <c r="H1477" s="13">
        <v>4.53</v>
      </c>
    </row>
    <row r="1478" spans="1:8" x14ac:dyDescent="0.35">
      <c r="A1478" t="s">
        <v>845</v>
      </c>
      <c r="B1478" t="s">
        <v>63</v>
      </c>
      <c r="C1478" t="s">
        <v>12</v>
      </c>
      <c r="D1478">
        <v>52815</v>
      </c>
      <c r="F1478" s="7">
        <v>42790</v>
      </c>
      <c r="G1478" t="s">
        <v>587</v>
      </c>
      <c r="H1478" s="13">
        <v>-4.53</v>
      </c>
    </row>
    <row r="1479" spans="1:8" x14ac:dyDescent="0.35">
      <c r="A1479" t="s">
        <v>845</v>
      </c>
      <c r="B1479" t="s">
        <v>63</v>
      </c>
      <c r="C1479" t="s">
        <v>12</v>
      </c>
      <c r="D1479">
        <v>112414</v>
      </c>
      <c r="F1479" s="7">
        <v>42790</v>
      </c>
      <c r="G1479" t="s">
        <v>587</v>
      </c>
      <c r="H1479" s="13">
        <v>0</v>
      </c>
    </row>
    <row r="1480" spans="1:8" x14ac:dyDescent="0.35">
      <c r="A1480" t="s">
        <v>845</v>
      </c>
      <c r="B1480" t="s">
        <v>63</v>
      </c>
      <c r="C1480" t="s">
        <v>12</v>
      </c>
      <c r="D1480">
        <v>112414</v>
      </c>
      <c r="F1480" s="7">
        <v>42790</v>
      </c>
      <c r="G1480" t="s">
        <v>102</v>
      </c>
      <c r="H1480" s="13">
        <v>0</v>
      </c>
    </row>
    <row r="1481" spans="1:8" x14ac:dyDescent="0.35">
      <c r="A1481" t="s">
        <v>317</v>
      </c>
      <c r="C1481" t="s">
        <v>12</v>
      </c>
      <c r="F1481" s="7">
        <v>42800</v>
      </c>
      <c r="G1481" t="s">
        <v>101</v>
      </c>
      <c r="H1481" s="13">
        <v>8.8699999999999992</v>
      </c>
    </row>
    <row r="1482" spans="1:8" x14ac:dyDescent="0.35">
      <c r="A1482" t="s">
        <v>317</v>
      </c>
      <c r="C1482" t="s">
        <v>12</v>
      </c>
      <c r="F1482" s="7">
        <v>42800</v>
      </c>
      <c r="G1482" t="s">
        <v>102</v>
      </c>
      <c r="H1482" s="13">
        <v>-8.8699999999999992</v>
      </c>
    </row>
    <row r="1483" spans="1:8" x14ac:dyDescent="0.35">
      <c r="A1483" t="s">
        <v>845</v>
      </c>
      <c r="B1483" t="s">
        <v>32</v>
      </c>
      <c r="C1483" t="s">
        <v>12</v>
      </c>
      <c r="D1483">
        <v>22115</v>
      </c>
      <c r="F1483" s="7">
        <v>42800</v>
      </c>
      <c r="G1483" t="s">
        <v>587</v>
      </c>
      <c r="H1483" s="13">
        <v>0</v>
      </c>
    </row>
    <row r="1484" spans="1:8" x14ac:dyDescent="0.35">
      <c r="A1484" t="s">
        <v>845</v>
      </c>
      <c r="B1484" t="s">
        <v>32</v>
      </c>
      <c r="C1484" t="s">
        <v>12</v>
      </c>
      <c r="D1484">
        <v>22115</v>
      </c>
      <c r="F1484" s="7">
        <v>42800</v>
      </c>
      <c r="G1484" t="s">
        <v>102</v>
      </c>
      <c r="H1484" s="13">
        <v>0</v>
      </c>
    </row>
    <row r="1485" spans="1:8" x14ac:dyDescent="0.35">
      <c r="A1485" t="s">
        <v>845</v>
      </c>
      <c r="B1485" t="s">
        <v>32</v>
      </c>
      <c r="C1485" t="s">
        <v>12</v>
      </c>
      <c r="D1485">
        <v>52815</v>
      </c>
      <c r="F1485" s="7">
        <v>42800</v>
      </c>
      <c r="G1485" t="s">
        <v>102</v>
      </c>
      <c r="H1485" s="13">
        <v>1.57</v>
      </c>
    </row>
    <row r="1486" spans="1:8" x14ac:dyDescent="0.35">
      <c r="A1486" t="s">
        <v>845</v>
      </c>
      <c r="B1486" t="s">
        <v>32</v>
      </c>
      <c r="C1486" t="s">
        <v>12</v>
      </c>
      <c r="D1486">
        <v>52815</v>
      </c>
      <c r="F1486" s="7">
        <v>42800</v>
      </c>
      <c r="G1486" t="s">
        <v>587</v>
      </c>
      <c r="H1486" s="13">
        <v>-1.57</v>
      </c>
    </row>
    <row r="1487" spans="1:8" x14ac:dyDescent="0.35">
      <c r="A1487" t="s">
        <v>845</v>
      </c>
      <c r="B1487" t="s">
        <v>32</v>
      </c>
      <c r="C1487" t="s">
        <v>12</v>
      </c>
      <c r="D1487">
        <v>112414</v>
      </c>
      <c r="F1487" s="7">
        <v>42800</v>
      </c>
      <c r="G1487" t="s">
        <v>587</v>
      </c>
      <c r="H1487" s="13">
        <v>0</v>
      </c>
    </row>
    <row r="1488" spans="1:8" x14ac:dyDescent="0.35">
      <c r="A1488" t="s">
        <v>845</v>
      </c>
      <c r="B1488" t="s">
        <v>32</v>
      </c>
      <c r="C1488" t="s">
        <v>12</v>
      </c>
      <c r="D1488">
        <v>112414</v>
      </c>
      <c r="F1488" s="7">
        <v>42800</v>
      </c>
      <c r="G1488" t="s">
        <v>102</v>
      </c>
      <c r="H1488" s="13">
        <v>0</v>
      </c>
    </row>
    <row r="1489" spans="1:8" x14ac:dyDescent="0.35">
      <c r="A1489" t="s">
        <v>317</v>
      </c>
      <c r="C1489" t="s">
        <v>12</v>
      </c>
      <c r="F1489" s="7">
        <v>42802</v>
      </c>
      <c r="G1489" t="s">
        <v>101</v>
      </c>
      <c r="H1489" s="13">
        <v>1.57</v>
      </c>
    </row>
    <row r="1490" spans="1:8" x14ac:dyDescent="0.35">
      <c r="A1490" t="s">
        <v>317</v>
      </c>
      <c r="C1490" t="s">
        <v>12</v>
      </c>
      <c r="F1490" s="7">
        <v>42802</v>
      </c>
      <c r="G1490" t="s">
        <v>102</v>
      </c>
      <c r="H1490" s="13">
        <v>-1.57</v>
      </c>
    </row>
    <row r="1491" spans="1:8" x14ac:dyDescent="0.35">
      <c r="A1491" t="s">
        <v>845</v>
      </c>
      <c r="B1491" t="s">
        <v>72</v>
      </c>
      <c r="C1491" t="s">
        <v>12</v>
      </c>
      <c r="D1491">
        <v>22115</v>
      </c>
      <c r="F1491" s="7">
        <v>42814</v>
      </c>
      <c r="G1491" t="s">
        <v>587</v>
      </c>
      <c r="H1491" s="13">
        <v>0</v>
      </c>
    </row>
    <row r="1492" spans="1:8" x14ac:dyDescent="0.35">
      <c r="A1492" t="s">
        <v>845</v>
      </c>
      <c r="B1492" t="s">
        <v>72</v>
      </c>
      <c r="C1492" t="s">
        <v>12</v>
      </c>
      <c r="D1492">
        <v>22115</v>
      </c>
      <c r="F1492" s="7">
        <v>42814</v>
      </c>
      <c r="G1492" t="s">
        <v>102</v>
      </c>
      <c r="H1492" s="13">
        <v>0</v>
      </c>
    </row>
    <row r="1493" spans="1:8" x14ac:dyDescent="0.35">
      <c r="A1493" t="s">
        <v>845</v>
      </c>
      <c r="B1493" t="s">
        <v>72</v>
      </c>
      <c r="C1493" t="s">
        <v>12</v>
      </c>
      <c r="D1493">
        <v>52815</v>
      </c>
      <c r="F1493" s="7">
        <v>42814</v>
      </c>
      <c r="G1493" t="s">
        <v>102</v>
      </c>
      <c r="H1493" s="13">
        <v>1.84</v>
      </c>
    </row>
    <row r="1494" spans="1:8" x14ac:dyDescent="0.35">
      <c r="A1494" t="s">
        <v>845</v>
      </c>
      <c r="B1494" t="s">
        <v>72</v>
      </c>
      <c r="C1494" t="s">
        <v>12</v>
      </c>
      <c r="D1494">
        <v>52815</v>
      </c>
      <c r="F1494" s="7">
        <v>42814</v>
      </c>
      <c r="G1494" t="s">
        <v>587</v>
      </c>
      <c r="H1494" s="13">
        <v>-1.84</v>
      </c>
    </row>
    <row r="1495" spans="1:8" x14ac:dyDescent="0.35">
      <c r="A1495" t="s">
        <v>845</v>
      </c>
      <c r="B1495" t="s">
        <v>72</v>
      </c>
      <c r="C1495" t="s">
        <v>12</v>
      </c>
      <c r="D1495">
        <v>112414</v>
      </c>
      <c r="F1495" s="7">
        <v>42814</v>
      </c>
      <c r="G1495" t="s">
        <v>587</v>
      </c>
      <c r="H1495" s="13">
        <v>0</v>
      </c>
    </row>
    <row r="1496" spans="1:8" x14ac:dyDescent="0.35">
      <c r="A1496" t="s">
        <v>845</v>
      </c>
      <c r="B1496" t="s">
        <v>72</v>
      </c>
      <c r="C1496" t="s">
        <v>12</v>
      </c>
      <c r="D1496">
        <v>112414</v>
      </c>
      <c r="F1496" s="7">
        <v>42814</v>
      </c>
      <c r="G1496" t="s">
        <v>102</v>
      </c>
      <c r="H1496" s="13">
        <v>0</v>
      </c>
    </row>
    <row r="1497" spans="1:8" x14ac:dyDescent="0.35">
      <c r="A1497" t="s">
        <v>845</v>
      </c>
      <c r="B1497" t="s">
        <v>34</v>
      </c>
      <c r="C1497" t="s">
        <v>12</v>
      </c>
      <c r="D1497">
        <v>22115</v>
      </c>
      <c r="F1497" s="7">
        <v>42822</v>
      </c>
      <c r="G1497" t="s">
        <v>587</v>
      </c>
      <c r="H1497" s="13">
        <v>0</v>
      </c>
    </row>
    <row r="1498" spans="1:8" x14ac:dyDescent="0.35">
      <c r="A1498" t="s">
        <v>845</v>
      </c>
      <c r="B1498" t="s">
        <v>34</v>
      </c>
      <c r="C1498" t="s">
        <v>12</v>
      </c>
      <c r="D1498">
        <v>22115</v>
      </c>
      <c r="F1498" s="7">
        <v>42822</v>
      </c>
      <c r="G1498" t="s">
        <v>102</v>
      </c>
      <c r="H1498" s="13">
        <v>0</v>
      </c>
    </row>
    <row r="1499" spans="1:8" x14ac:dyDescent="0.35">
      <c r="A1499" t="s">
        <v>845</v>
      </c>
      <c r="B1499" t="s">
        <v>34</v>
      </c>
      <c r="C1499" t="s">
        <v>12</v>
      </c>
      <c r="D1499">
        <v>52815</v>
      </c>
      <c r="F1499" s="7">
        <v>42822</v>
      </c>
      <c r="G1499" t="s">
        <v>102</v>
      </c>
      <c r="H1499" s="13">
        <v>3.19</v>
      </c>
    </row>
    <row r="1500" spans="1:8" x14ac:dyDescent="0.35">
      <c r="A1500" t="s">
        <v>845</v>
      </c>
      <c r="B1500" t="s">
        <v>34</v>
      </c>
      <c r="C1500" t="s">
        <v>12</v>
      </c>
      <c r="D1500">
        <v>52815</v>
      </c>
      <c r="F1500" s="7">
        <v>42822</v>
      </c>
      <c r="G1500" t="s">
        <v>587</v>
      </c>
      <c r="H1500" s="13">
        <v>-3.19</v>
      </c>
    </row>
    <row r="1501" spans="1:8" x14ac:dyDescent="0.35">
      <c r="A1501" t="s">
        <v>845</v>
      </c>
      <c r="B1501" t="s">
        <v>34</v>
      </c>
      <c r="C1501" t="s">
        <v>12</v>
      </c>
      <c r="D1501">
        <v>112414</v>
      </c>
      <c r="F1501" s="7">
        <v>42822</v>
      </c>
      <c r="G1501" t="s">
        <v>587</v>
      </c>
      <c r="H1501" s="13">
        <v>0</v>
      </c>
    </row>
    <row r="1502" spans="1:8" x14ac:dyDescent="0.35">
      <c r="A1502" t="s">
        <v>845</v>
      </c>
      <c r="B1502" t="s">
        <v>34</v>
      </c>
      <c r="C1502" t="s">
        <v>12</v>
      </c>
      <c r="D1502">
        <v>112414</v>
      </c>
      <c r="F1502" s="7">
        <v>42822</v>
      </c>
      <c r="G1502" t="s">
        <v>102</v>
      </c>
      <c r="H1502" s="13">
        <v>0</v>
      </c>
    </row>
    <row r="1503" spans="1:8" x14ac:dyDescent="0.35">
      <c r="A1503" t="s">
        <v>845</v>
      </c>
      <c r="B1503" t="s">
        <v>58</v>
      </c>
      <c r="C1503" t="s">
        <v>12</v>
      </c>
      <c r="D1503">
        <v>22115</v>
      </c>
      <c r="F1503" s="7">
        <v>42823</v>
      </c>
      <c r="G1503" t="s">
        <v>587</v>
      </c>
      <c r="H1503" s="13">
        <v>0</v>
      </c>
    </row>
    <row r="1504" spans="1:8" x14ac:dyDescent="0.35">
      <c r="A1504" t="s">
        <v>845</v>
      </c>
      <c r="B1504" t="s">
        <v>58</v>
      </c>
      <c r="C1504" t="s">
        <v>12</v>
      </c>
      <c r="D1504">
        <v>22115</v>
      </c>
      <c r="F1504" s="7">
        <v>42823</v>
      </c>
      <c r="G1504" t="s">
        <v>102</v>
      </c>
      <c r="H1504" s="13">
        <v>0</v>
      </c>
    </row>
    <row r="1505" spans="1:8" x14ac:dyDescent="0.35">
      <c r="A1505" t="s">
        <v>845</v>
      </c>
      <c r="B1505" t="s">
        <v>58</v>
      </c>
      <c r="C1505" t="s">
        <v>12</v>
      </c>
      <c r="D1505">
        <v>52815</v>
      </c>
      <c r="F1505" s="7">
        <v>42823</v>
      </c>
      <c r="G1505" t="s">
        <v>102</v>
      </c>
      <c r="H1505" s="13">
        <v>2.0099999999999998</v>
      </c>
    </row>
    <row r="1506" spans="1:8" x14ac:dyDescent="0.35">
      <c r="A1506" t="s">
        <v>845</v>
      </c>
      <c r="B1506" t="s">
        <v>58</v>
      </c>
      <c r="C1506" t="s">
        <v>12</v>
      </c>
      <c r="D1506">
        <v>52815</v>
      </c>
      <c r="F1506" s="7">
        <v>42823</v>
      </c>
      <c r="G1506" t="s">
        <v>587</v>
      </c>
      <c r="H1506" s="13">
        <v>-2.0099999999999998</v>
      </c>
    </row>
    <row r="1507" spans="1:8" x14ac:dyDescent="0.35">
      <c r="A1507" t="s">
        <v>845</v>
      </c>
      <c r="B1507" t="s">
        <v>58</v>
      </c>
      <c r="C1507" t="s">
        <v>12</v>
      </c>
      <c r="D1507">
        <v>112414</v>
      </c>
      <c r="F1507" s="7">
        <v>42823</v>
      </c>
      <c r="G1507" t="s">
        <v>587</v>
      </c>
      <c r="H1507" s="13">
        <v>0</v>
      </c>
    </row>
    <row r="1508" spans="1:8" x14ac:dyDescent="0.35">
      <c r="A1508" t="s">
        <v>845</v>
      </c>
      <c r="B1508" t="s">
        <v>58</v>
      </c>
      <c r="C1508" t="s">
        <v>12</v>
      </c>
      <c r="D1508">
        <v>112414</v>
      </c>
      <c r="F1508" s="7">
        <v>42823</v>
      </c>
      <c r="G1508" t="s">
        <v>102</v>
      </c>
      <c r="H1508" s="13">
        <v>0</v>
      </c>
    </row>
    <row r="1509" spans="1:8" x14ac:dyDescent="0.35">
      <c r="A1509" t="s">
        <v>845</v>
      </c>
      <c r="B1509" t="s">
        <v>65</v>
      </c>
      <c r="C1509" t="s">
        <v>12</v>
      </c>
      <c r="D1509">
        <v>22115</v>
      </c>
      <c r="F1509" s="7">
        <v>42824</v>
      </c>
      <c r="G1509" t="s">
        <v>587</v>
      </c>
      <c r="H1509" s="13">
        <v>0</v>
      </c>
    </row>
    <row r="1510" spans="1:8" x14ac:dyDescent="0.35">
      <c r="A1510" t="s">
        <v>845</v>
      </c>
      <c r="B1510" t="s">
        <v>65</v>
      </c>
      <c r="C1510" t="s">
        <v>12</v>
      </c>
      <c r="D1510">
        <v>22115</v>
      </c>
      <c r="F1510" s="7">
        <v>42824</v>
      </c>
      <c r="G1510" t="s">
        <v>102</v>
      </c>
      <c r="H1510" s="13">
        <v>0</v>
      </c>
    </row>
    <row r="1511" spans="1:8" x14ac:dyDescent="0.35">
      <c r="A1511" t="s">
        <v>845</v>
      </c>
      <c r="B1511" t="s">
        <v>65</v>
      </c>
      <c r="C1511" t="s">
        <v>12</v>
      </c>
      <c r="D1511">
        <v>52815</v>
      </c>
      <c r="F1511" s="7">
        <v>42824</v>
      </c>
      <c r="G1511" t="s">
        <v>102</v>
      </c>
      <c r="H1511" s="13">
        <v>1.56</v>
      </c>
    </row>
    <row r="1512" spans="1:8" x14ac:dyDescent="0.35">
      <c r="A1512" t="s">
        <v>845</v>
      </c>
      <c r="B1512" t="s">
        <v>65</v>
      </c>
      <c r="C1512" t="s">
        <v>12</v>
      </c>
      <c r="D1512">
        <v>52815</v>
      </c>
      <c r="F1512" s="7">
        <v>42824</v>
      </c>
      <c r="G1512" t="s">
        <v>587</v>
      </c>
      <c r="H1512" s="13">
        <v>-1.56</v>
      </c>
    </row>
    <row r="1513" spans="1:8" x14ac:dyDescent="0.35">
      <c r="A1513" t="s">
        <v>845</v>
      </c>
      <c r="B1513" t="s">
        <v>65</v>
      </c>
      <c r="C1513" t="s">
        <v>12</v>
      </c>
      <c r="D1513">
        <v>112414</v>
      </c>
      <c r="F1513" s="7">
        <v>42824</v>
      </c>
      <c r="G1513" t="s">
        <v>587</v>
      </c>
      <c r="H1513" s="13">
        <v>0</v>
      </c>
    </row>
    <row r="1514" spans="1:8" x14ac:dyDescent="0.35">
      <c r="A1514" t="s">
        <v>845</v>
      </c>
      <c r="B1514" t="s">
        <v>65</v>
      </c>
      <c r="C1514" t="s">
        <v>12</v>
      </c>
      <c r="D1514">
        <v>112414</v>
      </c>
      <c r="F1514" s="7">
        <v>42824</v>
      </c>
      <c r="G1514" t="s">
        <v>102</v>
      </c>
      <c r="H1514" s="13">
        <v>0</v>
      </c>
    </row>
    <row r="1515" spans="1:8" x14ac:dyDescent="0.35">
      <c r="A1515" t="s">
        <v>845</v>
      </c>
      <c r="B1515" t="s">
        <v>66</v>
      </c>
      <c r="C1515" t="s">
        <v>12</v>
      </c>
      <c r="D1515">
        <v>22115</v>
      </c>
      <c r="F1515" s="7">
        <v>42828</v>
      </c>
      <c r="G1515" t="s">
        <v>587</v>
      </c>
      <c r="H1515" s="13">
        <v>0</v>
      </c>
    </row>
    <row r="1516" spans="1:8" x14ac:dyDescent="0.35">
      <c r="A1516" t="s">
        <v>845</v>
      </c>
      <c r="B1516" t="s">
        <v>66</v>
      </c>
      <c r="C1516" t="s">
        <v>12</v>
      </c>
      <c r="D1516">
        <v>22115</v>
      </c>
      <c r="F1516" s="7">
        <v>42828</v>
      </c>
      <c r="G1516" t="s">
        <v>102</v>
      </c>
      <c r="H1516" s="13">
        <v>0</v>
      </c>
    </row>
    <row r="1517" spans="1:8" x14ac:dyDescent="0.35">
      <c r="A1517" t="s">
        <v>845</v>
      </c>
      <c r="B1517" t="s">
        <v>51</v>
      </c>
      <c r="C1517" t="s">
        <v>12</v>
      </c>
      <c r="D1517">
        <v>22115</v>
      </c>
      <c r="F1517" s="7">
        <v>42828</v>
      </c>
      <c r="G1517" t="s">
        <v>587</v>
      </c>
      <c r="H1517" s="13">
        <v>0</v>
      </c>
    </row>
    <row r="1518" spans="1:8" x14ac:dyDescent="0.35">
      <c r="A1518" t="s">
        <v>845</v>
      </c>
      <c r="B1518" t="s">
        <v>51</v>
      </c>
      <c r="C1518" t="s">
        <v>12</v>
      </c>
      <c r="D1518">
        <v>22115</v>
      </c>
      <c r="F1518" s="7">
        <v>42828</v>
      </c>
      <c r="G1518" t="s">
        <v>102</v>
      </c>
      <c r="H1518" s="13">
        <v>0</v>
      </c>
    </row>
    <row r="1519" spans="1:8" x14ac:dyDescent="0.35">
      <c r="A1519" t="s">
        <v>845</v>
      </c>
      <c r="B1519" t="s">
        <v>66</v>
      </c>
      <c r="C1519" t="s">
        <v>12</v>
      </c>
      <c r="D1519">
        <v>52815</v>
      </c>
      <c r="F1519" s="7">
        <v>42828</v>
      </c>
      <c r="G1519" t="s">
        <v>102</v>
      </c>
      <c r="H1519" s="13">
        <v>2.31</v>
      </c>
    </row>
    <row r="1520" spans="1:8" x14ac:dyDescent="0.35">
      <c r="A1520" t="s">
        <v>845</v>
      </c>
      <c r="B1520" t="s">
        <v>66</v>
      </c>
      <c r="C1520" t="s">
        <v>12</v>
      </c>
      <c r="D1520">
        <v>52815</v>
      </c>
      <c r="F1520" s="7">
        <v>42828</v>
      </c>
      <c r="G1520" t="s">
        <v>587</v>
      </c>
      <c r="H1520" s="13">
        <v>-2.31</v>
      </c>
    </row>
    <row r="1521" spans="1:8" x14ac:dyDescent="0.35">
      <c r="A1521" t="s">
        <v>845</v>
      </c>
      <c r="B1521" t="s">
        <v>51</v>
      </c>
      <c r="C1521" t="s">
        <v>12</v>
      </c>
      <c r="D1521">
        <v>52815</v>
      </c>
      <c r="F1521" s="7">
        <v>42828</v>
      </c>
      <c r="G1521" t="s">
        <v>102</v>
      </c>
      <c r="H1521" s="13">
        <v>1</v>
      </c>
    </row>
    <row r="1522" spans="1:8" x14ac:dyDescent="0.35">
      <c r="A1522" t="s">
        <v>845</v>
      </c>
      <c r="B1522" t="s">
        <v>51</v>
      </c>
      <c r="C1522" t="s">
        <v>12</v>
      </c>
      <c r="D1522">
        <v>52815</v>
      </c>
      <c r="F1522" s="7">
        <v>42828</v>
      </c>
      <c r="G1522" t="s">
        <v>587</v>
      </c>
      <c r="H1522" s="13">
        <v>-1</v>
      </c>
    </row>
    <row r="1523" spans="1:8" x14ac:dyDescent="0.35">
      <c r="A1523" t="s">
        <v>845</v>
      </c>
      <c r="B1523" t="s">
        <v>66</v>
      </c>
      <c r="C1523" t="s">
        <v>12</v>
      </c>
      <c r="D1523">
        <v>112414</v>
      </c>
      <c r="F1523" s="7">
        <v>42828</v>
      </c>
      <c r="G1523" t="s">
        <v>587</v>
      </c>
      <c r="H1523" s="13">
        <v>0</v>
      </c>
    </row>
    <row r="1524" spans="1:8" x14ac:dyDescent="0.35">
      <c r="A1524" t="s">
        <v>845</v>
      </c>
      <c r="B1524" t="s">
        <v>66</v>
      </c>
      <c r="C1524" t="s">
        <v>12</v>
      </c>
      <c r="D1524">
        <v>112414</v>
      </c>
      <c r="F1524" s="7">
        <v>42828</v>
      </c>
      <c r="G1524" t="s">
        <v>102</v>
      </c>
      <c r="H1524" s="13">
        <v>0</v>
      </c>
    </row>
    <row r="1525" spans="1:8" x14ac:dyDescent="0.35">
      <c r="A1525" t="s">
        <v>845</v>
      </c>
      <c r="B1525" t="s">
        <v>51</v>
      </c>
      <c r="C1525" t="s">
        <v>12</v>
      </c>
      <c r="D1525">
        <v>112414</v>
      </c>
      <c r="F1525" s="7">
        <v>42828</v>
      </c>
      <c r="G1525" t="s">
        <v>587</v>
      </c>
      <c r="H1525" s="13">
        <v>0</v>
      </c>
    </row>
    <row r="1526" spans="1:8" x14ac:dyDescent="0.35">
      <c r="A1526" t="s">
        <v>845</v>
      </c>
      <c r="B1526" t="s">
        <v>51</v>
      </c>
      <c r="C1526" t="s">
        <v>12</v>
      </c>
      <c r="D1526">
        <v>112414</v>
      </c>
      <c r="F1526" s="7">
        <v>42828</v>
      </c>
      <c r="G1526" t="s">
        <v>102</v>
      </c>
      <c r="H1526" s="13">
        <v>0</v>
      </c>
    </row>
    <row r="1527" spans="1:8" x14ac:dyDescent="0.35">
      <c r="A1527" t="s">
        <v>317</v>
      </c>
      <c r="C1527" t="s">
        <v>12</v>
      </c>
      <c r="F1527" s="7">
        <v>42832</v>
      </c>
      <c r="G1527" t="s">
        <v>101</v>
      </c>
      <c r="H1527" s="13">
        <v>11.91</v>
      </c>
    </row>
    <row r="1528" spans="1:8" x14ac:dyDescent="0.35">
      <c r="A1528" t="s">
        <v>317</v>
      </c>
      <c r="C1528" t="s">
        <v>12</v>
      </c>
      <c r="F1528" s="7">
        <v>42832</v>
      </c>
      <c r="G1528" t="s">
        <v>102</v>
      </c>
      <c r="H1528" s="13">
        <v>-11.91</v>
      </c>
    </row>
    <row r="1529" spans="1:8" x14ac:dyDescent="0.35">
      <c r="A1529" t="s">
        <v>845</v>
      </c>
      <c r="B1529" t="s">
        <v>64</v>
      </c>
      <c r="C1529" t="s">
        <v>12</v>
      </c>
      <c r="D1529">
        <v>22115</v>
      </c>
      <c r="F1529" s="7">
        <v>42838</v>
      </c>
      <c r="G1529" t="s">
        <v>587</v>
      </c>
      <c r="H1529" s="13">
        <v>0</v>
      </c>
    </row>
    <row r="1530" spans="1:8" x14ac:dyDescent="0.35">
      <c r="A1530" t="s">
        <v>845</v>
      </c>
      <c r="B1530" t="s">
        <v>64</v>
      </c>
      <c r="C1530" t="s">
        <v>12</v>
      </c>
      <c r="D1530">
        <v>22115</v>
      </c>
      <c r="F1530" s="7">
        <v>42838</v>
      </c>
      <c r="G1530" t="s">
        <v>102</v>
      </c>
      <c r="H1530" s="13">
        <v>0</v>
      </c>
    </row>
    <row r="1531" spans="1:8" x14ac:dyDescent="0.35">
      <c r="A1531" t="s">
        <v>845</v>
      </c>
      <c r="B1531" t="s">
        <v>64</v>
      </c>
      <c r="C1531" t="s">
        <v>12</v>
      </c>
      <c r="D1531">
        <v>52815</v>
      </c>
      <c r="F1531" s="7">
        <v>42838</v>
      </c>
      <c r="G1531" t="s">
        <v>102</v>
      </c>
      <c r="H1531" s="13">
        <v>2.58</v>
      </c>
    </row>
    <row r="1532" spans="1:8" x14ac:dyDescent="0.35">
      <c r="A1532" t="s">
        <v>845</v>
      </c>
      <c r="B1532" t="s">
        <v>64</v>
      </c>
      <c r="C1532" t="s">
        <v>12</v>
      </c>
      <c r="D1532">
        <v>52815</v>
      </c>
      <c r="F1532" s="7">
        <v>42838</v>
      </c>
      <c r="G1532" t="s">
        <v>587</v>
      </c>
      <c r="H1532" s="13">
        <v>-2.58</v>
      </c>
    </row>
    <row r="1533" spans="1:8" x14ac:dyDescent="0.35">
      <c r="A1533" t="s">
        <v>845</v>
      </c>
      <c r="B1533" t="s">
        <v>64</v>
      </c>
      <c r="C1533" t="s">
        <v>12</v>
      </c>
      <c r="D1533">
        <v>112414</v>
      </c>
      <c r="F1533" s="7">
        <v>42838</v>
      </c>
      <c r="G1533" t="s">
        <v>587</v>
      </c>
      <c r="H1533" s="13">
        <v>0</v>
      </c>
    </row>
    <row r="1534" spans="1:8" x14ac:dyDescent="0.35">
      <c r="A1534" t="s">
        <v>845</v>
      </c>
      <c r="B1534" t="s">
        <v>64</v>
      </c>
      <c r="C1534" t="s">
        <v>12</v>
      </c>
      <c r="D1534">
        <v>112414</v>
      </c>
      <c r="F1534" s="7">
        <v>42838</v>
      </c>
      <c r="G1534" t="s">
        <v>102</v>
      </c>
      <c r="H1534" s="13">
        <v>0</v>
      </c>
    </row>
    <row r="1535" spans="1:8" x14ac:dyDescent="0.35">
      <c r="A1535" t="s">
        <v>845</v>
      </c>
      <c r="B1535" t="s">
        <v>30</v>
      </c>
      <c r="C1535" t="s">
        <v>12</v>
      </c>
      <c r="D1535">
        <v>22115</v>
      </c>
      <c r="F1535" s="7">
        <v>42851</v>
      </c>
      <c r="G1535" t="s">
        <v>587</v>
      </c>
      <c r="H1535" s="13">
        <v>0</v>
      </c>
    </row>
    <row r="1536" spans="1:8" x14ac:dyDescent="0.35">
      <c r="A1536" t="s">
        <v>845</v>
      </c>
      <c r="B1536" t="s">
        <v>30</v>
      </c>
      <c r="C1536" t="s">
        <v>12</v>
      </c>
      <c r="D1536">
        <v>22115</v>
      </c>
      <c r="F1536" s="7">
        <v>42851</v>
      </c>
      <c r="G1536" t="s">
        <v>102</v>
      </c>
      <c r="H1536" s="13">
        <v>0</v>
      </c>
    </row>
    <row r="1537" spans="1:8" x14ac:dyDescent="0.35">
      <c r="A1537" t="s">
        <v>845</v>
      </c>
      <c r="B1537" t="s">
        <v>35</v>
      </c>
      <c r="C1537" t="s">
        <v>12</v>
      </c>
      <c r="D1537">
        <v>22115</v>
      </c>
      <c r="F1537" s="7">
        <v>42851</v>
      </c>
      <c r="G1537" t="s">
        <v>587</v>
      </c>
      <c r="H1537" s="13">
        <v>0</v>
      </c>
    </row>
    <row r="1538" spans="1:8" x14ac:dyDescent="0.35">
      <c r="A1538" t="s">
        <v>845</v>
      </c>
      <c r="B1538" t="s">
        <v>35</v>
      </c>
      <c r="C1538" t="s">
        <v>12</v>
      </c>
      <c r="D1538">
        <v>22115</v>
      </c>
      <c r="F1538" s="7">
        <v>42851</v>
      </c>
      <c r="G1538" t="s">
        <v>102</v>
      </c>
      <c r="H1538" s="13">
        <v>0</v>
      </c>
    </row>
    <row r="1539" spans="1:8" x14ac:dyDescent="0.35">
      <c r="A1539" t="s">
        <v>845</v>
      </c>
      <c r="B1539" t="s">
        <v>30</v>
      </c>
      <c r="C1539" t="s">
        <v>12</v>
      </c>
      <c r="D1539">
        <v>52815</v>
      </c>
      <c r="F1539" s="7">
        <v>42851</v>
      </c>
      <c r="G1539" t="s">
        <v>102</v>
      </c>
      <c r="H1539" s="13">
        <v>3.34</v>
      </c>
    </row>
    <row r="1540" spans="1:8" x14ac:dyDescent="0.35">
      <c r="A1540" t="s">
        <v>845</v>
      </c>
      <c r="B1540" t="s">
        <v>30</v>
      </c>
      <c r="C1540" t="s">
        <v>12</v>
      </c>
      <c r="D1540">
        <v>52815</v>
      </c>
      <c r="F1540" s="7">
        <v>42851</v>
      </c>
      <c r="G1540" t="s">
        <v>587</v>
      </c>
      <c r="H1540" s="13">
        <v>-3.34</v>
      </c>
    </row>
    <row r="1541" spans="1:8" x14ac:dyDescent="0.35">
      <c r="A1541" t="s">
        <v>845</v>
      </c>
      <c r="B1541" t="s">
        <v>35</v>
      </c>
      <c r="C1541" t="s">
        <v>12</v>
      </c>
      <c r="D1541">
        <v>52815</v>
      </c>
      <c r="F1541" s="7">
        <v>42851</v>
      </c>
      <c r="G1541" t="s">
        <v>102</v>
      </c>
      <c r="H1541" s="13">
        <v>1.74</v>
      </c>
    </row>
    <row r="1542" spans="1:8" x14ac:dyDescent="0.35">
      <c r="A1542" t="s">
        <v>845</v>
      </c>
      <c r="B1542" t="s">
        <v>35</v>
      </c>
      <c r="C1542" t="s">
        <v>12</v>
      </c>
      <c r="D1542">
        <v>52815</v>
      </c>
      <c r="F1542" s="7">
        <v>42851</v>
      </c>
      <c r="G1542" t="s">
        <v>587</v>
      </c>
      <c r="H1542" s="13">
        <v>-1.74</v>
      </c>
    </row>
    <row r="1543" spans="1:8" x14ac:dyDescent="0.35">
      <c r="A1543" t="s">
        <v>845</v>
      </c>
      <c r="B1543" t="s">
        <v>30</v>
      </c>
      <c r="C1543" t="s">
        <v>12</v>
      </c>
      <c r="D1543">
        <v>112414</v>
      </c>
      <c r="F1543" s="7">
        <v>42851</v>
      </c>
      <c r="G1543" t="s">
        <v>587</v>
      </c>
      <c r="H1543" s="13">
        <v>0</v>
      </c>
    </row>
    <row r="1544" spans="1:8" x14ac:dyDescent="0.35">
      <c r="A1544" t="s">
        <v>845</v>
      </c>
      <c r="B1544" t="s">
        <v>30</v>
      </c>
      <c r="C1544" t="s">
        <v>12</v>
      </c>
      <c r="D1544">
        <v>112414</v>
      </c>
      <c r="F1544" s="7">
        <v>42851</v>
      </c>
      <c r="G1544" t="s">
        <v>102</v>
      </c>
      <c r="H1544" s="13">
        <v>0</v>
      </c>
    </row>
    <row r="1545" spans="1:8" x14ac:dyDescent="0.35">
      <c r="A1545" t="s">
        <v>845</v>
      </c>
      <c r="B1545" t="s">
        <v>35</v>
      </c>
      <c r="C1545" t="s">
        <v>12</v>
      </c>
      <c r="D1545">
        <v>112414</v>
      </c>
      <c r="F1545" s="7">
        <v>42851</v>
      </c>
      <c r="G1545" t="s">
        <v>587</v>
      </c>
      <c r="H1545" s="13">
        <v>0</v>
      </c>
    </row>
    <row r="1546" spans="1:8" x14ac:dyDescent="0.35">
      <c r="A1546" t="s">
        <v>845</v>
      </c>
      <c r="B1546" t="s">
        <v>35</v>
      </c>
      <c r="C1546" t="s">
        <v>12</v>
      </c>
      <c r="D1546">
        <v>112414</v>
      </c>
      <c r="F1546" s="7">
        <v>42851</v>
      </c>
      <c r="G1546" t="s">
        <v>102</v>
      </c>
      <c r="H1546" s="13">
        <v>0</v>
      </c>
    </row>
    <row r="1547" spans="1:8" x14ac:dyDescent="0.35">
      <c r="A1547" t="s">
        <v>841</v>
      </c>
      <c r="B1547" t="s">
        <v>63</v>
      </c>
      <c r="C1547" t="s">
        <v>12</v>
      </c>
      <c r="D1547">
        <v>112414</v>
      </c>
      <c r="F1547" s="7">
        <v>42871</v>
      </c>
      <c r="G1547" t="s">
        <v>840</v>
      </c>
      <c r="H1547" s="13">
        <v>7.66</v>
      </c>
    </row>
    <row r="1548" spans="1:8" x14ac:dyDescent="0.35">
      <c r="A1548" t="s">
        <v>841</v>
      </c>
      <c r="B1548" t="s">
        <v>63</v>
      </c>
      <c r="C1548" t="s">
        <v>12</v>
      </c>
      <c r="D1548">
        <v>112414</v>
      </c>
      <c r="F1548" s="7">
        <v>42871</v>
      </c>
      <c r="G1548" t="s">
        <v>102</v>
      </c>
      <c r="H1548" s="13">
        <v>-7.66</v>
      </c>
    </row>
    <row r="1549" spans="1:8" x14ac:dyDescent="0.35">
      <c r="A1549" t="s">
        <v>1404</v>
      </c>
      <c r="B1549" t="s">
        <v>57</v>
      </c>
      <c r="C1549" t="s">
        <v>12</v>
      </c>
      <c r="D1549">
        <v>22115</v>
      </c>
      <c r="F1549" s="7">
        <v>42877</v>
      </c>
      <c r="G1549" t="s">
        <v>1403</v>
      </c>
      <c r="H1549" s="13">
        <v>0</v>
      </c>
    </row>
    <row r="1550" spans="1:8" x14ac:dyDescent="0.35">
      <c r="A1550" t="s">
        <v>1404</v>
      </c>
      <c r="B1550" t="s">
        <v>57</v>
      </c>
      <c r="C1550" t="s">
        <v>12</v>
      </c>
      <c r="D1550">
        <v>22115</v>
      </c>
      <c r="F1550" s="7">
        <v>42877</v>
      </c>
      <c r="G1550" t="s">
        <v>102</v>
      </c>
      <c r="H1550" s="13">
        <v>0</v>
      </c>
    </row>
    <row r="1551" spans="1:8" x14ac:dyDescent="0.35">
      <c r="A1551" t="s">
        <v>1404</v>
      </c>
      <c r="B1551" t="s">
        <v>57</v>
      </c>
      <c r="C1551" t="s">
        <v>12</v>
      </c>
      <c r="D1551">
        <v>52815</v>
      </c>
      <c r="F1551" s="7">
        <v>42877</v>
      </c>
      <c r="G1551" t="s">
        <v>102</v>
      </c>
      <c r="H1551" s="13">
        <v>13.14</v>
      </c>
    </row>
    <row r="1552" spans="1:8" x14ac:dyDescent="0.35">
      <c r="A1552" t="s">
        <v>1404</v>
      </c>
      <c r="B1552" t="s">
        <v>57</v>
      </c>
      <c r="C1552" t="s">
        <v>12</v>
      </c>
      <c r="D1552">
        <v>52815</v>
      </c>
      <c r="F1552" s="7">
        <v>42877</v>
      </c>
      <c r="G1552" t="s">
        <v>1403</v>
      </c>
      <c r="H1552" s="13">
        <v>-13.14</v>
      </c>
    </row>
    <row r="1553" spans="1:8" x14ac:dyDescent="0.35">
      <c r="A1553" t="s">
        <v>1404</v>
      </c>
      <c r="B1553" t="s">
        <v>57</v>
      </c>
      <c r="C1553" t="s">
        <v>12</v>
      </c>
      <c r="D1553">
        <v>112414</v>
      </c>
      <c r="F1553" s="7">
        <v>42877</v>
      </c>
      <c r="G1553" t="s">
        <v>1403</v>
      </c>
      <c r="H1553" s="13">
        <v>0</v>
      </c>
    </row>
    <row r="1554" spans="1:8" x14ac:dyDescent="0.35">
      <c r="A1554" t="s">
        <v>1404</v>
      </c>
      <c r="B1554" t="s">
        <v>57</v>
      </c>
      <c r="C1554" t="s">
        <v>12</v>
      </c>
      <c r="D1554">
        <v>112414</v>
      </c>
      <c r="F1554" s="7">
        <v>42877</v>
      </c>
      <c r="G1554" t="s">
        <v>102</v>
      </c>
      <c r="H1554" s="13">
        <v>0</v>
      </c>
    </row>
    <row r="1555" spans="1:8" x14ac:dyDescent="0.35">
      <c r="A1555" t="s">
        <v>845</v>
      </c>
      <c r="B1555" t="s">
        <v>63</v>
      </c>
      <c r="C1555" t="s">
        <v>12</v>
      </c>
      <c r="D1555">
        <v>22115</v>
      </c>
      <c r="F1555" s="7">
        <v>42881</v>
      </c>
      <c r="G1555" t="s">
        <v>587</v>
      </c>
      <c r="H1555" s="13">
        <v>0</v>
      </c>
    </row>
    <row r="1556" spans="1:8" x14ac:dyDescent="0.35">
      <c r="A1556" t="s">
        <v>845</v>
      </c>
      <c r="B1556" t="s">
        <v>63</v>
      </c>
      <c r="C1556" t="s">
        <v>12</v>
      </c>
      <c r="D1556">
        <v>22115</v>
      </c>
      <c r="F1556" s="7">
        <v>42881</v>
      </c>
      <c r="G1556" t="s">
        <v>102</v>
      </c>
      <c r="H1556" s="13">
        <v>0</v>
      </c>
    </row>
    <row r="1557" spans="1:8" x14ac:dyDescent="0.35">
      <c r="A1557" t="s">
        <v>845</v>
      </c>
      <c r="B1557" t="s">
        <v>63</v>
      </c>
      <c r="C1557" t="s">
        <v>12</v>
      </c>
      <c r="D1557">
        <v>52815</v>
      </c>
      <c r="F1557" s="7">
        <v>42881</v>
      </c>
      <c r="G1557" t="s">
        <v>102</v>
      </c>
      <c r="H1557" s="13">
        <v>4.53</v>
      </c>
    </row>
    <row r="1558" spans="1:8" x14ac:dyDescent="0.35">
      <c r="A1558" t="s">
        <v>845</v>
      </c>
      <c r="B1558" t="s">
        <v>63</v>
      </c>
      <c r="C1558" t="s">
        <v>12</v>
      </c>
      <c r="D1558">
        <v>52815</v>
      </c>
      <c r="F1558" s="7">
        <v>42881</v>
      </c>
      <c r="G1558" t="s">
        <v>587</v>
      </c>
      <c r="H1558" s="13">
        <v>-4.53</v>
      </c>
    </row>
    <row r="1559" spans="1:8" x14ac:dyDescent="0.35">
      <c r="A1559" t="s">
        <v>844</v>
      </c>
      <c r="B1559" t="s">
        <v>63</v>
      </c>
      <c r="C1559" t="s">
        <v>12</v>
      </c>
      <c r="D1559">
        <v>52815</v>
      </c>
      <c r="F1559" s="7">
        <v>42881</v>
      </c>
      <c r="G1559" t="s">
        <v>102</v>
      </c>
      <c r="H1559" s="13">
        <v>1</v>
      </c>
    </row>
    <row r="1560" spans="1:8" x14ac:dyDescent="0.35">
      <c r="A1560" t="s">
        <v>844</v>
      </c>
      <c r="B1560" t="s">
        <v>63</v>
      </c>
      <c r="C1560" t="s">
        <v>12</v>
      </c>
      <c r="D1560">
        <v>52815</v>
      </c>
      <c r="F1560" s="7">
        <v>42881</v>
      </c>
      <c r="G1560" t="s">
        <v>691</v>
      </c>
      <c r="H1560" s="13">
        <v>-1</v>
      </c>
    </row>
    <row r="1561" spans="1:8" x14ac:dyDescent="0.35">
      <c r="A1561" t="s">
        <v>845</v>
      </c>
      <c r="B1561" t="s">
        <v>63</v>
      </c>
      <c r="C1561" t="s">
        <v>12</v>
      </c>
      <c r="D1561">
        <v>112414</v>
      </c>
      <c r="F1561" s="7">
        <v>42881</v>
      </c>
      <c r="G1561" t="s">
        <v>587</v>
      </c>
      <c r="H1561" s="13">
        <v>0</v>
      </c>
    </row>
    <row r="1562" spans="1:8" x14ac:dyDescent="0.35">
      <c r="A1562" t="s">
        <v>845</v>
      </c>
      <c r="B1562" t="s">
        <v>63</v>
      </c>
      <c r="C1562" t="s">
        <v>12</v>
      </c>
      <c r="D1562">
        <v>112414</v>
      </c>
      <c r="F1562" s="7">
        <v>42881</v>
      </c>
      <c r="G1562" t="s">
        <v>102</v>
      </c>
      <c r="H1562" s="13">
        <v>0</v>
      </c>
    </row>
    <row r="1563" spans="1:8" x14ac:dyDescent="0.35">
      <c r="A1563" t="s">
        <v>845</v>
      </c>
      <c r="B1563" t="s">
        <v>32</v>
      </c>
      <c r="C1563" t="s">
        <v>12</v>
      </c>
      <c r="D1563">
        <v>22115</v>
      </c>
      <c r="F1563" s="7">
        <v>42891</v>
      </c>
      <c r="G1563" t="s">
        <v>587</v>
      </c>
      <c r="H1563" s="13">
        <v>0</v>
      </c>
    </row>
    <row r="1564" spans="1:8" x14ac:dyDescent="0.35">
      <c r="A1564" t="s">
        <v>845</v>
      </c>
      <c r="B1564" t="s">
        <v>32</v>
      </c>
      <c r="C1564" t="s">
        <v>12</v>
      </c>
      <c r="D1564">
        <v>22115</v>
      </c>
      <c r="F1564" s="7">
        <v>42891</v>
      </c>
      <c r="G1564" t="s">
        <v>102</v>
      </c>
      <c r="H1564" s="13">
        <v>0</v>
      </c>
    </row>
    <row r="1565" spans="1:8" x14ac:dyDescent="0.35">
      <c r="A1565" t="s">
        <v>845</v>
      </c>
      <c r="B1565" t="s">
        <v>32</v>
      </c>
      <c r="C1565" t="s">
        <v>12</v>
      </c>
      <c r="D1565">
        <v>52815</v>
      </c>
      <c r="F1565" s="7">
        <v>42891</v>
      </c>
      <c r="G1565" t="s">
        <v>102</v>
      </c>
      <c r="H1565" s="13">
        <v>1.57</v>
      </c>
    </row>
    <row r="1566" spans="1:8" x14ac:dyDescent="0.35">
      <c r="A1566" t="s">
        <v>845</v>
      </c>
      <c r="B1566" t="s">
        <v>32</v>
      </c>
      <c r="C1566" t="s">
        <v>12</v>
      </c>
      <c r="D1566">
        <v>52815</v>
      </c>
      <c r="F1566" s="7">
        <v>42891</v>
      </c>
      <c r="G1566" t="s">
        <v>587</v>
      </c>
      <c r="H1566" s="13">
        <v>-1.57</v>
      </c>
    </row>
    <row r="1567" spans="1:8" x14ac:dyDescent="0.35">
      <c r="A1567" t="s">
        <v>845</v>
      </c>
      <c r="B1567" t="s">
        <v>32</v>
      </c>
      <c r="C1567" t="s">
        <v>12</v>
      </c>
      <c r="D1567">
        <v>112414</v>
      </c>
      <c r="F1567" s="7">
        <v>42891</v>
      </c>
      <c r="G1567" t="s">
        <v>587</v>
      </c>
      <c r="H1567" s="13">
        <v>0</v>
      </c>
    </row>
    <row r="1568" spans="1:8" x14ac:dyDescent="0.35">
      <c r="A1568" t="s">
        <v>845</v>
      </c>
      <c r="B1568" t="s">
        <v>32</v>
      </c>
      <c r="C1568" t="s">
        <v>12</v>
      </c>
      <c r="D1568">
        <v>112414</v>
      </c>
      <c r="F1568" s="7">
        <v>42891</v>
      </c>
      <c r="G1568" t="s">
        <v>102</v>
      </c>
      <c r="H1568" s="13">
        <v>0</v>
      </c>
    </row>
    <row r="1569" spans="1:8" x14ac:dyDescent="0.35">
      <c r="A1569" t="s">
        <v>845</v>
      </c>
      <c r="B1569" t="s">
        <v>72</v>
      </c>
      <c r="C1569" t="s">
        <v>12</v>
      </c>
      <c r="D1569">
        <v>22115</v>
      </c>
      <c r="F1569" s="7">
        <v>42905</v>
      </c>
      <c r="G1569" t="s">
        <v>587</v>
      </c>
      <c r="H1569" s="13">
        <v>0</v>
      </c>
    </row>
    <row r="1570" spans="1:8" x14ac:dyDescent="0.35">
      <c r="A1570" t="s">
        <v>845</v>
      </c>
      <c r="B1570" t="s">
        <v>72</v>
      </c>
      <c r="C1570" t="s">
        <v>12</v>
      </c>
      <c r="D1570">
        <v>22115</v>
      </c>
      <c r="F1570" s="7">
        <v>42905</v>
      </c>
      <c r="G1570" t="s">
        <v>102</v>
      </c>
      <c r="H1570" s="13">
        <v>0</v>
      </c>
    </row>
    <row r="1571" spans="1:8" x14ac:dyDescent="0.35">
      <c r="A1571" t="s">
        <v>845</v>
      </c>
      <c r="B1571" t="s">
        <v>72</v>
      </c>
      <c r="C1571" t="s">
        <v>12</v>
      </c>
      <c r="D1571">
        <v>52815</v>
      </c>
      <c r="F1571" s="7">
        <v>42905</v>
      </c>
      <c r="G1571" t="s">
        <v>102</v>
      </c>
      <c r="H1571" s="13">
        <v>1.84</v>
      </c>
    </row>
    <row r="1572" spans="1:8" x14ac:dyDescent="0.35">
      <c r="A1572" t="s">
        <v>845</v>
      </c>
      <c r="B1572" t="s">
        <v>72</v>
      </c>
      <c r="C1572" t="s">
        <v>12</v>
      </c>
      <c r="D1572">
        <v>52815</v>
      </c>
      <c r="F1572" s="7">
        <v>42905</v>
      </c>
      <c r="G1572" t="s">
        <v>587</v>
      </c>
      <c r="H1572" s="13">
        <v>-1.84</v>
      </c>
    </row>
    <row r="1573" spans="1:8" x14ac:dyDescent="0.35">
      <c r="A1573" t="s">
        <v>845</v>
      </c>
      <c r="B1573" t="s">
        <v>72</v>
      </c>
      <c r="C1573" t="s">
        <v>12</v>
      </c>
      <c r="D1573">
        <v>112414</v>
      </c>
      <c r="F1573" s="7">
        <v>42905</v>
      </c>
      <c r="G1573" t="s">
        <v>587</v>
      </c>
      <c r="H1573" s="13">
        <v>0</v>
      </c>
    </row>
    <row r="1574" spans="1:8" x14ac:dyDescent="0.35">
      <c r="A1574" t="s">
        <v>845</v>
      </c>
      <c r="B1574" t="s">
        <v>72</v>
      </c>
      <c r="C1574" t="s">
        <v>12</v>
      </c>
      <c r="D1574">
        <v>112414</v>
      </c>
      <c r="F1574" s="7">
        <v>42905</v>
      </c>
      <c r="G1574" t="s">
        <v>102</v>
      </c>
      <c r="H1574" s="13">
        <v>0</v>
      </c>
    </row>
    <row r="1575" spans="1:8" x14ac:dyDescent="0.35">
      <c r="A1575" t="s">
        <v>845</v>
      </c>
      <c r="B1575" t="s">
        <v>34</v>
      </c>
      <c r="C1575" t="s">
        <v>12</v>
      </c>
      <c r="D1575">
        <v>22115</v>
      </c>
      <c r="F1575" s="7">
        <v>42906</v>
      </c>
      <c r="G1575" t="s">
        <v>587</v>
      </c>
      <c r="H1575" s="13">
        <v>0</v>
      </c>
    </row>
    <row r="1576" spans="1:8" x14ac:dyDescent="0.35">
      <c r="A1576" t="s">
        <v>845</v>
      </c>
      <c r="B1576" t="s">
        <v>34</v>
      </c>
      <c r="C1576" t="s">
        <v>12</v>
      </c>
      <c r="D1576">
        <v>22115</v>
      </c>
      <c r="F1576" s="7">
        <v>42906</v>
      </c>
      <c r="G1576" t="s">
        <v>102</v>
      </c>
      <c r="H1576" s="13">
        <v>0</v>
      </c>
    </row>
    <row r="1577" spans="1:8" x14ac:dyDescent="0.35">
      <c r="A1577" t="s">
        <v>845</v>
      </c>
      <c r="B1577" t="s">
        <v>34</v>
      </c>
      <c r="C1577" t="s">
        <v>12</v>
      </c>
      <c r="D1577">
        <v>52815</v>
      </c>
      <c r="F1577" s="7">
        <v>42906</v>
      </c>
      <c r="G1577" t="s">
        <v>102</v>
      </c>
      <c r="H1577" s="13">
        <v>3.19</v>
      </c>
    </row>
    <row r="1578" spans="1:8" x14ac:dyDescent="0.35">
      <c r="A1578" t="s">
        <v>845</v>
      </c>
      <c r="B1578" t="s">
        <v>34</v>
      </c>
      <c r="C1578" t="s">
        <v>12</v>
      </c>
      <c r="D1578">
        <v>52815</v>
      </c>
      <c r="F1578" s="7">
        <v>42906</v>
      </c>
      <c r="G1578" t="s">
        <v>587</v>
      </c>
      <c r="H1578" s="13">
        <v>-3.19</v>
      </c>
    </row>
    <row r="1579" spans="1:8" x14ac:dyDescent="0.35">
      <c r="A1579" t="s">
        <v>845</v>
      </c>
      <c r="B1579" t="s">
        <v>34</v>
      </c>
      <c r="C1579" t="s">
        <v>12</v>
      </c>
      <c r="D1579">
        <v>112414</v>
      </c>
      <c r="F1579" s="7">
        <v>42906</v>
      </c>
      <c r="G1579" t="s">
        <v>587</v>
      </c>
      <c r="H1579" s="13">
        <v>0</v>
      </c>
    </row>
    <row r="1580" spans="1:8" x14ac:dyDescent="0.35">
      <c r="A1580" t="s">
        <v>845</v>
      </c>
      <c r="B1580" t="s">
        <v>34</v>
      </c>
      <c r="C1580" t="s">
        <v>12</v>
      </c>
      <c r="D1580">
        <v>112414</v>
      </c>
      <c r="F1580" s="7">
        <v>42906</v>
      </c>
      <c r="G1580" t="s">
        <v>102</v>
      </c>
      <c r="H1580" s="13">
        <v>0</v>
      </c>
    </row>
    <row r="1581" spans="1:8" x14ac:dyDescent="0.35">
      <c r="A1581" t="s">
        <v>317</v>
      </c>
      <c r="C1581" t="s">
        <v>12</v>
      </c>
      <c r="F1581" s="7">
        <v>42912</v>
      </c>
      <c r="G1581" t="s">
        <v>101</v>
      </c>
      <c r="H1581" s="13">
        <v>25.27</v>
      </c>
    </row>
    <row r="1582" spans="1:8" x14ac:dyDescent="0.35">
      <c r="A1582" t="s">
        <v>317</v>
      </c>
      <c r="C1582" t="s">
        <v>12</v>
      </c>
      <c r="F1582" s="7">
        <v>42912</v>
      </c>
      <c r="G1582" t="s">
        <v>102</v>
      </c>
      <c r="H1582" s="13">
        <v>-25.27</v>
      </c>
    </row>
    <row r="1583" spans="1:8" x14ac:dyDescent="0.35">
      <c r="A1583" t="s">
        <v>845</v>
      </c>
      <c r="B1583" t="s">
        <v>58</v>
      </c>
      <c r="C1583" t="s">
        <v>12</v>
      </c>
      <c r="D1583">
        <v>22115</v>
      </c>
      <c r="F1583" s="7">
        <v>42914</v>
      </c>
      <c r="G1583" t="s">
        <v>587</v>
      </c>
      <c r="H1583" s="13">
        <v>0</v>
      </c>
    </row>
    <row r="1584" spans="1:8" x14ac:dyDescent="0.35">
      <c r="A1584" t="s">
        <v>845</v>
      </c>
      <c r="B1584" t="s">
        <v>58</v>
      </c>
      <c r="C1584" t="s">
        <v>12</v>
      </c>
      <c r="D1584">
        <v>22115</v>
      </c>
      <c r="F1584" s="7">
        <v>42914</v>
      </c>
      <c r="G1584" t="s">
        <v>102</v>
      </c>
      <c r="H1584" s="13">
        <v>0</v>
      </c>
    </row>
    <row r="1585" spans="1:8" x14ac:dyDescent="0.35">
      <c r="A1585" t="s">
        <v>845</v>
      </c>
      <c r="B1585" t="s">
        <v>58</v>
      </c>
      <c r="C1585" t="s">
        <v>12</v>
      </c>
      <c r="D1585">
        <v>52815</v>
      </c>
      <c r="F1585" s="7">
        <v>42914</v>
      </c>
      <c r="G1585" t="s">
        <v>102</v>
      </c>
      <c r="H1585" s="13">
        <v>2.0099999999999998</v>
      </c>
    </row>
    <row r="1586" spans="1:8" x14ac:dyDescent="0.35">
      <c r="A1586" t="s">
        <v>845</v>
      </c>
      <c r="B1586" t="s">
        <v>58</v>
      </c>
      <c r="C1586" t="s">
        <v>12</v>
      </c>
      <c r="D1586">
        <v>52815</v>
      </c>
      <c r="F1586" s="7">
        <v>42914</v>
      </c>
      <c r="G1586" t="s">
        <v>587</v>
      </c>
      <c r="H1586" s="13">
        <v>-2.0099999999999998</v>
      </c>
    </row>
    <row r="1587" spans="1:8" x14ac:dyDescent="0.35">
      <c r="A1587" t="s">
        <v>845</v>
      </c>
      <c r="B1587" t="s">
        <v>58</v>
      </c>
      <c r="C1587" t="s">
        <v>12</v>
      </c>
      <c r="D1587">
        <v>112414</v>
      </c>
      <c r="F1587" s="7">
        <v>42914</v>
      </c>
      <c r="G1587" t="s">
        <v>587</v>
      </c>
      <c r="H1587" s="13">
        <v>0</v>
      </c>
    </row>
    <row r="1588" spans="1:8" x14ac:dyDescent="0.35">
      <c r="A1588" t="s">
        <v>845</v>
      </c>
      <c r="B1588" t="s">
        <v>58</v>
      </c>
      <c r="C1588" t="s">
        <v>12</v>
      </c>
      <c r="D1588">
        <v>112414</v>
      </c>
      <c r="F1588" s="7">
        <v>42914</v>
      </c>
      <c r="G1588" t="s">
        <v>102</v>
      </c>
      <c r="H1588" s="13">
        <v>0</v>
      </c>
    </row>
    <row r="1589" spans="1:8" x14ac:dyDescent="0.35">
      <c r="A1589" t="s">
        <v>845</v>
      </c>
      <c r="B1589" t="s">
        <v>65</v>
      </c>
      <c r="C1589" t="s">
        <v>12</v>
      </c>
      <c r="D1589">
        <v>22115</v>
      </c>
      <c r="F1589" s="7">
        <v>42915</v>
      </c>
      <c r="G1589" t="s">
        <v>587</v>
      </c>
      <c r="H1589" s="13">
        <v>0</v>
      </c>
    </row>
    <row r="1590" spans="1:8" x14ac:dyDescent="0.35">
      <c r="A1590" t="s">
        <v>845</v>
      </c>
      <c r="B1590" t="s">
        <v>65</v>
      </c>
      <c r="C1590" t="s">
        <v>12</v>
      </c>
      <c r="D1590">
        <v>22115</v>
      </c>
      <c r="F1590" s="7">
        <v>42915</v>
      </c>
      <c r="G1590" t="s">
        <v>102</v>
      </c>
      <c r="H1590" s="13">
        <v>0</v>
      </c>
    </row>
    <row r="1591" spans="1:8" x14ac:dyDescent="0.35">
      <c r="A1591" t="s">
        <v>845</v>
      </c>
      <c r="B1591" t="s">
        <v>65</v>
      </c>
      <c r="C1591" t="s">
        <v>12</v>
      </c>
      <c r="D1591">
        <v>52815</v>
      </c>
      <c r="F1591" s="7">
        <v>42915</v>
      </c>
      <c r="G1591" t="s">
        <v>102</v>
      </c>
      <c r="H1591" s="13">
        <v>1.56</v>
      </c>
    </row>
    <row r="1592" spans="1:8" x14ac:dyDescent="0.35">
      <c r="A1592" t="s">
        <v>845</v>
      </c>
      <c r="B1592" t="s">
        <v>65</v>
      </c>
      <c r="C1592" t="s">
        <v>12</v>
      </c>
      <c r="D1592">
        <v>52815</v>
      </c>
      <c r="F1592" s="7">
        <v>42915</v>
      </c>
      <c r="G1592" t="s">
        <v>587</v>
      </c>
      <c r="H1592" s="13">
        <v>-1.56</v>
      </c>
    </row>
    <row r="1593" spans="1:8" x14ac:dyDescent="0.35">
      <c r="A1593" t="s">
        <v>845</v>
      </c>
      <c r="B1593" t="s">
        <v>65</v>
      </c>
      <c r="C1593" t="s">
        <v>12</v>
      </c>
      <c r="D1593">
        <v>112414</v>
      </c>
      <c r="F1593" s="7">
        <v>42915</v>
      </c>
      <c r="G1593" t="s">
        <v>587</v>
      </c>
      <c r="H1593" s="13">
        <v>0</v>
      </c>
    </row>
    <row r="1594" spans="1:8" x14ac:dyDescent="0.35">
      <c r="A1594" t="s">
        <v>845</v>
      </c>
      <c r="B1594" t="s">
        <v>65</v>
      </c>
      <c r="C1594" t="s">
        <v>12</v>
      </c>
      <c r="D1594">
        <v>112414</v>
      </c>
      <c r="F1594" s="7">
        <v>42915</v>
      </c>
      <c r="G1594" t="s">
        <v>102</v>
      </c>
      <c r="H1594" s="13">
        <v>0</v>
      </c>
    </row>
    <row r="1595" spans="1:8" x14ac:dyDescent="0.35">
      <c r="A1595" t="s">
        <v>845</v>
      </c>
      <c r="B1595" t="s">
        <v>66</v>
      </c>
      <c r="C1595" t="s">
        <v>12</v>
      </c>
      <c r="D1595">
        <v>22115</v>
      </c>
      <c r="F1595" s="7">
        <v>42919</v>
      </c>
      <c r="G1595" t="s">
        <v>587</v>
      </c>
      <c r="H1595" s="13">
        <v>0</v>
      </c>
    </row>
    <row r="1596" spans="1:8" x14ac:dyDescent="0.35">
      <c r="A1596" t="s">
        <v>845</v>
      </c>
      <c r="B1596" t="s">
        <v>66</v>
      </c>
      <c r="C1596" t="s">
        <v>12</v>
      </c>
      <c r="D1596">
        <v>22115</v>
      </c>
      <c r="F1596" s="7">
        <v>42919</v>
      </c>
      <c r="G1596" t="s">
        <v>102</v>
      </c>
      <c r="H1596" s="13">
        <v>0</v>
      </c>
    </row>
    <row r="1597" spans="1:8" x14ac:dyDescent="0.35">
      <c r="A1597" t="s">
        <v>845</v>
      </c>
      <c r="B1597" t="s">
        <v>51</v>
      </c>
      <c r="C1597" t="s">
        <v>12</v>
      </c>
      <c r="D1597">
        <v>22115</v>
      </c>
      <c r="F1597" s="7">
        <v>42919</v>
      </c>
      <c r="G1597" t="s">
        <v>587</v>
      </c>
      <c r="H1597" s="13">
        <v>0</v>
      </c>
    </row>
    <row r="1598" spans="1:8" x14ac:dyDescent="0.35">
      <c r="A1598" t="s">
        <v>845</v>
      </c>
      <c r="B1598" t="s">
        <v>51</v>
      </c>
      <c r="C1598" t="s">
        <v>12</v>
      </c>
      <c r="D1598">
        <v>22115</v>
      </c>
      <c r="F1598" s="7">
        <v>42919</v>
      </c>
      <c r="G1598" t="s">
        <v>102</v>
      </c>
      <c r="H1598" s="13">
        <v>0</v>
      </c>
    </row>
    <row r="1599" spans="1:8" x14ac:dyDescent="0.35">
      <c r="A1599" t="s">
        <v>845</v>
      </c>
      <c r="B1599" t="s">
        <v>66</v>
      </c>
      <c r="C1599" t="s">
        <v>12</v>
      </c>
      <c r="D1599">
        <v>52815</v>
      </c>
      <c r="F1599" s="7">
        <v>42919</v>
      </c>
      <c r="G1599" t="s">
        <v>102</v>
      </c>
      <c r="H1599" s="13">
        <v>2.52</v>
      </c>
    </row>
    <row r="1600" spans="1:8" x14ac:dyDescent="0.35">
      <c r="A1600" t="s">
        <v>845</v>
      </c>
      <c r="B1600" t="s">
        <v>66</v>
      </c>
      <c r="C1600" t="s">
        <v>12</v>
      </c>
      <c r="D1600">
        <v>52815</v>
      </c>
      <c r="F1600" s="7">
        <v>42919</v>
      </c>
      <c r="G1600" t="s">
        <v>587</v>
      </c>
      <c r="H1600" s="13">
        <v>-2.52</v>
      </c>
    </row>
    <row r="1601" spans="1:8" x14ac:dyDescent="0.35">
      <c r="A1601" t="s">
        <v>845</v>
      </c>
      <c r="B1601" t="s">
        <v>51</v>
      </c>
      <c r="C1601" t="s">
        <v>12</v>
      </c>
      <c r="D1601">
        <v>52815</v>
      </c>
      <c r="F1601" s="7">
        <v>42919</v>
      </c>
      <c r="G1601" t="s">
        <v>102</v>
      </c>
      <c r="H1601" s="13">
        <v>1</v>
      </c>
    </row>
    <row r="1602" spans="1:8" x14ac:dyDescent="0.35">
      <c r="A1602" t="s">
        <v>845</v>
      </c>
      <c r="B1602" t="s">
        <v>51</v>
      </c>
      <c r="C1602" t="s">
        <v>12</v>
      </c>
      <c r="D1602">
        <v>52815</v>
      </c>
      <c r="F1602" s="7">
        <v>42919</v>
      </c>
      <c r="G1602" t="s">
        <v>587</v>
      </c>
      <c r="H1602" s="13">
        <v>-1</v>
      </c>
    </row>
    <row r="1603" spans="1:8" x14ac:dyDescent="0.35">
      <c r="A1603" t="s">
        <v>845</v>
      </c>
      <c r="B1603" t="s">
        <v>66</v>
      </c>
      <c r="C1603" t="s">
        <v>12</v>
      </c>
      <c r="D1603">
        <v>112414</v>
      </c>
      <c r="F1603" s="7">
        <v>42919</v>
      </c>
      <c r="G1603" t="s">
        <v>587</v>
      </c>
      <c r="H1603" s="13">
        <v>0</v>
      </c>
    </row>
    <row r="1604" spans="1:8" x14ac:dyDescent="0.35">
      <c r="A1604" t="s">
        <v>845</v>
      </c>
      <c r="B1604" t="s">
        <v>66</v>
      </c>
      <c r="C1604" t="s">
        <v>12</v>
      </c>
      <c r="D1604">
        <v>112414</v>
      </c>
      <c r="F1604" s="7">
        <v>42919</v>
      </c>
      <c r="G1604" t="s">
        <v>102</v>
      </c>
      <c r="H1604" s="13">
        <v>0</v>
      </c>
    </row>
    <row r="1605" spans="1:8" x14ac:dyDescent="0.35">
      <c r="A1605" t="s">
        <v>845</v>
      </c>
      <c r="B1605" t="s">
        <v>51</v>
      </c>
      <c r="C1605" t="s">
        <v>12</v>
      </c>
      <c r="D1605">
        <v>112414</v>
      </c>
      <c r="F1605" s="7">
        <v>42919</v>
      </c>
      <c r="G1605" t="s">
        <v>587</v>
      </c>
      <c r="H1605" s="13">
        <v>0</v>
      </c>
    </row>
    <row r="1606" spans="1:8" x14ac:dyDescent="0.35">
      <c r="A1606" t="s">
        <v>845</v>
      </c>
      <c r="B1606" t="s">
        <v>51</v>
      </c>
      <c r="C1606" t="s">
        <v>12</v>
      </c>
      <c r="D1606">
        <v>112414</v>
      </c>
      <c r="F1606" s="7">
        <v>42919</v>
      </c>
      <c r="G1606" t="s">
        <v>102</v>
      </c>
      <c r="H1606" s="13">
        <v>0</v>
      </c>
    </row>
    <row r="1607" spans="1:8" x14ac:dyDescent="0.35">
      <c r="A1607" t="s">
        <v>845</v>
      </c>
      <c r="B1607" t="s">
        <v>64</v>
      </c>
      <c r="C1607" t="s">
        <v>12</v>
      </c>
      <c r="D1607">
        <v>22115</v>
      </c>
      <c r="F1607" s="7">
        <v>42930</v>
      </c>
      <c r="G1607" t="s">
        <v>587</v>
      </c>
      <c r="H1607" s="13">
        <v>0</v>
      </c>
    </row>
    <row r="1608" spans="1:8" x14ac:dyDescent="0.35">
      <c r="A1608" t="s">
        <v>845</v>
      </c>
      <c r="B1608" t="s">
        <v>64</v>
      </c>
      <c r="C1608" t="s">
        <v>12</v>
      </c>
      <c r="D1608">
        <v>22115</v>
      </c>
      <c r="F1608" s="7">
        <v>42930</v>
      </c>
      <c r="G1608" t="s">
        <v>102</v>
      </c>
      <c r="H1608" s="13">
        <v>0</v>
      </c>
    </row>
    <row r="1609" spans="1:8" x14ac:dyDescent="0.35">
      <c r="A1609" t="s">
        <v>845</v>
      </c>
      <c r="B1609" t="s">
        <v>64</v>
      </c>
      <c r="C1609" t="s">
        <v>12</v>
      </c>
      <c r="D1609">
        <v>52815</v>
      </c>
      <c r="F1609" s="7">
        <v>42930</v>
      </c>
      <c r="G1609" t="s">
        <v>102</v>
      </c>
      <c r="H1609" s="13">
        <v>2.58</v>
      </c>
    </row>
    <row r="1610" spans="1:8" x14ac:dyDescent="0.35">
      <c r="A1610" t="s">
        <v>845</v>
      </c>
      <c r="B1610" t="s">
        <v>64</v>
      </c>
      <c r="C1610" t="s">
        <v>12</v>
      </c>
      <c r="D1610">
        <v>52815</v>
      </c>
      <c r="F1610" s="7">
        <v>42930</v>
      </c>
      <c r="G1610" t="s">
        <v>587</v>
      </c>
      <c r="H1610" s="13">
        <v>-2.58</v>
      </c>
    </row>
    <row r="1611" spans="1:8" x14ac:dyDescent="0.35">
      <c r="A1611" t="s">
        <v>845</v>
      </c>
      <c r="B1611" t="s">
        <v>64</v>
      </c>
      <c r="C1611" t="s">
        <v>12</v>
      </c>
      <c r="D1611">
        <v>112414</v>
      </c>
      <c r="F1611" s="7">
        <v>42930</v>
      </c>
      <c r="G1611" t="s">
        <v>587</v>
      </c>
      <c r="H1611" s="13">
        <v>0</v>
      </c>
    </row>
    <row r="1612" spans="1:8" x14ac:dyDescent="0.35">
      <c r="A1612" t="s">
        <v>845</v>
      </c>
      <c r="B1612" t="s">
        <v>64</v>
      </c>
      <c r="C1612" t="s">
        <v>12</v>
      </c>
      <c r="D1612">
        <v>112414</v>
      </c>
      <c r="F1612" s="7">
        <v>42930</v>
      </c>
      <c r="G1612" t="s">
        <v>102</v>
      </c>
      <c r="H1612" s="13">
        <v>0</v>
      </c>
    </row>
    <row r="1613" spans="1:8" x14ac:dyDescent="0.35">
      <c r="A1613" t="s">
        <v>845</v>
      </c>
      <c r="B1613" t="s">
        <v>30</v>
      </c>
      <c r="C1613" t="s">
        <v>12</v>
      </c>
      <c r="D1613">
        <v>22115</v>
      </c>
      <c r="F1613" s="7">
        <v>42942</v>
      </c>
      <c r="G1613" t="s">
        <v>587</v>
      </c>
      <c r="H1613" s="13">
        <v>0</v>
      </c>
    </row>
    <row r="1614" spans="1:8" x14ac:dyDescent="0.35">
      <c r="A1614" t="s">
        <v>845</v>
      </c>
      <c r="B1614" t="s">
        <v>30</v>
      </c>
      <c r="C1614" t="s">
        <v>12</v>
      </c>
      <c r="D1614">
        <v>22115</v>
      </c>
      <c r="F1614" s="7">
        <v>42942</v>
      </c>
      <c r="G1614" t="s">
        <v>102</v>
      </c>
      <c r="H1614" s="13">
        <v>0</v>
      </c>
    </row>
    <row r="1615" spans="1:8" x14ac:dyDescent="0.35">
      <c r="A1615" t="s">
        <v>845</v>
      </c>
      <c r="B1615" t="s">
        <v>35</v>
      </c>
      <c r="C1615" t="s">
        <v>12</v>
      </c>
      <c r="D1615">
        <v>22115</v>
      </c>
      <c r="F1615" s="7">
        <v>42942</v>
      </c>
      <c r="G1615" t="s">
        <v>587</v>
      </c>
      <c r="H1615" s="13">
        <v>0</v>
      </c>
    </row>
    <row r="1616" spans="1:8" x14ac:dyDescent="0.35">
      <c r="A1616" t="s">
        <v>845</v>
      </c>
      <c r="B1616" t="s">
        <v>35</v>
      </c>
      <c r="C1616" t="s">
        <v>12</v>
      </c>
      <c r="D1616">
        <v>22115</v>
      </c>
      <c r="F1616" s="7">
        <v>42942</v>
      </c>
      <c r="G1616" t="s">
        <v>102</v>
      </c>
      <c r="H1616" s="13">
        <v>0</v>
      </c>
    </row>
    <row r="1617" spans="1:8" x14ac:dyDescent="0.35">
      <c r="A1617" t="s">
        <v>845</v>
      </c>
      <c r="B1617" t="s">
        <v>30</v>
      </c>
      <c r="C1617" t="s">
        <v>12</v>
      </c>
      <c r="D1617">
        <v>52815</v>
      </c>
      <c r="F1617" s="7">
        <v>42942</v>
      </c>
      <c r="G1617" t="s">
        <v>102</v>
      </c>
      <c r="H1617" s="13">
        <v>3.34</v>
      </c>
    </row>
    <row r="1618" spans="1:8" x14ac:dyDescent="0.35">
      <c r="A1618" t="s">
        <v>845</v>
      </c>
      <c r="B1618" t="s">
        <v>30</v>
      </c>
      <c r="C1618" t="s">
        <v>12</v>
      </c>
      <c r="D1618">
        <v>52815</v>
      </c>
      <c r="F1618" s="7">
        <v>42942</v>
      </c>
      <c r="G1618" t="s">
        <v>587</v>
      </c>
      <c r="H1618" s="13">
        <v>-3.34</v>
      </c>
    </row>
    <row r="1619" spans="1:8" x14ac:dyDescent="0.35">
      <c r="A1619" t="s">
        <v>845</v>
      </c>
      <c r="B1619" t="s">
        <v>35</v>
      </c>
      <c r="C1619" t="s">
        <v>12</v>
      </c>
      <c r="D1619">
        <v>52815</v>
      </c>
      <c r="F1619" s="7">
        <v>42942</v>
      </c>
      <c r="G1619" t="s">
        <v>102</v>
      </c>
      <c r="H1619" s="13">
        <v>1.74</v>
      </c>
    </row>
    <row r="1620" spans="1:8" x14ac:dyDescent="0.35">
      <c r="A1620" t="s">
        <v>845</v>
      </c>
      <c r="B1620" t="s">
        <v>35</v>
      </c>
      <c r="C1620" t="s">
        <v>12</v>
      </c>
      <c r="D1620">
        <v>52815</v>
      </c>
      <c r="F1620" s="7">
        <v>42942</v>
      </c>
      <c r="G1620" t="s">
        <v>587</v>
      </c>
      <c r="H1620" s="13">
        <v>-1.74</v>
      </c>
    </row>
    <row r="1621" spans="1:8" x14ac:dyDescent="0.35">
      <c r="A1621" t="s">
        <v>845</v>
      </c>
      <c r="B1621" t="s">
        <v>30</v>
      </c>
      <c r="C1621" t="s">
        <v>12</v>
      </c>
      <c r="D1621">
        <v>112414</v>
      </c>
      <c r="F1621" s="7">
        <v>42942</v>
      </c>
      <c r="G1621" t="s">
        <v>587</v>
      </c>
      <c r="H1621" s="13">
        <v>0</v>
      </c>
    </row>
    <row r="1622" spans="1:8" x14ac:dyDescent="0.35">
      <c r="A1622" t="s">
        <v>845</v>
      </c>
      <c r="B1622" t="s">
        <v>30</v>
      </c>
      <c r="C1622" t="s">
        <v>12</v>
      </c>
      <c r="D1622">
        <v>112414</v>
      </c>
      <c r="F1622" s="7">
        <v>42942</v>
      </c>
      <c r="G1622" t="s">
        <v>102</v>
      </c>
      <c r="H1622" s="13">
        <v>0</v>
      </c>
    </row>
    <row r="1623" spans="1:8" x14ac:dyDescent="0.35">
      <c r="A1623" t="s">
        <v>845</v>
      </c>
      <c r="B1623" t="s">
        <v>35</v>
      </c>
      <c r="C1623" t="s">
        <v>12</v>
      </c>
      <c r="D1623">
        <v>112414</v>
      </c>
      <c r="F1623" s="7">
        <v>42942</v>
      </c>
      <c r="G1623" t="s">
        <v>587</v>
      </c>
      <c r="H1623" s="13">
        <v>0</v>
      </c>
    </row>
    <row r="1624" spans="1:8" x14ac:dyDescent="0.35">
      <c r="A1624" t="s">
        <v>845</v>
      </c>
      <c r="B1624" t="s">
        <v>35</v>
      </c>
      <c r="C1624" t="s">
        <v>12</v>
      </c>
      <c r="D1624">
        <v>112414</v>
      </c>
      <c r="F1624" s="7">
        <v>42942</v>
      </c>
      <c r="G1624" t="s">
        <v>102</v>
      </c>
      <c r="H1624" s="13">
        <v>0</v>
      </c>
    </row>
    <row r="1625" spans="1:8" x14ac:dyDescent="0.35">
      <c r="A1625" t="s">
        <v>849</v>
      </c>
      <c r="B1625" t="s">
        <v>59</v>
      </c>
      <c r="C1625" t="s">
        <v>12</v>
      </c>
      <c r="D1625">
        <v>52815</v>
      </c>
      <c r="F1625" s="7">
        <v>42955</v>
      </c>
      <c r="G1625" t="s">
        <v>102</v>
      </c>
      <c r="H1625" s="13">
        <v>419.76</v>
      </c>
    </row>
    <row r="1626" spans="1:8" x14ac:dyDescent="0.35">
      <c r="A1626" t="s">
        <v>849</v>
      </c>
      <c r="B1626" t="s">
        <v>59</v>
      </c>
      <c r="C1626" t="s">
        <v>12</v>
      </c>
      <c r="D1626">
        <v>52815</v>
      </c>
      <c r="F1626" s="7">
        <v>42955</v>
      </c>
      <c r="G1626" t="s">
        <v>630</v>
      </c>
      <c r="H1626" s="13">
        <v>0</v>
      </c>
    </row>
    <row r="1627" spans="1:8" x14ac:dyDescent="0.35">
      <c r="A1627" t="s">
        <v>849</v>
      </c>
      <c r="B1627" t="s">
        <v>59</v>
      </c>
      <c r="C1627" t="s">
        <v>12</v>
      </c>
      <c r="D1627">
        <v>52815</v>
      </c>
      <c r="F1627" s="7">
        <v>42955</v>
      </c>
      <c r="G1627" t="s">
        <v>631</v>
      </c>
      <c r="H1627" s="13">
        <v>0</v>
      </c>
    </row>
    <row r="1628" spans="1:8" x14ac:dyDescent="0.35">
      <c r="A1628" t="s">
        <v>849</v>
      </c>
      <c r="B1628" t="s">
        <v>59</v>
      </c>
      <c r="C1628" t="s">
        <v>12</v>
      </c>
      <c r="D1628">
        <v>52815</v>
      </c>
      <c r="F1628" s="7">
        <v>42955</v>
      </c>
      <c r="G1628" t="s">
        <v>827</v>
      </c>
      <c r="H1628" s="13">
        <v>-0.34</v>
      </c>
    </row>
    <row r="1629" spans="1:8" x14ac:dyDescent="0.35">
      <c r="A1629" t="s">
        <v>849</v>
      </c>
      <c r="B1629" t="s">
        <v>59</v>
      </c>
      <c r="C1629" t="s">
        <v>12</v>
      </c>
      <c r="D1629">
        <v>52815</v>
      </c>
      <c r="F1629" s="7">
        <v>42955</v>
      </c>
      <c r="G1629" t="s">
        <v>143</v>
      </c>
      <c r="H1629" s="13">
        <v>-80.109999999999985</v>
      </c>
    </row>
    <row r="1630" spans="1:8" x14ac:dyDescent="0.35">
      <c r="A1630" t="s">
        <v>849</v>
      </c>
      <c r="B1630" t="s">
        <v>59</v>
      </c>
      <c r="C1630" t="s">
        <v>12</v>
      </c>
      <c r="D1630">
        <v>52815</v>
      </c>
      <c r="E1630">
        <v>-12.53</v>
      </c>
      <c r="F1630" s="7">
        <v>42955</v>
      </c>
      <c r="G1630" t="s">
        <v>711</v>
      </c>
      <c r="H1630" s="13">
        <v>-339.31</v>
      </c>
    </row>
    <row r="1631" spans="1:8" x14ac:dyDescent="0.35">
      <c r="A1631" t="s">
        <v>1404</v>
      </c>
      <c r="B1631" t="s">
        <v>57</v>
      </c>
      <c r="C1631" t="s">
        <v>12</v>
      </c>
      <c r="D1631">
        <v>22115</v>
      </c>
      <c r="F1631" s="7">
        <v>42968</v>
      </c>
      <c r="G1631" t="s">
        <v>1403</v>
      </c>
      <c r="H1631" s="13">
        <v>0</v>
      </c>
    </row>
    <row r="1632" spans="1:8" x14ac:dyDescent="0.35">
      <c r="A1632" t="s">
        <v>1404</v>
      </c>
      <c r="B1632" t="s">
        <v>57</v>
      </c>
      <c r="C1632" t="s">
        <v>12</v>
      </c>
      <c r="D1632">
        <v>22115</v>
      </c>
      <c r="F1632" s="7">
        <v>42968</v>
      </c>
      <c r="G1632" t="s">
        <v>102</v>
      </c>
      <c r="H1632" s="13">
        <v>0</v>
      </c>
    </row>
    <row r="1633" spans="1:8" x14ac:dyDescent="0.35">
      <c r="A1633" t="s">
        <v>1404</v>
      </c>
      <c r="B1633" t="s">
        <v>57</v>
      </c>
      <c r="C1633" t="s">
        <v>12</v>
      </c>
      <c r="D1633">
        <v>52815</v>
      </c>
      <c r="F1633" s="7">
        <v>42968</v>
      </c>
      <c r="G1633" t="s">
        <v>102</v>
      </c>
      <c r="H1633" s="13">
        <v>3.82</v>
      </c>
    </row>
    <row r="1634" spans="1:8" x14ac:dyDescent="0.35">
      <c r="A1634" t="s">
        <v>1404</v>
      </c>
      <c r="B1634" t="s">
        <v>57</v>
      </c>
      <c r="C1634" t="s">
        <v>12</v>
      </c>
      <c r="D1634">
        <v>52815</v>
      </c>
      <c r="F1634" s="7">
        <v>42968</v>
      </c>
      <c r="G1634" t="s">
        <v>1403</v>
      </c>
      <c r="H1634" s="13">
        <v>-3.82</v>
      </c>
    </row>
    <row r="1635" spans="1:8" x14ac:dyDescent="0.35">
      <c r="A1635" t="s">
        <v>1404</v>
      </c>
      <c r="B1635" t="s">
        <v>57</v>
      </c>
      <c r="C1635" t="s">
        <v>12</v>
      </c>
      <c r="D1635">
        <v>112414</v>
      </c>
      <c r="F1635" s="7">
        <v>42968</v>
      </c>
      <c r="G1635" t="s">
        <v>1403</v>
      </c>
      <c r="H1635" s="13">
        <v>0</v>
      </c>
    </row>
    <row r="1636" spans="1:8" x14ac:dyDescent="0.35">
      <c r="A1636" t="s">
        <v>1404</v>
      </c>
      <c r="B1636" t="s">
        <v>57</v>
      </c>
      <c r="C1636" t="s">
        <v>12</v>
      </c>
      <c r="D1636">
        <v>112414</v>
      </c>
      <c r="F1636" s="7">
        <v>42968</v>
      </c>
      <c r="G1636" t="s">
        <v>102</v>
      </c>
      <c r="H1636" s="13">
        <v>0</v>
      </c>
    </row>
    <row r="1637" spans="1:8" x14ac:dyDescent="0.35">
      <c r="A1637" t="s">
        <v>845</v>
      </c>
      <c r="B1637" t="s">
        <v>63</v>
      </c>
      <c r="C1637" t="s">
        <v>12</v>
      </c>
      <c r="D1637">
        <v>22115</v>
      </c>
      <c r="F1637" s="7">
        <v>42972</v>
      </c>
      <c r="G1637" t="s">
        <v>587</v>
      </c>
      <c r="H1637" s="13">
        <v>0</v>
      </c>
    </row>
    <row r="1638" spans="1:8" x14ac:dyDescent="0.35">
      <c r="A1638" t="s">
        <v>845</v>
      </c>
      <c r="B1638" t="s">
        <v>63</v>
      </c>
      <c r="C1638" t="s">
        <v>12</v>
      </c>
      <c r="D1638">
        <v>22115</v>
      </c>
      <c r="F1638" s="7">
        <v>42972</v>
      </c>
      <c r="G1638" t="s">
        <v>102</v>
      </c>
      <c r="H1638" s="13">
        <v>0</v>
      </c>
    </row>
    <row r="1639" spans="1:8" x14ac:dyDescent="0.35">
      <c r="A1639" t="s">
        <v>845</v>
      </c>
      <c r="B1639" t="s">
        <v>63</v>
      </c>
      <c r="C1639" t="s">
        <v>12</v>
      </c>
      <c r="D1639">
        <v>52815</v>
      </c>
      <c r="F1639" s="7">
        <v>42972</v>
      </c>
      <c r="G1639" t="s">
        <v>102</v>
      </c>
      <c r="H1639" s="13">
        <v>2.76</v>
      </c>
    </row>
    <row r="1640" spans="1:8" x14ac:dyDescent="0.35">
      <c r="A1640" t="s">
        <v>845</v>
      </c>
      <c r="B1640" t="s">
        <v>63</v>
      </c>
      <c r="C1640" t="s">
        <v>12</v>
      </c>
      <c r="D1640">
        <v>52815</v>
      </c>
      <c r="F1640" s="7">
        <v>42972</v>
      </c>
      <c r="G1640" t="s">
        <v>587</v>
      </c>
      <c r="H1640" s="13">
        <v>-2.76</v>
      </c>
    </row>
    <row r="1641" spans="1:8" x14ac:dyDescent="0.35">
      <c r="A1641" t="s">
        <v>844</v>
      </c>
      <c r="B1641" t="s">
        <v>63</v>
      </c>
      <c r="C1641" t="s">
        <v>12</v>
      </c>
      <c r="D1641">
        <v>52815</v>
      </c>
      <c r="F1641" s="7">
        <v>42972</v>
      </c>
      <c r="G1641" t="s">
        <v>102</v>
      </c>
      <c r="H1641" s="13">
        <v>2.77</v>
      </c>
    </row>
    <row r="1642" spans="1:8" x14ac:dyDescent="0.35">
      <c r="A1642" t="s">
        <v>844</v>
      </c>
      <c r="B1642" t="s">
        <v>63</v>
      </c>
      <c r="C1642" t="s">
        <v>12</v>
      </c>
      <c r="D1642">
        <v>52815</v>
      </c>
      <c r="F1642" s="7">
        <v>42972</v>
      </c>
      <c r="G1642" t="s">
        <v>691</v>
      </c>
      <c r="H1642" s="13">
        <v>-2.77</v>
      </c>
    </row>
    <row r="1643" spans="1:8" x14ac:dyDescent="0.35">
      <c r="A1643" t="s">
        <v>845</v>
      </c>
      <c r="B1643" t="s">
        <v>63</v>
      </c>
      <c r="C1643" t="s">
        <v>12</v>
      </c>
      <c r="D1643">
        <v>112414</v>
      </c>
      <c r="F1643" s="7">
        <v>42972</v>
      </c>
      <c r="G1643" t="s">
        <v>587</v>
      </c>
      <c r="H1643" s="13">
        <v>0</v>
      </c>
    </row>
    <row r="1644" spans="1:8" x14ac:dyDescent="0.35">
      <c r="A1644" t="s">
        <v>845</v>
      </c>
      <c r="B1644" t="s">
        <v>63</v>
      </c>
      <c r="C1644" t="s">
        <v>12</v>
      </c>
      <c r="D1644">
        <v>112414</v>
      </c>
      <c r="F1644" s="7">
        <v>42972</v>
      </c>
      <c r="G1644" t="s">
        <v>102</v>
      </c>
      <c r="H1644" s="13">
        <v>0</v>
      </c>
    </row>
    <row r="1645" spans="1:8" x14ac:dyDescent="0.35">
      <c r="A1645" t="s">
        <v>845</v>
      </c>
      <c r="B1645" t="s">
        <v>32</v>
      </c>
      <c r="C1645" t="s">
        <v>12</v>
      </c>
      <c r="D1645">
        <v>22115</v>
      </c>
      <c r="F1645" s="7">
        <v>42983</v>
      </c>
      <c r="G1645" t="s">
        <v>587</v>
      </c>
      <c r="H1645" s="13">
        <v>0</v>
      </c>
    </row>
    <row r="1646" spans="1:8" x14ac:dyDescent="0.35">
      <c r="A1646" t="s">
        <v>845</v>
      </c>
      <c r="B1646" t="s">
        <v>32</v>
      </c>
      <c r="C1646" t="s">
        <v>12</v>
      </c>
      <c r="D1646">
        <v>22115</v>
      </c>
      <c r="F1646" s="7">
        <v>42983</v>
      </c>
      <c r="G1646" t="s">
        <v>102</v>
      </c>
      <c r="H1646" s="13">
        <v>0</v>
      </c>
    </row>
    <row r="1647" spans="1:8" x14ac:dyDescent="0.35">
      <c r="A1647" t="s">
        <v>845</v>
      </c>
      <c r="B1647" t="s">
        <v>32</v>
      </c>
      <c r="C1647" t="s">
        <v>12</v>
      </c>
      <c r="D1647">
        <v>52815</v>
      </c>
      <c r="F1647" s="7">
        <v>42983</v>
      </c>
      <c r="G1647" t="s">
        <v>102</v>
      </c>
      <c r="H1647" s="13">
        <v>1.57</v>
      </c>
    </row>
    <row r="1648" spans="1:8" x14ac:dyDescent="0.35">
      <c r="A1648" t="s">
        <v>845</v>
      </c>
      <c r="B1648" t="s">
        <v>32</v>
      </c>
      <c r="C1648" t="s">
        <v>12</v>
      </c>
      <c r="D1648">
        <v>52815</v>
      </c>
      <c r="F1648" s="7">
        <v>42983</v>
      </c>
      <c r="G1648" t="s">
        <v>587</v>
      </c>
      <c r="H1648" s="13">
        <v>-1.57</v>
      </c>
    </row>
    <row r="1649" spans="1:8" x14ac:dyDescent="0.35">
      <c r="A1649" t="s">
        <v>845</v>
      </c>
      <c r="B1649" t="s">
        <v>32</v>
      </c>
      <c r="C1649" t="s">
        <v>12</v>
      </c>
      <c r="D1649">
        <v>112414</v>
      </c>
      <c r="F1649" s="7">
        <v>42983</v>
      </c>
      <c r="G1649" t="s">
        <v>587</v>
      </c>
      <c r="H1649" s="13">
        <v>0</v>
      </c>
    </row>
    <row r="1650" spans="1:8" x14ac:dyDescent="0.35">
      <c r="A1650" t="s">
        <v>845</v>
      </c>
      <c r="B1650" t="s">
        <v>32</v>
      </c>
      <c r="C1650" t="s">
        <v>12</v>
      </c>
      <c r="D1650">
        <v>112414</v>
      </c>
      <c r="F1650" s="7">
        <v>42983</v>
      </c>
      <c r="G1650" t="s">
        <v>102</v>
      </c>
      <c r="H1650" s="13">
        <v>0</v>
      </c>
    </row>
    <row r="1651" spans="1:8" x14ac:dyDescent="0.35">
      <c r="A1651" t="s">
        <v>845</v>
      </c>
      <c r="B1651" t="s">
        <v>72</v>
      </c>
      <c r="C1651" t="s">
        <v>12</v>
      </c>
      <c r="D1651">
        <v>22115</v>
      </c>
      <c r="F1651" s="7">
        <v>42996</v>
      </c>
      <c r="G1651" t="s">
        <v>587</v>
      </c>
      <c r="H1651" s="13">
        <v>0</v>
      </c>
    </row>
    <row r="1652" spans="1:8" x14ac:dyDescent="0.35">
      <c r="A1652" t="s">
        <v>845</v>
      </c>
      <c r="B1652" t="s">
        <v>72</v>
      </c>
      <c r="C1652" t="s">
        <v>12</v>
      </c>
      <c r="D1652">
        <v>22115</v>
      </c>
      <c r="F1652" s="7">
        <v>42996</v>
      </c>
      <c r="G1652" t="s">
        <v>102</v>
      </c>
      <c r="H1652" s="13">
        <v>0</v>
      </c>
    </row>
    <row r="1653" spans="1:8" x14ac:dyDescent="0.35">
      <c r="A1653" t="s">
        <v>845</v>
      </c>
      <c r="B1653" t="s">
        <v>72</v>
      </c>
      <c r="C1653" t="s">
        <v>12</v>
      </c>
      <c r="D1653">
        <v>52815</v>
      </c>
      <c r="F1653" s="7">
        <v>42996</v>
      </c>
      <c r="G1653" t="s">
        <v>102</v>
      </c>
      <c r="H1653" s="13">
        <v>1.84</v>
      </c>
    </row>
    <row r="1654" spans="1:8" x14ac:dyDescent="0.35">
      <c r="A1654" t="s">
        <v>845</v>
      </c>
      <c r="B1654" t="s">
        <v>72</v>
      </c>
      <c r="C1654" t="s">
        <v>12</v>
      </c>
      <c r="D1654">
        <v>52815</v>
      </c>
      <c r="F1654" s="7">
        <v>42996</v>
      </c>
      <c r="G1654" t="s">
        <v>587</v>
      </c>
      <c r="H1654" s="13">
        <v>-1.84</v>
      </c>
    </row>
    <row r="1655" spans="1:8" x14ac:dyDescent="0.35">
      <c r="A1655" t="s">
        <v>845</v>
      </c>
      <c r="B1655" t="s">
        <v>72</v>
      </c>
      <c r="C1655" t="s">
        <v>12</v>
      </c>
      <c r="D1655">
        <v>112414</v>
      </c>
      <c r="F1655" s="7">
        <v>42996</v>
      </c>
      <c r="G1655" t="s">
        <v>587</v>
      </c>
      <c r="H1655" s="13">
        <v>0</v>
      </c>
    </row>
    <row r="1656" spans="1:8" x14ac:dyDescent="0.35">
      <c r="A1656" t="s">
        <v>845</v>
      </c>
      <c r="B1656" t="s">
        <v>72</v>
      </c>
      <c r="C1656" t="s">
        <v>12</v>
      </c>
      <c r="D1656">
        <v>112414</v>
      </c>
      <c r="F1656" s="7">
        <v>42996</v>
      </c>
      <c r="G1656" t="s">
        <v>102</v>
      </c>
      <c r="H1656" s="13">
        <v>0</v>
      </c>
    </row>
    <row r="1657" spans="1:8" x14ac:dyDescent="0.35">
      <c r="A1657" t="s">
        <v>845</v>
      </c>
      <c r="B1657" t="s">
        <v>58</v>
      </c>
      <c r="C1657" t="s">
        <v>12</v>
      </c>
      <c r="D1657">
        <v>22115</v>
      </c>
      <c r="F1657" s="7">
        <v>42998</v>
      </c>
      <c r="G1657" t="s">
        <v>587</v>
      </c>
      <c r="H1657" s="13">
        <v>0</v>
      </c>
    </row>
    <row r="1658" spans="1:8" x14ac:dyDescent="0.35">
      <c r="A1658" t="s">
        <v>845</v>
      </c>
      <c r="B1658" t="s">
        <v>58</v>
      </c>
      <c r="C1658" t="s">
        <v>12</v>
      </c>
      <c r="D1658">
        <v>22115</v>
      </c>
      <c r="F1658" s="7">
        <v>42998</v>
      </c>
      <c r="G1658" t="s">
        <v>102</v>
      </c>
      <c r="H1658" s="13">
        <v>0</v>
      </c>
    </row>
    <row r="1659" spans="1:8" x14ac:dyDescent="0.35">
      <c r="A1659" t="s">
        <v>845</v>
      </c>
      <c r="B1659" t="s">
        <v>58</v>
      </c>
      <c r="C1659" t="s">
        <v>12</v>
      </c>
      <c r="D1659">
        <v>52815</v>
      </c>
      <c r="F1659" s="7">
        <v>42998</v>
      </c>
      <c r="G1659" t="s">
        <v>102</v>
      </c>
      <c r="H1659" s="13">
        <v>2.0099999999999998</v>
      </c>
    </row>
    <row r="1660" spans="1:8" x14ac:dyDescent="0.35">
      <c r="A1660" t="s">
        <v>845</v>
      </c>
      <c r="B1660" t="s">
        <v>58</v>
      </c>
      <c r="C1660" t="s">
        <v>12</v>
      </c>
      <c r="D1660">
        <v>52815</v>
      </c>
      <c r="F1660" s="7">
        <v>42998</v>
      </c>
      <c r="G1660" t="s">
        <v>587</v>
      </c>
      <c r="H1660" s="13">
        <v>-2.0099999999999998</v>
      </c>
    </row>
    <row r="1661" spans="1:8" x14ac:dyDescent="0.35">
      <c r="A1661" t="s">
        <v>845</v>
      </c>
      <c r="B1661" t="s">
        <v>58</v>
      </c>
      <c r="C1661" t="s">
        <v>12</v>
      </c>
      <c r="D1661">
        <v>112414</v>
      </c>
      <c r="F1661" s="7">
        <v>42998</v>
      </c>
      <c r="G1661" t="s">
        <v>587</v>
      </c>
      <c r="H1661" s="13">
        <v>0</v>
      </c>
    </row>
    <row r="1662" spans="1:8" x14ac:dyDescent="0.35">
      <c r="A1662" t="s">
        <v>845</v>
      </c>
      <c r="B1662" t="s">
        <v>58</v>
      </c>
      <c r="C1662" t="s">
        <v>12</v>
      </c>
      <c r="D1662">
        <v>112414</v>
      </c>
      <c r="F1662" s="7">
        <v>42998</v>
      </c>
      <c r="G1662" t="s">
        <v>102</v>
      </c>
      <c r="H1662" s="13">
        <v>0</v>
      </c>
    </row>
    <row r="1663" spans="1:8" x14ac:dyDescent="0.35">
      <c r="A1663" t="s">
        <v>845</v>
      </c>
      <c r="B1663" t="s">
        <v>34</v>
      </c>
      <c r="C1663" t="s">
        <v>12</v>
      </c>
      <c r="D1663">
        <v>22115</v>
      </c>
      <c r="F1663" s="7">
        <v>42999</v>
      </c>
      <c r="G1663" t="s">
        <v>587</v>
      </c>
      <c r="H1663" s="13">
        <v>0</v>
      </c>
    </row>
    <row r="1664" spans="1:8" x14ac:dyDescent="0.35">
      <c r="A1664" t="s">
        <v>845</v>
      </c>
      <c r="B1664" t="s">
        <v>34</v>
      </c>
      <c r="C1664" t="s">
        <v>12</v>
      </c>
      <c r="D1664">
        <v>22115</v>
      </c>
      <c r="F1664" s="7">
        <v>42999</v>
      </c>
      <c r="G1664" t="s">
        <v>102</v>
      </c>
      <c r="H1664" s="13">
        <v>0</v>
      </c>
    </row>
    <row r="1665" spans="1:8" x14ac:dyDescent="0.35">
      <c r="A1665" t="s">
        <v>845</v>
      </c>
      <c r="B1665" t="s">
        <v>34</v>
      </c>
      <c r="C1665" t="s">
        <v>12</v>
      </c>
      <c r="D1665">
        <v>52815</v>
      </c>
      <c r="F1665" s="7">
        <v>42999</v>
      </c>
      <c r="G1665" t="s">
        <v>102</v>
      </c>
      <c r="H1665" s="13">
        <v>3.19</v>
      </c>
    </row>
    <row r="1666" spans="1:8" x14ac:dyDescent="0.35">
      <c r="A1666" t="s">
        <v>845</v>
      </c>
      <c r="B1666" t="s">
        <v>34</v>
      </c>
      <c r="C1666" t="s">
        <v>12</v>
      </c>
      <c r="D1666">
        <v>52815</v>
      </c>
      <c r="F1666" s="7">
        <v>42999</v>
      </c>
      <c r="G1666" t="s">
        <v>587</v>
      </c>
      <c r="H1666" s="13">
        <v>-3.19</v>
      </c>
    </row>
    <row r="1667" spans="1:8" x14ac:dyDescent="0.35">
      <c r="A1667" t="s">
        <v>845</v>
      </c>
      <c r="B1667" t="s">
        <v>34</v>
      </c>
      <c r="C1667" t="s">
        <v>12</v>
      </c>
      <c r="D1667">
        <v>112414</v>
      </c>
      <c r="F1667" s="7">
        <v>42999</v>
      </c>
      <c r="G1667" t="s">
        <v>587</v>
      </c>
      <c r="H1667" s="13">
        <v>0</v>
      </c>
    </row>
    <row r="1668" spans="1:8" x14ac:dyDescent="0.35">
      <c r="A1668" t="s">
        <v>845</v>
      </c>
      <c r="B1668" t="s">
        <v>34</v>
      </c>
      <c r="C1668" t="s">
        <v>12</v>
      </c>
      <c r="D1668">
        <v>112414</v>
      </c>
      <c r="F1668" s="7">
        <v>42999</v>
      </c>
      <c r="G1668" t="s">
        <v>102</v>
      </c>
      <c r="H1668" s="13">
        <v>0</v>
      </c>
    </row>
    <row r="1669" spans="1:8" x14ac:dyDescent="0.35">
      <c r="A1669" t="s">
        <v>845</v>
      </c>
      <c r="B1669" t="s">
        <v>65</v>
      </c>
      <c r="C1669" t="s">
        <v>12</v>
      </c>
      <c r="D1669">
        <v>22115</v>
      </c>
      <c r="F1669" s="7">
        <v>43006</v>
      </c>
      <c r="G1669" t="s">
        <v>587</v>
      </c>
      <c r="H1669" s="13">
        <v>0</v>
      </c>
    </row>
    <row r="1670" spans="1:8" x14ac:dyDescent="0.35">
      <c r="A1670" t="s">
        <v>845</v>
      </c>
      <c r="B1670" t="s">
        <v>65</v>
      </c>
      <c r="C1670" t="s">
        <v>12</v>
      </c>
      <c r="D1670">
        <v>22115</v>
      </c>
      <c r="F1670" s="7">
        <v>43006</v>
      </c>
      <c r="G1670" t="s">
        <v>102</v>
      </c>
      <c r="H1670" s="13">
        <v>0</v>
      </c>
    </row>
    <row r="1671" spans="1:8" x14ac:dyDescent="0.35">
      <c r="A1671" t="s">
        <v>845</v>
      </c>
      <c r="B1671" t="s">
        <v>65</v>
      </c>
      <c r="C1671" t="s">
        <v>12</v>
      </c>
      <c r="D1671">
        <v>52815</v>
      </c>
      <c r="F1671" s="7">
        <v>43006</v>
      </c>
      <c r="G1671" t="s">
        <v>102</v>
      </c>
      <c r="H1671" s="13">
        <v>1.56</v>
      </c>
    </row>
    <row r="1672" spans="1:8" x14ac:dyDescent="0.35">
      <c r="A1672" t="s">
        <v>845</v>
      </c>
      <c r="B1672" t="s">
        <v>65</v>
      </c>
      <c r="C1672" t="s">
        <v>12</v>
      </c>
      <c r="D1672">
        <v>52815</v>
      </c>
      <c r="F1672" s="7">
        <v>43006</v>
      </c>
      <c r="G1672" t="s">
        <v>587</v>
      </c>
      <c r="H1672" s="13">
        <v>-1.56</v>
      </c>
    </row>
    <row r="1673" spans="1:8" x14ac:dyDescent="0.35">
      <c r="A1673" t="s">
        <v>845</v>
      </c>
      <c r="B1673" t="s">
        <v>65</v>
      </c>
      <c r="C1673" t="s">
        <v>12</v>
      </c>
      <c r="D1673">
        <v>112414</v>
      </c>
      <c r="F1673" s="7">
        <v>43006</v>
      </c>
      <c r="G1673" t="s">
        <v>587</v>
      </c>
      <c r="H1673" s="13">
        <v>0</v>
      </c>
    </row>
    <row r="1674" spans="1:8" x14ac:dyDescent="0.35">
      <c r="A1674" t="s">
        <v>845</v>
      </c>
      <c r="B1674" t="s">
        <v>65</v>
      </c>
      <c r="C1674" t="s">
        <v>12</v>
      </c>
      <c r="D1674">
        <v>112414</v>
      </c>
      <c r="F1674" s="7">
        <v>43006</v>
      </c>
      <c r="G1674" t="s">
        <v>102</v>
      </c>
      <c r="H1674" s="13">
        <v>0</v>
      </c>
    </row>
    <row r="1675" spans="1:8" x14ac:dyDescent="0.35">
      <c r="A1675" t="s">
        <v>845</v>
      </c>
      <c r="B1675" t="s">
        <v>55</v>
      </c>
      <c r="C1675" t="s">
        <v>12</v>
      </c>
      <c r="D1675">
        <v>22115</v>
      </c>
      <c r="F1675" s="7">
        <v>43007</v>
      </c>
      <c r="G1675" t="s">
        <v>587</v>
      </c>
      <c r="H1675" s="13">
        <v>0</v>
      </c>
    </row>
    <row r="1676" spans="1:8" x14ac:dyDescent="0.35">
      <c r="A1676" t="s">
        <v>845</v>
      </c>
      <c r="B1676" t="s">
        <v>55</v>
      </c>
      <c r="C1676" t="s">
        <v>12</v>
      </c>
      <c r="D1676">
        <v>22115</v>
      </c>
      <c r="F1676" s="7">
        <v>43007</v>
      </c>
      <c r="G1676" t="s">
        <v>102</v>
      </c>
      <c r="H1676" s="13">
        <v>0</v>
      </c>
    </row>
    <row r="1677" spans="1:8" x14ac:dyDescent="0.35">
      <c r="A1677" t="s">
        <v>845</v>
      </c>
      <c r="B1677" t="s">
        <v>55</v>
      </c>
      <c r="C1677" t="s">
        <v>12</v>
      </c>
      <c r="D1677">
        <v>52815</v>
      </c>
      <c r="F1677" s="7">
        <v>43007</v>
      </c>
      <c r="G1677" t="s">
        <v>102</v>
      </c>
      <c r="H1677" s="13">
        <v>38.47</v>
      </c>
    </row>
    <row r="1678" spans="1:8" x14ac:dyDescent="0.35">
      <c r="A1678" t="s">
        <v>845</v>
      </c>
      <c r="B1678" t="s">
        <v>55</v>
      </c>
      <c r="C1678" t="s">
        <v>12</v>
      </c>
      <c r="D1678">
        <v>52815</v>
      </c>
      <c r="F1678" s="7">
        <v>43007</v>
      </c>
      <c r="G1678" t="s">
        <v>587</v>
      </c>
      <c r="H1678" s="13">
        <v>-38.47</v>
      </c>
    </row>
    <row r="1679" spans="1:8" x14ac:dyDescent="0.35">
      <c r="A1679" t="s">
        <v>845</v>
      </c>
      <c r="B1679" t="s">
        <v>55</v>
      </c>
      <c r="C1679" t="s">
        <v>12</v>
      </c>
      <c r="D1679">
        <v>112414</v>
      </c>
      <c r="F1679" s="7">
        <v>43007</v>
      </c>
      <c r="G1679" t="s">
        <v>587</v>
      </c>
      <c r="H1679" s="13">
        <v>0</v>
      </c>
    </row>
    <row r="1680" spans="1:8" x14ac:dyDescent="0.35">
      <c r="A1680" t="s">
        <v>845</v>
      </c>
      <c r="B1680" t="s">
        <v>55</v>
      </c>
      <c r="C1680" t="s">
        <v>12</v>
      </c>
      <c r="D1680">
        <v>112414</v>
      </c>
      <c r="F1680" s="7">
        <v>43007</v>
      </c>
      <c r="G1680" t="s">
        <v>102</v>
      </c>
      <c r="H1680" s="13">
        <v>0</v>
      </c>
    </row>
    <row r="1681" spans="1:8" x14ac:dyDescent="0.35">
      <c r="A1681" t="s">
        <v>845</v>
      </c>
      <c r="B1681" t="s">
        <v>66</v>
      </c>
      <c r="C1681" t="s">
        <v>12</v>
      </c>
      <c r="D1681">
        <v>22115</v>
      </c>
      <c r="F1681" s="7">
        <v>43010</v>
      </c>
      <c r="G1681" t="s">
        <v>587</v>
      </c>
      <c r="H1681" s="13">
        <v>0</v>
      </c>
    </row>
    <row r="1682" spans="1:8" x14ac:dyDescent="0.35">
      <c r="A1682" t="s">
        <v>845</v>
      </c>
      <c r="B1682" t="s">
        <v>66</v>
      </c>
      <c r="C1682" t="s">
        <v>12</v>
      </c>
      <c r="D1682">
        <v>22115</v>
      </c>
      <c r="F1682" s="7">
        <v>43010</v>
      </c>
      <c r="G1682" t="s">
        <v>102</v>
      </c>
      <c r="H1682" s="13">
        <v>0</v>
      </c>
    </row>
    <row r="1683" spans="1:8" x14ac:dyDescent="0.35">
      <c r="A1683" t="s">
        <v>845</v>
      </c>
      <c r="B1683" t="s">
        <v>51</v>
      </c>
      <c r="C1683" t="s">
        <v>12</v>
      </c>
      <c r="D1683">
        <v>22115</v>
      </c>
      <c r="F1683" s="7">
        <v>43010</v>
      </c>
      <c r="G1683" t="s">
        <v>587</v>
      </c>
      <c r="H1683" s="13">
        <v>0</v>
      </c>
    </row>
    <row r="1684" spans="1:8" x14ac:dyDescent="0.35">
      <c r="A1684" t="s">
        <v>845</v>
      </c>
      <c r="B1684" t="s">
        <v>51</v>
      </c>
      <c r="C1684" t="s">
        <v>12</v>
      </c>
      <c r="D1684">
        <v>22115</v>
      </c>
      <c r="F1684" s="7">
        <v>43010</v>
      </c>
      <c r="G1684" t="s">
        <v>102</v>
      </c>
      <c r="H1684" s="13">
        <v>0</v>
      </c>
    </row>
    <row r="1685" spans="1:8" x14ac:dyDescent="0.35">
      <c r="A1685" t="s">
        <v>845</v>
      </c>
      <c r="B1685" t="s">
        <v>66</v>
      </c>
      <c r="C1685" t="s">
        <v>12</v>
      </c>
      <c r="D1685">
        <v>52815</v>
      </c>
      <c r="F1685" s="7">
        <v>43010</v>
      </c>
      <c r="G1685" t="s">
        <v>102</v>
      </c>
      <c r="H1685" s="13">
        <v>2.52</v>
      </c>
    </row>
    <row r="1686" spans="1:8" x14ac:dyDescent="0.35">
      <c r="A1686" t="s">
        <v>845</v>
      </c>
      <c r="B1686" t="s">
        <v>66</v>
      </c>
      <c r="C1686" t="s">
        <v>12</v>
      </c>
      <c r="D1686">
        <v>52815</v>
      </c>
      <c r="F1686" s="7">
        <v>43010</v>
      </c>
      <c r="G1686" t="s">
        <v>587</v>
      </c>
      <c r="H1686" s="13">
        <v>-2.52</v>
      </c>
    </row>
    <row r="1687" spans="1:8" x14ac:dyDescent="0.35">
      <c r="A1687" t="s">
        <v>845</v>
      </c>
      <c r="B1687" t="s">
        <v>51</v>
      </c>
      <c r="C1687" t="s">
        <v>12</v>
      </c>
      <c r="D1687">
        <v>52815</v>
      </c>
      <c r="F1687" s="7">
        <v>43010</v>
      </c>
      <c r="G1687" t="s">
        <v>102</v>
      </c>
      <c r="H1687" s="13">
        <v>1</v>
      </c>
    </row>
    <row r="1688" spans="1:8" x14ac:dyDescent="0.35">
      <c r="A1688" t="s">
        <v>845</v>
      </c>
      <c r="B1688" t="s">
        <v>51</v>
      </c>
      <c r="C1688" t="s">
        <v>12</v>
      </c>
      <c r="D1688">
        <v>52815</v>
      </c>
      <c r="F1688" s="7">
        <v>43010</v>
      </c>
      <c r="G1688" t="s">
        <v>587</v>
      </c>
      <c r="H1688" s="13">
        <v>-1</v>
      </c>
    </row>
    <row r="1689" spans="1:8" x14ac:dyDescent="0.35">
      <c r="A1689" t="s">
        <v>845</v>
      </c>
      <c r="B1689" t="s">
        <v>66</v>
      </c>
      <c r="C1689" t="s">
        <v>12</v>
      </c>
      <c r="D1689">
        <v>112414</v>
      </c>
      <c r="F1689" s="7">
        <v>43010</v>
      </c>
      <c r="G1689" t="s">
        <v>587</v>
      </c>
      <c r="H1689" s="13">
        <v>0</v>
      </c>
    </row>
    <row r="1690" spans="1:8" x14ac:dyDescent="0.35">
      <c r="A1690" t="s">
        <v>845</v>
      </c>
      <c r="B1690" t="s">
        <v>66</v>
      </c>
      <c r="C1690" t="s">
        <v>12</v>
      </c>
      <c r="D1690">
        <v>112414</v>
      </c>
      <c r="F1690" s="7">
        <v>43010</v>
      </c>
      <c r="G1690" t="s">
        <v>102</v>
      </c>
      <c r="H1690" s="13">
        <v>0</v>
      </c>
    </row>
    <row r="1691" spans="1:8" x14ac:dyDescent="0.35">
      <c r="A1691" t="s">
        <v>845</v>
      </c>
      <c r="B1691" t="s">
        <v>51</v>
      </c>
      <c r="C1691" t="s">
        <v>12</v>
      </c>
      <c r="D1691">
        <v>112414</v>
      </c>
      <c r="F1691" s="7">
        <v>43010</v>
      </c>
      <c r="G1691" t="s">
        <v>587</v>
      </c>
      <c r="H1691" s="13">
        <v>0</v>
      </c>
    </row>
    <row r="1692" spans="1:8" x14ac:dyDescent="0.35">
      <c r="A1692" t="s">
        <v>845</v>
      </c>
      <c r="B1692" t="s">
        <v>51</v>
      </c>
      <c r="C1692" t="s">
        <v>12</v>
      </c>
      <c r="D1692">
        <v>112414</v>
      </c>
      <c r="F1692" s="7">
        <v>43010</v>
      </c>
      <c r="G1692" t="s">
        <v>102</v>
      </c>
      <c r="H1692" s="13">
        <v>0</v>
      </c>
    </row>
    <row r="1693" spans="1:8" x14ac:dyDescent="0.35">
      <c r="A1693" t="s">
        <v>317</v>
      </c>
      <c r="C1693" t="s">
        <v>12</v>
      </c>
      <c r="F1693" s="7">
        <v>43021</v>
      </c>
      <c r="G1693" t="s">
        <v>101</v>
      </c>
      <c r="H1693" s="13">
        <v>496.02</v>
      </c>
    </row>
    <row r="1694" spans="1:8" x14ac:dyDescent="0.35">
      <c r="A1694" t="s">
        <v>317</v>
      </c>
      <c r="C1694" t="s">
        <v>12</v>
      </c>
      <c r="F1694" s="7">
        <v>43021</v>
      </c>
      <c r="G1694" t="s">
        <v>102</v>
      </c>
      <c r="H1694" s="13">
        <v>-496.02</v>
      </c>
    </row>
    <row r="1695" spans="1:8" x14ac:dyDescent="0.35">
      <c r="A1695" t="s">
        <v>845</v>
      </c>
      <c r="B1695" t="s">
        <v>64</v>
      </c>
      <c r="C1695" t="s">
        <v>12</v>
      </c>
      <c r="D1695">
        <v>22115</v>
      </c>
      <c r="F1695" s="7">
        <v>43021</v>
      </c>
      <c r="G1695" t="s">
        <v>587</v>
      </c>
      <c r="H1695" s="13">
        <v>0</v>
      </c>
    </row>
    <row r="1696" spans="1:8" x14ac:dyDescent="0.35">
      <c r="A1696" t="s">
        <v>845</v>
      </c>
      <c r="B1696" t="s">
        <v>64</v>
      </c>
      <c r="C1696" t="s">
        <v>12</v>
      </c>
      <c r="D1696">
        <v>22115</v>
      </c>
      <c r="F1696" s="7">
        <v>43021</v>
      </c>
      <c r="G1696" t="s">
        <v>102</v>
      </c>
      <c r="H1696" s="13">
        <v>0</v>
      </c>
    </row>
    <row r="1697" spans="1:8" x14ac:dyDescent="0.35">
      <c r="A1697" t="s">
        <v>845</v>
      </c>
      <c r="B1697" t="s">
        <v>64</v>
      </c>
      <c r="C1697" t="s">
        <v>12</v>
      </c>
      <c r="D1697">
        <v>52815</v>
      </c>
      <c r="F1697" s="7">
        <v>43021</v>
      </c>
      <c r="G1697" t="s">
        <v>102</v>
      </c>
      <c r="H1697" s="13">
        <v>2.58</v>
      </c>
    </row>
    <row r="1698" spans="1:8" x14ac:dyDescent="0.35">
      <c r="A1698" t="s">
        <v>845</v>
      </c>
      <c r="B1698" t="s">
        <v>64</v>
      </c>
      <c r="C1698" t="s">
        <v>12</v>
      </c>
      <c r="D1698">
        <v>52815</v>
      </c>
      <c r="F1698" s="7">
        <v>43021</v>
      </c>
      <c r="G1698" t="s">
        <v>587</v>
      </c>
      <c r="H1698" s="13">
        <v>-2.58</v>
      </c>
    </row>
    <row r="1699" spans="1:8" x14ac:dyDescent="0.35">
      <c r="A1699" t="s">
        <v>845</v>
      </c>
      <c r="B1699" t="s">
        <v>64</v>
      </c>
      <c r="C1699" t="s">
        <v>12</v>
      </c>
      <c r="D1699">
        <v>112414</v>
      </c>
      <c r="F1699" s="7">
        <v>43021</v>
      </c>
      <c r="G1699" t="s">
        <v>587</v>
      </c>
      <c r="H1699" s="13">
        <v>0</v>
      </c>
    </row>
    <row r="1700" spans="1:8" x14ac:dyDescent="0.35">
      <c r="A1700" t="s">
        <v>845</v>
      </c>
      <c r="B1700" t="s">
        <v>64</v>
      </c>
      <c r="C1700" t="s">
        <v>12</v>
      </c>
      <c r="D1700">
        <v>112414</v>
      </c>
      <c r="F1700" s="7">
        <v>43021</v>
      </c>
      <c r="G1700" t="s">
        <v>102</v>
      </c>
      <c r="H1700" s="13">
        <v>0</v>
      </c>
    </row>
    <row r="1701" spans="1:8" x14ac:dyDescent="0.35">
      <c r="A1701" t="s">
        <v>246</v>
      </c>
      <c r="C1701" t="s">
        <v>12</v>
      </c>
      <c r="F1701" s="7">
        <v>43024</v>
      </c>
      <c r="G1701" t="s">
        <v>102</v>
      </c>
      <c r="H1701" s="13">
        <v>2.58</v>
      </c>
    </row>
    <row r="1702" spans="1:8" x14ac:dyDescent="0.35">
      <c r="A1702" t="s">
        <v>246</v>
      </c>
      <c r="C1702" t="s">
        <v>12</v>
      </c>
      <c r="F1702" s="7">
        <v>43024</v>
      </c>
      <c r="G1702" t="s">
        <v>101</v>
      </c>
      <c r="H1702" s="13">
        <v>-2.58</v>
      </c>
    </row>
    <row r="1703" spans="1:8" x14ac:dyDescent="0.35">
      <c r="A1703" t="s">
        <v>845</v>
      </c>
      <c r="B1703" t="s">
        <v>30</v>
      </c>
      <c r="C1703" t="s">
        <v>12</v>
      </c>
      <c r="D1703">
        <v>52815</v>
      </c>
      <c r="E1703">
        <v>2</v>
      </c>
      <c r="F1703" s="7">
        <v>43033</v>
      </c>
      <c r="G1703" t="s">
        <v>102</v>
      </c>
      <c r="H1703" s="13">
        <v>3.34</v>
      </c>
    </row>
    <row r="1704" spans="1:8" x14ac:dyDescent="0.35">
      <c r="A1704" t="s">
        <v>845</v>
      </c>
      <c r="B1704" t="s">
        <v>30</v>
      </c>
      <c r="C1704" t="s">
        <v>12</v>
      </c>
      <c r="D1704">
        <v>52815</v>
      </c>
      <c r="E1704">
        <v>2</v>
      </c>
      <c r="F1704" s="7">
        <v>43033</v>
      </c>
      <c r="G1704" t="s">
        <v>587</v>
      </c>
      <c r="H1704" s="13">
        <v>-3.34</v>
      </c>
    </row>
    <row r="1705" spans="1:8" x14ac:dyDescent="0.35">
      <c r="A1705" t="s">
        <v>845</v>
      </c>
      <c r="B1705" t="s">
        <v>35</v>
      </c>
      <c r="C1705" t="s">
        <v>12</v>
      </c>
      <c r="D1705">
        <v>52815</v>
      </c>
      <c r="E1705">
        <v>3</v>
      </c>
      <c r="F1705" s="7">
        <v>43033</v>
      </c>
      <c r="G1705" t="s">
        <v>102</v>
      </c>
      <c r="H1705" s="13">
        <v>2.0299999999999998</v>
      </c>
    </row>
    <row r="1706" spans="1:8" x14ac:dyDescent="0.35">
      <c r="A1706" t="s">
        <v>845</v>
      </c>
      <c r="B1706" t="s">
        <v>35</v>
      </c>
      <c r="C1706" t="s">
        <v>12</v>
      </c>
      <c r="D1706">
        <v>52815</v>
      </c>
      <c r="E1706">
        <v>3</v>
      </c>
      <c r="F1706" s="7">
        <v>43033</v>
      </c>
      <c r="G1706" t="s">
        <v>587</v>
      </c>
      <c r="H1706" s="13">
        <v>-2.0299999999999998</v>
      </c>
    </row>
    <row r="1707" spans="1:8" x14ac:dyDescent="0.35">
      <c r="A1707" t="s">
        <v>317</v>
      </c>
      <c r="C1707" t="s">
        <v>12</v>
      </c>
      <c r="F1707" s="7">
        <v>43034</v>
      </c>
      <c r="G1707" t="s">
        <v>101</v>
      </c>
      <c r="H1707" s="13">
        <v>5.16</v>
      </c>
    </row>
    <row r="1708" spans="1:8" x14ac:dyDescent="0.35">
      <c r="A1708" t="s">
        <v>317</v>
      </c>
      <c r="C1708" t="s">
        <v>12</v>
      </c>
      <c r="F1708" s="7">
        <v>43034</v>
      </c>
      <c r="G1708" t="s">
        <v>102</v>
      </c>
      <c r="H1708" s="13">
        <v>-5.16</v>
      </c>
    </row>
    <row r="1709" spans="1:8" x14ac:dyDescent="0.35">
      <c r="A1709" t="s">
        <v>845</v>
      </c>
      <c r="B1709" t="s">
        <v>25</v>
      </c>
      <c r="C1709" t="s">
        <v>12</v>
      </c>
      <c r="D1709">
        <v>52815</v>
      </c>
      <c r="E1709">
        <v>3</v>
      </c>
      <c r="F1709" s="7">
        <v>43039</v>
      </c>
      <c r="G1709" t="s">
        <v>102</v>
      </c>
      <c r="H1709" s="13">
        <v>9.48</v>
      </c>
    </row>
    <row r="1710" spans="1:8" x14ac:dyDescent="0.35">
      <c r="A1710" t="s">
        <v>845</v>
      </c>
      <c r="B1710" t="s">
        <v>25</v>
      </c>
      <c r="C1710" t="s">
        <v>12</v>
      </c>
      <c r="D1710">
        <v>52815</v>
      </c>
      <c r="E1710">
        <v>3</v>
      </c>
      <c r="F1710" s="7">
        <v>43039</v>
      </c>
      <c r="G1710" t="s">
        <v>587</v>
      </c>
      <c r="H1710" s="13">
        <v>-9.48</v>
      </c>
    </row>
    <row r="1711" spans="1:8" x14ac:dyDescent="0.35">
      <c r="A1711" t="s">
        <v>246</v>
      </c>
      <c r="C1711" t="s">
        <v>12</v>
      </c>
      <c r="F1711" s="7">
        <v>43046</v>
      </c>
      <c r="G1711" t="s">
        <v>102</v>
      </c>
      <c r="H1711" s="13">
        <v>2000</v>
      </c>
    </row>
    <row r="1712" spans="1:8" x14ac:dyDescent="0.35">
      <c r="A1712" t="s">
        <v>246</v>
      </c>
      <c r="C1712" t="s">
        <v>12</v>
      </c>
      <c r="F1712" s="7">
        <v>43046</v>
      </c>
      <c r="G1712" t="s">
        <v>101</v>
      </c>
      <c r="H1712" s="13">
        <v>-2000</v>
      </c>
    </row>
    <row r="1713" spans="1:8" x14ac:dyDescent="0.35">
      <c r="A1713" t="s">
        <v>1258</v>
      </c>
      <c r="C1713" t="s">
        <v>12</v>
      </c>
      <c r="F1713" s="7">
        <v>43055</v>
      </c>
      <c r="G1713" t="s">
        <v>102</v>
      </c>
      <c r="H1713" s="13">
        <v>7.66</v>
      </c>
    </row>
    <row r="1714" spans="1:8" x14ac:dyDescent="0.35">
      <c r="A1714" t="s">
        <v>1258</v>
      </c>
      <c r="C1714" t="s">
        <v>12</v>
      </c>
      <c r="F1714" s="7">
        <v>43055</v>
      </c>
      <c r="G1714" t="s">
        <v>840</v>
      </c>
      <c r="H1714" s="13">
        <v>-7.66</v>
      </c>
    </row>
    <row r="1715" spans="1:8" x14ac:dyDescent="0.35">
      <c r="A1715" t="s">
        <v>1404</v>
      </c>
      <c r="B1715" t="s">
        <v>57</v>
      </c>
      <c r="C1715" t="s">
        <v>12</v>
      </c>
      <c r="F1715" s="7">
        <v>43059</v>
      </c>
      <c r="G1715" t="s">
        <v>102</v>
      </c>
      <c r="H1715" s="13">
        <v>15.29</v>
      </c>
    </row>
    <row r="1716" spans="1:8" x14ac:dyDescent="0.35">
      <c r="A1716" t="s">
        <v>1404</v>
      </c>
      <c r="B1716" t="s">
        <v>57</v>
      </c>
      <c r="C1716" t="s">
        <v>12</v>
      </c>
      <c r="F1716" s="7">
        <v>43059</v>
      </c>
      <c r="G1716" t="s">
        <v>1403</v>
      </c>
      <c r="H1716" s="13">
        <v>-15.29</v>
      </c>
    </row>
    <row r="1717" spans="1:8" x14ac:dyDescent="0.35">
      <c r="A1717" t="s">
        <v>845</v>
      </c>
      <c r="B1717" t="s">
        <v>63</v>
      </c>
      <c r="C1717" t="s">
        <v>12</v>
      </c>
      <c r="D1717">
        <v>52815</v>
      </c>
      <c r="E1717">
        <v>1</v>
      </c>
      <c r="F1717" s="7">
        <v>43063</v>
      </c>
      <c r="G1717" t="s">
        <v>102</v>
      </c>
      <c r="H1717" s="13">
        <v>2.76</v>
      </c>
    </row>
    <row r="1718" spans="1:8" x14ac:dyDescent="0.35">
      <c r="A1718" t="s">
        <v>845</v>
      </c>
      <c r="B1718" t="s">
        <v>63</v>
      </c>
      <c r="C1718" t="s">
        <v>12</v>
      </c>
      <c r="D1718">
        <v>52815</v>
      </c>
      <c r="E1718">
        <v>1</v>
      </c>
      <c r="F1718" s="7">
        <v>43063</v>
      </c>
      <c r="G1718" t="s">
        <v>587</v>
      </c>
      <c r="H1718" s="13">
        <v>-2.76</v>
      </c>
    </row>
    <row r="1719" spans="1:8" x14ac:dyDescent="0.35">
      <c r="A1719" t="s">
        <v>844</v>
      </c>
      <c r="B1719" t="s">
        <v>63</v>
      </c>
      <c r="C1719" t="s">
        <v>12</v>
      </c>
      <c r="D1719">
        <v>52815</v>
      </c>
      <c r="E1719">
        <v>1</v>
      </c>
      <c r="F1719" s="7">
        <v>43063</v>
      </c>
      <c r="G1719" t="s">
        <v>102</v>
      </c>
      <c r="H1719" s="13">
        <v>2.77</v>
      </c>
    </row>
    <row r="1720" spans="1:8" x14ac:dyDescent="0.35">
      <c r="A1720" t="s">
        <v>844</v>
      </c>
      <c r="B1720" t="s">
        <v>63</v>
      </c>
      <c r="C1720" t="s">
        <v>12</v>
      </c>
      <c r="D1720">
        <v>52815</v>
      </c>
      <c r="E1720">
        <v>1</v>
      </c>
      <c r="F1720" s="7">
        <v>43063</v>
      </c>
      <c r="G1720" t="s">
        <v>691</v>
      </c>
      <c r="H1720" s="13">
        <v>-2.77</v>
      </c>
    </row>
    <row r="1721" spans="1:8" x14ac:dyDescent="0.35">
      <c r="A1721" t="s">
        <v>845</v>
      </c>
      <c r="B1721" t="s">
        <v>32</v>
      </c>
      <c r="C1721" t="s">
        <v>12</v>
      </c>
      <c r="D1721">
        <v>52815</v>
      </c>
      <c r="E1721">
        <v>2</v>
      </c>
      <c r="F1721" s="7">
        <v>43073</v>
      </c>
      <c r="G1721" t="s">
        <v>102</v>
      </c>
      <c r="H1721" s="13">
        <v>1.57</v>
      </c>
    </row>
    <row r="1722" spans="1:8" x14ac:dyDescent="0.35">
      <c r="A1722" t="s">
        <v>845</v>
      </c>
      <c r="B1722" t="s">
        <v>32</v>
      </c>
      <c r="C1722" t="s">
        <v>12</v>
      </c>
      <c r="D1722">
        <v>52815</v>
      </c>
      <c r="E1722">
        <v>2</v>
      </c>
      <c r="F1722" s="7">
        <v>43073</v>
      </c>
      <c r="G1722" t="s">
        <v>587</v>
      </c>
      <c r="H1722" s="13">
        <v>-1.57</v>
      </c>
    </row>
    <row r="1723" spans="1:8" x14ac:dyDescent="0.35">
      <c r="A1723" t="s">
        <v>845</v>
      </c>
      <c r="B1723" t="s">
        <v>45</v>
      </c>
      <c r="C1723" t="s">
        <v>12</v>
      </c>
      <c r="D1723">
        <v>52815</v>
      </c>
      <c r="E1723">
        <v>3</v>
      </c>
      <c r="F1723" s="7">
        <v>43074</v>
      </c>
      <c r="G1723" t="s">
        <v>102</v>
      </c>
      <c r="H1723" s="13">
        <v>1.06</v>
      </c>
    </row>
    <row r="1724" spans="1:8" x14ac:dyDescent="0.35">
      <c r="A1724" t="s">
        <v>845</v>
      </c>
      <c r="B1724" t="s">
        <v>45</v>
      </c>
      <c r="C1724" t="s">
        <v>12</v>
      </c>
      <c r="D1724">
        <v>52815</v>
      </c>
      <c r="E1724">
        <v>3</v>
      </c>
      <c r="F1724" s="7">
        <v>43074</v>
      </c>
      <c r="G1724" t="s">
        <v>587</v>
      </c>
      <c r="H1724" s="13">
        <v>-1.06</v>
      </c>
    </row>
    <row r="1725" spans="1:8" x14ac:dyDescent="0.35">
      <c r="A1725" t="s">
        <v>845</v>
      </c>
      <c r="B1725" t="s">
        <v>34</v>
      </c>
      <c r="C1725" t="s">
        <v>12</v>
      </c>
      <c r="D1725">
        <v>52815</v>
      </c>
      <c r="E1725">
        <v>3</v>
      </c>
      <c r="F1725" s="7">
        <v>43081</v>
      </c>
      <c r="G1725" t="s">
        <v>102</v>
      </c>
      <c r="H1725" s="13">
        <v>3.19</v>
      </c>
    </row>
    <row r="1726" spans="1:8" x14ac:dyDescent="0.35">
      <c r="A1726" t="s">
        <v>845</v>
      </c>
      <c r="B1726" t="s">
        <v>34</v>
      </c>
      <c r="C1726" t="s">
        <v>12</v>
      </c>
      <c r="D1726">
        <v>52815</v>
      </c>
      <c r="E1726">
        <v>3</v>
      </c>
      <c r="F1726" s="7">
        <v>43081</v>
      </c>
      <c r="G1726" t="s">
        <v>587</v>
      </c>
      <c r="H1726" s="13">
        <v>-3.19</v>
      </c>
    </row>
    <row r="1727" spans="1:8" x14ac:dyDescent="0.35">
      <c r="A1727" t="s">
        <v>845</v>
      </c>
      <c r="B1727" t="s">
        <v>72</v>
      </c>
      <c r="C1727" t="s">
        <v>12</v>
      </c>
      <c r="D1727">
        <v>52815</v>
      </c>
      <c r="E1727">
        <v>1</v>
      </c>
      <c r="F1727" s="7">
        <v>43087</v>
      </c>
      <c r="G1727" t="s">
        <v>102</v>
      </c>
      <c r="H1727" s="13">
        <v>0.09</v>
      </c>
    </row>
    <row r="1728" spans="1:8" x14ac:dyDescent="0.35">
      <c r="A1728" t="s">
        <v>845</v>
      </c>
      <c r="B1728" t="s">
        <v>72</v>
      </c>
      <c r="C1728" t="s">
        <v>12</v>
      </c>
      <c r="D1728">
        <v>52815</v>
      </c>
      <c r="E1728">
        <v>1</v>
      </c>
      <c r="F1728" s="7">
        <v>43087</v>
      </c>
      <c r="G1728" t="s">
        <v>587</v>
      </c>
      <c r="H1728" s="13">
        <v>-0.09</v>
      </c>
    </row>
    <row r="1729" spans="1:8" x14ac:dyDescent="0.35">
      <c r="A1729" t="s">
        <v>845</v>
      </c>
      <c r="B1729" t="s">
        <v>65</v>
      </c>
      <c r="C1729" t="s">
        <v>12</v>
      </c>
      <c r="D1729">
        <v>52815</v>
      </c>
      <c r="E1729">
        <v>1</v>
      </c>
      <c r="F1729" s="7">
        <v>43097</v>
      </c>
      <c r="G1729" t="s">
        <v>102</v>
      </c>
      <c r="H1729" s="13">
        <v>1.56</v>
      </c>
    </row>
    <row r="1730" spans="1:8" x14ac:dyDescent="0.35">
      <c r="A1730" t="s">
        <v>845</v>
      </c>
      <c r="B1730" t="s">
        <v>65</v>
      </c>
      <c r="C1730" t="s">
        <v>12</v>
      </c>
      <c r="D1730">
        <v>52815</v>
      </c>
      <c r="E1730">
        <v>1</v>
      </c>
      <c r="F1730" s="7">
        <v>43097</v>
      </c>
      <c r="G1730" t="s">
        <v>587</v>
      </c>
      <c r="H1730" s="13">
        <v>-1.56</v>
      </c>
    </row>
    <row r="1731" spans="1:8" x14ac:dyDescent="0.35">
      <c r="A1731" t="s">
        <v>845</v>
      </c>
      <c r="B1731" t="s">
        <v>58</v>
      </c>
      <c r="C1731" t="s">
        <v>12</v>
      </c>
      <c r="D1731">
        <v>52815</v>
      </c>
      <c r="E1731">
        <v>2</v>
      </c>
      <c r="F1731" s="7">
        <v>43097</v>
      </c>
      <c r="G1731" t="s">
        <v>102</v>
      </c>
      <c r="H1731" s="13">
        <v>2.0099999999999998</v>
      </c>
    </row>
    <row r="1732" spans="1:8" x14ac:dyDescent="0.35">
      <c r="A1732" t="s">
        <v>845</v>
      </c>
      <c r="B1732" t="s">
        <v>58</v>
      </c>
      <c r="C1732" t="s">
        <v>12</v>
      </c>
      <c r="D1732">
        <v>52815</v>
      </c>
      <c r="E1732">
        <v>2</v>
      </c>
      <c r="F1732" s="7">
        <v>43097</v>
      </c>
      <c r="G1732" t="s">
        <v>587</v>
      </c>
      <c r="H1732" s="13">
        <v>-2.0099999999999998</v>
      </c>
    </row>
    <row r="1733" spans="1:8" x14ac:dyDescent="0.35">
      <c r="A1733" t="s">
        <v>845</v>
      </c>
      <c r="B1733" t="s">
        <v>51</v>
      </c>
      <c r="C1733" t="s">
        <v>12</v>
      </c>
      <c r="D1733">
        <v>52815</v>
      </c>
      <c r="E1733">
        <v>2</v>
      </c>
      <c r="F1733" s="7">
        <v>43102</v>
      </c>
      <c r="G1733" t="s">
        <v>102</v>
      </c>
      <c r="H1733" s="13">
        <v>1</v>
      </c>
    </row>
    <row r="1734" spans="1:8" x14ac:dyDescent="0.35">
      <c r="A1734" t="s">
        <v>845</v>
      </c>
      <c r="B1734" t="s">
        <v>51</v>
      </c>
      <c r="C1734" t="s">
        <v>12</v>
      </c>
      <c r="D1734">
        <v>52815</v>
      </c>
      <c r="E1734">
        <v>2</v>
      </c>
      <c r="F1734" s="7">
        <v>43102</v>
      </c>
      <c r="G1734" t="s">
        <v>587</v>
      </c>
      <c r="H1734" s="13">
        <v>-1</v>
      </c>
    </row>
    <row r="1735" spans="1:8" x14ac:dyDescent="0.35">
      <c r="A1735" t="s">
        <v>845</v>
      </c>
      <c r="B1735" t="s">
        <v>66</v>
      </c>
      <c r="C1735" t="s">
        <v>12</v>
      </c>
      <c r="D1735">
        <v>52815</v>
      </c>
      <c r="E1735">
        <v>1</v>
      </c>
      <c r="F1735" s="7">
        <v>43102</v>
      </c>
      <c r="G1735" t="s">
        <v>102</v>
      </c>
      <c r="H1735" s="13">
        <v>2.52</v>
      </c>
    </row>
    <row r="1736" spans="1:8" x14ac:dyDescent="0.35">
      <c r="A1736" t="s">
        <v>845</v>
      </c>
      <c r="B1736" t="s">
        <v>66</v>
      </c>
      <c r="C1736" t="s">
        <v>12</v>
      </c>
      <c r="D1736">
        <v>52815</v>
      </c>
      <c r="E1736">
        <v>1</v>
      </c>
      <c r="F1736" s="7">
        <v>43102</v>
      </c>
      <c r="G1736" t="s">
        <v>587</v>
      </c>
      <c r="H1736" s="13">
        <v>-2.52</v>
      </c>
    </row>
    <row r="1737" spans="1:8" x14ac:dyDescent="0.35">
      <c r="A1737" t="s">
        <v>845</v>
      </c>
      <c r="B1737" t="s">
        <v>69</v>
      </c>
      <c r="C1737" t="s">
        <v>12</v>
      </c>
      <c r="D1737">
        <v>52815</v>
      </c>
      <c r="E1737">
        <v>1</v>
      </c>
      <c r="F1737" s="7">
        <v>43104</v>
      </c>
      <c r="G1737" t="s">
        <v>102</v>
      </c>
      <c r="H1737" s="13">
        <v>1.5</v>
      </c>
    </row>
    <row r="1738" spans="1:8" x14ac:dyDescent="0.35">
      <c r="A1738" t="s">
        <v>845</v>
      </c>
      <c r="B1738" t="s">
        <v>69</v>
      </c>
      <c r="C1738" t="s">
        <v>12</v>
      </c>
      <c r="D1738">
        <v>52815</v>
      </c>
      <c r="E1738">
        <v>1</v>
      </c>
      <c r="F1738" s="7">
        <v>43104</v>
      </c>
      <c r="G1738" t="s">
        <v>587</v>
      </c>
      <c r="H1738" s="13">
        <v>-1.5</v>
      </c>
    </row>
    <row r="1739" spans="1:8" x14ac:dyDescent="0.35">
      <c r="A1739" t="s">
        <v>845</v>
      </c>
      <c r="B1739" t="s">
        <v>64</v>
      </c>
      <c r="C1739" t="s">
        <v>12</v>
      </c>
      <c r="D1739">
        <v>52815</v>
      </c>
      <c r="E1739">
        <v>1</v>
      </c>
      <c r="F1739" s="7">
        <v>43118</v>
      </c>
      <c r="G1739" t="s">
        <v>102</v>
      </c>
      <c r="H1739" s="13">
        <v>0.12</v>
      </c>
    </row>
    <row r="1740" spans="1:8" x14ac:dyDescent="0.35">
      <c r="A1740" t="s">
        <v>845</v>
      </c>
      <c r="B1740" t="s">
        <v>64</v>
      </c>
      <c r="C1740" t="s">
        <v>12</v>
      </c>
      <c r="D1740">
        <v>52815</v>
      </c>
      <c r="E1740">
        <v>1</v>
      </c>
      <c r="F1740" s="7">
        <v>43118</v>
      </c>
      <c r="G1740" t="s">
        <v>587</v>
      </c>
      <c r="H1740" s="13">
        <v>-0.12</v>
      </c>
    </row>
    <row r="1741" spans="1:8" x14ac:dyDescent="0.35">
      <c r="A1741" t="s">
        <v>845</v>
      </c>
      <c r="B1741" t="s">
        <v>35</v>
      </c>
      <c r="C1741" t="s">
        <v>12</v>
      </c>
      <c r="D1741">
        <v>52815</v>
      </c>
      <c r="E1741">
        <v>3</v>
      </c>
      <c r="F1741" s="7">
        <v>43124</v>
      </c>
      <c r="G1741" t="s">
        <v>102</v>
      </c>
      <c r="H1741" s="13">
        <v>2.0299999999999998</v>
      </c>
    </row>
    <row r="1742" spans="1:8" x14ac:dyDescent="0.35">
      <c r="A1742" t="s">
        <v>845</v>
      </c>
      <c r="B1742" t="s">
        <v>35</v>
      </c>
      <c r="C1742" t="s">
        <v>12</v>
      </c>
      <c r="D1742">
        <v>52815</v>
      </c>
      <c r="E1742">
        <v>3</v>
      </c>
      <c r="F1742" s="7">
        <v>43124</v>
      </c>
      <c r="G1742" t="s">
        <v>587</v>
      </c>
      <c r="H1742" s="13">
        <v>-2.0299999999999998</v>
      </c>
    </row>
    <row r="1743" spans="1:8" x14ac:dyDescent="0.35">
      <c r="A1743" t="s">
        <v>845</v>
      </c>
      <c r="B1743" t="s">
        <v>30</v>
      </c>
      <c r="C1743" t="s">
        <v>12</v>
      </c>
      <c r="D1743">
        <v>52815</v>
      </c>
      <c r="E1743">
        <v>2</v>
      </c>
      <c r="F1743" s="7">
        <v>43124</v>
      </c>
      <c r="G1743" t="s">
        <v>102</v>
      </c>
      <c r="H1743" s="13">
        <v>3.34</v>
      </c>
    </row>
    <row r="1744" spans="1:8" x14ac:dyDescent="0.35">
      <c r="A1744" t="s">
        <v>845</v>
      </c>
      <c r="B1744" t="s">
        <v>30</v>
      </c>
      <c r="C1744" t="s">
        <v>12</v>
      </c>
      <c r="D1744">
        <v>52815</v>
      </c>
      <c r="E1744">
        <v>2</v>
      </c>
      <c r="F1744" s="7">
        <v>43124</v>
      </c>
      <c r="G1744" t="s">
        <v>587</v>
      </c>
      <c r="H1744" s="13">
        <v>-3.34</v>
      </c>
    </row>
    <row r="1745" spans="1:8" x14ac:dyDescent="0.35">
      <c r="A1745" t="s">
        <v>841</v>
      </c>
      <c r="C1745" t="s">
        <v>12</v>
      </c>
      <c r="F1745" s="7">
        <v>43147</v>
      </c>
      <c r="G1745" t="s">
        <v>840</v>
      </c>
      <c r="H1745" s="13">
        <v>10</v>
      </c>
    </row>
    <row r="1746" spans="1:8" x14ac:dyDescent="0.35">
      <c r="A1746" t="s">
        <v>841</v>
      </c>
      <c r="C1746" t="s">
        <v>12</v>
      </c>
      <c r="F1746" s="7">
        <v>43147</v>
      </c>
      <c r="G1746" t="s">
        <v>102</v>
      </c>
      <c r="H1746" s="13">
        <v>-10</v>
      </c>
    </row>
    <row r="1747" spans="1:8" x14ac:dyDescent="0.35">
      <c r="A1747" t="s">
        <v>1404</v>
      </c>
      <c r="B1747" t="s">
        <v>57</v>
      </c>
      <c r="C1747" t="s">
        <v>12</v>
      </c>
      <c r="F1747" s="7">
        <v>43151</v>
      </c>
      <c r="G1747" t="s">
        <v>102</v>
      </c>
      <c r="H1747" s="13">
        <v>1.05</v>
      </c>
    </row>
    <row r="1748" spans="1:8" x14ac:dyDescent="0.35">
      <c r="A1748" t="s">
        <v>1404</v>
      </c>
      <c r="B1748" t="s">
        <v>57</v>
      </c>
      <c r="C1748" t="s">
        <v>12</v>
      </c>
      <c r="F1748" s="7">
        <v>43151</v>
      </c>
      <c r="G1748" t="s">
        <v>1403</v>
      </c>
      <c r="H1748" s="13">
        <v>-1.05</v>
      </c>
    </row>
    <row r="1749" spans="1:8" x14ac:dyDescent="0.35">
      <c r="A1749" t="s">
        <v>845</v>
      </c>
      <c r="B1749" t="s">
        <v>63</v>
      </c>
      <c r="C1749" t="s">
        <v>12</v>
      </c>
      <c r="D1749">
        <v>52815</v>
      </c>
      <c r="E1749">
        <v>1</v>
      </c>
      <c r="F1749" s="7">
        <v>43154</v>
      </c>
      <c r="G1749" t="s">
        <v>102</v>
      </c>
      <c r="H1749" s="13">
        <v>0.14000000000000001</v>
      </c>
    </row>
    <row r="1750" spans="1:8" x14ac:dyDescent="0.35">
      <c r="A1750" t="s">
        <v>845</v>
      </c>
      <c r="B1750" t="s">
        <v>63</v>
      </c>
      <c r="C1750" t="s">
        <v>12</v>
      </c>
      <c r="D1750">
        <v>52815</v>
      </c>
      <c r="E1750">
        <v>1</v>
      </c>
      <c r="F1750" s="7">
        <v>43154</v>
      </c>
      <c r="G1750" t="s">
        <v>587</v>
      </c>
      <c r="H1750" s="13">
        <v>-0.14000000000000001</v>
      </c>
    </row>
    <row r="1751" spans="1:8" x14ac:dyDescent="0.35">
      <c r="A1751" t="s">
        <v>246</v>
      </c>
      <c r="C1751" t="s">
        <v>12</v>
      </c>
      <c r="F1751" s="7">
        <v>43164</v>
      </c>
      <c r="G1751" t="s">
        <v>102</v>
      </c>
      <c r="H1751" s="13">
        <v>3000</v>
      </c>
    </row>
    <row r="1752" spans="1:8" x14ac:dyDescent="0.35">
      <c r="A1752" t="s">
        <v>246</v>
      </c>
      <c r="C1752" t="s">
        <v>12</v>
      </c>
      <c r="F1752" s="7">
        <v>43164</v>
      </c>
      <c r="G1752" t="s">
        <v>101</v>
      </c>
      <c r="H1752" s="13">
        <v>-3000</v>
      </c>
    </row>
    <row r="1753" spans="1:8" x14ac:dyDescent="0.35">
      <c r="A1753" t="s">
        <v>845</v>
      </c>
      <c r="B1753" t="s">
        <v>32</v>
      </c>
      <c r="C1753" t="s">
        <v>12</v>
      </c>
      <c r="D1753">
        <v>52815</v>
      </c>
      <c r="E1753">
        <v>2</v>
      </c>
      <c r="F1753" s="7">
        <v>43164</v>
      </c>
      <c r="G1753" t="s">
        <v>102</v>
      </c>
      <c r="H1753" s="13">
        <v>1.57</v>
      </c>
    </row>
    <row r="1754" spans="1:8" x14ac:dyDescent="0.35">
      <c r="A1754" t="s">
        <v>845</v>
      </c>
      <c r="B1754" t="s">
        <v>32</v>
      </c>
      <c r="C1754" t="s">
        <v>12</v>
      </c>
      <c r="D1754">
        <v>52815</v>
      </c>
      <c r="E1754">
        <v>2</v>
      </c>
      <c r="F1754" s="7">
        <v>43164</v>
      </c>
      <c r="G1754" t="s">
        <v>587</v>
      </c>
      <c r="H1754" s="13">
        <v>-1.57</v>
      </c>
    </row>
    <row r="1755" spans="1:8" x14ac:dyDescent="0.35">
      <c r="A1755" t="s">
        <v>845</v>
      </c>
      <c r="B1755" t="s">
        <v>72</v>
      </c>
      <c r="C1755" t="s">
        <v>12</v>
      </c>
      <c r="D1755">
        <v>52815</v>
      </c>
      <c r="E1755">
        <v>1</v>
      </c>
      <c r="F1755" s="7">
        <v>43178</v>
      </c>
      <c r="G1755" t="s">
        <v>102</v>
      </c>
      <c r="H1755" s="13">
        <v>0.09</v>
      </c>
    </row>
    <row r="1756" spans="1:8" x14ac:dyDescent="0.35">
      <c r="A1756" t="s">
        <v>845</v>
      </c>
      <c r="B1756" t="s">
        <v>72</v>
      </c>
      <c r="C1756" t="s">
        <v>12</v>
      </c>
      <c r="D1756">
        <v>52815</v>
      </c>
      <c r="E1756">
        <v>1</v>
      </c>
      <c r="F1756" s="7">
        <v>43178</v>
      </c>
      <c r="G1756" t="s">
        <v>587</v>
      </c>
      <c r="H1756" s="13">
        <v>-0.09</v>
      </c>
    </row>
    <row r="1757" spans="1:8" x14ac:dyDescent="0.35">
      <c r="A1757" t="s">
        <v>845</v>
      </c>
      <c r="B1757" t="s">
        <v>34</v>
      </c>
      <c r="C1757" t="s">
        <v>12</v>
      </c>
      <c r="D1757">
        <v>52815</v>
      </c>
      <c r="E1757">
        <v>3</v>
      </c>
      <c r="F1757" s="7">
        <v>43179</v>
      </c>
      <c r="G1757" t="s">
        <v>102</v>
      </c>
      <c r="H1757" s="13">
        <v>3.19</v>
      </c>
    </row>
    <row r="1758" spans="1:8" x14ac:dyDescent="0.35">
      <c r="A1758" t="s">
        <v>845</v>
      </c>
      <c r="B1758" t="s">
        <v>34</v>
      </c>
      <c r="C1758" t="s">
        <v>12</v>
      </c>
      <c r="D1758">
        <v>52815</v>
      </c>
      <c r="E1758">
        <v>3</v>
      </c>
      <c r="F1758" s="7">
        <v>43179</v>
      </c>
      <c r="G1758" t="s">
        <v>587</v>
      </c>
      <c r="H1758" s="13">
        <v>-3.19</v>
      </c>
    </row>
    <row r="1759" spans="1:8" x14ac:dyDescent="0.35">
      <c r="A1759" t="s">
        <v>317</v>
      </c>
      <c r="C1759" t="s">
        <v>12</v>
      </c>
      <c r="F1759" s="7">
        <v>43181</v>
      </c>
      <c r="G1759" t="s">
        <v>101</v>
      </c>
      <c r="H1759" s="13">
        <v>10200.42</v>
      </c>
    </row>
    <row r="1760" spans="1:8" x14ac:dyDescent="0.35">
      <c r="A1760" t="s">
        <v>317</v>
      </c>
      <c r="C1760" t="s">
        <v>12</v>
      </c>
      <c r="F1760" s="7">
        <v>43181</v>
      </c>
      <c r="G1760" t="s">
        <v>102</v>
      </c>
      <c r="H1760" s="13">
        <v>-10200.42</v>
      </c>
    </row>
    <row r="1761" spans="1:8" x14ac:dyDescent="0.35">
      <c r="A1761" t="s">
        <v>845</v>
      </c>
      <c r="B1761" t="s">
        <v>45</v>
      </c>
      <c r="C1761" t="s">
        <v>12</v>
      </c>
      <c r="D1761">
        <v>52815</v>
      </c>
      <c r="E1761">
        <v>3</v>
      </c>
      <c r="F1761" s="7">
        <v>43187</v>
      </c>
      <c r="G1761" t="s">
        <v>102</v>
      </c>
      <c r="H1761" s="13">
        <v>1.06</v>
      </c>
    </row>
    <row r="1762" spans="1:8" x14ac:dyDescent="0.35">
      <c r="A1762" t="s">
        <v>845</v>
      </c>
      <c r="B1762" t="s">
        <v>45</v>
      </c>
      <c r="C1762" t="s">
        <v>12</v>
      </c>
      <c r="D1762">
        <v>52815</v>
      </c>
      <c r="E1762">
        <v>3</v>
      </c>
      <c r="F1762" s="7">
        <v>43187</v>
      </c>
      <c r="G1762" t="s">
        <v>587</v>
      </c>
      <c r="H1762" s="13">
        <v>-1.06</v>
      </c>
    </row>
    <row r="1763" spans="1:8" x14ac:dyDescent="0.35">
      <c r="A1763" t="s">
        <v>845</v>
      </c>
      <c r="B1763" t="s">
        <v>65</v>
      </c>
      <c r="C1763" t="s">
        <v>12</v>
      </c>
      <c r="D1763">
        <v>52815</v>
      </c>
      <c r="E1763">
        <v>1</v>
      </c>
      <c r="F1763" s="7">
        <v>43188</v>
      </c>
      <c r="G1763" t="s">
        <v>102</v>
      </c>
      <c r="H1763" s="13">
        <v>1.71</v>
      </c>
    </row>
    <row r="1764" spans="1:8" x14ac:dyDescent="0.35">
      <c r="A1764" t="s">
        <v>845</v>
      </c>
      <c r="B1764" t="s">
        <v>65</v>
      </c>
      <c r="C1764" t="s">
        <v>12</v>
      </c>
      <c r="D1764">
        <v>52815</v>
      </c>
      <c r="E1764">
        <v>1</v>
      </c>
      <c r="F1764" s="7">
        <v>43188</v>
      </c>
      <c r="G1764" t="s">
        <v>587</v>
      </c>
      <c r="H1764" s="13">
        <v>-1.71</v>
      </c>
    </row>
    <row r="1765" spans="1:8" x14ac:dyDescent="0.35">
      <c r="A1765" t="s">
        <v>845</v>
      </c>
      <c r="B1765" t="s">
        <v>66</v>
      </c>
      <c r="C1765" t="s">
        <v>12</v>
      </c>
      <c r="D1765">
        <v>52815</v>
      </c>
      <c r="E1765">
        <v>1</v>
      </c>
      <c r="F1765" s="7">
        <v>43192</v>
      </c>
      <c r="G1765" t="s">
        <v>102</v>
      </c>
      <c r="H1765" s="13">
        <v>2.52</v>
      </c>
    </row>
    <row r="1766" spans="1:8" x14ac:dyDescent="0.35">
      <c r="A1766" t="s">
        <v>845</v>
      </c>
      <c r="B1766" t="s">
        <v>66</v>
      </c>
      <c r="C1766" t="s">
        <v>12</v>
      </c>
      <c r="D1766">
        <v>52815</v>
      </c>
      <c r="E1766">
        <v>1</v>
      </c>
      <c r="F1766" s="7">
        <v>43192</v>
      </c>
      <c r="G1766" t="s">
        <v>587</v>
      </c>
      <c r="H1766" s="13">
        <v>-2.52</v>
      </c>
    </row>
    <row r="1767" spans="1:8" x14ac:dyDescent="0.35">
      <c r="A1767" t="s">
        <v>845</v>
      </c>
      <c r="B1767" t="s">
        <v>51</v>
      </c>
      <c r="C1767" t="s">
        <v>12</v>
      </c>
      <c r="D1767">
        <v>52815</v>
      </c>
      <c r="E1767">
        <v>2</v>
      </c>
      <c r="F1767" s="7">
        <v>43193</v>
      </c>
      <c r="G1767" t="s">
        <v>102</v>
      </c>
      <c r="H1767" s="13">
        <v>1</v>
      </c>
    </row>
    <row r="1768" spans="1:8" x14ac:dyDescent="0.35">
      <c r="A1768" t="s">
        <v>845</v>
      </c>
      <c r="B1768" t="s">
        <v>51</v>
      </c>
      <c r="C1768" t="s">
        <v>12</v>
      </c>
      <c r="D1768">
        <v>52815</v>
      </c>
      <c r="E1768">
        <v>2</v>
      </c>
      <c r="F1768" s="7">
        <v>43193</v>
      </c>
      <c r="G1768" t="s">
        <v>587</v>
      </c>
      <c r="H1768" s="13">
        <v>-1</v>
      </c>
    </row>
    <row r="1769" spans="1:8" x14ac:dyDescent="0.35">
      <c r="A1769" t="s">
        <v>317</v>
      </c>
      <c r="C1769" t="s">
        <v>12</v>
      </c>
      <c r="F1769" s="7">
        <v>43203</v>
      </c>
      <c r="G1769" t="s">
        <v>101</v>
      </c>
      <c r="H1769" s="13">
        <v>6.29</v>
      </c>
    </row>
    <row r="1770" spans="1:8" x14ac:dyDescent="0.35">
      <c r="A1770" t="s">
        <v>317</v>
      </c>
      <c r="C1770" t="s">
        <v>12</v>
      </c>
      <c r="F1770" s="7">
        <v>43203</v>
      </c>
      <c r="G1770" t="s">
        <v>102</v>
      </c>
      <c r="H1770" s="13">
        <v>-6.29</v>
      </c>
    </row>
    <row r="1771" spans="1:8" x14ac:dyDescent="0.35">
      <c r="A1771" t="s">
        <v>845</v>
      </c>
      <c r="B1771" t="s">
        <v>64</v>
      </c>
      <c r="C1771" t="s">
        <v>12</v>
      </c>
      <c r="D1771">
        <v>52815</v>
      </c>
      <c r="E1771">
        <v>1</v>
      </c>
      <c r="F1771" s="7">
        <v>43203</v>
      </c>
      <c r="G1771" t="s">
        <v>102</v>
      </c>
      <c r="H1771" s="13">
        <v>0.12</v>
      </c>
    </row>
    <row r="1772" spans="1:8" x14ac:dyDescent="0.35">
      <c r="A1772" t="s">
        <v>845</v>
      </c>
      <c r="B1772" t="s">
        <v>64</v>
      </c>
      <c r="C1772" t="s">
        <v>12</v>
      </c>
      <c r="D1772">
        <v>52815</v>
      </c>
      <c r="E1772">
        <v>1</v>
      </c>
      <c r="F1772" s="7">
        <v>43203</v>
      </c>
      <c r="G1772" t="s">
        <v>587</v>
      </c>
      <c r="H1772" s="13">
        <v>-0.12</v>
      </c>
    </row>
    <row r="1773" spans="1:8" x14ac:dyDescent="0.35">
      <c r="A1773" t="s">
        <v>317</v>
      </c>
      <c r="C1773" t="s">
        <v>12</v>
      </c>
      <c r="F1773" s="7">
        <v>43245</v>
      </c>
      <c r="G1773" t="s">
        <v>101</v>
      </c>
      <c r="H1773" s="13">
        <v>0.12</v>
      </c>
    </row>
    <row r="1774" spans="1:8" x14ac:dyDescent="0.35">
      <c r="A1774" t="s">
        <v>317</v>
      </c>
      <c r="C1774" t="s">
        <v>12</v>
      </c>
      <c r="F1774" s="7">
        <v>43245</v>
      </c>
      <c r="G1774" t="s">
        <v>102</v>
      </c>
      <c r="H1774" s="13">
        <v>-0.12</v>
      </c>
    </row>
    <row r="1775" spans="1:8" x14ac:dyDescent="0.35">
      <c r="A1775" t="s">
        <v>862</v>
      </c>
      <c r="C1775" t="s">
        <v>12</v>
      </c>
      <c r="E1775" s="4"/>
      <c r="F1775" s="7">
        <v>43070</v>
      </c>
      <c r="G1775" t="s">
        <v>101</v>
      </c>
      <c r="H1775" s="77">
        <v>3657.8399999999997</v>
      </c>
    </row>
    <row r="1776" spans="1:8" x14ac:dyDescent="0.35">
      <c r="A1776" t="s">
        <v>862</v>
      </c>
      <c r="C1776" t="s">
        <v>12</v>
      </c>
      <c r="E1776" s="4"/>
      <c r="F1776" s="7">
        <v>43070</v>
      </c>
      <c r="G1776" t="s">
        <v>102</v>
      </c>
      <c r="H1776" s="77">
        <v>-3657.8399999999997</v>
      </c>
    </row>
    <row r="1777" spans="1:8" x14ac:dyDescent="0.35">
      <c r="A1777" t="s">
        <v>1400</v>
      </c>
      <c r="B1777" t="s">
        <v>72</v>
      </c>
      <c r="C1777" t="s">
        <v>12</v>
      </c>
      <c r="D1777">
        <v>52815</v>
      </c>
      <c r="F1777" s="7">
        <v>43070</v>
      </c>
      <c r="G1777" t="s">
        <v>102</v>
      </c>
      <c r="H1777" s="13">
        <v>668.64</v>
      </c>
    </row>
    <row r="1778" spans="1:8" x14ac:dyDescent="0.35">
      <c r="A1778" t="s">
        <v>1400</v>
      </c>
      <c r="B1778" t="s">
        <v>72</v>
      </c>
      <c r="C1778" t="s">
        <v>12</v>
      </c>
      <c r="D1778">
        <v>52815</v>
      </c>
      <c r="F1778" s="7">
        <v>43070</v>
      </c>
      <c r="G1778" t="s">
        <v>630</v>
      </c>
      <c r="H1778" s="13">
        <v>0</v>
      </c>
    </row>
    <row r="1779" spans="1:8" x14ac:dyDescent="0.35">
      <c r="A1779" t="s">
        <v>1400</v>
      </c>
      <c r="B1779" t="s">
        <v>72</v>
      </c>
      <c r="C1779" t="s">
        <v>12</v>
      </c>
      <c r="D1779">
        <v>52815</v>
      </c>
      <c r="F1779" s="7">
        <v>43070</v>
      </c>
      <c r="G1779" t="s">
        <v>631</v>
      </c>
      <c r="H1779" s="13">
        <v>0</v>
      </c>
    </row>
    <row r="1780" spans="1:8" x14ac:dyDescent="0.35">
      <c r="A1780" t="s">
        <v>1400</v>
      </c>
      <c r="B1780" t="s">
        <v>72</v>
      </c>
      <c r="C1780" t="s">
        <v>12</v>
      </c>
      <c r="D1780">
        <v>52815</v>
      </c>
      <c r="F1780" s="7">
        <v>43070</v>
      </c>
      <c r="G1780" t="s">
        <v>716</v>
      </c>
      <c r="H1780" s="13">
        <v>-322</v>
      </c>
    </row>
    <row r="1781" spans="1:8" x14ac:dyDescent="0.35">
      <c r="A1781" t="s">
        <v>1400</v>
      </c>
      <c r="B1781" t="s">
        <v>72</v>
      </c>
      <c r="C1781" t="s">
        <v>12</v>
      </c>
      <c r="D1781">
        <v>52815</v>
      </c>
      <c r="F1781" s="7">
        <v>43070</v>
      </c>
      <c r="G1781" t="s">
        <v>832</v>
      </c>
      <c r="H1781" s="13">
        <v>0</v>
      </c>
    </row>
    <row r="1782" spans="1:8" x14ac:dyDescent="0.35">
      <c r="A1782" t="s">
        <v>1400</v>
      </c>
      <c r="B1782" t="s">
        <v>72</v>
      </c>
      <c r="C1782" t="s">
        <v>12</v>
      </c>
      <c r="D1782">
        <v>52815</v>
      </c>
      <c r="F1782" s="7">
        <v>43070</v>
      </c>
      <c r="G1782" t="s">
        <v>1401</v>
      </c>
      <c r="H1782" s="13">
        <v>-346.64</v>
      </c>
    </row>
    <row r="1783" spans="1:8" x14ac:dyDescent="0.35">
      <c r="A1783" t="s">
        <v>1400</v>
      </c>
      <c r="B1783" t="s">
        <v>69</v>
      </c>
      <c r="C1783" t="s">
        <v>12</v>
      </c>
      <c r="D1783">
        <v>52815</v>
      </c>
      <c r="F1783" s="7">
        <v>43070</v>
      </c>
      <c r="G1783" t="s">
        <v>102</v>
      </c>
      <c r="H1783" s="13">
        <v>740</v>
      </c>
    </row>
    <row r="1784" spans="1:8" x14ac:dyDescent="0.35">
      <c r="A1784" t="s">
        <v>1400</v>
      </c>
      <c r="B1784" t="s">
        <v>69</v>
      </c>
      <c r="C1784" t="s">
        <v>12</v>
      </c>
      <c r="D1784">
        <v>52815</v>
      </c>
      <c r="F1784" s="7">
        <v>43070</v>
      </c>
      <c r="G1784" t="s">
        <v>630</v>
      </c>
      <c r="H1784" s="13">
        <v>0</v>
      </c>
    </row>
    <row r="1785" spans="1:8" x14ac:dyDescent="0.35">
      <c r="A1785" t="s">
        <v>1400</v>
      </c>
      <c r="B1785" t="s">
        <v>69</v>
      </c>
      <c r="C1785" t="s">
        <v>12</v>
      </c>
      <c r="D1785">
        <v>52815</v>
      </c>
      <c r="F1785" s="7">
        <v>43070</v>
      </c>
      <c r="G1785" t="s">
        <v>631</v>
      </c>
      <c r="H1785" s="13">
        <v>0</v>
      </c>
    </row>
    <row r="1786" spans="1:8" x14ac:dyDescent="0.35">
      <c r="A1786" t="s">
        <v>1400</v>
      </c>
      <c r="B1786" t="s">
        <v>69</v>
      </c>
      <c r="C1786" t="s">
        <v>12</v>
      </c>
      <c r="D1786">
        <v>52815</v>
      </c>
      <c r="F1786" s="7">
        <v>43070</v>
      </c>
      <c r="G1786" t="s">
        <v>709</v>
      </c>
      <c r="H1786" s="13">
        <v>-325.44</v>
      </c>
    </row>
    <row r="1787" spans="1:8" x14ac:dyDescent="0.35">
      <c r="A1787" t="s">
        <v>1400</v>
      </c>
      <c r="B1787" t="s">
        <v>69</v>
      </c>
      <c r="C1787" t="s">
        <v>12</v>
      </c>
      <c r="D1787">
        <v>52815</v>
      </c>
      <c r="F1787" s="7">
        <v>43070</v>
      </c>
      <c r="G1787" t="s">
        <v>825</v>
      </c>
      <c r="H1787" s="13">
        <v>0</v>
      </c>
    </row>
    <row r="1788" spans="1:8" x14ac:dyDescent="0.35">
      <c r="A1788" t="s">
        <v>1400</v>
      </c>
      <c r="B1788" t="s">
        <v>69</v>
      </c>
      <c r="C1788" t="s">
        <v>12</v>
      </c>
      <c r="D1788">
        <v>52815</v>
      </c>
      <c r="F1788" s="7">
        <v>43070</v>
      </c>
      <c r="G1788" t="s">
        <v>1401</v>
      </c>
      <c r="H1788" s="13">
        <v>-414.56</v>
      </c>
    </row>
    <row r="1789" spans="1:8" x14ac:dyDescent="0.35">
      <c r="A1789" t="s">
        <v>1400</v>
      </c>
      <c r="B1789" t="s">
        <v>57</v>
      </c>
      <c r="C1789" t="s">
        <v>12</v>
      </c>
      <c r="D1789">
        <v>52815</v>
      </c>
      <c r="F1789" s="7">
        <v>43070</v>
      </c>
      <c r="G1789" t="s">
        <v>102</v>
      </c>
      <c r="H1789" s="13">
        <v>519.79999999999995</v>
      </c>
    </row>
    <row r="1790" spans="1:8" x14ac:dyDescent="0.35">
      <c r="A1790" t="s">
        <v>1400</v>
      </c>
      <c r="B1790" t="s">
        <v>57</v>
      </c>
      <c r="C1790" t="s">
        <v>12</v>
      </c>
      <c r="D1790">
        <v>52815</v>
      </c>
      <c r="F1790" s="7">
        <v>43070</v>
      </c>
      <c r="G1790" t="s">
        <v>630</v>
      </c>
      <c r="H1790" s="13">
        <v>0</v>
      </c>
    </row>
    <row r="1791" spans="1:8" x14ac:dyDescent="0.35">
      <c r="A1791" t="s">
        <v>1400</v>
      </c>
      <c r="B1791" t="s">
        <v>57</v>
      </c>
      <c r="C1791" t="s">
        <v>12</v>
      </c>
      <c r="D1791">
        <v>52815</v>
      </c>
      <c r="F1791" s="7">
        <v>43070</v>
      </c>
      <c r="G1791" t="s">
        <v>631</v>
      </c>
      <c r="H1791" s="13">
        <v>0</v>
      </c>
    </row>
    <row r="1792" spans="1:8" x14ac:dyDescent="0.35">
      <c r="A1792" t="s">
        <v>1400</v>
      </c>
      <c r="B1792" t="s">
        <v>57</v>
      </c>
      <c r="C1792" t="s">
        <v>12</v>
      </c>
      <c r="D1792">
        <v>52815</v>
      </c>
      <c r="F1792" s="7">
        <v>43070</v>
      </c>
      <c r="G1792" t="s">
        <v>707</v>
      </c>
      <c r="H1792" s="13">
        <v>-325.22000000000003</v>
      </c>
    </row>
    <row r="1793" spans="1:8" x14ac:dyDescent="0.35">
      <c r="A1793" t="s">
        <v>1400</v>
      </c>
      <c r="B1793" t="s">
        <v>57</v>
      </c>
      <c r="C1793" t="s">
        <v>12</v>
      </c>
      <c r="D1793">
        <v>52815</v>
      </c>
      <c r="F1793" s="7">
        <v>43070</v>
      </c>
      <c r="G1793" t="s">
        <v>823</v>
      </c>
      <c r="H1793" s="13">
        <v>0</v>
      </c>
    </row>
    <row r="1794" spans="1:8" x14ac:dyDescent="0.35">
      <c r="A1794" t="s">
        <v>1400</v>
      </c>
      <c r="B1794" t="s">
        <v>57</v>
      </c>
      <c r="C1794" t="s">
        <v>12</v>
      </c>
      <c r="D1794">
        <v>52815</v>
      </c>
      <c r="F1794" s="7">
        <v>43070</v>
      </c>
      <c r="G1794" t="s">
        <v>1401</v>
      </c>
      <c r="H1794" s="13">
        <v>-194.57999999999993</v>
      </c>
    </row>
    <row r="1795" spans="1:8" x14ac:dyDescent="0.35">
      <c r="A1795" t="s">
        <v>1400</v>
      </c>
      <c r="B1795" t="s">
        <v>54</v>
      </c>
      <c r="C1795" t="s">
        <v>12</v>
      </c>
      <c r="D1795">
        <v>52815</v>
      </c>
      <c r="F1795" s="7">
        <v>43070</v>
      </c>
      <c r="G1795" t="s">
        <v>102</v>
      </c>
      <c r="H1795" s="13">
        <v>383.6</v>
      </c>
    </row>
    <row r="1796" spans="1:8" x14ac:dyDescent="0.35">
      <c r="A1796" t="s">
        <v>1400</v>
      </c>
      <c r="B1796" t="s">
        <v>54</v>
      </c>
      <c r="C1796" t="s">
        <v>12</v>
      </c>
      <c r="D1796">
        <v>52815</v>
      </c>
      <c r="F1796" s="7">
        <v>43070</v>
      </c>
      <c r="G1796" t="s">
        <v>630</v>
      </c>
      <c r="H1796" s="13">
        <v>0</v>
      </c>
    </row>
    <row r="1797" spans="1:8" x14ac:dyDescent="0.35">
      <c r="A1797" t="s">
        <v>1400</v>
      </c>
      <c r="B1797" t="s">
        <v>54</v>
      </c>
      <c r="C1797" t="s">
        <v>12</v>
      </c>
      <c r="D1797">
        <v>52815</v>
      </c>
      <c r="F1797" s="7">
        <v>43070</v>
      </c>
      <c r="G1797" t="s">
        <v>631</v>
      </c>
      <c r="H1797" s="13">
        <v>0</v>
      </c>
    </row>
    <row r="1798" spans="1:8" x14ac:dyDescent="0.35">
      <c r="A1798" t="s">
        <v>1400</v>
      </c>
      <c r="B1798" t="s">
        <v>54</v>
      </c>
      <c r="C1798" t="s">
        <v>12</v>
      </c>
      <c r="D1798">
        <v>52815</v>
      </c>
      <c r="F1798" s="7">
        <v>43070</v>
      </c>
      <c r="G1798" t="s">
        <v>696</v>
      </c>
      <c r="H1798" s="13">
        <v>-323.52</v>
      </c>
    </row>
    <row r="1799" spans="1:8" x14ac:dyDescent="0.35">
      <c r="A1799" t="s">
        <v>1400</v>
      </c>
      <c r="B1799" t="s">
        <v>54</v>
      </c>
      <c r="C1799" t="s">
        <v>12</v>
      </c>
      <c r="D1799">
        <v>52815</v>
      </c>
      <c r="F1799" s="7">
        <v>43070</v>
      </c>
      <c r="G1799" t="s">
        <v>812</v>
      </c>
      <c r="H1799" s="13">
        <v>0</v>
      </c>
    </row>
    <row r="1800" spans="1:8" x14ac:dyDescent="0.35">
      <c r="A1800" t="s">
        <v>1400</v>
      </c>
      <c r="B1800" t="s">
        <v>54</v>
      </c>
      <c r="C1800" t="s">
        <v>12</v>
      </c>
      <c r="D1800">
        <v>52815</v>
      </c>
      <c r="F1800" s="7">
        <v>43070</v>
      </c>
      <c r="G1800" t="s">
        <v>1401</v>
      </c>
      <c r="H1800" s="13">
        <v>-60.080000000000041</v>
      </c>
    </row>
    <row r="1801" spans="1:8" x14ac:dyDescent="0.35">
      <c r="A1801" t="s">
        <v>1400</v>
      </c>
      <c r="B1801" t="s">
        <v>63</v>
      </c>
      <c r="C1801" t="s">
        <v>12</v>
      </c>
      <c r="D1801">
        <v>52815</v>
      </c>
      <c r="F1801" s="7">
        <v>43070</v>
      </c>
      <c r="G1801" t="s">
        <v>102</v>
      </c>
      <c r="H1801" s="13">
        <v>426.15</v>
      </c>
    </row>
    <row r="1802" spans="1:8" x14ac:dyDescent="0.35">
      <c r="A1802" t="s">
        <v>1400</v>
      </c>
      <c r="B1802" t="s">
        <v>63</v>
      </c>
      <c r="C1802" t="s">
        <v>12</v>
      </c>
      <c r="D1802">
        <v>52815</v>
      </c>
      <c r="F1802" s="7">
        <v>43070</v>
      </c>
      <c r="G1802" t="s">
        <v>630</v>
      </c>
      <c r="H1802" s="13">
        <v>0</v>
      </c>
    </row>
    <row r="1803" spans="1:8" x14ac:dyDescent="0.35">
      <c r="A1803" t="s">
        <v>1400</v>
      </c>
      <c r="B1803" t="s">
        <v>63</v>
      </c>
      <c r="C1803" t="s">
        <v>12</v>
      </c>
      <c r="D1803">
        <v>52815</v>
      </c>
      <c r="F1803" s="7">
        <v>43070</v>
      </c>
      <c r="G1803" t="s">
        <v>631</v>
      </c>
      <c r="H1803" s="13">
        <v>0</v>
      </c>
    </row>
    <row r="1804" spans="1:8" x14ac:dyDescent="0.35">
      <c r="A1804" t="s">
        <v>1400</v>
      </c>
      <c r="B1804" t="s">
        <v>63</v>
      </c>
      <c r="C1804" t="s">
        <v>12</v>
      </c>
      <c r="D1804">
        <v>52815</v>
      </c>
      <c r="F1804" s="7">
        <v>43070</v>
      </c>
      <c r="G1804" t="s">
        <v>691</v>
      </c>
      <c r="H1804" s="13">
        <v>-303.12</v>
      </c>
    </row>
    <row r="1805" spans="1:8" x14ac:dyDescent="0.35">
      <c r="A1805" t="s">
        <v>1400</v>
      </c>
      <c r="B1805" t="s">
        <v>63</v>
      </c>
      <c r="C1805" t="s">
        <v>12</v>
      </c>
      <c r="D1805">
        <v>52815</v>
      </c>
      <c r="F1805" s="7">
        <v>43070</v>
      </c>
      <c r="G1805" t="s">
        <v>807</v>
      </c>
      <c r="H1805" s="13">
        <v>0</v>
      </c>
    </row>
    <row r="1806" spans="1:8" x14ac:dyDescent="0.35">
      <c r="A1806" t="s">
        <v>1400</v>
      </c>
      <c r="B1806" t="s">
        <v>63</v>
      </c>
      <c r="C1806" t="s">
        <v>12</v>
      </c>
      <c r="D1806">
        <v>52815</v>
      </c>
      <c r="F1806" s="7">
        <v>43070</v>
      </c>
      <c r="G1806" t="s">
        <v>1401</v>
      </c>
      <c r="H1806" s="13">
        <v>-123.03</v>
      </c>
    </row>
    <row r="1807" spans="1:8" x14ac:dyDescent="0.35">
      <c r="A1807" t="s">
        <v>1400</v>
      </c>
      <c r="B1807" t="s">
        <v>64</v>
      </c>
      <c r="C1807" t="s">
        <v>12</v>
      </c>
      <c r="D1807">
        <v>52815</v>
      </c>
      <c r="F1807" s="7">
        <v>43070</v>
      </c>
      <c r="G1807" t="s">
        <v>102</v>
      </c>
      <c r="H1807" s="13">
        <v>500.7</v>
      </c>
    </row>
    <row r="1808" spans="1:8" x14ac:dyDescent="0.35">
      <c r="A1808" t="s">
        <v>1400</v>
      </c>
      <c r="B1808" t="s">
        <v>64</v>
      </c>
      <c r="C1808" t="s">
        <v>12</v>
      </c>
      <c r="D1808">
        <v>52815</v>
      </c>
      <c r="F1808" s="7">
        <v>43070</v>
      </c>
      <c r="G1808" t="s">
        <v>630</v>
      </c>
      <c r="H1808" s="13">
        <v>0</v>
      </c>
    </row>
    <row r="1809" spans="1:8" x14ac:dyDescent="0.35">
      <c r="A1809" t="s">
        <v>1400</v>
      </c>
      <c r="B1809" t="s">
        <v>64</v>
      </c>
      <c r="C1809" t="s">
        <v>12</v>
      </c>
      <c r="D1809">
        <v>52815</v>
      </c>
      <c r="F1809" s="7">
        <v>43070</v>
      </c>
      <c r="G1809" t="s">
        <v>631</v>
      </c>
      <c r="H1809" s="13">
        <v>0</v>
      </c>
    </row>
    <row r="1810" spans="1:8" x14ac:dyDescent="0.35">
      <c r="A1810" t="s">
        <v>1400</v>
      </c>
      <c r="B1810" t="s">
        <v>64</v>
      </c>
      <c r="C1810" t="s">
        <v>12</v>
      </c>
      <c r="D1810">
        <v>52815</v>
      </c>
      <c r="F1810" s="7">
        <v>43070</v>
      </c>
      <c r="G1810" t="s">
        <v>692</v>
      </c>
      <c r="H1810" s="13">
        <v>-323.04000000000002</v>
      </c>
    </row>
    <row r="1811" spans="1:8" x14ac:dyDescent="0.35">
      <c r="A1811" t="s">
        <v>1400</v>
      </c>
      <c r="B1811" t="s">
        <v>64</v>
      </c>
      <c r="C1811" t="s">
        <v>12</v>
      </c>
      <c r="D1811">
        <v>52815</v>
      </c>
      <c r="F1811" s="7">
        <v>43070</v>
      </c>
      <c r="G1811" t="s">
        <v>808</v>
      </c>
      <c r="H1811" s="13">
        <v>0</v>
      </c>
    </row>
    <row r="1812" spans="1:8" x14ac:dyDescent="0.35">
      <c r="A1812" t="s">
        <v>1400</v>
      </c>
      <c r="B1812" t="s">
        <v>64</v>
      </c>
      <c r="C1812" t="s">
        <v>12</v>
      </c>
      <c r="D1812">
        <v>52815</v>
      </c>
      <c r="F1812" s="7">
        <v>43070</v>
      </c>
      <c r="G1812" t="s">
        <v>1401</v>
      </c>
      <c r="H1812" s="13">
        <v>-177.65999999999997</v>
      </c>
    </row>
    <row r="1813" spans="1:8" x14ac:dyDescent="0.35">
      <c r="A1813" t="s">
        <v>1400</v>
      </c>
      <c r="B1813" t="s">
        <v>67</v>
      </c>
      <c r="C1813" t="s">
        <v>12</v>
      </c>
      <c r="D1813">
        <v>52815</v>
      </c>
      <c r="F1813" s="7">
        <v>43070</v>
      </c>
      <c r="G1813" t="s">
        <v>102</v>
      </c>
      <c r="H1813" s="13">
        <v>418.95</v>
      </c>
    </row>
    <row r="1814" spans="1:8" x14ac:dyDescent="0.35">
      <c r="A1814" t="s">
        <v>1400</v>
      </c>
      <c r="B1814" t="s">
        <v>67</v>
      </c>
      <c r="C1814" t="s">
        <v>12</v>
      </c>
      <c r="D1814">
        <v>52815</v>
      </c>
      <c r="F1814" s="7">
        <v>43070</v>
      </c>
      <c r="G1814" t="s">
        <v>630</v>
      </c>
      <c r="H1814" s="13">
        <v>0</v>
      </c>
    </row>
    <row r="1815" spans="1:8" x14ac:dyDescent="0.35">
      <c r="A1815" t="s">
        <v>1400</v>
      </c>
      <c r="B1815" t="s">
        <v>67</v>
      </c>
      <c r="C1815" t="s">
        <v>12</v>
      </c>
      <c r="D1815">
        <v>52815</v>
      </c>
      <c r="F1815" s="7">
        <v>43070</v>
      </c>
      <c r="G1815" t="s">
        <v>631</v>
      </c>
      <c r="H1815" s="13">
        <v>0</v>
      </c>
    </row>
    <row r="1816" spans="1:8" x14ac:dyDescent="0.35">
      <c r="A1816" t="s">
        <v>1400</v>
      </c>
      <c r="B1816" t="s">
        <v>67</v>
      </c>
      <c r="C1816" t="s">
        <v>12</v>
      </c>
      <c r="D1816">
        <v>52815</v>
      </c>
      <c r="F1816" s="7">
        <v>43070</v>
      </c>
      <c r="G1816" t="s">
        <v>703</v>
      </c>
      <c r="H1816" s="13">
        <v>-324.73</v>
      </c>
    </row>
    <row r="1817" spans="1:8" x14ac:dyDescent="0.35">
      <c r="A1817" t="s">
        <v>1400</v>
      </c>
      <c r="B1817" t="s">
        <v>67</v>
      </c>
      <c r="C1817" t="s">
        <v>12</v>
      </c>
      <c r="D1817">
        <v>52815</v>
      </c>
      <c r="F1817" s="7">
        <v>43070</v>
      </c>
      <c r="G1817" t="s">
        <v>819</v>
      </c>
      <c r="H1817" s="13">
        <v>0</v>
      </c>
    </row>
    <row r="1818" spans="1:8" x14ac:dyDescent="0.35">
      <c r="A1818" t="s">
        <v>1400</v>
      </c>
      <c r="B1818" t="s">
        <v>67</v>
      </c>
      <c r="C1818" t="s">
        <v>12</v>
      </c>
      <c r="D1818">
        <v>52815</v>
      </c>
      <c r="F1818" s="7">
        <v>43070</v>
      </c>
      <c r="G1818" t="s">
        <v>1401</v>
      </c>
      <c r="H1818" s="13">
        <v>-94.21999999999997</v>
      </c>
    </row>
    <row r="1819" spans="1:8" x14ac:dyDescent="0.35">
      <c r="A1819" t="s">
        <v>849</v>
      </c>
      <c r="B1819" t="s">
        <v>25</v>
      </c>
      <c r="C1819" t="s">
        <v>12</v>
      </c>
      <c r="D1819">
        <v>52815</v>
      </c>
      <c r="F1819" s="7">
        <v>43175</v>
      </c>
      <c r="G1819" t="s">
        <v>102</v>
      </c>
      <c r="H1819" s="13">
        <v>382.72</v>
      </c>
    </row>
    <row r="1820" spans="1:8" x14ac:dyDescent="0.35">
      <c r="A1820" t="s">
        <v>849</v>
      </c>
      <c r="B1820" t="s">
        <v>25</v>
      </c>
      <c r="C1820" t="s">
        <v>12</v>
      </c>
      <c r="D1820">
        <v>52815</v>
      </c>
      <c r="F1820" s="7">
        <v>43175</v>
      </c>
      <c r="G1820" t="s">
        <v>630</v>
      </c>
      <c r="H1820" s="13">
        <v>0.74</v>
      </c>
    </row>
    <row r="1821" spans="1:8" x14ac:dyDescent="0.35">
      <c r="A1821" t="s">
        <v>849</v>
      </c>
      <c r="B1821" t="s">
        <v>25</v>
      </c>
      <c r="C1821" t="s">
        <v>12</v>
      </c>
      <c r="D1821">
        <v>52815</v>
      </c>
      <c r="F1821" s="7">
        <v>43175</v>
      </c>
      <c r="G1821" t="s">
        <v>631</v>
      </c>
      <c r="H1821" s="13">
        <v>0.01</v>
      </c>
    </row>
    <row r="1822" spans="1:8" x14ac:dyDescent="0.35">
      <c r="A1822" t="s">
        <v>849</v>
      </c>
      <c r="B1822" t="s">
        <v>25</v>
      </c>
      <c r="C1822" t="s">
        <v>12</v>
      </c>
      <c r="D1822">
        <v>52815</v>
      </c>
      <c r="F1822" s="7">
        <v>43175</v>
      </c>
      <c r="G1822" t="s">
        <v>690</v>
      </c>
      <c r="H1822" s="13">
        <v>-337.87</v>
      </c>
    </row>
    <row r="1823" spans="1:8" x14ac:dyDescent="0.35">
      <c r="A1823" t="s">
        <v>849</v>
      </c>
      <c r="B1823" t="s">
        <v>25</v>
      </c>
      <c r="C1823" t="s">
        <v>12</v>
      </c>
      <c r="D1823">
        <v>52815</v>
      </c>
      <c r="F1823" s="7">
        <v>43175</v>
      </c>
      <c r="G1823" t="s">
        <v>806</v>
      </c>
      <c r="H1823" s="13">
        <v>-0.34</v>
      </c>
    </row>
    <row r="1824" spans="1:8" x14ac:dyDescent="0.35">
      <c r="A1824" t="s">
        <v>849</v>
      </c>
      <c r="B1824" t="s">
        <v>25</v>
      </c>
      <c r="C1824" t="s">
        <v>12</v>
      </c>
      <c r="D1824">
        <v>52815</v>
      </c>
      <c r="F1824" s="7">
        <v>43175</v>
      </c>
      <c r="G1824" t="s">
        <v>143</v>
      </c>
      <c r="H1824" s="13">
        <v>-45.260000000000048</v>
      </c>
    </row>
    <row r="1825" spans="1:8" x14ac:dyDescent="0.35">
      <c r="A1825" t="s">
        <v>849</v>
      </c>
      <c r="B1825" t="s">
        <v>64</v>
      </c>
      <c r="C1825" t="s">
        <v>12</v>
      </c>
      <c r="D1825">
        <v>52815</v>
      </c>
      <c r="F1825" s="7">
        <v>43175</v>
      </c>
      <c r="G1825" t="s">
        <v>102</v>
      </c>
      <c r="H1825" s="13">
        <v>25.69</v>
      </c>
    </row>
    <row r="1826" spans="1:8" x14ac:dyDescent="0.35">
      <c r="A1826" t="s">
        <v>849</v>
      </c>
      <c r="B1826" t="s">
        <v>64</v>
      </c>
      <c r="C1826" t="s">
        <v>12</v>
      </c>
      <c r="D1826">
        <v>52815</v>
      </c>
      <c r="F1826" s="7">
        <v>43175</v>
      </c>
      <c r="G1826" t="s">
        <v>630</v>
      </c>
      <c r="H1826" s="13">
        <v>0.04</v>
      </c>
    </row>
    <row r="1827" spans="1:8" x14ac:dyDescent="0.35">
      <c r="A1827" t="s">
        <v>849</v>
      </c>
      <c r="B1827" t="s">
        <v>64</v>
      </c>
      <c r="C1827" t="s">
        <v>12</v>
      </c>
      <c r="D1827">
        <v>52815</v>
      </c>
      <c r="F1827" s="7">
        <v>43175</v>
      </c>
      <c r="G1827" t="s">
        <v>631</v>
      </c>
      <c r="H1827" s="13">
        <v>0.01</v>
      </c>
    </row>
    <row r="1828" spans="1:8" x14ac:dyDescent="0.35">
      <c r="A1828" t="s">
        <v>849</v>
      </c>
      <c r="B1828" t="s">
        <v>64</v>
      </c>
      <c r="C1828" t="s">
        <v>12</v>
      </c>
      <c r="D1828">
        <v>52815</v>
      </c>
      <c r="F1828" s="7">
        <v>43175</v>
      </c>
      <c r="G1828" t="s">
        <v>692</v>
      </c>
      <c r="H1828" s="13">
        <v>-15.61</v>
      </c>
    </row>
    <row r="1829" spans="1:8" x14ac:dyDescent="0.35">
      <c r="A1829" t="s">
        <v>849</v>
      </c>
      <c r="B1829" t="s">
        <v>64</v>
      </c>
      <c r="C1829" t="s">
        <v>12</v>
      </c>
      <c r="D1829">
        <v>52815</v>
      </c>
      <c r="F1829" s="7">
        <v>43175</v>
      </c>
      <c r="G1829" t="s">
        <v>808</v>
      </c>
      <c r="H1829" s="13">
        <v>-0.34</v>
      </c>
    </row>
    <row r="1830" spans="1:8" x14ac:dyDescent="0.35">
      <c r="A1830" t="s">
        <v>849</v>
      </c>
      <c r="B1830" t="s">
        <v>64</v>
      </c>
      <c r="C1830" t="s">
        <v>12</v>
      </c>
      <c r="D1830">
        <v>52815</v>
      </c>
      <c r="F1830" s="7">
        <v>43175</v>
      </c>
      <c r="G1830" t="s">
        <v>143</v>
      </c>
      <c r="H1830" s="13">
        <v>-9.7900000000000009</v>
      </c>
    </row>
    <row r="1831" spans="1:8" x14ac:dyDescent="0.35">
      <c r="A1831" t="s">
        <v>849</v>
      </c>
      <c r="B1831" t="s">
        <v>30</v>
      </c>
      <c r="C1831" t="s">
        <v>12</v>
      </c>
      <c r="D1831">
        <v>52815</v>
      </c>
      <c r="F1831" s="7">
        <v>43175</v>
      </c>
      <c r="G1831" t="s">
        <v>102</v>
      </c>
      <c r="H1831" s="13">
        <v>520.27</v>
      </c>
    </row>
    <row r="1832" spans="1:8" x14ac:dyDescent="0.35">
      <c r="A1832" t="s">
        <v>849</v>
      </c>
      <c r="B1832" t="s">
        <v>30</v>
      </c>
      <c r="C1832" t="s">
        <v>12</v>
      </c>
      <c r="D1832">
        <v>52815</v>
      </c>
      <c r="F1832" s="7">
        <v>43175</v>
      </c>
      <c r="G1832" t="s">
        <v>630</v>
      </c>
      <c r="H1832" s="13">
        <v>1.01</v>
      </c>
    </row>
    <row r="1833" spans="1:8" x14ac:dyDescent="0.35">
      <c r="A1833" t="s">
        <v>849</v>
      </c>
      <c r="B1833" t="s">
        <v>30</v>
      </c>
      <c r="C1833" t="s">
        <v>12</v>
      </c>
      <c r="D1833">
        <v>52815</v>
      </c>
      <c r="F1833" s="7">
        <v>43175</v>
      </c>
      <c r="G1833" t="s">
        <v>631</v>
      </c>
      <c r="H1833" s="13">
        <v>0.02</v>
      </c>
    </row>
    <row r="1834" spans="1:8" x14ac:dyDescent="0.35">
      <c r="A1834" t="s">
        <v>849</v>
      </c>
      <c r="B1834" t="s">
        <v>30</v>
      </c>
      <c r="C1834" t="s">
        <v>12</v>
      </c>
      <c r="D1834">
        <v>52815</v>
      </c>
      <c r="F1834" s="7">
        <v>43175</v>
      </c>
      <c r="G1834" t="s">
        <v>693</v>
      </c>
      <c r="H1834" s="13">
        <v>-337.07</v>
      </c>
    </row>
    <row r="1835" spans="1:8" x14ac:dyDescent="0.35">
      <c r="A1835" t="s">
        <v>849</v>
      </c>
      <c r="B1835" t="s">
        <v>30</v>
      </c>
      <c r="C1835" t="s">
        <v>12</v>
      </c>
      <c r="D1835">
        <v>52815</v>
      </c>
      <c r="F1835" s="7">
        <v>43175</v>
      </c>
      <c r="G1835" t="s">
        <v>809</v>
      </c>
      <c r="H1835" s="13">
        <v>-0.34</v>
      </c>
    </row>
    <row r="1836" spans="1:8" x14ac:dyDescent="0.35">
      <c r="A1836" t="s">
        <v>849</v>
      </c>
      <c r="B1836" t="s">
        <v>30</v>
      </c>
      <c r="C1836" t="s">
        <v>12</v>
      </c>
      <c r="D1836">
        <v>52815</v>
      </c>
      <c r="F1836" s="7">
        <v>43175</v>
      </c>
      <c r="G1836" t="s">
        <v>143</v>
      </c>
      <c r="H1836" s="13">
        <v>-183.89</v>
      </c>
    </row>
    <row r="1837" spans="1:8" x14ac:dyDescent="0.35">
      <c r="A1837" t="s">
        <v>849</v>
      </c>
      <c r="B1837" t="s">
        <v>63</v>
      </c>
      <c r="C1837" t="s">
        <v>12</v>
      </c>
      <c r="D1837">
        <v>52815</v>
      </c>
      <c r="F1837" s="7">
        <v>43175</v>
      </c>
      <c r="G1837" t="s">
        <v>102</v>
      </c>
      <c r="H1837" s="13">
        <v>12.64</v>
      </c>
    </row>
    <row r="1838" spans="1:8" x14ac:dyDescent="0.35">
      <c r="A1838" t="s">
        <v>849</v>
      </c>
      <c r="B1838" t="s">
        <v>63</v>
      </c>
      <c r="C1838" t="s">
        <v>12</v>
      </c>
      <c r="D1838">
        <v>52815</v>
      </c>
      <c r="F1838" s="7">
        <v>43175</v>
      </c>
      <c r="G1838" t="s">
        <v>630</v>
      </c>
      <c r="H1838" s="13">
        <v>0.03</v>
      </c>
    </row>
    <row r="1839" spans="1:8" x14ac:dyDescent="0.35">
      <c r="A1839" t="s">
        <v>849</v>
      </c>
      <c r="B1839" t="s">
        <v>63</v>
      </c>
      <c r="C1839" t="s">
        <v>12</v>
      </c>
      <c r="D1839">
        <v>52815</v>
      </c>
      <c r="F1839" s="7">
        <v>43175</v>
      </c>
      <c r="G1839" t="s">
        <v>631</v>
      </c>
      <c r="H1839" s="13">
        <v>0.01</v>
      </c>
    </row>
    <row r="1840" spans="1:8" x14ac:dyDescent="0.35">
      <c r="A1840" t="s">
        <v>849</v>
      </c>
      <c r="B1840" t="s">
        <v>63</v>
      </c>
      <c r="C1840" t="s">
        <v>12</v>
      </c>
      <c r="D1840">
        <v>52815</v>
      </c>
      <c r="F1840" s="7">
        <v>43175</v>
      </c>
      <c r="G1840" t="s">
        <v>691</v>
      </c>
      <c r="H1840" s="13">
        <v>-15.96</v>
      </c>
    </row>
    <row r="1841" spans="1:8" x14ac:dyDescent="0.35">
      <c r="A1841" t="s">
        <v>849</v>
      </c>
      <c r="B1841" t="s">
        <v>63</v>
      </c>
      <c r="C1841" t="s">
        <v>12</v>
      </c>
      <c r="D1841">
        <v>52815</v>
      </c>
      <c r="F1841" s="7">
        <v>43175</v>
      </c>
      <c r="G1841" t="s">
        <v>807</v>
      </c>
      <c r="H1841" s="13">
        <v>-0.35</v>
      </c>
    </row>
    <row r="1842" spans="1:8" x14ac:dyDescent="0.35">
      <c r="A1842" t="s">
        <v>849</v>
      </c>
      <c r="B1842" t="s">
        <v>63</v>
      </c>
      <c r="C1842" t="s">
        <v>12</v>
      </c>
      <c r="D1842">
        <v>52815</v>
      </c>
      <c r="F1842" s="7">
        <v>43175</v>
      </c>
      <c r="G1842" t="s">
        <v>150</v>
      </c>
      <c r="H1842" s="13">
        <v>3.63</v>
      </c>
    </row>
    <row r="1843" spans="1:8" x14ac:dyDescent="0.35">
      <c r="A1843" t="s">
        <v>849</v>
      </c>
      <c r="B1843" t="s">
        <v>32</v>
      </c>
      <c r="C1843" t="s">
        <v>12</v>
      </c>
      <c r="D1843">
        <v>52815</v>
      </c>
      <c r="F1843" s="7">
        <v>43175</v>
      </c>
      <c r="G1843" t="s">
        <v>102</v>
      </c>
      <c r="H1843" s="13">
        <v>383.55</v>
      </c>
    </row>
    <row r="1844" spans="1:8" x14ac:dyDescent="0.35">
      <c r="A1844" t="s">
        <v>849</v>
      </c>
      <c r="B1844" t="s">
        <v>32</v>
      </c>
      <c r="C1844" t="s">
        <v>12</v>
      </c>
      <c r="D1844">
        <v>52815</v>
      </c>
      <c r="F1844" s="7">
        <v>43175</v>
      </c>
      <c r="G1844" t="s">
        <v>630</v>
      </c>
      <c r="H1844" s="13">
        <v>0.74</v>
      </c>
    </row>
    <row r="1845" spans="1:8" x14ac:dyDescent="0.35">
      <c r="A1845" t="s">
        <v>849</v>
      </c>
      <c r="B1845" t="s">
        <v>32</v>
      </c>
      <c r="C1845" t="s">
        <v>12</v>
      </c>
      <c r="D1845">
        <v>52815</v>
      </c>
      <c r="F1845" s="7">
        <v>43175</v>
      </c>
      <c r="G1845" t="s">
        <v>631</v>
      </c>
      <c r="H1845" s="13">
        <v>0.01</v>
      </c>
    </row>
    <row r="1846" spans="1:8" x14ac:dyDescent="0.35">
      <c r="A1846" t="s">
        <v>849</v>
      </c>
      <c r="B1846" t="s">
        <v>32</v>
      </c>
      <c r="C1846" t="s">
        <v>12</v>
      </c>
      <c r="D1846">
        <v>52815</v>
      </c>
      <c r="F1846" s="7">
        <v>43175</v>
      </c>
      <c r="G1846" t="s">
        <v>695</v>
      </c>
      <c r="H1846" s="13">
        <v>-337.96</v>
      </c>
    </row>
    <row r="1847" spans="1:8" x14ac:dyDescent="0.35">
      <c r="A1847" t="s">
        <v>849</v>
      </c>
      <c r="B1847" t="s">
        <v>32</v>
      </c>
      <c r="C1847" t="s">
        <v>12</v>
      </c>
      <c r="D1847">
        <v>52815</v>
      </c>
      <c r="F1847" s="7">
        <v>43175</v>
      </c>
      <c r="G1847" t="s">
        <v>811</v>
      </c>
      <c r="H1847" s="13">
        <v>-0.35</v>
      </c>
    </row>
    <row r="1848" spans="1:8" x14ac:dyDescent="0.35">
      <c r="A1848" t="s">
        <v>849</v>
      </c>
      <c r="B1848" t="s">
        <v>32</v>
      </c>
      <c r="C1848" t="s">
        <v>12</v>
      </c>
      <c r="D1848">
        <v>52815</v>
      </c>
      <c r="F1848" s="7">
        <v>43175</v>
      </c>
      <c r="G1848" t="s">
        <v>143</v>
      </c>
      <c r="H1848" s="13">
        <v>-45.990000000000009</v>
      </c>
    </row>
    <row r="1849" spans="1:8" x14ac:dyDescent="0.35">
      <c r="A1849" t="s">
        <v>849</v>
      </c>
      <c r="B1849" t="s">
        <v>31</v>
      </c>
      <c r="C1849" t="s">
        <v>12</v>
      </c>
      <c r="D1849">
        <v>52815</v>
      </c>
      <c r="F1849" s="7">
        <v>43175</v>
      </c>
      <c r="G1849" t="s">
        <v>102</v>
      </c>
      <c r="H1849" s="13">
        <v>114.93</v>
      </c>
    </row>
    <row r="1850" spans="1:8" x14ac:dyDescent="0.35">
      <c r="A1850" t="s">
        <v>849</v>
      </c>
      <c r="B1850" t="s">
        <v>31</v>
      </c>
      <c r="C1850" t="s">
        <v>12</v>
      </c>
      <c r="D1850">
        <v>52815</v>
      </c>
      <c r="F1850" s="7">
        <v>43175</v>
      </c>
      <c r="G1850" t="s">
        <v>630</v>
      </c>
      <c r="H1850" s="13">
        <v>0.23</v>
      </c>
    </row>
    <row r="1851" spans="1:8" x14ac:dyDescent="0.35">
      <c r="A1851" t="s">
        <v>849</v>
      </c>
      <c r="B1851" t="s">
        <v>31</v>
      </c>
      <c r="C1851" t="s">
        <v>12</v>
      </c>
      <c r="D1851">
        <v>52815</v>
      </c>
      <c r="F1851" s="7">
        <v>43175</v>
      </c>
      <c r="G1851" t="s">
        <v>631</v>
      </c>
      <c r="H1851" s="13">
        <v>0.01</v>
      </c>
    </row>
    <row r="1852" spans="1:8" x14ac:dyDescent="0.35">
      <c r="A1852" t="s">
        <v>849</v>
      </c>
      <c r="B1852" t="s">
        <v>31</v>
      </c>
      <c r="C1852" t="s">
        <v>12</v>
      </c>
      <c r="D1852">
        <v>52815</v>
      </c>
      <c r="F1852" s="7">
        <v>43175</v>
      </c>
      <c r="G1852" t="s">
        <v>694</v>
      </c>
      <c r="H1852" s="13">
        <v>-339.14</v>
      </c>
    </row>
    <row r="1853" spans="1:8" x14ac:dyDescent="0.35">
      <c r="A1853" t="s">
        <v>849</v>
      </c>
      <c r="B1853" t="s">
        <v>31</v>
      </c>
      <c r="C1853" t="s">
        <v>12</v>
      </c>
      <c r="D1853">
        <v>52815</v>
      </c>
      <c r="F1853" s="7">
        <v>43175</v>
      </c>
      <c r="G1853" t="s">
        <v>810</v>
      </c>
      <c r="H1853" s="13">
        <v>-0.35</v>
      </c>
    </row>
    <row r="1854" spans="1:8" x14ac:dyDescent="0.35">
      <c r="A1854" t="s">
        <v>849</v>
      </c>
      <c r="B1854" t="s">
        <v>31</v>
      </c>
      <c r="C1854" t="s">
        <v>12</v>
      </c>
      <c r="D1854">
        <v>52815</v>
      </c>
      <c r="F1854" s="7">
        <v>43175</v>
      </c>
      <c r="G1854" t="s">
        <v>150</v>
      </c>
      <c r="H1854" s="13">
        <v>224.32</v>
      </c>
    </row>
    <row r="1855" spans="1:8" x14ac:dyDescent="0.35">
      <c r="A1855" t="s">
        <v>849</v>
      </c>
      <c r="B1855" t="s">
        <v>54</v>
      </c>
      <c r="C1855" t="s">
        <v>12</v>
      </c>
      <c r="D1855">
        <v>52815</v>
      </c>
      <c r="F1855" s="7">
        <v>43175</v>
      </c>
      <c r="G1855" t="s">
        <v>102</v>
      </c>
      <c r="H1855" s="13">
        <v>33.81</v>
      </c>
    </row>
    <row r="1856" spans="1:8" x14ac:dyDescent="0.35">
      <c r="A1856" t="s">
        <v>849</v>
      </c>
      <c r="B1856" t="s">
        <v>54</v>
      </c>
      <c r="C1856" t="s">
        <v>12</v>
      </c>
      <c r="D1856">
        <v>52815</v>
      </c>
      <c r="F1856" s="7">
        <v>43175</v>
      </c>
      <c r="G1856" t="s">
        <v>630</v>
      </c>
      <c r="H1856" s="13">
        <v>7.0000000000000007E-2</v>
      </c>
    </row>
    <row r="1857" spans="1:8" x14ac:dyDescent="0.35">
      <c r="A1857" t="s">
        <v>849</v>
      </c>
      <c r="B1857" t="s">
        <v>54</v>
      </c>
      <c r="C1857" t="s">
        <v>12</v>
      </c>
      <c r="D1857">
        <v>52815</v>
      </c>
      <c r="F1857" s="7">
        <v>43175</v>
      </c>
      <c r="G1857" t="s">
        <v>631</v>
      </c>
      <c r="H1857" s="13">
        <v>0.01</v>
      </c>
    </row>
    <row r="1858" spans="1:8" x14ac:dyDescent="0.35">
      <c r="A1858" t="s">
        <v>849</v>
      </c>
      <c r="B1858" t="s">
        <v>54</v>
      </c>
      <c r="C1858" t="s">
        <v>12</v>
      </c>
      <c r="D1858">
        <v>52815</v>
      </c>
      <c r="F1858" s="7">
        <v>43175</v>
      </c>
      <c r="G1858" t="s">
        <v>696</v>
      </c>
      <c r="H1858" s="13">
        <v>-16.18</v>
      </c>
    </row>
    <row r="1859" spans="1:8" x14ac:dyDescent="0.35">
      <c r="A1859" t="s">
        <v>849</v>
      </c>
      <c r="B1859" t="s">
        <v>54</v>
      </c>
      <c r="C1859" t="s">
        <v>12</v>
      </c>
      <c r="D1859">
        <v>52815</v>
      </c>
      <c r="F1859" s="7">
        <v>43175</v>
      </c>
      <c r="G1859" t="s">
        <v>812</v>
      </c>
      <c r="H1859" s="13">
        <v>-0.35</v>
      </c>
    </row>
    <row r="1860" spans="1:8" x14ac:dyDescent="0.35">
      <c r="A1860" t="s">
        <v>849</v>
      </c>
      <c r="B1860" t="s">
        <v>54</v>
      </c>
      <c r="C1860" t="s">
        <v>12</v>
      </c>
      <c r="D1860">
        <v>52815</v>
      </c>
      <c r="F1860" s="7">
        <v>43175</v>
      </c>
      <c r="G1860" t="s">
        <v>143</v>
      </c>
      <c r="H1860" s="13">
        <v>-17.360000000000003</v>
      </c>
    </row>
    <row r="1861" spans="1:8" x14ac:dyDescent="0.35">
      <c r="A1861" t="s">
        <v>849</v>
      </c>
      <c r="B1861" t="s">
        <v>55</v>
      </c>
      <c r="C1861" t="s">
        <v>12</v>
      </c>
      <c r="D1861">
        <v>52815</v>
      </c>
      <c r="F1861" s="7">
        <v>43175</v>
      </c>
      <c r="G1861" t="s">
        <v>102</v>
      </c>
      <c r="H1861" s="13">
        <v>72.94</v>
      </c>
    </row>
    <row r="1862" spans="1:8" x14ac:dyDescent="0.35">
      <c r="A1862" t="s">
        <v>849</v>
      </c>
      <c r="B1862" t="s">
        <v>55</v>
      </c>
      <c r="C1862" t="s">
        <v>12</v>
      </c>
      <c r="D1862">
        <v>52815</v>
      </c>
      <c r="F1862" s="7">
        <v>43175</v>
      </c>
      <c r="G1862" t="s">
        <v>630</v>
      </c>
      <c r="H1862" s="13">
        <v>0.14000000000000001</v>
      </c>
    </row>
    <row r="1863" spans="1:8" x14ac:dyDescent="0.35">
      <c r="A1863" t="s">
        <v>849</v>
      </c>
      <c r="B1863" t="s">
        <v>55</v>
      </c>
      <c r="C1863" t="s">
        <v>12</v>
      </c>
      <c r="D1863">
        <v>52815</v>
      </c>
      <c r="F1863" s="7">
        <v>43175</v>
      </c>
      <c r="G1863" t="s">
        <v>631</v>
      </c>
      <c r="H1863" s="13">
        <v>0.01</v>
      </c>
    </row>
    <row r="1864" spans="1:8" x14ac:dyDescent="0.35">
      <c r="A1864" t="s">
        <v>849</v>
      </c>
      <c r="B1864" t="s">
        <v>55</v>
      </c>
      <c r="C1864" t="s">
        <v>12</v>
      </c>
      <c r="D1864">
        <v>52815</v>
      </c>
      <c r="F1864" s="7">
        <v>43175</v>
      </c>
      <c r="G1864" t="s">
        <v>697</v>
      </c>
      <c r="H1864" s="13">
        <v>-183.37</v>
      </c>
    </row>
    <row r="1865" spans="1:8" x14ac:dyDescent="0.35">
      <c r="A1865" t="s">
        <v>849</v>
      </c>
      <c r="B1865" t="s">
        <v>55</v>
      </c>
      <c r="C1865" t="s">
        <v>12</v>
      </c>
      <c r="D1865">
        <v>52815</v>
      </c>
      <c r="F1865" s="7">
        <v>43175</v>
      </c>
      <c r="G1865" t="s">
        <v>813</v>
      </c>
      <c r="H1865" s="13">
        <v>-0.34</v>
      </c>
    </row>
    <row r="1866" spans="1:8" x14ac:dyDescent="0.35">
      <c r="A1866" t="s">
        <v>849</v>
      </c>
      <c r="B1866" t="s">
        <v>55</v>
      </c>
      <c r="C1866" t="s">
        <v>12</v>
      </c>
      <c r="D1866">
        <v>52815</v>
      </c>
      <c r="F1866" s="7">
        <v>43175</v>
      </c>
      <c r="G1866" t="s">
        <v>150</v>
      </c>
      <c r="H1866" s="13">
        <v>110.62</v>
      </c>
    </row>
    <row r="1867" spans="1:8" x14ac:dyDescent="0.35">
      <c r="A1867" t="s">
        <v>849</v>
      </c>
      <c r="B1867" t="s">
        <v>34</v>
      </c>
      <c r="C1867" t="s">
        <v>12</v>
      </c>
      <c r="D1867">
        <v>52815</v>
      </c>
      <c r="F1867" s="7">
        <v>43175</v>
      </c>
      <c r="G1867" t="s">
        <v>102</v>
      </c>
      <c r="H1867" s="13">
        <v>128.44999999999999</v>
      </c>
    </row>
    <row r="1868" spans="1:8" x14ac:dyDescent="0.35">
      <c r="A1868" t="s">
        <v>849</v>
      </c>
      <c r="B1868" t="s">
        <v>34</v>
      </c>
      <c r="C1868" t="s">
        <v>12</v>
      </c>
      <c r="D1868">
        <v>52815</v>
      </c>
      <c r="F1868" s="7">
        <v>43175</v>
      </c>
      <c r="G1868" t="s">
        <v>630</v>
      </c>
      <c r="H1868" s="13">
        <v>0.24</v>
      </c>
    </row>
    <row r="1869" spans="1:8" x14ac:dyDescent="0.35">
      <c r="A1869" t="s">
        <v>849</v>
      </c>
      <c r="B1869" t="s">
        <v>34</v>
      </c>
      <c r="C1869" t="s">
        <v>12</v>
      </c>
      <c r="D1869">
        <v>52815</v>
      </c>
      <c r="F1869" s="7">
        <v>43175</v>
      </c>
      <c r="G1869" t="s">
        <v>631</v>
      </c>
      <c r="H1869" s="13">
        <v>0.01</v>
      </c>
    </row>
    <row r="1870" spans="1:8" x14ac:dyDescent="0.35">
      <c r="A1870" t="s">
        <v>849</v>
      </c>
      <c r="B1870" t="s">
        <v>34</v>
      </c>
      <c r="C1870" t="s">
        <v>12</v>
      </c>
      <c r="D1870">
        <v>52815</v>
      </c>
      <c r="F1870" s="7">
        <v>43175</v>
      </c>
      <c r="G1870" t="s">
        <v>699</v>
      </c>
      <c r="H1870" s="13">
        <v>-337.61</v>
      </c>
    </row>
    <row r="1871" spans="1:8" x14ac:dyDescent="0.35">
      <c r="A1871" t="s">
        <v>849</v>
      </c>
      <c r="B1871" t="s">
        <v>34</v>
      </c>
      <c r="C1871" t="s">
        <v>12</v>
      </c>
      <c r="D1871">
        <v>52815</v>
      </c>
      <c r="F1871" s="7">
        <v>43175</v>
      </c>
      <c r="G1871" t="s">
        <v>815</v>
      </c>
      <c r="H1871" s="13">
        <v>-0.34</v>
      </c>
    </row>
    <row r="1872" spans="1:8" x14ac:dyDescent="0.35">
      <c r="A1872" t="s">
        <v>849</v>
      </c>
      <c r="B1872" t="s">
        <v>34</v>
      </c>
      <c r="C1872" t="s">
        <v>12</v>
      </c>
      <c r="D1872">
        <v>52815</v>
      </c>
      <c r="F1872" s="7">
        <v>43175</v>
      </c>
      <c r="G1872" t="s">
        <v>150</v>
      </c>
      <c r="H1872" s="13">
        <v>209.25</v>
      </c>
    </row>
    <row r="1873" spans="1:8" x14ac:dyDescent="0.35">
      <c r="A1873" t="s">
        <v>849</v>
      </c>
      <c r="B1873" t="s">
        <v>65</v>
      </c>
      <c r="C1873" t="s">
        <v>12</v>
      </c>
      <c r="D1873">
        <v>52815</v>
      </c>
      <c r="F1873" s="7">
        <v>43175</v>
      </c>
      <c r="G1873" t="s">
        <v>102</v>
      </c>
      <c r="H1873" s="13">
        <v>239.29</v>
      </c>
    </row>
    <row r="1874" spans="1:8" x14ac:dyDescent="0.35">
      <c r="A1874" t="s">
        <v>849</v>
      </c>
      <c r="B1874" t="s">
        <v>65</v>
      </c>
      <c r="C1874" t="s">
        <v>12</v>
      </c>
      <c r="D1874">
        <v>52815</v>
      </c>
      <c r="F1874" s="7">
        <v>43175</v>
      </c>
      <c r="G1874" t="s">
        <v>630</v>
      </c>
      <c r="H1874" s="13">
        <v>0.46</v>
      </c>
    </row>
    <row r="1875" spans="1:8" x14ac:dyDescent="0.35">
      <c r="A1875" t="s">
        <v>849</v>
      </c>
      <c r="B1875" t="s">
        <v>65</v>
      </c>
      <c r="C1875" t="s">
        <v>12</v>
      </c>
      <c r="D1875">
        <v>52815</v>
      </c>
      <c r="F1875" s="7">
        <v>43175</v>
      </c>
      <c r="G1875" t="s">
        <v>631</v>
      </c>
      <c r="H1875" s="13">
        <v>0.01</v>
      </c>
    </row>
    <row r="1876" spans="1:8" x14ac:dyDescent="0.35">
      <c r="A1876" t="s">
        <v>849</v>
      </c>
      <c r="B1876" t="s">
        <v>65</v>
      </c>
      <c r="C1876" t="s">
        <v>12</v>
      </c>
      <c r="D1876">
        <v>52815</v>
      </c>
      <c r="F1876" s="7">
        <v>43175</v>
      </c>
      <c r="G1876" t="s">
        <v>698</v>
      </c>
      <c r="H1876" s="13">
        <v>-339.45</v>
      </c>
    </row>
    <row r="1877" spans="1:8" x14ac:dyDescent="0.35">
      <c r="A1877" t="s">
        <v>849</v>
      </c>
      <c r="B1877" t="s">
        <v>65</v>
      </c>
      <c r="C1877" t="s">
        <v>12</v>
      </c>
      <c r="D1877">
        <v>52815</v>
      </c>
      <c r="F1877" s="7">
        <v>43175</v>
      </c>
      <c r="G1877" t="s">
        <v>814</v>
      </c>
      <c r="H1877" s="13">
        <v>-0.34</v>
      </c>
    </row>
    <row r="1878" spans="1:8" x14ac:dyDescent="0.35">
      <c r="A1878" t="s">
        <v>849</v>
      </c>
      <c r="B1878" t="s">
        <v>65</v>
      </c>
      <c r="C1878" t="s">
        <v>12</v>
      </c>
      <c r="D1878">
        <v>52815</v>
      </c>
      <c r="F1878" s="7">
        <v>43175</v>
      </c>
      <c r="G1878" t="s">
        <v>150</v>
      </c>
      <c r="H1878" s="13">
        <v>100.03</v>
      </c>
    </row>
    <row r="1879" spans="1:8" x14ac:dyDescent="0.35">
      <c r="A1879" t="s">
        <v>849</v>
      </c>
      <c r="B1879" t="s">
        <v>66</v>
      </c>
      <c r="C1879" t="s">
        <v>12</v>
      </c>
      <c r="D1879">
        <v>52815</v>
      </c>
      <c r="F1879" s="7">
        <v>43175</v>
      </c>
      <c r="G1879" t="s">
        <v>102</v>
      </c>
      <c r="H1879" s="13">
        <v>279.49</v>
      </c>
    </row>
    <row r="1880" spans="1:8" x14ac:dyDescent="0.35">
      <c r="A1880" t="s">
        <v>849</v>
      </c>
      <c r="B1880" t="s">
        <v>66</v>
      </c>
      <c r="C1880" t="s">
        <v>12</v>
      </c>
      <c r="D1880">
        <v>52815</v>
      </c>
      <c r="F1880" s="7">
        <v>43175</v>
      </c>
      <c r="G1880" t="s">
        <v>630</v>
      </c>
      <c r="H1880" s="13">
        <v>0.54</v>
      </c>
    </row>
    <row r="1881" spans="1:8" x14ac:dyDescent="0.35">
      <c r="A1881" t="s">
        <v>849</v>
      </c>
      <c r="B1881" t="s">
        <v>66</v>
      </c>
      <c r="C1881" t="s">
        <v>12</v>
      </c>
      <c r="D1881">
        <v>52815</v>
      </c>
      <c r="F1881" s="7">
        <v>43175</v>
      </c>
      <c r="G1881" t="s">
        <v>631</v>
      </c>
      <c r="H1881" s="13">
        <v>0.01</v>
      </c>
    </row>
    <row r="1882" spans="1:8" x14ac:dyDescent="0.35">
      <c r="A1882" t="s">
        <v>849</v>
      </c>
      <c r="B1882" t="s">
        <v>66</v>
      </c>
      <c r="C1882" t="s">
        <v>12</v>
      </c>
      <c r="D1882">
        <v>52815</v>
      </c>
      <c r="F1882" s="7">
        <v>43175</v>
      </c>
      <c r="G1882" t="s">
        <v>700</v>
      </c>
      <c r="H1882" s="13">
        <v>-337.26</v>
      </c>
    </row>
    <row r="1883" spans="1:8" x14ac:dyDescent="0.35">
      <c r="A1883" t="s">
        <v>849</v>
      </c>
      <c r="B1883" t="s">
        <v>66</v>
      </c>
      <c r="C1883" t="s">
        <v>12</v>
      </c>
      <c r="D1883">
        <v>52815</v>
      </c>
      <c r="F1883" s="7">
        <v>43175</v>
      </c>
      <c r="G1883" t="s">
        <v>816</v>
      </c>
      <c r="H1883" s="13">
        <v>-0.34</v>
      </c>
    </row>
    <row r="1884" spans="1:8" x14ac:dyDescent="0.35">
      <c r="A1884" t="s">
        <v>849</v>
      </c>
      <c r="B1884" t="s">
        <v>66</v>
      </c>
      <c r="C1884" t="s">
        <v>12</v>
      </c>
      <c r="D1884">
        <v>52815</v>
      </c>
      <c r="F1884" s="7">
        <v>43175</v>
      </c>
      <c r="G1884" t="s">
        <v>150</v>
      </c>
      <c r="H1884" s="13">
        <v>57.559999999999945</v>
      </c>
    </row>
    <row r="1885" spans="1:8" x14ac:dyDescent="0.35">
      <c r="A1885" t="s">
        <v>849</v>
      </c>
      <c r="B1885" t="s">
        <v>35</v>
      </c>
      <c r="C1885" t="s">
        <v>12</v>
      </c>
      <c r="D1885">
        <v>52815</v>
      </c>
      <c r="F1885" s="7">
        <v>43175</v>
      </c>
      <c r="G1885" t="s">
        <v>102</v>
      </c>
      <c r="H1885" s="13">
        <v>433.11</v>
      </c>
    </row>
    <row r="1886" spans="1:8" x14ac:dyDescent="0.35">
      <c r="A1886" t="s">
        <v>849</v>
      </c>
      <c r="B1886" t="s">
        <v>35</v>
      </c>
      <c r="C1886" t="s">
        <v>12</v>
      </c>
      <c r="D1886">
        <v>52815</v>
      </c>
      <c r="F1886" s="7">
        <v>43175</v>
      </c>
      <c r="G1886" t="s">
        <v>630</v>
      </c>
      <c r="H1886" s="13">
        <v>0.83</v>
      </c>
    </row>
    <row r="1887" spans="1:8" x14ac:dyDescent="0.35">
      <c r="A1887" t="s">
        <v>849</v>
      </c>
      <c r="B1887" t="s">
        <v>35</v>
      </c>
      <c r="C1887" t="s">
        <v>12</v>
      </c>
      <c r="D1887">
        <v>52815</v>
      </c>
      <c r="F1887" s="7">
        <v>43175</v>
      </c>
      <c r="G1887" t="s">
        <v>631</v>
      </c>
      <c r="H1887" s="13">
        <v>0.02</v>
      </c>
    </row>
    <row r="1888" spans="1:8" x14ac:dyDescent="0.35">
      <c r="A1888" t="s">
        <v>849</v>
      </c>
      <c r="B1888" t="s">
        <v>35</v>
      </c>
      <c r="C1888" t="s">
        <v>12</v>
      </c>
      <c r="D1888">
        <v>52815</v>
      </c>
      <c r="F1888" s="7">
        <v>43175</v>
      </c>
      <c r="G1888" t="s">
        <v>701</v>
      </c>
      <c r="H1888" s="13">
        <v>-337.33</v>
      </c>
    </row>
    <row r="1889" spans="1:8" x14ac:dyDescent="0.35">
      <c r="A1889" t="s">
        <v>849</v>
      </c>
      <c r="B1889" t="s">
        <v>35</v>
      </c>
      <c r="C1889" t="s">
        <v>12</v>
      </c>
      <c r="D1889">
        <v>52815</v>
      </c>
      <c r="F1889" s="7">
        <v>43175</v>
      </c>
      <c r="G1889" t="s">
        <v>817</v>
      </c>
      <c r="H1889" s="13">
        <v>-0.35</v>
      </c>
    </row>
    <row r="1890" spans="1:8" x14ac:dyDescent="0.35">
      <c r="A1890" t="s">
        <v>849</v>
      </c>
      <c r="B1890" t="s">
        <v>35</v>
      </c>
      <c r="C1890" t="s">
        <v>12</v>
      </c>
      <c r="D1890">
        <v>52815</v>
      </c>
      <c r="F1890" s="7">
        <v>43175</v>
      </c>
      <c r="G1890" t="s">
        <v>143</v>
      </c>
      <c r="H1890" s="13">
        <v>-96.279999999999973</v>
      </c>
    </row>
    <row r="1891" spans="1:8" x14ac:dyDescent="0.35">
      <c r="A1891" t="s">
        <v>849</v>
      </c>
      <c r="B1891" t="s">
        <v>68</v>
      </c>
      <c r="C1891" t="s">
        <v>12</v>
      </c>
      <c r="D1891">
        <v>52815</v>
      </c>
      <c r="F1891" s="7">
        <v>43175</v>
      </c>
      <c r="G1891" t="s">
        <v>102</v>
      </c>
      <c r="H1891" s="13">
        <v>100.58</v>
      </c>
    </row>
    <row r="1892" spans="1:8" x14ac:dyDescent="0.35">
      <c r="A1892" t="s">
        <v>849</v>
      </c>
      <c r="B1892" t="s">
        <v>68</v>
      </c>
      <c r="C1892" t="s">
        <v>12</v>
      </c>
      <c r="D1892">
        <v>52815</v>
      </c>
      <c r="F1892" s="7">
        <v>43175</v>
      </c>
      <c r="G1892" t="s">
        <v>630</v>
      </c>
      <c r="H1892" s="13">
        <v>0.2</v>
      </c>
    </row>
    <row r="1893" spans="1:8" x14ac:dyDescent="0.35">
      <c r="A1893" t="s">
        <v>849</v>
      </c>
      <c r="B1893" t="s">
        <v>68</v>
      </c>
      <c r="C1893" t="s">
        <v>12</v>
      </c>
      <c r="D1893">
        <v>52815</v>
      </c>
      <c r="F1893" s="7">
        <v>43175</v>
      </c>
      <c r="G1893" t="s">
        <v>631</v>
      </c>
      <c r="H1893" s="13">
        <v>0.01</v>
      </c>
    </row>
    <row r="1894" spans="1:8" x14ac:dyDescent="0.35">
      <c r="A1894" t="s">
        <v>849</v>
      </c>
      <c r="B1894" t="s">
        <v>68</v>
      </c>
      <c r="C1894" t="s">
        <v>12</v>
      </c>
      <c r="D1894">
        <v>52815</v>
      </c>
      <c r="F1894" s="7">
        <v>43175</v>
      </c>
      <c r="G1894" t="s">
        <v>704</v>
      </c>
      <c r="H1894" s="13">
        <v>-338.42</v>
      </c>
    </row>
    <row r="1895" spans="1:8" x14ac:dyDescent="0.35">
      <c r="A1895" t="s">
        <v>849</v>
      </c>
      <c r="B1895" t="s">
        <v>68</v>
      </c>
      <c r="C1895" t="s">
        <v>12</v>
      </c>
      <c r="D1895">
        <v>52815</v>
      </c>
      <c r="F1895" s="7">
        <v>43175</v>
      </c>
      <c r="G1895" t="s">
        <v>820</v>
      </c>
      <c r="H1895" s="13">
        <v>-0.34</v>
      </c>
    </row>
    <row r="1896" spans="1:8" x14ac:dyDescent="0.35">
      <c r="A1896" t="s">
        <v>849</v>
      </c>
      <c r="B1896" t="s">
        <v>68</v>
      </c>
      <c r="C1896" t="s">
        <v>12</v>
      </c>
      <c r="D1896">
        <v>52815</v>
      </c>
      <c r="F1896" s="7">
        <v>43175</v>
      </c>
      <c r="G1896" t="s">
        <v>150</v>
      </c>
      <c r="H1896" s="13">
        <v>237.97000000000003</v>
      </c>
    </row>
    <row r="1897" spans="1:8" x14ac:dyDescent="0.35">
      <c r="A1897" t="s">
        <v>849</v>
      </c>
      <c r="B1897" t="s">
        <v>38</v>
      </c>
      <c r="C1897" t="s">
        <v>12</v>
      </c>
      <c r="D1897">
        <v>52815</v>
      </c>
      <c r="F1897" s="7">
        <v>43175</v>
      </c>
      <c r="G1897" t="s">
        <v>102</v>
      </c>
      <c r="H1897" s="32">
        <v>630.57000000000005</v>
      </c>
    </row>
    <row r="1898" spans="1:8" x14ac:dyDescent="0.35">
      <c r="A1898" t="s">
        <v>849</v>
      </c>
      <c r="B1898" t="s">
        <v>38</v>
      </c>
      <c r="C1898" t="s">
        <v>12</v>
      </c>
      <c r="D1898">
        <v>52815</v>
      </c>
      <c r="F1898" s="7">
        <v>43175</v>
      </c>
      <c r="G1898" t="s">
        <v>630</v>
      </c>
      <c r="H1898" s="32">
        <v>1.21</v>
      </c>
    </row>
    <row r="1899" spans="1:8" x14ac:dyDescent="0.35">
      <c r="A1899" t="s">
        <v>849</v>
      </c>
      <c r="B1899" t="s">
        <v>38</v>
      </c>
      <c r="C1899" t="s">
        <v>12</v>
      </c>
      <c r="D1899">
        <v>52815</v>
      </c>
      <c r="F1899" s="7">
        <v>43175</v>
      </c>
      <c r="G1899" t="s">
        <v>631</v>
      </c>
      <c r="H1899" s="32">
        <v>0.02</v>
      </c>
    </row>
    <row r="1900" spans="1:8" x14ac:dyDescent="0.35">
      <c r="A1900" t="s">
        <v>849</v>
      </c>
      <c r="B1900" t="s">
        <v>38</v>
      </c>
      <c r="C1900" t="s">
        <v>12</v>
      </c>
      <c r="D1900">
        <v>52815</v>
      </c>
      <c r="F1900" s="7">
        <v>43175</v>
      </c>
      <c r="G1900" t="s">
        <v>705</v>
      </c>
      <c r="H1900" s="32">
        <v>-998.09</v>
      </c>
    </row>
    <row r="1901" spans="1:8" x14ac:dyDescent="0.35">
      <c r="A1901" t="s">
        <v>849</v>
      </c>
      <c r="B1901" t="s">
        <v>38</v>
      </c>
      <c r="C1901" t="s">
        <v>12</v>
      </c>
      <c r="D1901">
        <v>52815</v>
      </c>
      <c r="F1901" s="7">
        <v>43175</v>
      </c>
      <c r="G1901" t="s">
        <v>821</v>
      </c>
      <c r="H1901" s="32">
        <v>-1.03</v>
      </c>
    </row>
    <row r="1902" spans="1:8" x14ac:dyDescent="0.35">
      <c r="A1902" t="s">
        <v>849</v>
      </c>
      <c r="B1902" t="s">
        <v>38</v>
      </c>
      <c r="C1902" t="s">
        <v>12</v>
      </c>
      <c r="D1902">
        <v>52815</v>
      </c>
      <c r="F1902" s="7">
        <v>43175</v>
      </c>
      <c r="G1902" t="s">
        <v>150</v>
      </c>
      <c r="H1902" s="32">
        <v>367.32</v>
      </c>
    </row>
    <row r="1903" spans="1:8" x14ac:dyDescent="0.35">
      <c r="A1903" t="s">
        <v>849</v>
      </c>
      <c r="B1903" t="s">
        <v>39</v>
      </c>
      <c r="C1903" t="s">
        <v>12</v>
      </c>
      <c r="D1903">
        <v>52815</v>
      </c>
      <c r="F1903" s="7">
        <v>43175</v>
      </c>
      <c r="G1903" t="s">
        <v>102</v>
      </c>
      <c r="H1903" s="13">
        <v>240.94</v>
      </c>
    </row>
    <row r="1904" spans="1:8" x14ac:dyDescent="0.35">
      <c r="A1904" t="s">
        <v>849</v>
      </c>
      <c r="B1904" t="s">
        <v>39</v>
      </c>
      <c r="C1904" t="s">
        <v>12</v>
      </c>
      <c r="D1904">
        <v>52815</v>
      </c>
      <c r="F1904" s="7">
        <v>43175</v>
      </c>
      <c r="G1904" t="s">
        <v>630</v>
      </c>
      <c r="H1904" s="13">
        <v>0.46</v>
      </c>
    </row>
    <row r="1905" spans="1:8" x14ac:dyDescent="0.35">
      <c r="A1905" t="s">
        <v>849</v>
      </c>
      <c r="B1905" t="s">
        <v>39</v>
      </c>
      <c r="C1905" t="s">
        <v>12</v>
      </c>
      <c r="D1905">
        <v>52815</v>
      </c>
      <c r="F1905" s="7">
        <v>43175</v>
      </c>
      <c r="G1905" t="s">
        <v>631</v>
      </c>
      <c r="H1905" s="13">
        <v>0.01</v>
      </c>
    </row>
    <row r="1906" spans="1:8" x14ac:dyDescent="0.35">
      <c r="A1906" t="s">
        <v>849</v>
      </c>
      <c r="B1906" t="s">
        <v>39</v>
      </c>
      <c r="C1906" t="s">
        <v>12</v>
      </c>
      <c r="D1906">
        <v>52815</v>
      </c>
      <c r="F1906" s="7">
        <v>43175</v>
      </c>
      <c r="G1906" t="s">
        <v>706</v>
      </c>
      <c r="H1906" s="13">
        <v>-338.31</v>
      </c>
    </row>
    <row r="1907" spans="1:8" x14ac:dyDescent="0.35">
      <c r="A1907" t="s">
        <v>849</v>
      </c>
      <c r="B1907" t="s">
        <v>39</v>
      </c>
      <c r="C1907" t="s">
        <v>12</v>
      </c>
      <c r="D1907">
        <v>52815</v>
      </c>
      <c r="F1907" s="7">
        <v>43175</v>
      </c>
      <c r="G1907" t="s">
        <v>822</v>
      </c>
      <c r="H1907" s="13">
        <v>-0.35</v>
      </c>
    </row>
    <row r="1908" spans="1:8" x14ac:dyDescent="0.35">
      <c r="A1908" t="s">
        <v>849</v>
      </c>
      <c r="B1908" t="s">
        <v>39</v>
      </c>
      <c r="C1908" t="s">
        <v>12</v>
      </c>
      <c r="D1908">
        <v>52815</v>
      </c>
      <c r="F1908" s="7">
        <v>43175</v>
      </c>
      <c r="G1908" t="s">
        <v>150</v>
      </c>
      <c r="H1908" s="13">
        <v>97.250000000000057</v>
      </c>
    </row>
    <row r="1909" spans="1:8" x14ac:dyDescent="0.35">
      <c r="A1909" t="s">
        <v>849</v>
      </c>
      <c r="B1909" t="s">
        <v>58</v>
      </c>
      <c r="C1909" t="s">
        <v>12</v>
      </c>
      <c r="D1909">
        <v>52815</v>
      </c>
      <c r="F1909" s="7">
        <v>43175</v>
      </c>
      <c r="G1909" t="s">
        <v>102</v>
      </c>
      <c r="H1909" s="13">
        <v>240.71</v>
      </c>
    </row>
    <row r="1910" spans="1:8" x14ac:dyDescent="0.35">
      <c r="A1910" t="s">
        <v>849</v>
      </c>
      <c r="B1910" t="s">
        <v>58</v>
      </c>
      <c r="C1910" t="s">
        <v>12</v>
      </c>
      <c r="D1910">
        <v>52815</v>
      </c>
      <c r="F1910" s="7">
        <v>43175</v>
      </c>
      <c r="G1910" t="s">
        <v>630</v>
      </c>
      <c r="H1910" s="13">
        <v>0.48</v>
      </c>
    </row>
    <row r="1911" spans="1:8" x14ac:dyDescent="0.35">
      <c r="A1911" t="s">
        <v>849</v>
      </c>
      <c r="B1911" t="s">
        <v>58</v>
      </c>
      <c r="C1911" t="s">
        <v>12</v>
      </c>
      <c r="D1911">
        <v>52815</v>
      </c>
      <c r="F1911" s="7">
        <v>43175</v>
      </c>
      <c r="G1911" t="s">
        <v>631</v>
      </c>
      <c r="H1911" s="13">
        <v>0.01</v>
      </c>
    </row>
    <row r="1912" spans="1:8" x14ac:dyDescent="0.35">
      <c r="A1912" t="s">
        <v>849</v>
      </c>
      <c r="B1912" t="s">
        <v>58</v>
      </c>
      <c r="C1912" t="s">
        <v>12</v>
      </c>
      <c r="D1912">
        <v>52815</v>
      </c>
      <c r="F1912" s="7">
        <v>43175</v>
      </c>
      <c r="G1912" t="s">
        <v>708</v>
      </c>
      <c r="H1912" s="13">
        <v>-337.68</v>
      </c>
    </row>
    <row r="1913" spans="1:8" x14ac:dyDescent="0.35">
      <c r="A1913" t="s">
        <v>849</v>
      </c>
      <c r="B1913" t="s">
        <v>58</v>
      </c>
      <c r="C1913" t="s">
        <v>12</v>
      </c>
      <c r="D1913">
        <v>52815</v>
      </c>
      <c r="F1913" s="7">
        <v>43175</v>
      </c>
      <c r="G1913" t="s">
        <v>824</v>
      </c>
      <c r="H1913" s="13">
        <v>-0.34</v>
      </c>
    </row>
    <row r="1914" spans="1:8" x14ac:dyDescent="0.35">
      <c r="A1914" t="s">
        <v>849</v>
      </c>
      <c r="B1914" t="s">
        <v>58</v>
      </c>
      <c r="C1914" t="s">
        <v>12</v>
      </c>
      <c r="D1914">
        <v>52815</v>
      </c>
      <c r="F1914" s="7">
        <v>43175</v>
      </c>
      <c r="G1914" t="s">
        <v>150</v>
      </c>
      <c r="H1914" s="13">
        <v>96.819999999999965</v>
      </c>
    </row>
    <row r="1915" spans="1:8" x14ac:dyDescent="0.35">
      <c r="A1915" t="s">
        <v>849</v>
      </c>
      <c r="B1915" t="s">
        <v>57</v>
      </c>
      <c r="C1915" t="s">
        <v>12</v>
      </c>
      <c r="D1915">
        <v>52815</v>
      </c>
      <c r="F1915" s="7">
        <v>43175</v>
      </c>
      <c r="G1915" t="s">
        <v>102</v>
      </c>
      <c r="H1915" s="13">
        <v>24.11</v>
      </c>
    </row>
    <row r="1916" spans="1:8" x14ac:dyDescent="0.35">
      <c r="A1916" t="s">
        <v>849</v>
      </c>
      <c r="B1916" t="s">
        <v>57</v>
      </c>
      <c r="C1916" t="s">
        <v>12</v>
      </c>
      <c r="D1916">
        <v>52815</v>
      </c>
      <c r="F1916" s="7">
        <v>43175</v>
      </c>
      <c r="G1916" t="s">
        <v>630</v>
      </c>
      <c r="H1916" s="13">
        <v>0.04</v>
      </c>
    </row>
    <row r="1917" spans="1:8" x14ac:dyDescent="0.35">
      <c r="A1917" t="s">
        <v>849</v>
      </c>
      <c r="B1917" t="s">
        <v>57</v>
      </c>
      <c r="C1917" t="s">
        <v>12</v>
      </c>
      <c r="D1917">
        <v>52815</v>
      </c>
      <c r="F1917" s="7">
        <v>43175</v>
      </c>
      <c r="G1917" t="s">
        <v>631</v>
      </c>
      <c r="H1917" s="13">
        <v>0.01</v>
      </c>
    </row>
    <row r="1918" spans="1:8" x14ac:dyDescent="0.35">
      <c r="A1918" t="s">
        <v>849</v>
      </c>
      <c r="B1918" t="s">
        <v>57</v>
      </c>
      <c r="C1918" t="s">
        <v>12</v>
      </c>
      <c r="D1918">
        <v>52815</v>
      </c>
      <c r="F1918" s="7">
        <v>43175</v>
      </c>
      <c r="G1918" t="s">
        <v>707</v>
      </c>
      <c r="H1918" s="13">
        <v>-12.58</v>
      </c>
    </row>
    <row r="1919" spans="1:8" x14ac:dyDescent="0.35">
      <c r="A1919" t="s">
        <v>849</v>
      </c>
      <c r="B1919" t="s">
        <v>57</v>
      </c>
      <c r="C1919" t="s">
        <v>12</v>
      </c>
      <c r="D1919">
        <v>52815</v>
      </c>
      <c r="F1919" s="7">
        <v>43175</v>
      </c>
      <c r="G1919" t="s">
        <v>823</v>
      </c>
      <c r="H1919" s="13">
        <v>-0.35</v>
      </c>
    </row>
    <row r="1920" spans="1:8" x14ac:dyDescent="0.35">
      <c r="A1920" t="s">
        <v>849</v>
      </c>
      <c r="B1920" t="s">
        <v>57</v>
      </c>
      <c r="C1920" t="s">
        <v>12</v>
      </c>
      <c r="D1920">
        <v>52815</v>
      </c>
      <c r="F1920" s="7">
        <v>43175</v>
      </c>
      <c r="G1920" t="s">
        <v>143</v>
      </c>
      <c r="H1920" s="13">
        <v>-11.229999999999999</v>
      </c>
    </row>
    <row r="1921" spans="1:8" x14ac:dyDescent="0.35">
      <c r="A1921" t="s">
        <v>849</v>
      </c>
      <c r="B1921" t="s">
        <v>67</v>
      </c>
      <c r="C1921" t="s">
        <v>12</v>
      </c>
      <c r="D1921">
        <v>52815</v>
      </c>
      <c r="F1921" s="7">
        <v>43175</v>
      </c>
      <c r="G1921" t="s">
        <v>102</v>
      </c>
      <c r="H1921" s="13">
        <v>18.260000000000002</v>
      </c>
    </row>
    <row r="1922" spans="1:8" x14ac:dyDescent="0.35">
      <c r="A1922" t="s">
        <v>849</v>
      </c>
      <c r="B1922" t="s">
        <v>67</v>
      </c>
      <c r="C1922" t="s">
        <v>12</v>
      </c>
      <c r="D1922">
        <v>52815</v>
      </c>
      <c r="F1922" s="7">
        <v>43175</v>
      </c>
      <c r="G1922" t="s">
        <v>630</v>
      </c>
      <c r="H1922" s="13">
        <v>0.04</v>
      </c>
    </row>
    <row r="1923" spans="1:8" x14ac:dyDescent="0.35">
      <c r="A1923" t="s">
        <v>849</v>
      </c>
      <c r="B1923" t="s">
        <v>67</v>
      </c>
      <c r="C1923" t="s">
        <v>12</v>
      </c>
      <c r="D1923">
        <v>52815</v>
      </c>
      <c r="F1923" s="7">
        <v>43175</v>
      </c>
      <c r="G1923" t="s">
        <v>631</v>
      </c>
      <c r="H1923" s="13">
        <v>0.01</v>
      </c>
    </row>
    <row r="1924" spans="1:8" x14ac:dyDescent="0.35">
      <c r="A1924" t="s">
        <v>849</v>
      </c>
      <c r="B1924" t="s">
        <v>67</v>
      </c>
      <c r="C1924" t="s">
        <v>12</v>
      </c>
      <c r="D1924">
        <v>52815</v>
      </c>
      <c r="F1924" s="7">
        <v>43175</v>
      </c>
      <c r="G1924" t="s">
        <v>703</v>
      </c>
      <c r="H1924" s="13">
        <v>-13.92</v>
      </c>
    </row>
    <row r="1925" spans="1:8" x14ac:dyDescent="0.35">
      <c r="A1925" t="s">
        <v>849</v>
      </c>
      <c r="B1925" t="s">
        <v>67</v>
      </c>
      <c r="C1925" t="s">
        <v>12</v>
      </c>
      <c r="D1925">
        <v>52815</v>
      </c>
      <c r="F1925" s="7">
        <v>43175</v>
      </c>
      <c r="G1925" t="s">
        <v>819</v>
      </c>
      <c r="H1925" s="13">
        <v>-0.35</v>
      </c>
    </row>
    <row r="1926" spans="1:8" x14ac:dyDescent="0.35">
      <c r="A1926" t="s">
        <v>849</v>
      </c>
      <c r="B1926" t="s">
        <v>67</v>
      </c>
      <c r="C1926" t="s">
        <v>12</v>
      </c>
      <c r="D1926">
        <v>52815</v>
      </c>
      <c r="F1926" s="7">
        <v>43175</v>
      </c>
      <c r="G1926" t="s">
        <v>143</v>
      </c>
      <c r="H1926" s="13">
        <v>-4.0400000000000009</v>
      </c>
    </row>
    <row r="1927" spans="1:8" x14ac:dyDescent="0.35">
      <c r="A1927" t="s">
        <v>849</v>
      </c>
      <c r="B1927" t="s">
        <v>69</v>
      </c>
      <c r="C1927" t="s">
        <v>12</v>
      </c>
      <c r="D1927">
        <v>52815</v>
      </c>
      <c r="F1927" s="7">
        <v>43175</v>
      </c>
      <c r="G1927" t="s">
        <v>102</v>
      </c>
      <c r="H1927" s="13">
        <v>18.059999999999999</v>
      </c>
    </row>
    <row r="1928" spans="1:8" x14ac:dyDescent="0.35">
      <c r="A1928" t="s">
        <v>849</v>
      </c>
      <c r="B1928" t="s">
        <v>69</v>
      </c>
      <c r="C1928" t="s">
        <v>12</v>
      </c>
      <c r="D1928">
        <v>52815</v>
      </c>
      <c r="F1928" s="7">
        <v>43175</v>
      </c>
      <c r="G1928" t="s">
        <v>630</v>
      </c>
      <c r="H1928" s="13">
        <v>0.04</v>
      </c>
    </row>
    <row r="1929" spans="1:8" x14ac:dyDescent="0.35">
      <c r="A1929" t="s">
        <v>849</v>
      </c>
      <c r="B1929" t="s">
        <v>69</v>
      </c>
      <c r="C1929" t="s">
        <v>12</v>
      </c>
      <c r="D1929">
        <v>52815</v>
      </c>
      <c r="F1929" s="7">
        <v>43175</v>
      </c>
      <c r="G1929" t="s">
        <v>631</v>
      </c>
      <c r="H1929" s="13">
        <v>0.01</v>
      </c>
    </row>
    <row r="1930" spans="1:8" x14ac:dyDescent="0.35">
      <c r="A1930" t="s">
        <v>849</v>
      </c>
      <c r="B1930" t="s">
        <v>69</v>
      </c>
      <c r="C1930" t="s">
        <v>12</v>
      </c>
      <c r="D1930">
        <v>52815</v>
      </c>
      <c r="F1930" s="7">
        <v>43175</v>
      </c>
      <c r="G1930" t="s">
        <v>709</v>
      </c>
      <c r="H1930" s="13">
        <v>-12.2</v>
      </c>
    </row>
    <row r="1931" spans="1:8" x14ac:dyDescent="0.35">
      <c r="A1931" t="s">
        <v>849</v>
      </c>
      <c r="B1931" t="s">
        <v>69</v>
      </c>
      <c r="C1931" t="s">
        <v>12</v>
      </c>
      <c r="D1931">
        <v>52815</v>
      </c>
      <c r="F1931" s="7">
        <v>43175</v>
      </c>
      <c r="G1931" t="s">
        <v>825</v>
      </c>
      <c r="H1931" s="13">
        <v>-0.34</v>
      </c>
    </row>
    <row r="1932" spans="1:8" x14ac:dyDescent="0.35">
      <c r="A1932" t="s">
        <v>849</v>
      </c>
      <c r="B1932" t="s">
        <v>69</v>
      </c>
      <c r="C1932" t="s">
        <v>12</v>
      </c>
      <c r="D1932">
        <v>52815</v>
      </c>
      <c r="F1932" s="7">
        <v>43175</v>
      </c>
      <c r="G1932" t="s">
        <v>143</v>
      </c>
      <c r="H1932" s="13">
        <v>-5.5699999999999985</v>
      </c>
    </row>
    <row r="1933" spans="1:8" x14ac:dyDescent="0.35">
      <c r="A1933" t="s">
        <v>849</v>
      </c>
      <c r="B1933" t="s">
        <v>70</v>
      </c>
      <c r="C1933" t="s">
        <v>12</v>
      </c>
      <c r="D1933">
        <v>52815</v>
      </c>
      <c r="F1933" s="7">
        <v>43175</v>
      </c>
      <c r="G1933" t="s">
        <v>102</v>
      </c>
      <c r="H1933" s="13">
        <v>57.43</v>
      </c>
    </row>
    <row r="1934" spans="1:8" x14ac:dyDescent="0.35">
      <c r="A1934" t="s">
        <v>849</v>
      </c>
      <c r="B1934" t="s">
        <v>70</v>
      </c>
      <c r="C1934" t="s">
        <v>12</v>
      </c>
      <c r="D1934">
        <v>52815</v>
      </c>
      <c r="F1934" s="7">
        <v>43175</v>
      </c>
      <c r="G1934" t="s">
        <v>630</v>
      </c>
      <c r="H1934" s="13">
        <v>0.11</v>
      </c>
    </row>
    <row r="1935" spans="1:8" x14ac:dyDescent="0.35">
      <c r="A1935" t="s">
        <v>849</v>
      </c>
      <c r="B1935" t="s">
        <v>70</v>
      </c>
      <c r="C1935" t="s">
        <v>12</v>
      </c>
      <c r="D1935">
        <v>52815</v>
      </c>
      <c r="F1935" s="7">
        <v>43175</v>
      </c>
      <c r="G1935" t="s">
        <v>631</v>
      </c>
      <c r="H1935" s="13">
        <v>0.01</v>
      </c>
    </row>
    <row r="1936" spans="1:8" x14ac:dyDescent="0.35">
      <c r="A1936" t="s">
        <v>849</v>
      </c>
      <c r="B1936" t="s">
        <v>70</v>
      </c>
      <c r="C1936" t="s">
        <v>12</v>
      </c>
      <c r="D1936">
        <v>52815</v>
      </c>
      <c r="F1936" s="7">
        <v>43175</v>
      </c>
      <c r="G1936" t="s">
        <v>710</v>
      </c>
      <c r="H1936" s="13">
        <v>-336.06</v>
      </c>
    </row>
    <row r="1937" spans="1:8" x14ac:dyDescent="0.35">
      <c r="A1937" t="s">
        <v>849</v>
      </c>
      <c r="B1937" t="s">
        <v>70</v>
      </c>
      <c r="C1937" t="s">
        <v>12</v>
      </c>
      <c r="D1937">
        <v>52815</v>
      </c>
      <c r="F1937" s="7">
        <v>43175</v>
      </c>
      <c r="G1937" t="s">
        <v>826</v>
      </c>
      <c r="H1937" s="13">
        <v>-0.34</v>
      </c>
    </row>
    <row r="1938" spans="1:8" x14ac:dyDescent="0.35">
      <c r="A1938" t="s">
        <v>849</v>
      </c>
      <c r="B1938" t="s">
        <v>70</v>
      </c>
      <c r="C1938" t="s">
        <v>12</v>
      </c>
      <c r="D1938">
        <v>52815</v>
      </c>
      <c r="F1938" s="7">
        <v>43175</v>
      </c>
      <c r="G1938" t="s">
        <v>150</v>
      </c>
      <c r="H1938" s="13">
        <v>278.84999999999997</v>
      </c>
    </row>
    <row r="1939" spans="1:8" x14ac:dyDescent="0.35">
      <c r="A1939" t="s">
        <v>849</v>
      </c>
      <c r="B1939" t="s">
        <v>41</v>
      </c>
      <c r="C1939" t="s">
        <v>12</v>
      </c>
      <c r="D1939">
        <v>52815</v>
      </c>
      <c r="F1939" s="7">
        <v>43175</v>
      </c>
      <c r="G1939" t="s">
        <v>102</v>
      </c>
      <c r="H1939" s="13">
        <v>143.66</v>
      </c>
    </row>
    <row r="1940" spans="1:8" x14ac:dyDescent="0.35">
      <c r="A1940" t="s">
        <v>849</v>
      </c>
      <c r="B1940" t="s">
        <v>41</v>
      </c>
      <c r="C1940" t="s">
        <v>12</v>
      </c>
      <c r="D1940">
        <v>52815</v>
      </c>
      <c r="F1940" s="7">
        <v>43175</v>
      </c>
      <c r="G1940" t="s">
        <v>630</v>
      </c>
      <c r="H1940" s="13">
        <v>0.28999999999999998</v>
      </c>
    </row>
    <row r="1941" spans="1:8" x14ac:dyDescent="0.35">
      <c r="A1941" t="s">
        <v>849</v>
      </c>
      <c r="B1941" t="s">
        <v>41</v>
      </c>
      <c r="C1941" t="s">
        <v>12</v>
      </c>
      <c r="D1941">
        <v>52815</v>
      </c>
      <c r="F1941" s="7">
        <v>43175</v>
      </c>
      <c r="G1941" t="s">
        <v>631</v>
      </c>
      <c r="H1941" s="13">
        <v>0.01</v>
      </c>
    </row>
    <row r="1942" spans="1:8" x14ac:dyDescent="0.35">
      <c r="A1942" t="s">
        <v>849</v>
      </c>
      <c r="B1942" t="s">
        <v>41</v>
      </c>
      <c r="C1942" t="s">
        <v>12</v>
      </c>
      <c r="D1942">
        <v>52815</v>
      </c>
      <c r="F1942" s="7">
        <v>43175</v>
      </c>
      <c r="G1942" t="s">
        <v>713</v>
      </c>
      <c r="H1942" s="13">
        <v>-337.39</v>
      </c>
    </row>
    <row r="1943" spans="1:8" x14ac:dyDescent="0.35">
      <c r="A1943" t="s">
        <v>849</v>
      </c>
      <c r="B1943" t="s">
        <v>41</v>
      </c>
      <c r="C1943" t="s">
        <v>12</v>
      </c>
      <c r="D1943">
        <v>52815</v>
      </c>
      <c r="F1943" s="7">
        <v>43175</v>
      </c>
      <c r="G1943" t="s">
        <v>829</v>
      </c>
      <c r="H1943" s="13">
        <v>-0.34</v>
      </c>
    </row>
    <row r="1944" spans="1:8" x14ac:dyDescent="0.35">
      <c r="A1944" t="s">
        <v>849</v>
      </c>
      <c r="B1944" t="s">
        <v>41</v>
      </c>
      <c r="C1944" t="s">
        <v>12</v>
      </c>
      <c r="D1944">
        <v>52815</v>
      </c>
      <c r="F1944" s="7">
        <v>43175</v>
      </c>
      <c r="G1944" t="s">
        <v>150</v>
      </c>
      <c r="H1944" s="13">
        <v>193.76999999999995</v>
      </c>
    </row>
    <row r="1945" spans="1:8" x14ac:dyDescent="0.35">
      <c r="A1945" t="s">
        <v>849</v>
      </c>
      <c r="B1945" t="s">
        <v>60</v>
      </c>
      <c r="C1945" t="s">
        <v>12</v>
      </c>
      <c r="D1945">
        <v>52815</v>
      </c>
      <c r="F1945" s="7">
        <v>43175</v>
      </c>
      <c r="G1945" t="s">
        <v>102</v>
      </c>
      <c r="H1945" s="13">
        <v>107.14</v>
      </c>
    </row>
    <row r="1946" spans="1:8" x14ac:dyDescent="0.35">
      <c r="A1946" t="s">
        <v>849</v>
      </c>
      <c r="B1946" t="s">
        <v>60</v>
      </c>
      <c r="C1946" t="s">
        <v>12</v>
      </c>
      <c r="D1946">
        <v>52815</v>
      </c>
      <c r="F1946" s="7">
        <v>43175</v>
      </c>
      <c r="G1946" t="s">
        <v>630</v>
      </c>
      <c r="H1946" s="13">
        <v>0.2</v>
      </c>
    </row>
    <row r="1947" spans="1:8" x14ac:dyDescent="0.35">
      <c r="A1947" t="s">
        <v>849</v>
      </c>
      <c r="B1947" t="s">
        <v>60</v>
      </c>
      <c r="C1947" t="s">
        <v>12</v>
      </c>
      <c r="D1947">
        <v>52815</v>
      </c>
      <c r="F1947" s="7">
        <v>43175</v>
      </c>
      <c r="G1947" t="s">
        <v>631</v>
      </c>
      <c r="H1947" s="13">
        <v>0.01</v>
      </c>
    </row>
    <row r="1948" spans="1:8" x14ac:dyDescent="0.35">
      <c r="A1948" t="s">
        <v>849</v>
      </c>
      <c r="B1948" t="s">
        <v>60</v>
      </c>
      <c r="C1948" t="s">
        <v>12</v>
      </c>
      <c r="D1948">
        <v>52815</v>
      </c>
      <c r="F1948" s="7">
        <v>43175</v>
      </c>
      <c r="G1948" t="s">
        <v>714</v>
      </c>
      <c r="H1948" s="13">
        <v>-337.62</v>
      </c>
    </row>
    <row r="1949" spans="1:8" x14ac:dyDescent="0.35">
      <c r="A1949" t="s">
        <v>849</v>
      </c>
      <c r="B1949" t="s">
        <v>60</v>
      </c>
      <c r="C1949" t="s">
        <v>12</v>
      </c>
      <c r="D1949">
        <v>52815</v>
      </c>
      <c r="F1949" s="7">
        <v>43175</v>
      </c>
      <c r="G1949" t="s">
        <v>830</v>
      </c>
      <c r="H1949" s="13">
        <v>-0.34</v>
      </c>
    </row>
    <row r="1950" spans="1:8" x14ac:dyDescent="0.35">
      <c r="A1950" t="s">
        <v>849</v>
      </c>
      <c r="B1950" t="s">
        <v>60</v>
      </c>
      <c r="C1950" t="s">
        <v>12</v>
      </c>
      <c r="D1950">
        <v>52815</v>
      </c>
      <c r="F1950" s="7">
        <v>43175</v>
      </c>
      <c r="G1950" t="s">
        <v>150</v>
      </c>
      <c r="H1950" s="13">
        <v>230.61</v>
      </c>
    </row>
    <row r="1951" spans="1:8" x14ac:dyDescent="0.35">
      <c r="A1951" t="s">
        <v>849</v>
      </c>
      <c r="B1951" t="s">
        <v>45</v>
      </c>
      <c r="C1951" t="s">
        <v>12</v>
      </c>
      <c r="D1951">
        <v>52815</v>
      </c>
      <c r="F1951" s="7">
        <v>43175</v>
      </c>
      <c r="G1951" t="s">
        <v>102</v>
      </c>
      <c r="H1951" s="13">
        <v>229.65</v>
      </c>
    </row>
    <row r="1952" spans="1:8" x14ac:dyDescent="0.35">
      <c r="A1952" t="s">
        <v>849</v>
      </c>
      <c r="B1952" t="s">
        <v>45</v>
      </c>
      <c r="C1952" t="s">
        <v>12</v>
      </c>
      <c r="D1952">
        <v>52815</v>
      </c>
      <c r="F1952" s="7">
        <v>43175</v>
      </c>
      <c r="G1952" t="s">
        <v>630</v>
      </c>
      <c r="H1952" s="13">
        <v>0.44</v>
      </c>
    </row>
    <row r="1953" spans="1:8" x14ac:dyDescent="0.35">
      <c r="A1953" t="s">
        <v>849</v>
      </c>
      <c r="B1953" t="s">
        <v>45</v>
      </c>
      <c r="C1953" t="s">
        <v>12</v>
      </c>
      <c r="D1953">
        <v>52815</v>
      </c>
      <c r="F1953" s="7">
        <v>43175</v>
      </c>
      <c r="G1953" t="s">
        <v>631</v>
      </c>
      <c r="H1953" s="13">
        <v>0.01</v>
      </c>
    </row>
    <row r="1954" spans="1:8" x14ac:dyDescent="0.35">
      <c r="A1954" t="s">
        <v>849</v>
      </c>
      <c r="B1954" t="s">
        <v>45</v>
      </c>
      <c r="C1954" t="s">
        <v>12</v>
      </c>
      <c r="D1954">
        <v>52815</v>
      </c>
      <c r="F1954" s="7">
        <v>43175</v>
      </c>
      <c r="G1954" t="s">
        <v>715</v>
      </c>
      <c r="H1954" s="13">
        <v>-336.92</v>
      </c>
    </row>
    <row r="1955" spans="1:8" x14ac:dyDescent="0.35">
      <c r="A1955" t="s">
        <v>849</v>
      </c>
      <c r="B1955" t="s">
        <v>45</v>
      </c>
      <c r="C1955" t="s">
        <v>12</v>
      </c>
      <c r="D1955">
        <v>52815</v>
      </c>
      <c r="F1955" s="7">
        <v>43175</v>
      </c>
      <c r="G1955" t="s">
        <v>831</v>
      </c>
      <c r="H1955" s="13">
        <v>-0.34</v>
      </c>
    </row>
    <row r="1956" spans="1:8" x14ac:dyDescent="0.35">
      <c r="A1956" t="s">
        <v>849</v>
      </c>
      <c r="B1956" t="s">
        <v>45</v>
      </c>
      <c r="C1956" t="s">
        <v>12</v>
      </c>
      <c r="D1956">
        <v>52815</v>
      </c>
      <c r="F1956" s="7">
        <v>43175</v>
      </c>
      <c r="G1956" t="s">
        <v>150</v>
      </c>
      <c r="H1956" s="13">
        <v>107.16</v>
      </c>
    </row>
    <row r="1957" spans="1:8" x14ac:dyDescent="0.35">
      <c r="A1957" t="s">
        <v>849</v>
      </c>
      <c r="B1957" t="s">
        <v>72</v>
      </c>
      <c r="C1957" t="s">
        <v>12</v>
      </c>
      <c r="D1957">
        <v>52815</v>
      </c>
      <c r="F1957" s="7">
        <v>43175</v>
      </c>
      <c r="G1957" t="s">
        <v>102</v>
      </c>
      <c r="H1957" s="13">
        <v>37.39</v>
      </c>
    </row>
    <row r="1958" spans="1:8" x14ac:dyDescent="0.35">
      <c r="A1958" t="s">
        <v>849</v>
      </c>
      <c r="B1958" t="s">
        <v>72</v>
      </c>
      <c r="C1958" t="s">
        <v>12</v>
      </c>
      <c r="D1958">
        <v>52815</v>
      </c>
      <c r="F1958" s="7">
        <v>43175</v>
      </c>
      <c r="G1958" t="s">
        <v>630</v>
      </c>
      <c r="H1958" s="13">
        <v>7.0000000000000007E-2</v>
      </c>
    </row>
    <row r="1959" spans="1:8" x14ac:dyDescent="0.35">
      <c r="A1959" t="s">
        <v>849</v>
      </c>
      <c r="B1959" t="s">
        <v>72</v>
      </c>
      <c r="C1959" t="s">
        <v>12</v>
      </c>
      <c r="D1959">
        <v>52815</v>
      </c>
      <c r="F1959" s="7">
        <v>43175</v>
      </c>
      <c r="G1959" t="s">
        <v>631</v>
      </c>
      <c r="H1959" s="13">
        <v>0.01</v>
      </c>
    </row>
    <row r="1960" spans="1:8" x14ac:dyDescent="0.35">
      <c r="A1960" t="s">
        <v>849</v>
      </c>
      <c r="B1960" t="s">
        <v>72</v>
      </c>
      <c r="C1960" t="s">
        <v>12</v>
      </c>
      <c r="D1960">
        <v>52815</v>
      </c>
      <c r="F1960" s="7">
        <v>43175</v>
      </c>
      <c r="G1960" t="s">
        <v>716</v>
      </c>
      <c r="H1960" s="13">
        <v>-17.02</v>
      </c>
    </row>
    <row r="1961" spans="1:8" x14ac:dyDescent="0.35">
      <c r="A1961" t="s">
        <v>849</v>
      </c>
      <c r="B1961" t="s">
        <v>72</v>
      </c>
      <c r="C1961" t="s">
        <v>12</v>
      </c>
      <c r="D1961">
        <v>52815</v>
      </c>
      <c r="F1961" s="7">
        <v>43175</v>
      </c>
      <c r="G1961" t="s">
        <v>832</v>
      </c>
      <c r="H1961" s="13">
        <v>-0.34</v>
      </c>
    </row>
    <row r="1962" spans="1:8" x14ac:dyDescent="0.35">
      <c r="A1962" t="s">
        <v>849</v>
      </c>
      <c r="B1962" t="s">
        <v>72</v>
      </c>
      <c r="C1962" t="s">
        <v>12</v>
      </c>
      <c r="D1962">
        <v>52815</v>
      </c>
      <c r="F1962" s="7">
        <v>43175</v>
      </c>
      <c r="G1962" t="s">
        <v>143</v>
      </c>
      <c r="H1962" s="13">
        <v>-20.110000000000003</v>
      </c>
    </row>
    <row r="1963" spans="1:8" x14ac:dyDescent="0.35">
      <c r="A1963" t="s">
        <v>849</v>
      </c>
      <c r="B1963" t="s">
        <v>50</v>
      </c>
      <c r="C1963" t="s">
        <v>12</v>
      </c>
      <c r="D1963">
        <v>52815</v>
      </c>
      <c r="F1963" s="7">
        <v>43175</v>
      </c>
      <c r="G1963" t="s">
        <v>102</v>
      </c>
      <c r="H1963" s="13">
        <v>502.63</v>
      </c>
    </row>
    <row r="1964" spans="1:8" x14ac:dyDescent="0.35">
      <c r="A1964" t="s">
        <v>849</v>
      </c>
      <c r="B1964" t="s">
        <v>50</v>
      </c>
      <c r="C1964" t="s">
        <v>12</v>
      </c>
      <c r="D1964">
        <v>52815</v>
      </c>
      <c r="F1964" s="7">
        <v>43175</v>
      </c>
      <c r="G1964" t="s">
        <v>630</v>
      </c>
      <c r="H1964" s="13">
        <v>0.98</v>
      </c>
    </row>
    <row r="1965" spans="1:8" x14ac:dyDescent="0.35">
      <c r="A1965" t="s">
        <v>849</v>
      </c>
      <c r="B1965" t="s">
        <v>50</v>
      </c>
      <c r="C1965" t="s">
        <v>12</v>
      </c>
      <c r="D1965">
        <v>52815</v>
      </c>
      <c r="F1965" s="7">
        <v>43175</v>
      </c>
      <c r="G1965" t="s">
        <v>631</v>
      </c>
      <c r="H1965" s="13">
        <v>0.02</v>
      </c>
    </row>
    <row r="1966" spans="1:8" x14ac:dyDescent="0.35">
      <c r="A1966" t="s">
        <v>849</v>
      </c>
      <c r="B1966" t="s">
        <v>50</v>
      </c>
      <c r="C1966" t="s">
        <v>12</v>
      </c>
      <c r="D1966">
        <v>52815</v>
      </c>
      <c r="F1966" s="7">
        <v>43175</v>
      </c>
      <c r="G1966" t="s">
        <v>717</v>
      </c>
      <c r="H1966" s="13">
        <v>-340.45</v>
      </c>
    </row>
    <row r="1967" spans="1:8" x14ac:dyDescent="0.35">
      <c r="A1967" t="s">
        <v>849</v>
      </c>
      <c r="B1967" t="s">
        <v>50</v>
      </c>
      <c r="C1967" t="s">
        <v>12</v>
      </c>
      <c r="D1967">
        <v>52815</v>
      </c>
      <c r="F1967" s="7">
        <v>43175</v>
      </c>
      <c r="G1967" t="s">
        <v>833</v>
      </c>
      <c r="H1967" s="13">
        <v>-0.34</v>
      </c>
    </row>
    <row r="1968" spans="1:8" x14ac:dyDescent="0.35">
      <c r="A1968" t="s">
        <v>849</v>
      </c>
      <c r="B1968" t="s">
        <v>50</v>
      </c>
      <c r="C1968" t="s">
        <v>12</v>
      </c>
      <c r="D1968">
        <v>52815</v>
      </c>
      <c r="F1968" s="7">
        <v>43175</v>
      </c>
      <c r="G1968" t="s">
        <v>143</v>
      </c>
      <c r="H1968" s="13">
        <v>-162.84000000000003</v>
      </c>
    </row>
    <row r="1969" spans="1:8" x14ac:dyDescent="0.35">
      <c r="A1969" t="s">
        <v>849</v>
      </c>
      <c r="B1969" t="s">
        <v>51</v>
      </c>
      <c r="C1969" t="s">
        <v>12</v>
      </c>
      <c r="D1969">
        <v>52815</v>
      </c>
      <c r="F1969" s="7">
        <v>43175</v>
      </c>
      <c r="G1969" t="s">
        <v>102</v>
      </c>
      <c r="H1969" s="13">
        <v>163.04</v>
      </c>
    </row>
    <row r="1970" spans="1:8" x14ac:dyDescent="0.35">
      <c r="A1970" t="s">
        <v>849</v>
      </c>
      <c r="B1970" t="s">
        <v>51</v>
      </c>
      <c r="C1970" t="s">
        <v>12</v>
      </c>
      <c r="D1970">
        <v>52815</v>
      </c>
      <c r="F1970" s="7">
        <v>43175</v>
      </c>
      <c r="G1970" t="s">
        <v>630</v>
      </c>
      <c r="H1970" s="13">
        <v>0.32</v>
      </c>
    </row>
    <row r="1971" spans="1:8" x14ac:dyDescent="0.35">
      <c r="A1971" t="s">
        <v>849</v>
      </c>
      <c r="B1971" t="s">
        <v>51</v>
      </c>
      <c r="C1971" t="s">
        <v>12</v>
      </c>
      <c r="D1971">
        <v>52815</v>
      </c>
      <c r="F1971" s="7">
        <v>43175</v>
      </c>
      <c r="G1971" t="s">
        <v>631</v>
      </c>
      <c r="H1971" s="13">
        <v>0.01</v>
      </c>
    </row>
    <row r="1972" spans="1:8" x14ac:dyDescent="0.35">
      <c r="A1972" t="s">
        <v>849</v>
      </c>
      <c r="B1972" t="s">
        <v>51</v>
      </c>
      <c r="C1972" t="s">
        <v>12</v>
      </c>
      <c r="D1972">
        <v>52815</v>
      </c>
      <c r="F1972" s="7">
        <v>43175</v>
      </c>
      <c r="G1972" t="s">
        <v>718</v>
      </c>
      <c r="H1972" s="13">
        <v>-337.47</v>
      </c>
    </row>
    <row r="1973" spans="1:8" x14ac:dyDescent="0.35">
      <c r="A1973" t="s">
        <v>849</v>
      </c>
      <c r="B1973" t="s">
        <v>51</v>
      </c>
      <c r="C1973" t="s">
        <v>12</v>
      </c>
      <c r="D1973">
        <v>52815</v>
      </c>
      <c r="F1973" s="7">
        <v>43175</v>
      </c>
      <c r="G1973" t="s">
        <v>834</v>
      </c>
      <c r="H1973" s="13">
        <v>-0.34</v>
      </c>
    </row>
    <row r="1974" spans="1:8" x14ac:dyDescent="0.35">
      <c r="A1974" t="s">
        <v>849</v>
      </c>
      <c r="B1974" t="s">
        <v>51</v>
      </c>
      <c r="C1974" t="s">
        <v>12</v>
      </c>
      <c r="D1974">
        <v>52815</v>
      </c>
      <c r="F1974" s="7">
        <v>43175</v>
      </c>
      <c r="G1974" t="s">
        <v>150</v>
      </c>
      <c r="H1974" s="13">
        <v>174.44000000000003</v>
      </c>
    </row>
    <row r="1975" spans="1:8" x14ac:dyDescent="0.35">
      <c r="A1975" t="s">
        <v>246</v>
      </c>
      <c r="C1975" s="7" t="s">
        <v>13</v>
      </c>
      <c r="E1975" s="75"/>
      <c r="F1975" s="7">
        <v>42464</v>
      </c>
      <c r="G1975" t="s">
        <v>210</v>
      </c>
      <c r="H1975" s="65">
        <v>6107</v>
      </c>
    </row>
    <row r="1976" spans="1:8" x14ac:dyDescent="0.35">
      <c r="A1976" t="s">
        <v>246</v>
      </c>
      <c r="C1976" s="7" t="s">
        <v>13</v>
      </c>
      <c r="E1976" s="75"/>
      <c r="F1976" s="7">
        <v>42464</v>
      </c>
      <c r="G1976" t="s">
        <v>101</v>
      </c>
      <c r="H1976" s="65">
        <v>-6107</v>
      </c>
    </row>
    <row r="1977" spans="1:8" x14ac:dyDescent="0.35">
      <c r="A1977" t="s">
        <v>848</v>
      </c>
      <c r="B1977" t="s">
        <v>949</v>
      </c>
      <c r="C1977" s="7" t="s">
        <v>13</v>
      </c>
      <c r="D1977">
        <v>40716</v>
      </c>
      <c r="E1977" s="75">
        <v>100</v>
      </c>
      <c r="F1977" s="7">
        <v>42467</v>
      </c>
      <c r="G1977" t="str">
        <f>B1977&amp;" - Investment Asset - Rh - "&amp;D1977</f>
        <v>Wi-LAN - Investment Asset - Rh - 40716</v>
      </c>
      <c r="H1977" s="65">
        <v>224.99</v>
      </c>
    </row>
    <row r="1978" spans="1:8" x14ac:dyDescent="0.35">
      <c r="A1978" t="s">
        <v>848</v>
      </c>
      <c r="B1978" t="s">
        <v>949</v>
      </c>
      <c r="C1978" s="7" t="s">
        <v>13</v>
      </c>
      <c r="D1978">
        <v>40716</v>
      </c>
      <c r="E1978" s="75">
        <v>100</v>
      </c>
      <c r="F1978" s="7">
        <v>42467</v>
      </c>
      <c r="G1978" t="s">
        <v>210</v>
      </c>
      <c r="H1978" s="65">
        <v>-224.99</v>
      </c>
    </row>
    <row r="1979" spans="1:8" x14ac:dyDescent="0.35">
      <c r="A1979" t="s">
        <v>848</v>
      </c>
      <c r="B1979" t="s">
        <v>1339</v>
      </c>
      <c r="C1979" s="7" t="s">
        <v>13</v>
      </c>
      <c r="D1979">
        <v>40716</v>
      </c>
      <c r="E1979" s="75">
        <v>11</v>
      </c>
      <c r="F1979" s="7">
        <v>42467</v>
      </c>
      <c r="G1979" t="str">
        <f>B1979&amp;" - Investment Asset - Rh - "&amp;D1979</f>
        <v>SurModics - Investment Asset - Rh - 40716</v>
      </c>
      <c r="H1979" s="65">
        <v>218.68</v>
      </c>
    </row>
    <row r="1980" spans="1:8" x14ac:dyDescent="0.35">
      <c r="A1980" t="s">
        <v>848</v>
      </c>
      <c r="B1980" t="s">
        <v>1339</v>
      </c>
      <c r="C1980" s="7" t="s">
        <v>13</v>
      </c>
      <c r="D1980">
        <v>40716</v>
      </c>
      <c r="E1980" s="75">
        <v>11</v>
      </c>
      <c r="F1980" s="7">
        <v>42467</v>
      </c>
      <c r="G1980" t="s">
        <v>210</v>
      </c>
      <c r="H1980" s="65">
        <v>-218.68</v>
      </c>
    </row>
    <row r="1981" spans="1:8" x14ac:dyDescent="0.35">
      <c r="A1981" t="s">
        <v>848</v>
      </c>
      <c r="B1981" t="s">
        <v>965</v>
      </c>
      <c r="C1981" s="7" t="s">
        <v>13</v>
      </c>
      <c r="D1981">
        <v>40716</v>
      </c>
      <c r="E1981" s="75">
        <v>15</v>
      </c>
      <c r="F1981" s="7">
        <v>42467</v>
      </c>
      <c r="G1981" t="str">
        <f>B1981&amp;" - Investment Asset - Rh - "&amp;D1981</f>
        <v>Time - Investment Asset - Rh - 40716</v>
      </c>
      <c r="H1981" s="65">
        <v>218.4</v>
      </c>
    </row>
    <row r="1982" spans="1:8" x14ac:dyDescent="0.35">
      <c r="A1982" t="s">
        <v>848</v>
      </c>
      <c r="B1982" t="s">
        <v>965</v>
      </c>
      <c r="C1982" s="7" t="s">
        <v>13</v>
      </c>
      <c r="D1982">
        <v>40716</v>
      </c>
      <c r="E1982" s="75">
        <v>15</v>
      </c>
      <c r="F1982" s="7">
        <v>42467</v>
      </c>
      <c r="G1982" t="s">
        <v>210</v>
      </c>
      <c r="H1982" s="65">
        <v>-218.4</v>
      </c>
    </row>
    <row r="1983" spans="1:8" x14ac:dyDescent="0.35">
      <c r="A1983" t="s">
        <v>848</v>
      </c>
      <c r="B1983" t="s">
        <v>1340</v>
      </c>
      <c r="C1983" s="7" t="s">
        <v>13</v>
      </c>
      <c r="D1983">
        <v>40716</v>
      </c>
      <c r="E1983" s="75">
        <v>2</v>
      </c>
      <c r="F1983" s="7">
        <v>42467</v>
      </c>
      <c r="G1983" t="str">
        <f>B1983&amp;" - Investment Asset - Rh - "&amp;D1983</f>
        <v>United Therapeutics - Investment Asset - Rh - 40716</v>
      </c>
      <c r="H1983" s="65">
        <v>226.54</v>
      </c>
    </row>
    <row r="1984" spans="1:8" x14ac:dyDescent="0.35">
      <c r="A1984" t="s">
        <v>848</v>
      </c>
      <c r="B1984" t="s">
        <v>1340</v>
      </c>
      <c r="C1984" s="7" t="s">
        <v>13</v>
      </c>
      <c r="D1984">
        <v>40716</v>
      </c>
      <c r="E1984" s="75">
        <v>2</v>
      </c>
      <c r="F1984" s="7">
        <v>42467</v>
      </c>
      <c r="G1984" t="s">
        <v>210</v>
      </c>
      <c r="H1984" s="65">
        <v>-226.54</v>
      </c>
    </row>
    <row r="1985" spans="1:8" x14ac:dyDescent="0.35">
      <c r="A1985" t="s">
        <v>848</v>
      </c>
      <c r="B1985" t="s">
        <v>958</v>
      </c>
      <c r="C1985" s="7" t="s">
        <v>13</v>
      </c>
      <c r="D1985">
        <v>40716</v>
      </c>
      <c r="E1985" s="75">
        <v>7</v>
      </c>
      <c r="F1985" s="7">
        <v>42467</v>
      </c>
      <c r="G1985" t="str">
        <f>B1985&amp;" - Investment Asset - Rh - "&amp;D1985</f>
        <v>Xperi - Investment Asset - Rh - 40716</v>
      </c>
      <c r="H1985" s="65">
        <v>209.58</v>
      </c>
    </row>
    <row r="1986" spans="1:8" x14ac:dyDescent="0.35">
      <c r="A1986" t="s">
        <v>848</v>
      </c>
      <c r="B1986" t="s">
        <v>958</v>
      </c>
      <c r="C1986" s="7" t="s">
        <v>13</v>
      </c>
      <c r="D1986">
        <v>40716</v>
      </c>
      <c r="E1986" s="75">
        <v>7</v>
      </c>
      <c r="F1986" s="7">
        <v>42467</v>
      </c>
      <c r="G1986" t="s">
        <v>210</v>
      </c>
      <c r="H1986" s="65">
        <v>-209.58</v>
      </c>
    </row>
    <row r="1987" spans="1:8" x14ac:dyDescent="0.35">
      <c r="A1987" t="s">
        <v>848</v>
      </c>
      <c r="B1987" t="s">
        <v>1341</v>
      </c>
      <c r="C1987" s="7" t="s">
        <v>13</v>
      </c>
      <c r="D1987">
        <v>40716</v>
      </c>
      <c r="E1987" s="75">
        <v>16</v>
      </c>
      <c r="F1987" s="7">
        <v>42467</v>
      </c>
      <c r="G1987" t="str">
        <f>B1987&amp;" - Investment Asset - Rh - "&amp;D1987</f>
        <v>Silver Spring - Investment Asset - Rh - 40716</v>
      </c>
      <c r="H1987" s="65">
        <v>221.92</v>
      </c>
    </row>
    <row r="1988" spans="1:8" x14ac:dyDescent="0.35">
      <c r="A1988" t="s">
        <v>848</v>
      </c>
      <c r="B1988" t="s">
        <v>1341</v>
      </c>
      <c r="C1988" s="7" t="s">
        <v>13</v>
      </c>
      <c r="D1988">
        <v>40716</v>
      </c>
      <c r="E1988" s="75">
        <v>16</v>
      </c>
      <c r="F1988" s="7">
        <v>42467</v>
      </c>
      <c r="G1988" t="s">
        <v>210</v>
      </c>
      <c r="H1988" s="65">
        <v>-221.92</v>
      </c>
    </row>
    <row r="1989" spans="1:8" x14ac:dyDescent="0.35">
      <c r="A1989" t="s">
        <v>848</v>
      </c>
      <c r="B1989" t="s">
        <v>964</v>
      </c>
      <c r="C1989" s="7" t="s">
        <v>13</v>
      </c>
      <c r="D1989">
        <v>40716</v>
      </c>
      <c r="E1989" s="75">
        <v>20</v>
      </c>
      <c r="F1989" s="7">
        <v>42467</v>
      </c>
      <c r="G1989" s="66" t="str">
        <f>B1989&amp;" - Investment Asset - Rh - "&amp;D1989</f>
        <v>RPX - Investment Asset - Rh - 40716</v>
      </c>
      <c r="H1989" s="65">
        <v>222.8</v>
      </c>
    </row>
    <row r="1990" spans="1:8" x14ac:dyDescent="0.35">
      <c r="A1990" t="s">
        <v>848</v>
      </c>
      <c r="B1990" t="s">
        <v>964</v>
      </c>
      <c r="C1990" s="7" t="s">
        <v>13</v>
      </c>
      <c r="D1990">
        <v>40716</v>
      </c>
      <c r="E1990" s="75">
        <v>20</v>
      </c>
      <c r="F1990" s="7">
        <v>42467</v>
      </c>
      <c r="G1990" s="66" t="s">
        <v>210</v>
      </c>
      <c r="H1990" s="65">
        <v>-222.8</v>
      </c>
    </row>
    <row r="1991" spans="1:8" x14ac:dyDescent="0.35">
      <c r="A1991" t="s">
        <v>848</v>
      </c>
      <c r="B1991" t="s">
        <v>961</v>
      </c>
      <c r="C1991" s="7" t="s">
        <v>13</v>
      </c>
      <c r="D1991">
        <v>40716</v>
      </c>
      <c r="E1991" s="75">
        <v>6</v>
      </c>
      <c r="F1991" s="7">
        <v>42467</v>
      </c>
      <c r="G1991" t="str">
        <f>B1991&amp;" - Investment Asset - Rh - "&amp;D1991</f>
        <v>Natural Health Trends - Investment Asset - Rh - 40716</v>
      </c>
      <c r="H1991" s="65">
        <v>201.9</v>
      </c>
    </row>
    <row r="1992" spans="1:8" x14ac:dyDescent="0.35">
      <c r="A1992" t="s">
        <v>848</v>
      </c>
      <c r="B1992" t="s">
        <v>961</v>
      </c>
      <c r="C1992" s="7" t="s">
        <v>13</v>
      </c>
      <c r="D1992">
        <v>40716</v>
      </c>
      <c r="E1992" s="75">
        <v>6</v>
      </c>
      <c r="F1992" s="7">
        <v>42467</v>
      </c>
      <c r="G1992" s="66" t="s">
        <v>210</v>
      </c>
      <c r="H1992" s="65">
        <v>-201.9</v>
      </c>
    </row>
    <row r="1993" spans="1:8" x14ac:dyDescent="0.35">
      <c r="A1993" t="s">
        <v>848</v>
      </c>
      <c r="B1993" t="s">
        <v>1342</v>
      </c>
      <c r="C1993" s="7" t="s">
        <v>13</v>
      </c>
      <c r="D1993">
        <v>40716</v>
      </c>
      <c r="E1993" s="75">
        <v>9</v>
      </c>
      <c r="F1993" s="7">
        <v>42467</v>
      </c>
      <c r="G1993" t="str">
        <f>B1993&amp;" - Investment Asset - Rh - "&amp;D1993</f>
        <v>Neustar - Investment Asset - Rh - 40716</v>
      </c>
      <c r="H1993" s="65">
        <v>214.29</v>
      </c>
    </row>
    <row r="1994" spans="1:8" x14ac:dyDescent="0.35">
      <c r="A1994" t="s">
        <v>848</v>
      </c>
      <c r="B1994" t="s">
        <v>1342</v>
      </c>
      <c r="C1994" s="7" t="s">
        <v>13</v>
      </c>
      <c r="D1994">
        <v>40716</v>
      </c>
      <c r="E1994" s="75">
        <v>9</v>
      </c>
      <c r="F1994" s="7">
        <v>42467</v>
      </c>
      <c r="G1994" s="66" t="s">
        <v>210</v>
      </c>
      <c r="H1994" s="65">
        <v>-214.29</v>
      </c>
    </row>
    <row r="1995" spans="1:8" x14ac:dyDescent="0.35">
      <c r="A1995" t="s">
        <v>848</v>
      </c>
      <c r="B1995" t="s">
        <v>1343</v>
      </c>
      <c r="C1995" s="7" t="s">
        <v>13</v>
      </c>
      <c r="D1995">
        <v>40716</v>
      </c>
      <c r="E1995" s="75">
        <v>13</v>
      </c>
      <c r="F1995" s="7">
        <v>42467</v>
      </c>
      <c r="G1995" t="str">
        <f>B1995&amp;" - Investment Asset - Rh - "&amp;D1995</f>
        <v>MSG Networks - Investment Asset - Rh - 40716</v>
      </c>
      <c r="H1995" s="65">
        <v>215.77</v>
      </c>
    </row>
    <row r="1996" spans="1:8" x14ac:dyDescent="0.35">
      <c r="A1996" t="s">
        <v>848</v>
      </c>
      <c r="B1996" t="s">
        <v>1343</v>
      </c>
      <c r="C1996" s="7" t="s">
        <v>13</v>
      </c>
      <c r="D1996">
        <v>40716</v>
      </c>
      <c r="E1996" s="75">
        <v>13</v>
      </c>
      <c r="F1996" s="7">
        <v>42467</v>
      </c>
      <c r="G1996" t="s">
        <v>210</v>
      </c>
      <c r="H1996" s="65">
        <v>-215.77</v>
      </c>
    </row>
    <row r="1997" spans="1:8" x14ac:dyDescent="0.35">
      <c r="A1997" t="s">
        <v>848</v>
      </c>
      <c r="B1997" t="s">
        <v>1344</v>
      </c>
      <c r="C1997" s="7" t="s">
        <v>13</v>
      </c>
      <c r="D1997">
        <v>40716</v>
      </c>
      <c r="E1997" s="75">
        <v>4</v>
      </c>
      <c r="F1997" s="7">
        <v>42467</v>
      </c>
      <c r="G1997" t="str">
        <f>B1997&amp;" - Investment Asset - Rh - "&amp;D1997</f>
        <v>Michael Kors - Investment Asset - Rh - 40716</v>
      </c>
      <c r="H1997" s="65">
        <v>216.36</v>
      </c>
    </row>
    <row r="1998" spans="1:8" x14ac:dyDescent="0.35">
      <c r="A1998" t="s">
        <v>848</v>
      </c>
      <c r="B1998" t="s">
        <v>1344</v>
      </c>
      <c r="C1998" s="7" t="s">
        <v>13</v>
      </c>
      <c r="D1998">
        <v>40716</v>
      </c>
      <c r="E1998" s="75">
        <v>4</v>
      </c>
      <c r="F1998" s="7">
        <v>42467</v>
      </c>
      <c r="G1998" t="s">
        <v>210</v>
      </c>
      <c r="H1998" s="65">
        <v>-216.36</v>
      </c>
    </row>
    <row r="1999" spans="1:8" x14ac:dyDescent="0.35">
      <c r="A1999" t="s">
        <v>848</v>
      </c>
      <c r="B1999" t="s">
        <v>81</v>
      </c>
      <c r="C1999" s="7" t="s">
        <v>13</v>
      </c>
      <c r="D1999">
        <v>40716</v>
      </c>
      <c r="E1999" s="75">
        <v>17</v>
      </c>
      <c r="F1999" s="7">
        <v>42467</v>
      </c>
      <c r="G1999" t="str">
        <f>B1999&amp;" - Investment Asset - Rh - "&amp;D1999</f>
        <v>ILG - Investment Asset - Rh - 40716</v>
      </c>
      <c r="H1999" s="65">
        <v>224.23</v>
      </c>
    </row>
    <row r="2000" spans="1:8" x14ac:dyDescent="0.35">
      <c r="A2000" t="s">
        <v>848</v>
      </c>
      <c r="B2000" t="s">
        <v>81</v>
      </c>
      <c r="C2000" s="7" t="s">
        <v>13</v>
      </c>
      <c r="D2000">
        <v>40716</v>
      </c>
      <c r="E2000" s="75">
        <v>17</v>
      </c>
      <c r="F2000" s="7">
        <v>42467</v>
      </c>
      <c r="G2000" t="s">
        <v>210</v>
      </c>
      <c r="H2000" s="65">
        <v>-224.23</v>
      </c>
    </row>
    <row r="2001" spans="1:8" x14ac:dyDescent="0.35">
      <c r="A2001" t="s">
        <v>848</v>
      </c>
      <c r="B2001" t="s">
        <v>953</v>
      </c>
      <c r="C2001" s="7" t="s">
        <v>13</v>
      </c>
      <c r="D2001">
        <v>40716</v>
      </c>
      <c r="E2001" s="75">
        <v>18</v>
      </c>
      <c r="F2001" s="7">
        <v>42467</v>
      </c>
      <c r="G2001" t="str">
        <f>B2001&amp;" - Investment Asset - Rh - "&amp;D2001</f>
        <v>HP - Investment Asset - Rh - 40716</v>
      </c>
      <c r="H2001" s="65">
        <v>217.98</v>
      </c>
    </row>
    <row r="2002" spans="1:8" x14ac:dyDescent="0.35">
      <c r="A2002" t="s">
        <v>848</v>
      </c>
      <c r="B2002" t="s">
        <v>953</v>
      </c>
      <c r="C2002" s="7" t="s">
        <v>13</v>
      </c>
      <c r="D2002">
        <v>40716</v>
      </c>
      <c r="E2002" s="75">
        <v>18</v>
      </c>
      <c r="F2002" s="7">
        <v>42467</v>
      </c>
      <c r="G2002" t="s">
        <v>210</v>
      </c>
      <c r="H2002" s="65">
        <v>-217.98</v>
      </c>
    </row>
    <row r="2003" spans="1:8" x14ac:dyDescent="0.35">
      <c r="A2003" t="s">
        <v>848</v>
      </c>
      <c r="B2003" t="s">
        <v>1345</v>
      </c>
      <c r="C2003" s="7" t="s">
        <v>13</v>
      </c>
      <c r="D2003">
        <v>40716</v>
      </c>
      <c r="E2003" s="75">
        <v>66</v>
      </c>
      <c r="F2003" s="7">
        <v>42467</v>
      </c>
      <c r="G2003" t="str">
        <f>B2003&amp;" - Investment Asset - Rh - "&amp;D2003</f>
        <v>Meet Group - Investment Asset - Rh - 40716</v>
      </c>
      <c r="H2003" s="65">
        <v>190.73</v>
      </c>
    </row>
    <row r="2004" spans="1:8" x14ac:dyDescent="0.35">
      <c r="A2004" t="s">
        <v>848</v>
      </c>
      <c r="B2004" t="s">
        <v>1345</v>
      </c>
      <c r="C2004" s="7" t="s">
        <v>13</v>
      </c>
      <c r="D2004">
        <v>40716</v>
      </c>
      <c r="E2004" s="75">
        <v>66</v>
      </c>
      <c r="F2004" s="7">
        <v>42467</v>
      </c>
      <c r="G2004" t="s">
        <v>210</v>
      </c>
      <c r="H2004" s="65">
        <v>-190.73</v>
      </c>
    </row>
    <row r="2005" spans="1:8" x14ac:dyDescent="0.35">
      <c r="A2005" t="s">
        <v>848</v>
      </c>
      <c r="B2005" t="s">
        <v>944</v>
      </c>
      <c r="C2005" s="7" t="s">
        <v>13</v>
      </c>
      <c r="D2005">
        <v>40716</v>
      </c>
      <c r="E2005" s="75">
        <v>58</v>
      </c>
      <c r="F2005" s="7">
        <v>42467</v>
      </c>
      <c r="G2005" t="str">
        <f>B2005&amp;" - Investment Asset - Rh - "&amp;D2005</f>
        <v>GlobalSCAPE - Investment Asset - Rh - 40716</v>
      </c>
      <c r="H2005" s="65">
        <v>225.04</v>
      </c>
    </row>
    <row r="2006" spans="1:8" x14ac:dyDescent="0.35">
      <c r="A2006" t="s">
        <v>848</v>
      </c>
      <c r="B2006" t="s">
        <v>944</v>
      </c>
      <c r="C2006" s="7" t="s">
        <v>13</v>
      </c>
      <c r="D2006">
        <v>40716</v>
      </c>
      <c r="E2006" s="75">
        <v>58</v>
      </c>
      <c r="F2006" s="7">
        <v>42467</v>
      </c>
      <c r="G2006" t="s">
        <v>210</v>
      </c>
      <c r="H2006" s="65">
        <v>-225.04</v>
      </c>
    </row>
    <row r="2007" spans="1:8" x14ac:dyDescent="0.35">
      <c r="A2007" t="s">
        <v>848</v>
      </c>
      <c r="B2007" t="s">
        <v>1346</v>
      </c>
      <c r="C2007" s="7" t="s">
        <v>13</v>
      </c>
      <c r="D2007">
        <v>40716</v>
      </c>
      <c r="E2007" s="75">
        <v>5</v>
      </c>
      <c r="F2007" s="7">
        <v>42467</v>
      </c>
      <c r="G2007" t="str">
        <f>B2007&amp;" - Investment Asset - Rh - "&amp;D2007</f>
        <v>Five Prime Therapeutics - Investment Asset - Rh - 40716</v>
      </c>
      <c r="H2007" s="65">
        <v>222.7</v>
      </c>
    </row>
    <row r="2008" spans="1:8" x14ac:dyDescent="0.35">
      <c r="A2008" t="s">
        <v>848</v>
      </c>
      <c r="B2008" t="s">
        <v>1346</v>
      </c>
      <c r="C2008" s="7" t="s">
        <v>13</v>
      </c>
      <c r="D2008">
        <v>40716</v>
      </c>
      <c r="E2008" s="75">
        <v>5</v>
      </c>
      <c r="F2008" s="7">
        <v>42467</v>
      </c>
      <c r="G2008" t="s">
        <v>210</v>
      </c>
      <c r="H2008" s="65">
        <v>-222.7</v>
      </c>
    </row>
    <row r="2009" spans="1:8" x14ac:dyDescent="0.35">
      <c r="A2009" t="s">
        <v>848</v>
      </c>
      <c r="B2009" t="s">
        <v>1347</v>
      </c>
      <c r="C2009" s="7" t="s">
        <v>13</v>
      </c>
      <c r="D2009">
        <v>40716</v>
      </c>
      <c r="E2009" s="75">
        <v>15</v>
      </c>
      <c r="F2009" s="7">
        <v>42467</v>
      </c>
      <c r="G2009" t="str">
        <f>B2009&amp;" - Investment Asset - Rh - "&amp;D2009</f>
        <v>Fitbit - Investment Asset - Rh - 40716</v>
      </c>
      <c r="H2009" s="65">
        <v>227.85</v>
      </c>
    </row>
    <row r="2010" spans="1:8" x14ac:dyDescent="0.35">
      <c r="A2010" t="s">
        <v>848</v>
      </c>
      <c r="B2010" t="s">
        <v>1347</v>
      </c>
      <c r="C2010" s="7" t="s">
        <v>13</v>
      </c>
      <c r="D2010">
        <v>40716</v>
      </c>
      <c r="E2010" s="75">
        <v>15</v>
      </c>
      <c r="F2010" s="7">
        <v>42467</v>
      </c>
      <c r="G2010" t="s">
        <v>210</v>
      </c>
      <c r="H2010" s="65">
        <v>-227.85</v>
      </c>
    </row>
    <row r="2011" spans="1:8" x14ac:dyDescent="0.35">
      <c r="A2011" t="s">
        <v>848</v>
      </c>
      <c r="B2011" t="s">
        <v>1348</v>
      </c>
      <c r="C2011" s="7" t="s">
        <v>13</v>
      </c>
      <c r="D2011">
        <v>40716</v>
      </c>
      <c r="E2011" s="75">
        <v>7</v>
      </c>
      <c r="F2011" s="7">
        <v>42467</v>
      </c>
      <c r="G2011" t="str">
        <f>B2011&amp;" - Investment Asset - Rh - "&amp;D2011</f>
        <v>Enanta - Investment Asset - Rh - 40716</v>
      </c>
      <c r="H2011" s="65">
        <v>207.41</v>
      </c>
    </row>
    <row r="2012" spans="1:8" x14ac:dyDescent="0.35">
      <c r="A2012" t="s">
        <v>848</v>
      </c>
      <c r="B2012" t="s">
        <v>1348</v>
      </c>
      <c r="C2012" s="7" t="s">
        <v>13</v>
      </c>
      <c r="D2012">
        <v>40716</v>
      </c>
      <c r="E2012" s="75">
        <v>7</v>
      </c>
      <c r="F2012" s="7">
        <v>42467</v>
      </c>
      <c r="G2012" t="s">
        <v>210</v>
      </c>
      <c r="H2012" s="65">
        <v>-207.41</v>
      </c>
    </row>
    <row r="2013" spans="1:8" x14ac:dyDescent="0.35">
      <c r="A2013" t="s">
        <v>848</v>
      </c>
      <c r="B2013" t="s">
        <v>1349</v>
      </c>
      <c r="C2013" s="7" t="s">
        <v>13</v>
      </c>
      <c r="D2013">
        <v>40716</v>
      </c>
      <c r="E2013" s="75">
        <v>28</v>
      </c>
      <c r="F2013" s="7">
        <v>42467</v>
      </c>
      <c r="G2013" t="str">
        <f>B2013&amp;" - Investment Asset - Rh - "&amp;D2013</f>
        <v>Energy Focus - Investment Asset - Rh - 40716</v>
      </c>
      <c r="H2013" s="65">
        <v>222.6</v>
      </c>
    </row>
    <row r="2014" spans="1:8" x14ac:dyDescent="0.35">
      <c r="A2014" t="s">
        <v>848</v>
      </c>
      <c r="B2014" t="s">
        <v>1349</v>
      </c>
      <c r="C2014" s="7" t="s">
        <v>13</v>
      </c>
      <c r="D2014">
        <v>40716</v>
      </c>
      <c r="E2014" s="75">
        <v>28</v>
      </c>
      <c r="F2014" s="7">
        <v>42467</v>
      </c>
      <c r="G2014" t="s">
        <v>210</v>
      </c>
      <c r="H2014" s="65">
        <v>-222.6</v>
      </c>
    </row>
    <row r="2015" spans="1:8" x14ac:dyDescent="0.35">
      <c r="A2015" t="s">
        <v>848</v>
      </c>
      <c r="B2015" t="s">
        <v>1350</v>
      </c>
      <c r="C2015" s="7" t="s">
        <v>13</v>
      </c>
      <c r="D2015">
        <v>40716</v>
      </c>
      <c r="E2015" s="75">
        <v>22</v>
      </c>
      <c r="F2015" s="7">
        <v>42467</v>
      </c>
      <c r="G2015" t="str">
        <f>B2015&amp;" - Investment Asset - Rh - "&amp;D2015</f>
        <v>Brocade - Investment Asset - Rh - 40716</v>
      </c>
      <c r="H2015" s="65">
        <v>220.44</v>
      </c>
    </row>
    <row r="2016" spans="1:8" x14ac:dyDescent="0.35">
      <c r="A2016" t="s">
        <v>848</v>
      </c>
      <c r="B2016" t="s">
        <v>1350</v>
      </c>
      <c r="C2016" s="7" t="s">
        <v>13</v>
      </c>
      <c r="D2016">
        <v>40716</v>
      </c>
      <c r="E2016" s="75">
        <v>22</v>
      </c>
      <c r="F2016" s="7">
        <v>42467</v>
      </c>
      <c r="G2016" t="s">
        <v>210</v>
      </c>
      <c r="H2016" s="65">
        <v>-220.44</v>
      </c>
    </row>
    <row r="2017" spans="1:8" x14ac:dyDescent="0.35">
      <c r="A2017" t="s">
        <v>848</v>
      </c>
      <c r="B2017" t="s">
        <v>962</v>
      </c>
      <c r="C2017" s="7" t="s">
        <v>13</v>
      </c>
      <c r="D2017">
        <v>40716</v>
      </c>
      <c r="E2017" s="75">
        <v>4</v>
      </c>
      <c r="F2017" s="7">
        <v>42467</v>
      </c>
      <c r="G2017" t="str">
        <f>B2017&amp;" - Investment Asset - Rh - "&amp;D2017</f>
        <v>Cal-Maine Foods - Investment Asset - Rh - 40716</v>
      </c>
      <c r="H2017" s="65">
        <v>208.2</v>
      </c>
    </row>
    <row r="2018" spans="1:8" x14ac:dyDescent="0.35">
      <c r="A2018" t="s">
        <v>848</v>
      </c>
      <c r="B2018" t="s">
        <v>962</v>
      </c>
      <c r="C2018" s="7" t="s">
        <v>13</v>
      </c>
      <c r="D2018">
        <v>40716</v>
      </c>
      <c r="E2018" s="75">
        <v>4</v>
      </c>
      <c r="F2018" s="7">
        <v>42467</v>
      </c>
      <c r="G2018" t="s">
        <v>210</v>
      </c>
      <c r="H2018" s="65">
        <v>-208.2</v>
      </c>
    </row>
    <row r="2019" spans="1:8" x14ac:dyDescent="0.35">
      <c r="A2019" t="s">
        <v>848</v>
      </c>
      <c r="B2019" t="s">
        <v>946</v>
      </c>
      <c r="C2019" s="7" t="s">
        <v>13</v>
      </c>
      <c r="D2019">
        <v>40716</v>
      </c>
      <c r="E2019" s="75">
        <v>7</v>
      </c>
      <c r="F2019" s="7">
        <v>42467</v>
      </c>
      <c r="G2019" t="str">
        <f>B2019&amp;" - Investment Asset - Rh - "&amp;D2019</f>
        <v>Buckle - Investment Asset - Rh - 40716</v>
      </c>
      <c r="H2019" s="65">
        <v>206.64</v>
      </c>
    </row>
    <row r="2020" spans="1:8" x14ac:dyDescent="0.35">
      <c r="A2020" t="s">
        <v>848</v>
      </c>
      <c r="B2020" t="s">
        <v>946</v>
      </c>
      <c r="C2020" s="7" t="s">
        <v>13</v>
      </c>
      <c r="D2020">
        <v>40716</v>
      </c>
      <c r="E2020" s="75">
        <v>7</v>
      </c>
      <c r="F2020" s="7">
        <v>42467</v>
      </c>
      <c r="G2020" t="s">
        <v>210</v>
      </c>
      <c r="H2020" s="65">
        <v>-206.64</v>
      </c>
    </row>
    <row r="2021" spans="1:8" x14ac:dyDescent="0.35">
      <c r="A2021" t="s">
        <v>848</v>
      </c>
      <c r="B2021" t="s">
        <v>1351</v>
      </c>
      <c r="C2021" s="7" t="s">
        <v>13</v>
      </c>
      <c r="D2021">
        <v>40716</v>
      </c>
      <c r="E2021" s="75">
        <v>39</v>
      </c>
      <c r="F2021" s="7">
        <v>42467</v>
      </c>
      <c r="G2021" t="str">
        <f>B2021&amp;" - Investment Asset - Rh - "&amp;D2021</f>
        <v>BSQUARE - Investment Asset - Rh - 40716</v>
      </c>
      <c r="H2021" s="65">
        <v>228.54</v>
      </c>
    </row>
    <row r="2022" spans="1:8" x14ac:dyDescent="0.35">
      <c r="A2022" t="s">
        <v>848</v>
      </c>
      <c r="B2022" t="s">
        <v>1351</v>
      </c>
      <c r="C2022" s="7" t="s">
        <v>13</v>
      </c>
      <c r="D2022">
        <v>40716</v>
      </c>
      <c r="E2022" s="75">
        <v>39</v>
      </c>
      <c r="F2022" s="7">
        <v>42467</v>
      </c>
      <c r="G2022" s="66" t="s">
        <v>210</v>
      </c>
      <c r="H2022" s="65">
        <v>-228.54</v>
      </c>
    </row>
    <row r="2023" spans="1:8" x14ac:dyDescent="0.35">
      <c r="A2023" t="s">
        <v>848</v>
      </c>
      <c r="B2023" t="s">
        <v>947</v>
      </c>
      <c r="C2023" s="7" t="s">
        <v>13</v>
      </c>
      <c r="D2023">
        <v>40716</v>
      </c>
      <c r="E2023" s="75">
        <v>19</v>
      </c>
      <c r="F2023" s="7">
        <v>42467</v>
      </c>
      <c r="G2023" t="str">
        <f>B2023&amp;" - Investment Asset - Rh - "&amp;D2023</f>
        <v>BP Prudhoe Bay Royalty Trust - Investment Asset - Rh - 40716</v>
      </c>
      <c r="H2023" s="65">
        <v>230.85</v>
      </c>
    </row>
    <row r="2024" spans="1:8" x14ac:dyDescent="0.35">
      <c r="A2024" t="s">
        <v>848</v>
      </c>
      <c r="B2024" t="s">
        <v>947</v>
      </c>
      <c r="C2024" s="7" t="s">
        <v>13</v>
      </c>
      <c r="D2024">
        <v>40716</v>
      </c>
      <c r="E2024" s="75">
        <v>19</v>
      </c>
      <c r="F2024" s="7">
        <v>42467</v>
      </c>
      <c r="G2024" t="s">
        <v>210</v>
      </c>
      <c r="H2024" s="65">
        <v>-230.85</v>
      </c>
    </row>
    <row r="2025" spans="1:8" x14ac:dyDescent="0.35">
      <c r="A2025" t="s">
        <v>848</v>
      </c>
      <c r="B2025" t="s">
        <v>957</v>
      </c>
      <c r="C2025" s="7" t="s">
        <v>13</v>
      </c>
      <c r="D2025">
        <v>40716</v>
      </c>
      <c r="E2025" s="75">
        <v>8</v>
      </c>
      <c r="F2025" s="7">
        <v>42467</v>
      </c>
      <c r="G2025" s="66" t="str">
        <f>B2025&amp;" - Investment Asset - Rh - "&amp;D2025</f>
        <v>Barrett Business Services - Investment Asset - Rh - 40716</v>
      </c>
      <c r="H2025" s="65">
        <v>217.36</v>
      </c>
    </row>
    <row r="2026" spans="1:8" x14ac:dyDescent="0.35">
      <c r="A2026" t="s">
        <v>848</v>
      </c>
      <c r="B2026" t="s">
        <v>957</v>
      </c>
      <c r="C2026" s="7" t="s">
        <v>13</v>
      </c>
      <c r="D2026">
        <v>40716</v>
      </c>
      <c r="E2026" s="75">
        <v>8</v>
      </c>
      <c r="F2026" s="7">
        <v>42467</v>
      </c>
      <c r="G2026" t="s">
        <v>210</v>
      </c>
      <c r="H2026" s="65">
        <v>-217.36</v>
      </c>
    </row>
    <row r="2027" spans="1:8" x14ac:dyDescent="0.35">
      <c r="A2027" t="s">
        <v>848</v>
      </c>
      <c r="B2027" t="s">
        <v>1352</v>
      </c>
      <c r="C2027" s="7" t="s">
        <v>13</v>
      </c>
      <c r="D2027">
        <v>40716</v>
      </c>
      <c r="E2027" s="75">
        <v>21</v>
      </c>
      <c r="F2027" s="7">
        <v>42467</v>
      </c>
      <c r="G2027" s="66" t="str">
        <f>B2027&amp;" - Investment Asset - Rh - "&amp;D2027</f>
        <v>Blue Bird - Investment Asset - Rh - 40716</v>
      </c>
      <c r="H2027" s="65">
        <v>227.85</v>
      </c>
    </row>
    <row r="2028" spans="1:8" x14ac:dyDescent="0.35">
      <c r="A2028" t="s">
        <v>848</v>
      </c>
      <c r="B2028" t="s">
        <v>1352</v>
      </c>
      <c r="C2028" s="7" t="s">
        <v>13</v>
      </c>
      <c r="D2028">
        <v>40716</v>
      </c>
      <c r="E2028" s="75">
        <v>21</v>
      </c>
      <c r="F2028" s="7">
        <v>42467</v>
      </c>
      <c r="G2028" t="s">
        <v>210</v>
      </c>
      <c r="H2028" s="65">
        <v>-227.85</v>
      </c>
    </row>
    <row r="2029" spans="1:8" x14ac:dyDescent="0.35">
      <c r="A2029" t="s">
        <v>848</v>
      </c>
      <c r="B2029" t="s">
        <v>963</v>
      </c>
      <c r="C2029" s="7" t="s">
        <v>13</v>
      </c>
      <c r="D2029">
        <v>40716</v>
      </c>
      <c r="E2029" s="75">
        <v>2</v>
      </c>
      <c r="F2029" s="7">
        <v>42467</v>
      </c>
      <c r="G2029" t="str">
        <f>B2029&amp;" - Investment Asset - Rh - "&amp;D2029</f>
        <v>Apple - Investment Asset - Rh - 40716</v>
      </c>
      <c r="H2029" s="65">
        <v>218.9</v>
      </c>
    </row>
    <row r="2030" spans="1:8" x14ac:dyDescent="0.35">
      <c r="A2030" t="s">
        <v>848</v>
      </c>
      <c r="B2030" t="s">
        <v>963</v>
      </c>
      <c r="C2030" s="7" t="s">
        <v>13</v>
      </c>
      <c r="D2030">
        <v>40716</v>
      </c>
      <c r="E2030" s="75">
        <v>2</v>
      </c>
      <c r="F2030" s="7">
        <v>42467</v>
      </c>
      <c r="G2030" t="s">
        <v>210</v>
      </c>
      <c r="H2030" s="65">
        <v>-218.9</v>
      </c>
    </row>
    <row r="2031" spans="1:8" x14ac:dyDescent="0.35">
      <c r="A2031" t="s">
        <v>848</v>
      </c>
      <c r="B2031" t="s">
        <v>1353</v>
      </c>
      <c r="C2031" s="7" t="s">
        <v>13</v>
      </c>
      <c r="D2031">
        <v>40716</v>
      </c>
      <c r="E2031" s="75">
        <v>8</v>
      </c>
      <c r="F2031" s="7">
        <v>42467</v>
      </c>
      <c r="G2031" t="str">
        <f>B2031&amp;" - Investment Asset - Rh - "&amp;D2031</f>
        <v>AMAG Pharmaceuticals - Investment Asset - Rh - 40716</v>
      </c>
      <c r="H2031" s="65">
        <v>207.19</v>
      </c>
    </row>
    <row r="2032" spans="1:8" x14ac:dyDescent="0.35">
      <c r="A2032" t="s">
        <v>848</v>
      </c>
      <c r="B2032" t="s">
        <v>1353</v>
      </c>
      <c r="C2032" s="7" t="s">
        <v>13</v>
      </c>
      <c r="D2032">
        <v>40716</v>
      </c>
      <c r="E2032" s="75">
        <v>8</v>
      </c>
      <c r="F2032" s="7">
        <v>42467</v>
      </c>
      <c r="G2032" t="s">
        <v>210</v>
      </c>
      <c r="H2032" s="65">
        <v>-207.19</v>
      </c>
    </row>
    <row r="2033" spans="1:8" x14ac:dyDescent="0.35">
      <c r="A2033" t="s">
        <v>1404</v>
      </c>
      <c r="B2033" t="s">
        <v>947</v>
      </c>
      <c r="C2033" s="7" t="s">
        <v>13</v>
      </c>
      <c r="D2033">
        <v>40716</v>
      </c>
      <c r="E2033" s="75">
        <v>1</v>
      </c>
      <c r="F2033" s="7">
        <v>42480</v>
      </c>
      <c r="G2033" t="s">
        <v>210</v>
      </c>
      <c r="H2033" s="65">
        <v>1.37</v>
      </c>
    </row>
    <row r="2034" spans="1:8" x14ac:dyDescent="0.35">
      <c r="A2034" t="s">
        <v>1404</v>
      </c>
      <c r="B2034" t="s">
        <v>947</v>
      </c>
      <c r="C2034" s="7" t="s">
        <v>13</v>
      </c>
      <c r="D2034">
        <v>40716</v>
      </c>
      <c r="E2034" s="75">
        <v>1</v>
      </c>
      <c r="F2034" s="7">
        <v>42480</v>
      </c>
      <c r="G2034" t="s">
        <v>1403</v>
      </c>
      <c r="H2034" s="65">
        <v>-1.37</v>
      </c>
    </row>
    <row r="2035" spans="1:8" x14ac:dyDescent="0.35">
      <c r="A2035" t="s">
        <v>317</v>
      </c>
      <c r="C2035" s="7" t="s">
        <v>13</v>
      </c>
      <c r="E2035" s="75"/>
      <c r="F2035" s="7">
        <v>42481</v>
      </c>
      <c r="G2035" t="s">
        <v>101</v>
      </c>
      <c r="H2035" s="65">
        <v>11.26</v>
      </c>
    </row>
    <row r="2036" spans="1:8" x14ac:dyDescent="0.35">
      <c r="A2036" t="s">
        <v>317</v>
      </c>
      <c r="C2036" s="7" t="s">
        <v>13</v>
      </c>
      <c r="E2036" s="75"/>
      <c r="F2036" s="7">
        <v>42481</v>
      </c>
      <c r="G2036" t="s">
        <v>210</v>
      </c>
      <c r="H2036" s="65">
        <v>-11.26</v>
      </c>
    </row>
    <row r="2037" spans="1:8" x14ac:dyDescent="0.35">
      <c r="A2037" t="s">
        <v>845</v>
      </c>
      <c r="B2037" t="s">
        <v>946</v>
      </c>
      <c r="C2037" s="7" t="s">
        <v>13</v>
      </c>
      <c r="D2037">
        <v>40716</v>
      </c>
      <c r="E2037" s="75">
        <v>1</v>
      </c>
      <c r="F2037" s="7">
        <v>42487</v>
      </c>
      <c r="G2037" t="s">
        <v>210</v>
      </c>
      <c r="H2037" s="65">
        <v>1.75</v>
      </c>
    </row>
    <row r="2038" spans="1:8" x14ac:dyDescent="0.35">
      <c r="A2038" t="s">
        <v>845</v>
      </c>
      <c r="B2038" t="s">
        <v>946</v>
      </c>
      <c r="C2038" s="7" t="s">
        <v>13</v>
      </c>
      <c r="D2038">
        <v>40716</v>
      </c>
      <c r="E2038" s="75">
        <v>1</v>
      </c>
      <c r="F2038" s="7">
        <v>42487</v>
      </c>
      <c r="G2038" t="s">
        <v>587</v>
      </c>
      <c r="H2038" s="65">
        <v>-1.75</v>
      </c>
    </row>
    <row r="2039" spans="1:8" x14ac:dyDescent="0.35">
      <c r="A2039" t="s">
        <v>317</v>
      </c>
      <c r="C2039" s="7" t="s">
        <v>13</v>
      </c>
      <c r="E2039" s="75"/>
      <c r="F2039" s="7">
        <v>42495</v>
      </c>
      <c r="G2039" t="s">
        <v>101</v>
      </c>
      <c r="H2039" s="65">
        <v>3.14</v>
      </c>
    </row>
    <row r="2040" spans="1:8" x14ac:dyDescent="0.35">
      <c r="A2040" t="s">
        <v>317</v>
      </c>
      <c r="C2040" s="7" t="s">
        <v>13</v>
      </c>
      <c r="E2040" s="75"/>
      <c r="F2040" s="7">
        <v>42495</v>
      </c>
      <c r="G2040" t="s">
        <v>210</v>
      </c>
      <c r="H2040" s="65">
        <v>-3.14</v>
      </c>
    </row>
    <row r="2041" spans="1:8" x14ac:dyDescent="0.35">
      <c r="A2041" t="s">
        <v>845</v>
      </c>
      <c r="B2041" t="s">
        <v>963</v>
      </c>
      <c r="C2041" s="7" t="s">
        <v>13</v>
      </c>
      <c r="D2041">
        <v>40716</v>
      </c>
      <c r="E2041" s="75">
        <v>1</v>
      </c>
      <c r="F2041" s="7">
        <v>42502</v>
      </c>
      <c r="G2041" t="s">
        <v>210</v>
      </c>
      <c r="H2041" s="65">
        <v>1.1399999999999999</v>
      </c>
    </row>
    <row r="2042" spans="1:8" x14ac:dyDescent="0.35">
      <c r="A2042" t="s">
        <v>845</v>
      </c>
      <c r="B2042" t="s">
        <v>963</v>
      </c>
      <c r="C2042" s="7" t="s">
        <v>13</v>
      </c>
      <c r="D2042">
        <v>40716</v>
      </c>
      <c r="E2042" s="75">
        <v>1</v>
      </c>
      <c r="F2042" s="7">
        <v>42502</v>
      </c>
      <c r="G2042" t="s">
        <v>587</v>
      </c>
      <c r="H2042" s="65">
        <v>-1.1399999999999999</v>
      </c>
    </row>
    <row r="2043" spans="1:8" x14ac:dyDescent="0.35">
      <c r="A2043" t="s">
        <v>845</v>
      </c>
      <c r="B2043" t="s">
        <v>962</v>
      </c>
      <c r="C2043" s="7" t="s">
        <v>13</v>
      </c>
      <c r="D2043">
        <v>40716</v>
      </c>
      <c r="E2043" s="75">
        <v>1</v>
      </c>
      <c r="F2043" s="7">
        <v>42503</v>
      </c>
      <c r="G2043" t="s">
        <v>210</v>
      </c>
      <c r="H2043" s="65">
        <v>1.76</v>
      </c>
    </row>
    <row r="2044" spans="1:8" x14ac:dyDescent="0.35">
      <c r="A2044" t="s">
        <v>845</v>
      </c>
      <c r="B2044" t="s">
        <v>962</v>
      </c>
      <c r="C2044" s="7" t="s">
        <v>13</v>
      </c>
      <c r="D2044">
        <v>40716</v>
      </c>
      <c r="E2044" s="75">
        <v>1</v>
      </c>
      <c r="F2044" s="7">
        <v>42503</v>
      </c>
      <c r="G2044" t="s">
        <v>587</v>
      </c>
      <c r="H2044" s="65">
        <v>-1.76</v>
      </c>
    </row>
    <row r="2045" spans="1:8" x14ac:dyDescent="0.35">
      <c r="A2045" t="s">
        <v>845</v>
      </c>
      <c r="B2045" t="s">
        <v>961</v>
      </c>
      <c r="C2045" s="7" t="s">
        <v>13</v>
      </c>
      <c r="D2045">
        <v>40716</v>
      </c>
      <c r="E2045" s="75">
        <v>1</v>
      </c>
      <c r="F2045" s="7">
        <v>42510</v>
      </c>
      <c r="G2045" t="s">
        <v>210</v>
      </c>
      <c r="H2045" s="65">
        <v>0.36</v>
      </c>
    </row>
    <row r="2046" spans="1:8" x14ac:dyDescent="0.35">
      <c r="A2046" t="s">
        <v>845</v>
      </c>
      <c r="B2046" t="s">
        <v>961</v>
      </c>
      <c r="C2046" s="7" t="s">
        <v>13</v>
      </c>
      <c r="D2046">
        <v>40716</v>
      </c>
      <c r="E2046" s="75">
        <v>1</v>
      </c>
      <c r="F2046" s="7">
        <v>42510</v>
      </c>
      <c r="G2046" t="s">
        <v>587</v>
      </c>
      <c r="H2046" s="65">
        <v>-0.36</v>
      </c>
    </row>
    <row r="2047" spans="1:8" x14ac:dyDescent="0.35">
      <c r="A2047" t="s">
        <v>845</v>
      </c>
      <c r="B2047" t="s">
        <v>957</v>
      </c>
      <c r="C2047" s="7" t="s">
        <v>13</v>
      </c>
      <c r="D2047">
        <v>40716</v>
      </c>
      <c r="E2047" s="75">
        <v>1</v>
      </c>
      <c r="F2047" s="7">
        <v>42524</v>
      </c>
      <c r="G2047" t="s">
        <v>210</v>
      </c>
      <c r="H2047" s="65">
        <v>1.76</v>
      </c>
    </row>
    <row r="2048" spans="1:8" x14ac:dyDescent="0.35">
      <c r="A2048" t="s">
        <v>845</v>
      </c>
      <c r="B2048" t="s">
        <v>957</v>
      </c>
      <c r="C2048" s="7" t="s">
        <v>13</v>
      </c>
      <c r="D2048">
        <v>40716</v>
      </c>
      <c r="E2048" s="75">
        <v>1</v>
      </c>
      <c r="F2048" s="7">
        <v>42524</v>
      </c>
      <c r="G2048" t="s">
        <v>587</v>
      </c>
      <c r="H2048" s="65">
        <v>-1.76</v>
      </c>
    </row>
    <row r="2049" spans="1:8" x14ac:dyDescent="0.35">
      <c r="A2049" t="s">
        <v>845</v>
      </c>
      <c r="B2049" t="s">
        <v>944</v>
      </c>
      <c r="C2049" s="7" t="s">
        <v>13</v>
      </c>
      <c r="D2049">
        <v>40716</v>
      </c>
      <c r="E2049" s="75">
        <v>1</v>
      </c>
      <c r="F2049" s="7">
        <v>42529</v>
      </c>
      <c r="G2049" t="s">
        <v>210</v>
      </c>
      <c r="H2049" s="65">
        <v>0.87</v>
      </c>
    </row>
    <row r="2050" spans="1:8" x14ac:dyDescent="0.35">
      <c r="A2050" t="s">
        <v>845</v>
      </c>
      <c r="B2050" t="s">
        <v>944</v>
      </c>
      <c r="C2050" s="7" t="s">
        <v>13</v>
      </c>
      <c r="D2050">
        <v>40716</v>
      </c>
      <c r="E2050" s="75">
        <v>1</v>
      </c>
      <c r="F2050" s="7">
        <v>42529</v>
      </c>
      <c r="G2050" t="s">
        <v>587</v>
      </c>
      <c r="H2050" s="65">
        <v>-0.87</v>
      </c>
    </row>
    <row r="2051" spans="1:8" x14ac:dyDescent="0.35">
      <c r="A2051" t="s">
        <v>845</v>
      </c>
      <c r="B2051" t="s">
        <v>958</v>
      </c>
      <c r="C2051" s="7" t="s">
        <v>13</v>
      </c>
      <c r="D2051">
        <v>40716</v>
      </c>
      <c r="E2051" s="75">
        <v>1</v>
      </c>
      <c r="F2051" s="7">
        <v>42535</v>
      </c>
      <c r="G2051" t="s">
        <v>210</v>
      </c>
      <c r="H2051" s="65">
        <v>1.4</v>
      </c>
    </row>
    <row r="2052" spans="1:8" x14ac:dyDescent="0.35">
      <c r="A2052" t="s">
        <v>845</v>
      </c>
      <c r="B2052" t="s">
        <v>958</v>
      </c>
      <c r="C2052" s="7" t="s">
        <v>13</v>
      </c>
      <c r="D2052">
        <v>40716</v>
      </c>
      <c r="E2052" s="75">
        <v>1</v>
      </c>
      <c r="F2052" s="7">
        <v>42535</v>
      </c>
      <c r="G2052" t="s">
        <v>587</v>
      </c>
      <c r="H2052" s="65">
        <v>-1.4</v>
      </c>
    </row>
    <row r="2053" spans="1:8" x14ac:dyDescent="0.35">
      <c r="A2053" t="s">
        <v>845</v>
      </c>
      <c r="B2053" t="s">
        <v>965</v>
      </c>
      <c r="C2053" s="7" t="s">
        <v>13</v>
      </c>
      <c r="D2053">
        <v>40716</v>
      </c>
      <c r="E2053" s="75">
        <v>1</v>
      </c>
      <c r="F2053" s="7">
        <v>42536</v>
      </c>
      <c r="G2053" t="s">
        <v>210</v>
      </c>
      <c r="H2053" s="65">
        <v>2.85</v>
      </c>
    </row>
    <row r="2054" spans="1:8" x14ac:dyDescent="0.35">
      <c r="A2054" t="s">
        <v>845</v>
      </c>
      <c r="B2054" t="s">
        <v>965</v>
      </c>
      <c r="C2054" s="7" t="s">
        <v>13</v>
      </c>
      <c r="D2054">
        <v>40716</v>
      </c>
      <c r="E2054" s="75">
        <v>1</v>
      </c>
      <c r="F2054" s="7">
        <v>42536</v>
      </c>
      <c r="G2054" t="s">
        <v>587</v>
      </c>
      <c r="H2054" s="65">
        <v>-2.85</v>
      </c>
    </row>
    <row r="2055" spans="1:8" x14ac:dyDescent="0.35">
      <c r="A2055" t="s">
        <v>317</v>
      </c>
      <c r="C2055" s="7" t="s">
        <v>13</v>
      </c>
      <c r="E2055" s="75"/>
      <c r="F2055" s="7">
        <v>42538</v>
      </c>
      <c r="G2055" t="s">
        <v>101</v>
      </c>
      <c r="H2055" s="65">
        <v>5.89</v>
      </c>
    </row>
    <row r="2056" spans="1:8" x14ac:dyDescent="0.35">
      <c r="A2056" t="s">
        <v>317</v>
      </c>
      <c r="C2056" s="7" t="s">
        <v>13</v>
      </c>
      <c r="E2056" s="75"/>
      <c r="F2056" s="7">
        <v>42538</v>
      </c>
      <c r="G2056" t="s">
        <v>210</v>
      </c>
      <c r="H2056" s="65">
        <v>-5.89</v>
      </c>
    </row>
    <row r="2057" spans="1:8" x14ac:dyDescent="0.35">
      <c r="A2057" t="s">
        <v>845</v>
      </c>
      <c r="B2057" t="s">
        <v>81</v>
      </c>
      <c r="C2057" s="7" t="s">
        <v>13</v>
      </c>
      <c r="D2057">
        <v>40716</v>
      </c>
      <c r="E2057" s="75">
        <v>1</v>
      </c>
      <c r="F2057" s="7">
        <v>42542</v>
      </c>
      <c r="G2057" t="s">
        <v>210</v>
      </c>
      <c r="H2057" s="65">
        <v>2.04</v>
      </c>
    </row>
    <row r="2058" spans="1:8" x14ac:dyDescent="0.35">
      <c r="A2058" t="s">
        <v>845</v>
      </c>
      <c r="B2058" t="s">
        <v>81</v>
      </c>
      <c r="C2058" s="7" t="s">
        <v>13</v>
      </c>
      <c r="D2058">
        <v>40716</v>
      </c>
      <c r="E2058" s="75">
        <v>1</v>
      </c>
      <c r="F2058" s="7">
        <v>42542</v>
      </c>
      <c r="G2058" t="s">
        <v>587</v>
      </c>
      <c r="H2058" s="65">
        <v>-2.04</v>
      </c>
    </row>
    <row r="2059" spans="1:8" x14ac:dyDescent="0.35">
      <c r="A2059" t="s">
        <v>317</v>
      </c>
      <c r="C2059" s="7" t="s">
        <v>13</v>
      </c>
      <c r="E2059" s="75"/>
      <c r="F2059" s="7">
        <v>42544</v>
      </c>
      <c r="G2059" t="s">
        <v>101</v>
      </c>
      <c r="H2059" s="65">
        <v>4.25</v>
      </c>
    </row>
    <row r="2060" spans="1:8" x14ac:dyDescent="0.35">
      <c r="A2060" t="s">
        <v>317</v>
      </c>
      <c r="C2060" s="7" t="s">
        <v>13</v>
      </c>
      <c r="E2060" s="75"/>
      <c r="F2060" s="7">
        <v>42544</v>
      </c>
      <c r="G2060" t="s">
        <v>210</v>
      </c>
      <c r="H2060" s="65">
        <v>-4.25</v>
      </c>
    </row>
    <row r="2061" spans="1:8" x14ac:dyDescent="0.35">
      <c r="A2061" t="s">
        <v>845</v>
      </c>
      <c r="B2061" t="s">
        <v>1350</v>
      </c>
      <c r="C2061" s="7" t="s">
        <v>13</v>
      </c>
      <c r="D2061">
        <v>40716</v>
      </c>
      <c r="E2061" s="75">
        <v>1</v>
      </c>
      <c r="F2061" s="7">
        <v>42556</v>
      </c>
      <c r="G2061" t="s">
        <v>210</v>
      </c>
      <c r="H2061" s="65">
        <v>1.21</v>
      </c>
    </row>
    <row r="2062" spans="1:8" x14ac:dyDescent="0.35">
      <c r="A2062" t="s">
        <v>845</v>
      </c>
      <c r="B2062" t="s">
        <v>1350</v>
      </c>
      <c r="C2062" s="7" t="s">
        <v>13</v>
      </c>
      <c r="D2062">
        <v>40716</v>
      </c>
      <c r="E2062" s="75">
        <v>1</v>
      </c>
      <c r="F2062" s="7">
        <v>42556</v>
      </c>
      <c r="G2062" t="s">
        <v>587</v>
      </c>
      <c r="H2062" s="65">
        <v>-1.21</v>
      </c>
    </row>
    <row r="2063" spans="1:8" x14ac:dyDescent="0.35">
      <c r="A2063" t="s">
        <v>845</v>
      </c>
      <c r="B2063" t="s">
        <v>953</v>
      </c>
      <c r="C2063" s="7" t="s">
        <v>13</v>
      </c>
      <c r="D2063">
        <v>40716</v>
      </c>
      <c r="E2063" s="75">
        <v>1</v>
      </c>
      <c r="F2063" s="7">
        <v>42557</v>
      </c>
      <c r="G2063" t="s">
        <v>210</v>
      </c>
      <c r="H2063" s="65">
        <v>2.23</v>
      </c>
    </row>
    <row r="2064" spans="1:8" x14ac:dyDescent="0.35">
      <c r="A2064" t="s">
        <v>845</v>
      </c>
      <c r="B2064" t="s">
        <v>953</v>
      </c>
      <c r="C2064" s="7" t="s">
        <v>13</v>
      </c>
      <c r="D2064">
        <v>40716</v>
      </c>
      <c r="E2064" s="75">
        <v>1</v>
      </c>
      <c r="F2064" s="7">
        <v>42557</v>
      </c>
      <c r="G2064" t="s">
        <v>587</v>
      </c>
      <c r="H2064" s="65">
        <v>-2.23</v>
      </c>
    </row>
    <row r="2065" spans="1:8" x14ac:dyDescent="0.35">
      <c r="A2065" t="s">
        <v>317</v>
      </c>
      <c r="C2065" s="7" t="s">
        <v>13</v>
      </c>
      <c r="E2065" s="75"/>
      <c r="F2065" s="7">
        <v>42559</v>
      </c>
      <c r="G2065" t="s">
        <v>101</v>
      </c>
      <c r="H2065" s="65">
        <v>2.04</v>
      </c>
    </row>
    <row r="2066" spans="1:8" x14ac:dyDescent="0.35">
      <c r="A2066" t="s">
        <v>317</v>
      </c>
      <c r="C2066" s="7" t="s">
        <v>13</v>
      </c>
      <c r="E2066" s="75"/>
      <c r="F2066" s="7">
        <v>42559</v>
      </c>
      <c r="G2066" t="s">
        <v>210</v>
      </c>
      <c r="H2066" s="65">
        <v>-2.04</v>
      </c>
    </row>
    <row r="2067" spans="1:8" x14ac:dyDescent="0.35">
      <c r="A2067" t="s">
        <v>845</v>
      </c>
      <c r="B2067" t="s">
        <v>949</v>
      </c>
      <c r="C2067" s="7" t="s">
        <v>13</v>
      </c>
      <c r="D2067">
        <v>40716</v>
      </c>
      <c r="E2067" s="75">
        <v>1</v>
      </c>
      <c r="F2067" s="7">
        <v>42562</v>
      </c>
      <c r="G2067" t="s">
        <v>210</v>
      </c>
      <c r="H2067" s="65">
        <v>0.96</v>
      </c>
    </row>
    <row r="2068" spans="1:8" x14ac:dyDescent="0.35">
      <c r="A2068" t="s">
        <v>845</v>
      </c>
      <c r="B2068" t="s">
        <v>949</v>
      </c>
      <c r="C2068" s="7" t="s">
        <v>13</v>
      </c>
      <c r="D2068">
        <v>40716</v>
      </c>
      <c r="E2068" s="75">
        <v>1</v>
      </c>
      <c r="F2068" s="7">
        <v>42562</v>
      </c>
      <c r="G2068" t="s">
        <v>587</v>
      </c>
      <c r="H2068" s="65">
        <v>-0.96</v>
      </c>
    </row>
    <row r="2069" spans="1:8" x14ac:dyDescent="0.35">
      <c r="A2069" t="s">
        <v>317</v>
      </c>
      <c r="C2069" s="7" t="s">
        <v>13</v>
      </c>
      <c r="E2069" s="75"/>
      <c r="F2069" s="7">
        <v>42564</v>
      </c>
      <c r="G2069" t="s">
        <v>101</v>
      </c>
      <c r="H2069" s="65">
        <v>3.44</v>
      </c>
    </row>
    <row r="2070" spans="1:8" x14ac:dyDescent="0.35">
      <c r="A2070" t="s">
        <v>317</v>
      </c>
      <c r="C2070" s="7" t="s">
        <v>13</v>
      </c>
      <c r="E2070" s="75"/>
      <c r="F2070" s="7">
        <v>42564</v>
      </c>
      <c r="G2070" t="s">
        <v>210</v>
      </c>
      <c r="H2070" s="65">
        <v>-3.44</v>
      </c>
    </row>
    <row r="2071" spans="1:8" x14ac:dyDescent="0.35">
      <c r="A2071" t="s">
        <v>1397</v>
      </c>
      <c r="B2071" t="s">
        <v>947</v>
      </c>
      <c r="C2071" s="7" t="s">
        <v>13</v>
      </c>
      <c r="D2071">
        <v>40716</v>
      </c>
      <c r="E2071" s="75">
        <v>1</v>
      </c>
      <c r="F2071" s="7">
        <v>42571</v>
      </c>
      <c r="G2071" t="s">
        <v>210</v>
      </c>
      <c r="H2071" s="65">
        <v>13.02</v>
      </c>
    </row>
    <row r="2072" spans="1:8" x14ac:dyDescent="0.35">
      <c r="A2072" t="s">
        <v>1397</v>
      </c>
      <c r="B2072" t="s">
        <v>947</v>
      </c>
      <c r="C2072" s="7" t="s">
        <v>13</v>
      </c>
      <c r="D2072">
        <v>40716</v>
      </c>
      <c r="E2072" s="75">
        <v>1</v>
      </c>
      <c r="F2072" s="7">
        <v>42571</v>
      </c>
      <c r="G2072" t="s">
        <v>1398</v>
      </c>
      <c r="H2072" s="65">
        <v>-13.02</v>
      </c>
    </row>
    <row r="2073" spans="1:8" x14ac:dyDescent="0.35">
      <c r="A2073" t="s">
        <v>845</v>
      </c>
      <c r="B2073" t="s">
        <v>946</v>
      </c>
      <c r="C2073" s="7" t="s">
        <v>13</v>
      </c>
      <c r="D2073">
        <v>40716</v>
      </c>
      <c r="E2073" s="75">
        <v>1</v>
      </c>
      <c r="F2073" s="7">
        <v>42578</v>
      </c>
      <c r="G2073" t="s">
        <v>210</v>
      </c>
      <c r="H2073" s="65">
        <v>1.75</v>
      </c>
    </row>
    <row r="2074" spans="1:8" x14ac:dyDescent="0.35">
      <c r="A2074" t="s">
        <v>845</v>
      </c>
      <c r="B2074" t="s">
        <v>946</v>
      </c>
      <c r="C2074" s="7" t="s">
        <v>13</v>
      </c>
      <c r="D2074">
        <v>40716</v>
      </c>
      <c r="E2074" s="75">
        <v>1</v>
      </c>
      <c r="F2074" s="7">
        <v>42578</v>
      </c>
      <c r="G2074" t="s">
        <v>587</v>
      </c>
      <c r="H2074" s="65">
        <v>-1.75</v>
      </c>
    </row>
    <row r="2075" spans="1:8" x14ac:dyDescent="0.35">
      <c r="A2075" t="s">
        <v>845</v>
      </c>
      <c r="B2075" t="s">
        <v>963</v>
      </c>
      <c r="C2075" s="7" t="s">
        <v>13</v>
      </c>
      <c r="D2075">
        <v>40716</v>
      </c>
      <c r="E2075" s="75">
        <v>1</v>
      </c>
      <c r="F2075" s="7">
        <v>42593</v>
      </c>
      <c r="G2075" t="s">
        <v>210</v>
      </c>
      <c r="H2075" s="65">
        <v>1.1399999999999999</v>
      </c>
    </row>
    <row r="2076" spans="1:8" x14ac:dyDescent="0.35">
      <c r="A2076" t="s">
        <v>845</v>
      </c>
      <c r="B2076" t="s">
        <v>963</v>
      </c>
      <c r="C2076" s="7" t="s">
        <v>13</v>
      </c>
      <c r="D2076">
        <v>40716</v>
      </c>
      <c r="E2076" s="75">
        <v>1</v>
      </c>
      <c r="F2076" s="7">
        <v>42593</v>
      </c>
      <c r="G2076" t="s">
        <v>587</v>
      </c>
      <c r="H2076" s="65">
        <v>-1.1399999999999999</v>
      </c>
    </row>
    <row r="2077" spans="1:8" x14ac:dyDescent="0.35">
      <c r="A2077" t="s">
        <v>845</v>
      </c>
      <c r="B2077" t="s">
        <v>961</v>
      </c>
      <c r="C2077" s="7" t="s">
        <v>13</v>
      </c>
      <c r="D2077">
        <v>40716</v>
      </c>
      <c r="E2077" s="75">
        <v>1</v>
      </c>
      <c r="F2077" s="7">
        <v>42608</v>
      </c>
      <c r="G2077" t="s">
        <v>210</v>
      </c>
      <c r="H2077" s="65">
        <v>0.42</v>
      </c>
    </row>
    <row r="2078" spans="1:8" x14ac:dyDescent="0.35">
      <c r="A2078" t="s">
        <v>845</v>
      </c>
      <c r="B2078" t="s">
        <v>961</v>
      </c>
      <c r="C2078" s="7" t="s">
        <v>13</v>
      </c>
      <c r="D2078">
        <v>40716</v>
      </c>
      <c r="E2078" s="75">
        <v>1</v>
      </c>
      <c r="F2078" s="7">
        <v>42608</v>
      </c>
      <c r="G2078" t="s">
        <v>587</v>
      </c>
      <c r="H2078" s="65">
        <v>-0.42</v>
      </c>
    </row>
    <row r="2079" spans="1:8" x14ac:dyDescent="0.35">
      <c r="A2079" t="s">
        <v>845</v>
      </c>
      <c r="B2079" t="s">
        <v>957</v>
      </c>
      <c r="C2079" s="7" t="s">
        <v>13</v>
      </c>
      <c r="D2079">
        <v>40716</v>
      </c>
      <c r="E2079" s="75">
        <v>1</v>
      </c>
      <c r="F2079" s="7">
        <v>42619</v>
      </c>
      <c r="G2079" t="s">
        <v>210</v>
      </c>
      <c r="H2079" s="65">
        <v>1.76</v>
      </c>
    </row>
    <row r="2080" spans="1:8" x14ac:dyDescent="0.35">
      <c r="A2080" t="s">
        <v>845</v>
      </c>
      <c r="B2080" t="s">
        <v>957</v>
      </c>
      <c r="C2080" s="7" t="s">
        <v>13</v>
      </c>
      <c r="D2080">
        <v>40716</v>
      </c>
      <c r="E2080" s="75">
        <v>1</v>
      </c>
      <c r="F2080" s="7">
        <v>42619</v>
      </c>
      <c r="G2080" t="s">
        <v>587</v>
      </c>
      <c r="H2080" s="65">
        <v>-1.76</v>
      </c>
    </row>
    <row r="2081" spans="1:8" x14ac:dyDescent="0.35">
      <c r="A2081" t="s">
        <v>845</v>
      </c>
      <c r="B2081" t="s">
        <v>944</v>
      </c>
      <c r="C2081" s="7" t="s">
        <v>13</v>
      </c>
      <c r="D2081">
        <v>40716</v>
      </c>
      <c r="E2081" s="75">
        <v>1</v>
      </c>
      <c r="F2081" s="7">
        <v>42621</v>
      </c>
      <c r="G2081" t="s">
        <v>210</v>
      </c>
      <c r="H2081" s="65">
        <v>0.87</v>
      </c>
    </row>
    <row r="2082" spans="1:8" x14ac:dyDescent="0.35">
      <c r="A2082" t="s">
        <v>845</v>
      </c>
      <c r="B2082" t="s">
        <v>944</v>
      </c>
      <c r="C2082" s="7" t="s">
        <v>13</v>
      </c>
      <c r="D2082">
        <v>40716</v>
      </c>
      <c r="E2082" s="75">
        <v>1</v>
      </c>
      <c r="F2082" s="7">
        <v>42621</v>
      </c>
      <c r="G2082" t="s">
        <v>587</v>
      </c>
      <c r="H2082" s="65">
        <v>-0.87</v>
      </c>
    </row>
    <row r="2083" spans="1:8" x14ac:dyDescent="0.35">
      <c r="A2083" t="s">
        <v>845</v>
      </c>
      <c r="B2083" t="s">
        <v>958</v>
      </c>
      <c r="C2083" s="7" t="s">
        <v>13</v>
      </c>
      <c r="D2083">
        <v>40716</v>
      </c>
      <c r="E2083" s="75">
        <v>1</v>
      </c>
      <c r="F2083" s="7">
        <v>42625</v>
      </c>
      <c r="G2083" t="s">
        <v>210</v>
      </c>
      <c r="H2083" s="65">
        <v>1.4</v>
      </c>
    </row>
    <row r="2084" spans="1:8" x14ac:dyDescent="0.35">
      <c r="A2084" t="s">
        <v>845</v>
      </c>
      <c r="B2084" t="s">
        <v>958</v>
      </c>
      <c r="C2084" s="7" t="s">
        <v>13</v>
      </c>
      <c r="D2084">
        <v>40716</v>
      </c>
      <c r="E2084" s="75">
        <v>1</v>
      </c>
      <c r="F2084" s="7">
        <v>42625</v>
      </c>
      <c r="G2084" t="s">
        <v>587</v>
      </c>
      <c r="H2084" s="65">
        <v>-1.4</v>
      </c>
    </row>
    <row r="2085" spans="1:8" x14ac:dyDescent="0.35">
      <c r="A2085" t="s">
        <v>317</v>
      </c>
      <c r="C2085" s="7" t="s">
        <v>13</v>
      </c>
      <c r="E2085" s="75"/>
      <c r="F2085" s="7">
        <v>42627</v>
      </c>
      <c r="G2085" t="s">
        <v>101</v>
      </c>
      <c r="H2085" s="65">
        <v>18.91</v>
      </c>
    </row>
    <row r="2086" spans="1:8" x14ac:dyDescent="0.35">
      <c r="A2086" t="s">
        <v>317</v>
      </c>
      <c r="C2086" s="7" t="s">
        <v>13</v>
      </c>
      <c r="E2086" s="75"/>
      <c r="F2086" s="7">
        <v>42627</v>
      </c>
      <c r="G2086" t="s">
        <v>210</v>
      </c>
      <c r="H2086" s="65">
        <v>-18.91</v>
      </c>
    </row>
    <row r="2087" spans="1:8" x14ac:dyDescent="0.35">
      <c r="A2087" t="s">
        <v>845</v>
      </c>
      <c r="B2087" t="s">
        <v>965</v>
      </c>
      <c r="C2087" s="7" t="s">
        <v>13</v>
      </c>
      <c r="D2087">
        <v>40716</v>
      </c>
      <c r="E2087" s="75">
        <v>1</v>
      </c>
      <c r="F2087" s="7">
        <v>42628</v>
      </c>
      <c r="G2087" t="s">
        <v>210</v>
      </c>
      <c r="H2087" s="65">
        <v>2.85</v>
      </c>
    </row>
    <row r="2088" spans="1:8" x14ac:dyDescent="0.35">
      <c r="A2088" t="s">
        <v>845</v>
      </c>
      <c r="B2088" t="s">
        <v>965</v>
      </c>
      <c r="C2088" s="7" t="s">
        <v>13</v>
      </c>
      <c r="D2088">
        <v>40716</v>
      </c>
      <c r="E2088" s="75">
        <v>1</v>
      </c>
      <c r="F2088" s="7">
        <v>42628</v>
      </c>
      <c r="G2088" t="s">
        <v>587</v>
      </c>
      <c r="H2088" s="65">
        <v>-2.85</v>
      </c>
    </row>
    <row r="2089" spans="1:8" x14ac:dyDescent="0.35">
      <c r="A2089" t="s">
        <v>845</v>
      </c>
      <c r="B2089" t="s">
        <v>81</v>
      </c>
      <c r="C2089" s="7" t="s">
        <v>13</v>
      </c>
      <c r="D2089">
        <v>40716</v>
      </c>
      <c r="E2089" s="75">
        <v>1</v>
      </c>
      <c r="F2089" s="7">
        <v>42634</v>
      </c>
      <c r="G2089" t="s">
        <v>210</v>
      </c>
      <c r="H2089" s="65">
        <v>2.04</v>
      </c>
    </row>
    <row r="2090" spans="1:8" x14ac:dyDescent="0.35">
      <c r="A2090" t="s">
        <v>845</v>
      </c>
      <c r="B2090" t="s">
        <v>81</v>
      </c>
      <c r="C2090" s="7" t="s">
        <v>13</v>
      </c>
      <c r="D2090">
        <v>40716</v>
      </c>
      <c r="E2090" s="75">
        <v>1</v>
      </c>
      <c r="F2090" s="7">
        <v>42634</v>
      </c>
      <c r="G2090" t="s">
        <v>587</v>
      </c>
      <c r="H2090" s="65">
        <v>-2.04</v>
      </c>
    </row>
    <row r="2091" spans="1:8" x14ac:dyDescent="0.35">
      <c r="A2091" t="s">
        <v>317</v>
      </c>
      <c r="C2091" s="7" t="s">
        <v>13</v>
      </c>
      <c r="E2091" s="75"/>
      <c r="F2091" s="7">
        <v>42643</v>
      </c>
      <c r="G2091" t="s">
        <v>101</v>
      </c>
      <c r="H2091" s="65">
        <v>0.12</v>
      </c>
    </row>
    <row r="2092" spans="1:8" x14ac:dyDescent="0.35">
      <c r="A2092" t="s">
        <v>317</v>
      </c>
      <c r="C2092" s="7" t="s">
        <v>13</v>
      </c>
      <c r="E2092" s="75"/>
      <c r="F2092" s="7">
        <v>42643</v>
      </c>
      <c r="G2092" t="s">
        <v>210</v>
      </c>
      <c r="H2092" s="65">
        <v>-0.12</v>
      </c>
    </row>
    <row r="2093" spans="1:8" x14ac:dyDescent="0.35">
      <c r="A2093" t="s">
        <v>845</v>
      </c>
      <c r="B2093" t="s">
        <v>1350</v>
      </c>
      <c r="C2093" s="7" t="s">
        <v>13</v>
      </c>
      <c r="D2093">
        <v>40716</v>
      </c>
      <c r="E2093" s="75">
        <v>1</v>
      </c>
      <c r="F2093" s="7">
        <v>42646</v>
      </c>
      <c r="G2093" t="s">
        <v>210</v>
      </c>
      <c r="H2093" s="65">
        <v>1.21</v>
      </c>
    </row>
    <row r="2094" spans="1:8" x14ac:dyDescent="0.35">
      <c r="A2094" t="s">
        <v>845</v>
      </c>
      <c r="B2094" t="s">
        <v>1350</v>
      </c>
      <c r="C2094" s="7" t="s">
        <v>13</v>
      </c>
      <c r="D2094">
        <v>40716</v>
      </c>
      <c r="E2094" s="75">
        <v>1</v>
      </c>
      <c r="F2094" s="7">
        <v>42646</v>
      </c>
      <c r="G2094" t="s">
        <v>587</v>
      </c>
      <c r="H2094" s="65">
        <v>-1.21</v>
      </c>
    </row>
    <row r="2095" spans="1:8" x14ac:dyDescent="0.35">
      <c r="A2095" t="s">
        <v>845</v>
      </c>
      <c r="B2095" t="s">
        <v>953</v>
      </c>
      <c r="C2095" s="7" t="s">
        <v>13</v>
      </c>
      <c r="D2095">
        <v>40716</v>
      </c>
      <c r="E2095" s="75">
        <v>1</v>
      </c>
      <c r="F2095" s="7">
        <v>42648</v>
      </c>
      <c r="G2095" t="s">
        <v>210</v>
      </c>
      <c r="H2095" s="65">
        <v>2.23</v>
      </c>
    </row>
    <row r="2096" spans="1:8" x14ac:dyDescent="0.35">
      <c r="A2096" t="s">
        <v>845</v>
      </c>
      <c r="B2096" t="s">
        <v>953</v>
      </c>
      <c r="C2096" s="7" t="s">
        <v>13</v>
      </c>
      <c r="D2096">
        <v>40716</v>
      </c>
      <c r="E2096" s="75">
        <v>1</v>
      </c>
      <c r="F2096" s="7">
        <v>42648</v>
      </c>
      <c r="G2096" t="s">
        <v>587</v>
      </c>
      <c r="H2096" s="65">
        <v>-2.23</v>
      </c>
    </row>
    <row r="2097" spans="1:8" x14ac:dyDescent="0.35">
      <c r="A2097" t="s">
        <v>845</v>
      </c>
      <c r="B2097" t="s">
        <v>949</v>
      </c>
      <c r="C2097" s="7" t="s">
        <v>13</v>
      </c>
      <c r="D2097">
        <v>40716</v>
      </c>
      <c r="E2097" s="75">
        <v>1</v>
      </c>
      <c r="F2097" s="7">
        <v>42650</v>
      </c>
      <c r="G2097" t="s">
        <v>210</v>
      </c>
      <c r="H2097" s="65">
        <v>0.94</v>
      </c>
    </row>
    <row r="2098" spans="1:8" x14ac:dyDescent="0.35">
      <c r="A2098" t="s">
        <v>845</v>
      </c>
      <c r="B2098" t="s">
        <v>949</v>
      </c>
      <c r="C2098" s="7" t="s">
        <v>13</v>
      </c>
      <c r="D2098">
        <v>40716</v>
      </c>
      <c r="E2098" s="75">
        <v>1</v>
      </c>
      <c r="F2098" s="7">
        <v>42650</v>
      </c>
      <c r="G2098" t="s">
        <v>587</v>
      </c>
      <c r="H2098" s="65">
        <v>-0.94</v>
      </c>
    </row>
    <row r="2099" spans="1:8" x14ac:dyDescent="0.35">
      <c r="A2099" t="s">
        <v>838</v>
      </c>
      <c r="B2099" t="s">
        <v>949</v>
      </c>
      <c r="C2099" t="s">
        <v>13</v>
      </c>
      <c r="D2099">
        <v>40716</v>
      </c>
      <c r="F2099" s="7">
        <v>42650</v>
      </c>
      <c r="G2099" t="s">
        <v>1364</v>
      </c>
      <c r="H2099" s="13">
        <v>0.14000000000000001</v>
      </c>
    </row>
    <row r="2100" spans="1:8" x14ac:dyDescent="0.35">
      <c r="A2100" t="s">
        <v>838</v>
      </c>
      <c r="B2100" t="s">
        <v>949</v>
      </c>
      <c r="C2100" t="s">
        <v>13</v>
      </c>
      <c r="D2100">
        <v>40716</v>
      </c>
      <c r="F2100" s="7">
        <v>42650</v>
      </c>
      <c r="G2100" t="s">
        <v>210</v>
      </c>
      <c r="H2100" s="13">
        <v>-0.14000000000000001</v>
      </c>
    </row>
    <row r="2101" spans="1:8" x14ac:dyDescent="0.35">
      <c r="A2101" t="s">
        <v>1404</v>
      </c>
      <c r="B2101" t="s">
        <v>947</v>
      </c>
      <c r="C2101" s="7" t="s">
        <v>13</v>
      </c>
      <c r="D2101">
        <v>40716</v>
      </c>
      <c r="E2101" s="75">
        <v>1</v>
      </c>
      <c r="F2101" s="7">
        <v>42663</v>
      </c>
      <c r="G2101" t="s">
        <v>210</v>
      </c>
      <c r="H2101" s="65">
        <v>12.91</v>
      </c>
    </row>
    <row r="2102" spans="1:8" x14ac:dyDescent="0.35">
      <c r="A2102" t="s">
        <v>1404</v>
      </c>
      <c r="B2102" t="s">
        <v>947</v>
      </c>
      <c r="C2102" s="7" t="s">
        <v>13</v>
      </c>
      <c r="D2102">
        <v>40716</v>
      </c>
      <c r="E2102" s="75">
        <v>1</v>
      </c>
      <c r="F2102" s="7">
        <v>42663</v>
      </c>
      <c r="G2102" t="s">
        <v>1403</v>
      </c>
      <c r="H2102" s="65">
        <v>-12.91</v>
      </c>
    </row>
    <row r="2103" spans="1:8" x14ac:dyDescent="0.35">
      <c r="A2103" t="s">
        <v>845</v>
      </c>
      <c r="B2103" t="s">
        <v>946</v>
      </c>
      <c r="C2103" s="7" t="s">
        <v>13</v>
      </c>
      <c r="D2103">
        <v>40716</v>
      </c>
      <c r="E2103" s="75">
        <v>1</v>
      </c>
      <c r="F2103" s="7">
        <v>42670</v>
      </c>
      <c r="G2103" t="s">
        <v>210</v>
      </c>
      <c r="H2103" s="65">
        <v>1.75</v>
      </c>
    </row>
    <row r="2104" spans="1:8" x14ac:dyDescent="0.35">
      <c r="A2104" t="s">
        <v>845</v>
      </c>
      <c r="B2104" t="s">
        <v>946</v>
      </c>
      <c r="C2104" s="7" t="s">
        <v>13</v>
      </c>
      <c r="D2104">
        <v>40716</v>
      </c>
      <c r="E2104" s="75">
        <v>1</v>
      </c>
      <c r="F2104" s="7">
        <v>42670</v>
      </c>
      <c r="G2104" t="s">
        <v>587</v>
      </c>
      <c r="H2104" s="65">
        <v>-1.75</v>
      </c>
    </row>
    <row r="2105" spans="1:8" x14ac:dyDescent="0.35">
      <c r="A2105" t="s">
        <v>317</v>
      </c>
      <c r="C2105" s="7" t="s">
        <v>13</v>
      </c>
      <c r="E2105" s="75"/>
      <c r="F2105" s="7">
        <v>42671</v>
      </c>
      <c r="G2105" t="s">
        <v>101</v>
      </c>
      <c r="H2105" s="65">
        <v>24.31</v>
      </c>
    </row>
    <row r="2106" spans="1:8" x14ac:dyDescent="0.35">
      <c r="A2106" t="s">
        <v>317</v>
      </c>
      <c r="C2106" s="7" t="s">
        <v>13</v>
      </c>
      <c r="E2106" s="75"/>
      <c r="F2106" s="7">
        <v>42671</v>
      </c>
      <c r="G2106" t="s">
        <v>210</v>
      </c>
      <c r="H2106" s="65">
        <v>-24.31</v>
      </c>
    </row>
    <row r="2107" spans="1:8" x14ac:dyDescent="0.35">
      <c r="A2107" t="s">
        <v>845</v>
      </c>
      <c r="B2107" t="s">
        <v>963</v>
      </c>
      <c r="C2107" s="7" t="s">
        <v>13</v>
      </c>
      <c r="D2107">
        <v>40716</v>
      </c>
      <c r="E2107" s="75">
        <v>1</v>
      </c>
      <c r="F2107" s="7">
        <v>42684</v>
      </c>
      <c r="G2107" t="s">
        <v>210</v>
      </c>
      <c r="H2107" s="65">
        <v>1.1399999999999999</v>
      </c>
    </row>
    <row r="2108" spans="1:8" x14ac:dyDescent="0.35">
      <c r="A2108" t="s">
        <v>845</v>
      </c>
      <c r="B2108" t="s">
        <v>963</v>
      </c>
      <c r="C2108" s="7" t="s">
        <v>13</v>
      </c>
      <c r="D2108">
        <v>40716</v>
      </c>
      <c r="E2108" s="75">
        <v>1</v>
      </c>
      <c r="F2108" s="7">
        <v>42684</v>
      </c>
      <c r="G2108" t="s">
        <v>587</v>
      </c>
      <c r="H2108" s="65">
        <v>-1.1399999999999999</v>
      </c>
    </row>
    <row r="2109" spans="1:8" x14ac:dyDescent="0.35">
      <c r="A2109" t="s">
        <v>317</v>
      </c>
      <c r="C2109" s="7" t="s">
        <v>13</v>
      </c>
      <c r="E2109" s="75"/>
      <c r="F2109" s="7">
        <v>42688</v>
      </c>
      <c r="G2109" t="s">
        <v>101</v>
      </c>
      <c r="H2109" s="65">
        <v>1.75</v>
      </c>
    </row>
    <row r="2110" spans="1:8" x14ac:dyDescent="0.35">
      <c r="A2110" t="s">
        <v>317</v>
      </c>
      <c r="C2110" s="7" t="s">
        <v>13</v>
      </c>
      <c r="E2110" s="75"/>
      <c r="F2110" s="7">
        <v>42688</v>
      </c>
      <c r="G2110" t="s">
        <v>210</v>
      </c>
      <c r="H2110" s="65">
        <v>-1.75</v>
      </c>
    </row>
    <row r="2111" spans="1:8" x14ac:dyDescent="0.35">
      <c r="A2111" t="s">
        <v>845</v>
      </c>
      <c r="B2111" t="s">
        <v>958</v>
      </c>
      <c r="C2111" s="7" t="s">
        <v>13</v>
      </c>
      <c r="D2111">
        <v>40716</v>
      </c>
      <c r="E2111" s="75">
        <v>1</v>
      </c>
      <c r="F2111" s="7">
        <v>42697</v>
      </c>
      <c r="G2111" t="s">
        <v>210</v>
      </c>
      <c r="H2111" s="65">
        <v>1.4</v>
      </c>
    </row>
    <row r="2112" spans="1:8" x14ac:dyDescent="0.35">
      <c r="A2112" t="s">
        <v>845</v>
      </c>
      <c r="B2112" t="s">
        <v>958</v>
      </c>
      <c r="C2112" s="7" t="s">
        <v>13</v>
      </c>
      <c r="D2112">
        <v>40716</v>
      </c>
      <c r="E2112" s="75">
        <v>1</v>
      </c>
      <c r="F2112" s="7">
        <v>42697</v>
      </c>
      <c r="G2112" t="s">
        <v>587</v>
      </c>
      <c r="H2112" s="65">
        <v>-1.4</v>
      </c>
    </row>
    <row r="2113" spans="1:8" x14ac:dyDescent="0.35">
      <c r="A2113" t="s">
        <v>845</v>
      </c>
      <c r="B2113" t="s">
        <v>961</v>
      </c>
      <c r="C2113" s="7" t="s">
        <v>13</v>
      </c>
      <c r="D2113">
        <v>40716</v>
      </c>
      <c r="E2113" s="75">
        <v>1</v>
      </c>
      <c r="F2113" s="7">
        <v>42699</v>
      </c>
      <c r="G2113" t="s">
        <v>210</v>
      </c>
      <c r="H2113" s="65">
        <v>2.58</v>
      </c>
    </row>
    <row r="2114" spans="1:8" x14ac:dyDescent="0.35">
      <c r="A2114" t="s">
        <v>845</v>
      </c>
      <c r="B2114" t="s">
        <v>961</v>
      </c>
      <c r="C2114" s="7" t="s">
        <v>13</v>
      </c>
      <c r="D2114">
        <v>40716</v>
      </c>
      <c r="E2114" s="75">
        <v>1</v>
      </c>
      <c r="F2114" s="7">
        <v>42699</v>
      </c>
      <c r="G2114" t="s">
        <v>587</v>
      </c>
      <c r="H2114" s="65">
        <v>-2.58</v>
      </c>
    </row>
    <row r="2115" spans="1:8" x14ac:dyDescent="0.35">
      <c r="A2115" t="s">
        <v>845</v>
      </c>
      <c r="B2115" t="s">
        <v>957</v>
      </c>
      <c r="C2115" s="7" t="s">
        <v>13</v>
      </c>
      <c r="D2115">
        <v>40716</v>
      </c>
      <c r="E2115" s="75">
        <v>1</v>
      </c>
      <c r="F2115" s="7">
        <v>42710</v>
      </c>
      <c r="G2115" t="s">
        <v>210</v>
      </c>
      <c r="H2115" s="65">
        <v>1.76</v>
      </c>
    </row>
    <row r="2116" spans="1:8" x14ac:dyDescent="0.35">
      <c r="A2116" t="s">
        <v>845</v>
      </c>
      <c r="B2116" t="s">
        <v>957</v>
      </c>
      <c r="C2116" s="7" t="s">
        <v>13</v>
      </c>
      <c r="D2116">
        <v>40716</v>
      </c>
      <c r="E2116" s="75">
        <v>1</v>
      </c>
      <c r="F2116" s="7">
        <v>42710</v>
      </c>
      <c r="G2116" t="s">
        <v>587</v>
      </c>
      <c r="H2116" s="65">
        <v>-1.76</v>
      </c>
    </row>
    <row r="2117" spans="1:8" x14ac:dyDescent="0.35">
      <c r="A2117" t="s">
        <v>845</v>
      </c>
      <c r="B2117" t="s">
        <v>944</v>
      </c>
      <c r="C2117" s="7" t="s">
        <v>13</v>
      </c>
      <c r="D2117">
        <v>40716</v>
      </c>
      <c r="E2117" s="75">
        <v>1</v>
      </c>
      <c r="F2117" s="7">
        <v>42712</v>
      </c>
      <c r="G2117" t="s">
        <v>210</v>
      </c>
      <c r="H2117" s="65">
        <v>0.87</v>
      </c>
    </row>
    <row r="2118" spans="1:8" x14ac:dyDescent="0.35">
      <c r="A2118" t="s">
        <v>845</v>
      </c>
      <c r="B2118" t="s">
        <v>944</v>
      </c>
      <c r="C2118" s="7" t="s">
        <v>13</v>
      </c>
      <c r="D2118">
        <v>40716</v>
      </c>
      <c r="E2118" s="75">
        <v>1</v>
      </c>
      <c r="F2118" s="7">
        <v>42712</v>
      </c>
      <c r="G2118" t="s">
        <v>587</v>
      </c>
      <c r="H2118" s="65">
        <v>-0.87</v>
      </c>
    </row>
    <row r="2119" spans="1:8" x14ac:dyDescent="0.35">
      <c r="A2119" t="s">
        <v>317</v>
      </c>
      <c r="C2119" s="7" t="s">
        <v>13</v>
      </c>
      <c r="E2119" s="75"/>
      <c r="F2119" s="7">
        <v>42712</v>
      </c>
      <c r="G2119" t="s">
        <v>101</v>
      </c>
      <c r="H2119" s="65">
        <v>5.12</v>
      </c>
    </row>
    <row r="2120" spans="1:8" x14ac:dyDescent="0.35">
      <c r="A2120" t="s">
        <v>317</v>
      </c>
      <c r="C2120" s="7" t="s">
        <v>13</v>
      </c>
      <c r="E2120" s="75"/>
      <c r="F2120" s="7">
        <v>42712</v>
      </c>
      <c r="G2120" t="s">
        <v>210</v>
      </c>
      <c r="H2120" s="65">
        <v>-5.12</v>
      </c>
    </row>
    <row r="2121" spans="1:8" x14ac:dyDescent="0.35">
      <c r="A2121" t="s">
        <v>845</v>
      </c>
      <c r="B2121" t="s">
        <v>965</v>
      </c>
      <c r="C2121" s="7" t="s">
        <v>13</v>
      </c>
      <c r="D2121">
        <v>40716</v>
      </c>
      <c r="E2121" s="75">
        <v>1</v>
      </c>
      <c r="F2121" s="7">
        <v>42719</v>
      </c>
      <c r="G2121" t="s">
        <v>210</v>
      </c>
      <c r="H2121" s="65">
        <v>2.85</v>
      </c>
    </row>
    <row r="2122" spans="1:8" x14ac:dyDescent="0.35">
      <c r="A2122" t="s">
        <v>845</v>
      </c>
      <c r="B2122" t="s">
        <v>965</v>
      </c>
      <c r="C2122" s="7" t="s">
        <v>13</v>
      </c>
      <c r="D2122">
        <v>40716</v>
      </c>
      <c r="E2122" s="75">
        <v>1</v>
      </c>
      <c r="F2122" s="7">
        <v>42719</v>
      </c>
      <c r="G2122" t="s">
        <v>587</v>
      </c>
      <c r="H2122" s="65">
        <v>-2.85</v>
      </c>
    </row>
    <row r="2123" spans="1:8" x14ac:dyDescent="0.35">
      <c r="A2123" t="s">
        <v>845</v>
      </c>
      <c r="B2123" t="s">
        <v>81</v>
      </c>
      <c r="C2123" s="7" t="s">
        <v>13</v>
      </c>
      <c r="D2123">
        <v>40716</v>
      </c>
      <c r="E2123" s="75">
        <v>1</v>
      </c>
      <c r="F2123" s="7">
        <v>42724</v>
      </c>
      <c r="G2123" t="s">
        <v>210</v>
      </c>
      <c r="H2123" s="65">
        <v>2.04</v>
      </c>
    </row>
    <row r="2124" spans="1:8" x14ac:dyDescent="0.35">
      <c r="A2124" t="s">
        <v>845</v>
      </c>
      <c r="B2124" t="s">
        <v>81</v>
      </c>
      <c r="C2124" s="7" t="s">
        <v>13</v>
      </c>
      <c r="D2124">
        <v>40716</v>
      </c>
      <c r="E2124" s="75">
        <v>1</v>
      </c>
      <c r="F2124" s="7">
        <v>42724</v>
      </c>
      <c r="G2124" t="s">
        <v>587</v>
      </c>
      <c r="H2124" s="65">
        <v>-2.04</v>
      </c>
    </row>
    <row r="2125" spans="1:8" x14ac:dyDescent="0.35">
      <c r="A2125" t="s">
        <v>317</v>
      </c>
      <c r="C2125" s="7" t="s">
        <v>13</v>
      </c>
      <c r="E2125" s="75"/>
      <c r="F2125" s="7">
        <v>42724</v>
      </c>
      <c r="G2125" t="s">
        <v>101</v>
      </c>
      <c r="H2125" s="65">
        <v>2.63</v>
      </c>
    </row>
    <row r="2126" spans="1:8" x14ac:dyDescent="0.35">
      <c r="A2126" t="s">
        <v>317</v>
      </c>
      <c r="C2126" s="7" t="s">
        <v>13</v>
      </c>
      <c r="E2126" s="75"/>
      <c r="F2126" s="7">
        <v>42724</v>
      </c>
      <c r="G2126" t="s">
        <v>210</v>
      </c>
      <c r="H2126" s="65">
        <v>-2.63</v>
      </c>
    </row>
    <row r="2127" spans="1:8" x14ac:dyDescent="0.35">
      <c r="A2127" t="s">
        <v>845</v>
      </c>
      <c r="B2127" t="s">
        <v>1350</v>
      </c>
      <c r="C2127" s="7" t="s">
        <v>13</v>
      </c>
      <c r="D2127">
        <v>40716</v>
      </c>
      <c r="E2127" s="75">
        <v>1</v>
      </c>
      <c r="F2127" s="7">
        <v>42739</v>
      </c>
      <c r="G2127" t="s">
        <v>210</v>
      </c>
      <c r="H2127" s="65">
        <v>1.21</v>
      </c>
    </row>
    <row r="2128" spans="1:8" x14ac:dyDescent="0.35">
      <c r="A2128" t="s">
        <v>845</v>
      </c>
      <c r="B2128" t="s">
        <v>1350</v>
      </c>
      <c r="C2128" s="7" t="s">
        <v>13</v>
      </c>
      <c r="D2128">
        <v>40716</v>
      </c>
      <c r="E2128" s="75">
        <v>1</v>
      </c>
      <c r="F2128" s="7">
        <v>42739</v>
      </c>
      <c r="G2128" t="s">
        <v>587</v>
      </c>
      <c r="H2128" s="65">
        <v>-1.21</v>
      </c>
    </row>
    <row r="2129" spans="1:8" x14ac:dyDescent="0.35">
      <c r="A2129" t="s">
        <v>845</v>
      </c>
      <c r="B2129" t="s">
        <v>953</v>
      </c>
      <c r="C2129" s="7" t="s">
        <v>13</v>
      </c>
      <c r="D2129">
        <v>40716</v>
      </c>
      <c r="E2129" s="75">
        <v>1</v>
      </c>
      <c r="F2129" s="7">
        <v>42739</v>
      </c>
      <c r="G2129" t="s">
        <v>210</v>
      </c>
      <c r="H2129" s="65">
        <v>2.39</v>
      </c>
    </row>
    <row r="2130" spans="1:8" x14ac:dyDescent="0.35">
      <c r="A2130" t="s">
        <v>845</v>
      </c>
      <c r="B2130" t="s">
        <v>953</v>
      </c>
      <c r="C2130" s="7" t="s">
        <v>13</v>
      </c>
      <c r="D2130">
        <v>40716</v>
      </c>
      <c r="E2130" s="75">
        <v>1</v>
      </c>
      <c r="F2130" s="7">
        <v>42739</v>
      </c>
      <c r="G2130" t="s">
        <v>587</v>
      </c>
      <c r="H2130" s="65">
        <v>-2.39</v>
      </c>
    </row>
    <row r="2131" spans="1:8" x14ac:dyDescent="0.35">
      <c r="A2131" t="s">
        <v>845</v>
      </c>
      <c r="B2131" t="s">
        <v>949</v>
      </c>
      <c r="C2131" s="7" t="s">
        <v>13</v>
      </c>
      <c r="D2131">
        <v>40716</v>
      </c>
      <c r="E2131" s="75">
        <v>1</v>
      </c>
      <c r="F2131" s="7">
        <v>42740</v>
      </c>
      <c r="G2131" t="s">
        <v>210</v>
      </c>
      <c r="H2131" s="65">
        <v>0.94</v>
      </c>
    </row>
    <row r="2132" spans="1:8" x14ac:dyDescent="0.35">
      <c r="A2132" t="s">
        <v>845</v>
      </c>
      <c r="B2132" t="s">
        <v>949</v>
      </c>
      <c r="C2132" s="7" t="s">
        <v>13</v>
      </c>
      <c r="D2132">
        <v>40716</v>
      </c>
      <c r="E2132" s="75">
        <v>1</v>
      </c>
      <c r="F2132" s="7">
        <v>42740</v>
      </c>
      <c r="G2132" t="s">
        <v>587</v>
      </c>
      <c r="H2132" s="65">
        <v>-0.94</v>
      </c>
    </row>
    <row r="2133" spans="1:8" x14ac:dyDescent="0.35">
      <c r="A2133" t="s">
        <v>838</v>
      </c>
      <c r="B2133" t="s">
        <v>949</v>
      </c>
      <c r="C2133" t="s">
        <v>13</v>
      </c>
      <c r="D2133">
        <v>40716</v>
      </c>
      <c r="F2133" s="7">
        <v>42740</v>
      </c>
      <c r="G2133" t="s">
        <v>1364</v>
      </c>
      <c r="H2133" s="13">
        <v>0.14000000000000001</v>
      </c>
    </row>
    <row r="2134" spans="1:8" x14ac:dyDescent="0.35">
      <c r="A2134" t="s">
        <v>838</v>
      </c>
      <c r="B2134" t="s">
        <v>949</v>
      </c>
      <c r="C2134" t="s">
        <v>13</v>
      </c>
      <c r="D2134">
        <v>40716</v>
      </c>
      <c r="F2134" s="7">
        <v>42740</v>
      </c>
      <c r="G2134" t="s">
        <v>210</v>
      </c>
      <c r="H2134" s="13">
        <v>-0.14000000000000001</v>
      </c>
    </row>
    <row r="2135" spans="1:8" x14ac:dyDescent="0.35">
      <c r="A2135" t="s">
        <v>317</v>
      </c>
      <c r="C2135" s="7" t="s">
        <v>13</v>
      </c>
      <c r="E2135" s="75"/>
      <c r="F2135" s="7">
        <v>42741</v>
      </c>
      <c r="G2135" t="s">
        <v>101</v>
      </c>
      <c r="H2135" s="65">
        <v>4.8899999999999997</v>
      </c>
    </row>
    <row r="2136" spans="1:8" x14ac:dyDescent="0.35">
      <c r="A2136" t="s">
        <v>317</v>
      </c>
      <c r="C2136" s="7" t="s">
        <v>13</v>
      </c>
      <c r="E2136" s="75"/>
      <c r="F2136" s="7">
        <v>42741</v>
      </c>
      <c r="G2136" t="s">
        <v>210</v>
      </c>
      <c r="H2136" s="65">
        <v>-4.8899999999999997</v>
      </c>
    </row>
    <row r="2137" spans="1:8" x14ac:dyDescent="0.35">
      <c r="A2137" t="s">
        <v>1404</v>
      </c>
      <c r="B2137" t="s">
        <v>947</v>
      </c>
      <c r="C2137" s="7" t="s">
        <v>13</v>
      </c>
      <c r="D2137">
        <v>40716</v>
      </c>
      <c r="E2137" s="75">
        <v>1</v>
      </c>
      <c r="F2137" s="7">
        <v>42755</v>
      </c>
      <c r="G2137" t="s">
        <v>210</v>
      </c>
      <c r="H2137" s="65">
        <v>18.89</v>
      </c>
    </row>
    <row r="2138" spans="1:8" x14ac:dyDescent="0.35">
      <c r="A2138" t="s">
        <v>1404</v>
      </c>
      <c r="B2138" t="s">
        <v>947</v>
      </c>
      <c r="C2138" s="7" t="s">
        <v>13</v>
      </c>
      <c r="D2138">
        <v>40716</v>
      </c>
      <c r="E2138" s="75">
        <v>1</v>
      </c>
      <c r="F2138" s="7">
        <v>42755</v>
      </c>
      <c r="G2138" t="s">
        <v>1403</v>
      </c>
      <c r="H2138" s="65">
        <v>-18.89</v>
      </c>
    </row>
    <row r="2139" spans="1:8" x14ac:dyDescent="0.35">
      <c r="A2139" t="s">
        <v>845</v>
      </c>
      <c r="B2139" t="s">
        <v>946</v>
      </c>
      <c r="C2139" s="7" t="s">
        <v>13</v>
      </c>
      <c r="D2139">
        <v>40716</v>
      </c>
      <c r="E2139" s="75">
        <v>1</v>
      </c>
      <c r="F2139" s="7">
        <v>42760</v>
      </c>
      <c r="G2139" t="s">
        <v>210</v>
      </c>
      <c r="H2139" s="65">
        <v>7</v>
      </c>
    </row>
    <row r="2140" spans="1:8" x14ac:dyDescent="0.35">
      <c r="A2140" t="s">
        <v>845</v>
      </c>
      <c r="B2140" t="s">
        <v>946</v>
      </c>
      <c r="C2140" s="7" t="s">
        <v>13</v>
      </c>
      <c r="D2140">
        <v>40716</v>
      </c>
      <c r="E2140" s="75">
        <v>1</v>
      </c>
      <c r="F2140" s="7">
        <v>42760</v>
      </c>
      <c r="G2140" t="s">
        <v>587</v>
      </c>
      <c r="H2140" s="65">
        <v>-7</v>
      </c>
    </row>
    <row r="2141" spans="1:8" x14ac:dyDescent="0.35">
      <c r="A2141" t="s">
        <v>317</v>
      </c>
      <c r="C2141" s="7" t="s">
        <v>13</v>
      </c>
      <c r="E2141" s="75"/>
      <c r="F2141" s="7">
        <v>42768</v>
      </c>
      <c r="G2141" t="s">
        <v>101</v>
      </c>
      <c r="H2141" s="65">
        <v>30.29</v>
      </c>
    </row>
    <row r="2142" spans="1:8" x14ac:dyDescent="0.35">
      <c r="A2142" t="s">
        <v>317</v>
      </c>
      <c r="C2142" s="7" t="s">
        <v>13</v>
      </c>
      <c r="E2142" s="75"/>
      <c r="F2142" s="7">
        <v>42768</v>
      </c>
      <c r="G2142" s="66" t="s">
        <v>210</v>
      </c>
      <c r="H2142" s="65">
        <v>-30.29</v>
      </c>
    </row>
    <row r="2143" spans="1:8" x14ac:dyDescent="0.35">
      <c r="A2143" t="s">
        <v>845</v>
      </c>
      <c r="B2143" t="s">
        <v>963</v>
      </c>
      <c r="C2143" s="7" t="s">
        <v>13</v>
      </c>
      <c r="D2143">
        <v>40716</v>
      </c>
      <c r="E2143" s="75">
        <v>1</v>
      </c>
      <c r="F2143" s="7">
        <v>42782</v>
      </c>
      <c r="G2143" t="s">
        <v>210</v>
      </c>
      <c r="H2143" s="65">
        <v>1.1399999999999999</v>
      </c>
    </row>
    <row r="2144" spans="1:8" x14ac:dyDescent="0.35">
      <c r="A2144" t="s">
        <v>845</v>
      </c>
      <c r="B2144" t="s">
        <v>963</v>
      </c>
      <c r="C2144" s="7" t="s">
        <v>13</v>
      </c>
      <c r="D2144">
        <v>40716</v>
      </c>
      <c r="E2144" s="75">
        <v>1</v>
      </c>
      <c r="F2144" s="7">
        <v>42782</v>
      </c>
      <c r="G2144" s="66" t="s">
        <v>587</v>
      </c>
      <c r="H2144" s="65">
        <v>-1.1399999999999999</v>
      </c>
    </row>
    <row r="2145" spans="1:8" x14ac:dyDescent="0.35">
      <c r="A2145" t="s">
        <v>317</v>
      </c>
      <c r="C2145" s="7" t="s">
        <v>13</v>
      </c>
      <c r="E2145" s="75"/>
      <c r="F2145" s="7">
        <v>42790</v>
      </c>
      <c r="G2145" t="s">
        <v>101</v>
      </c>
      <c r="H2145" s="65">
        <v>1.1399999999999999</v>
      </c>
    </row>
    <row r="2146" spans="1:8" x14ac:dyDescent="0.35">
      <c r="A2146" t="s">
        <v>317</v>
      </c>
      <c r="C2146" s="7" t="s">
        <v>13</v>
      </c>
      <c r="E2146" s="75"/>
      <c r="F2146" s="7">
        <v>42790</v>
      </c>
      <c r="G2146" t="s">
        <v>210</v>
      </c>
      <c r="H2146" s="65">
        <v>-1.1399999999999999</v>
      </c>
    </row>
    <row r="2147" spans="1:8" x14ac:dyDescent="0.35">
      <c r="A2147" t="s">
        <v>845</v>
      </c>
      <c r="B2147" t="s">
        <v>961</v>
      </c>
      <c r="C2147" s="7" t="s">
        <v>13</v>
      </c>
      <c r="D2147">
        <v>40716</v>
      </c>
      <c r="E2147" s="75">
        <v>1</v>
      </c>
      <c r="F2147" s="7">
        <v>42797</v>
      </c>
      <c r="G2147" t="s">
        <v>210</v>
      </c>
      <c r="H2147" s="65">
        <v>2.64</v>
      </c>
    </row>
    <row r="2148" spans="1:8" x14ac:dyDescent="0.35">
      <c r="A2148" t="s">
        <v>845</v>
      </c>
      <c r="B2148" t="s">
        <v>961</v>
      </c>
      <c r="C2148" s="7" t="s">
        <v>13</v>
      </c>
      <c r="D2148">
        <v>40716</v>
      </c>
      <c r="E2148" s="75">
        <v>1</v>
      </c>
      <c r="F2148" s="7">
        <v>42797</v>
      </c>
      <c r="G2148" s="66" t="s">
        <v>587</v>
      </c>
      <c r="H2148" s="65">
        <v>-2.64</v>
      </c>
    </row>
    <row r="2149" spans="1:8" x14ac:dyDescent="0.35">
      <c r="A2149" t="s">
        <v>845</v>
      </c>
      <c r="B2149" t="s">
        <v>944</v>
      </c>
      <c r="C2149" s="7" t="s">
        <v>13</v>
      </c>
      <c r="D2149">
        <v>40716</v>
      </c>
      <c r="E2149" s="75">
        <v>1</v>
      </c>
      <c r="F2149" s="7">
        <v>42802</v>
      </c>
      <c r="G2149" t="s">
        <v>210</v>
      </c>
      <c r="H2149" s="65">
        <v>0.87</v>
      </c>
    </row>
    <row r="2150" spans="1:8" x14ac:dyDescent="0.35">
      <c r="A2150" t="s">
        <v>845</v>
      </c>
      <c r="B2150" t="s">
        <v>944</v>
      </c>
      <c r="C2150" s="7" t="s">
        <v>13</v>
      </c>
      <c r="D2150">
        <v>40716</v>
      </c>
      <c r="E2150" s="75">
        <v>1</v>
      </c>
      <c r="F2150" s="7">
        <v>42802</v>
      </c>
      <c r="G2150" s="66" t="s">
        <v>587</v>
      </c>
      <c r="H2150" s="65">
        <v>-0.87</v>
      </c>
    </row>
    <row r="2151" spans="1:8" x14ac:dyDescent="0.35">
      <c r="A2151" t="s">
        <v>317</v>
      </c>
      <c r="C2151" s="7" t="s">
        <v>13</v>
      </c>
      <c r="E2151" s="75"/>
      <c r="F2151" s="7">
        <v>42803</v>
      </c>
      <c r="G2151" t="s">
        <v>101</v>
      </c>
      <c r="H2151" s="65">
        <v>2.64</v>
      </c>
    </row>
    <row r="2152" spans="1:8" x14ac:dyDescent="0.35">
      <c r="A2152" t="s">
        <v>317</v>
      </c>
      <c r="C2152" s="7" t="s">
        <v>13</v>
      </c>
      <c r="E2152" s="75"/>
      <c r="F2152" s="7">
        <v>42803</v>
      </c>
      <c r="G2152" s="66" t="s">
        <v>210</v>
      </c>
      <c r="H2152" s="65">
        <v>-2.64</v>
      </c>
    </row>
    <row r="2153" spans="1:8" x14ac:dyDescent="0.35">
      <c r="A2153" t="s">
        <v>845</v>
      </c>
      <c r="B2153" t="s">
        <v>957</v>
      </c>
      <c r="C2153" s="7" t="s">
        <v>13</v>
      </c>
      <c r="D2153">
        <v>40716</v>
      </c>
      <c r="E2153" s="75">
        <v>1</v>
      </c>
      <c r="F2153" s="7">
        <v>42808</v>
      </c>
      <c r="G2153" t="s">
        <v>210</v>
      </c>
      <c r="H2153" s="65">
        <v>2</v>
      </c>
    </row>
    <row r="2154" spans="1:8" x14ac:dyDescent="0.35">
      <c r="A2154" t="s">
        <v>845</v>
      </c>
      <c r="B2154" t="s">
        <v>957</v>
      </c>
      <c r="C2154" s="7" t="s">
        <v>13</v>
      </c>
      <c r="D2154">
        <v>40716</v>
      </c>
      <c r="E2154" s="75">
        <v>1</v>
      </c>
      <c r="F2154" s="7">
        <v>42808</v>
      </c>
      <c r="G2154" s="66" t="s">
        <v>587</v>
      </c>
      <c r="H2154" s="65">
        <v>-2</v>
      </c>
    </row>
    <row r="2155" spans="1:8" x14ac:dyDescent="0.35">
      <c r="A2155" t="s">
        <v>845</v>
      </c>
      <c r="B2155" t="s">
        <v>965</v>
      </c>
      <c r="C2155" s="7" t="s">
        <v>13</v>
      </c>
      <c r="D2155">
        <v>40716</v>
      </c>
      <c r="E2155" s="75">
        <v>1</v>
      </c>
      <c r="F2155" s="7">
        <v>42809</v>
      </c>
      <c r="G2155" t="s">
        <v>210</v>
      </c>
      <c r="H2155" s="65">
        <v>2.85</v>
      </c>
    </row>
    <row r="2156" spans="1:8" x14ac:dyDescent="0.35">
      <c r="A2156" t="s">
        <v>845</v>
      </c>
      <c r="B2156" t="s">
        <v>965</v>
      </c>
      <c r="C2156" s="7" t="s">
        <v>13</v>
      </c>
      <c r="D2156">
        <v>40716</v>
      </c>
      <c r="E2156" s="75">
        <v>1</v>
      </c>
      <c r="F2156" s="7">
        <v>42809</v>
      </c>
      <c r="G2156" t="s">
        <v>587</v>
      </c>
      <c r="H2156" s="65">
        <v>-2.85</v>
      </c>
    </row>
    <row r="2157" spans="1:8" x14ac:dyDescent="0.35">
      <c r="A2157" t="s">
        <v>317</v>
      </c>
      <c r="C2157" s="7" t="s">
        <v>13</v>
      </c>
      <c r="E2157" s="75"/>
      <c r="F2157" s="7">
        <v>42810</v>
      </c>
      <c r="G2157" t="s">
        <v>101</v>
      </c>
      <c r="H2157" s="65">
        <v>0.87</v>
      </c>
    </row>
    <row r="2158" spans="1:8" x14ac:dyDescent="0.35">
      <c r="A2158" t="s">
        <v>317</v>
      </c>
      <c r="C2158" s="7" t="s">
        <v>13</v>
      </c>
      <c r="E2158" s="75"/>
      <c r="F2158" s="7">
        <v>42810</v>
      </c>
      <c r="G2158" t="s">
        <v>210</v>
      </c>
      <c r="H2158" s="65">
        <v>-0.87</v>
      </c>
    </row>
    <row r="2159" spans="1:8" x14ac:dyDescent="0.35">
      <c r="A2159" t="s">
        <v>845</v>
      </c>
      <c r="B2159" t="s">
        <v>958</v>
      </c>
      <c r="C2159" s="7" t="s">
        <v>13</v>
      </c>
      <c r="D2159">
        <v>40716</v>
      </c>
      <c r="E2159" s="75">
        <v>1</v>
      </c>
      <c r="F2159" s="7">
        <v>42816</v>
      </c>
      <c r="G2159" t="s">
        <v>210</v>
      </c>
      <c r="H2159" s="65">
        <v>1.4</v>
      </c>
    </row>
    <row r="2160" spans="1:8" x14ac:dyDescent="0.35">
      <c r="A2160" t="s">
        <v>845</v>
      </c>
      <c r="B2160" t="s">
        <v>958</v>
      </c>
      <c r="C2160" s="7" t="s">
        <v>13</v>
      </c>
      <c r="D2160">
        <v>40716</v>
      </c>
      <c r="E2160" s="75">
        <v>1</v>
      </c>
      <c r="F2160" s="7">
        <v>42816</v>
      </c>
      <c r="G2160" t="s">
        <v>587</v>
      </c>
      <c r="H2160" s="65">
        <v>-1.4</v>
      </c>
    </row>
    <row r="2161" spans="1:8" x14ac:dyDescent="0.35">
      <c r="A2161" t="s">
        <v>317</v>
      </c>
      <c r="C2161" s="7" t="s">
        <v>13</v>
      </c>
      <c r="E2161" s="75"/>
      <c r="F2161" s="7">
        <v>42816</v>
      </c>
      <c r="G2161" t="s">
        <v>101</v>
      </c>
      <c r="H2161" s="65">
        <v>4.8499999999999996</v>
      </c>
    </row>
    <row r="2162" spans="1:8" x14ac:dyDescent="0.35">
      <c r="A2162" t="s">
        <v>317</v>
      </c>
      <c r="C2162" s="7" t="s">
        <v>13</v>
      </c>
      <c r="E2162" s="75"/>
      <c r="F2162" s="7">
        <v>42816</v>
      </c>
      <c r="G2162" t="s">
        <v>210</v>
      </c>
      <c r="H2162" s="65">
        <v>-4.8499999999999996</v>
      </c>
    </row>
    <row r="2163" spans="1:8" x14ac:dyDescent="0.35">
      <c r="A2163" t="s">
        <v>845</v>
      </c>
      <c r="B2163" t="s">
        <v>81</v>
      </c>
      <c r="C2163" s="7" t="s">
        <v>13</v>
      </c>
      <c r="D2163">
        <v>40716</v>
      </c>
      <c r="E2163" s="75">
        <v>1</v>
      </c>
      <c r="F2163" s="7">
        <v>42822</v>
      </c>
      <c r="G2163" t="s">
        <v>210</v>
      </c>
      <c r="H2163" s="65">
        <v>2.5499999999999998</v>
      </c>
    </row>
    <row r="2164" spans="1:8" x14ac:dyDescent="0.35">
      <c r="A2164" t="s">
        <v>845</v>
      </c>
      <c r="B2164" t="s">
        <v>81</v>
      </c>
      <c r="C2164" s="7" t="s">
        <v>13</v>
      </c>
      <c r="D2164">
        <v>40716</v>
      </c>
      <c r="E2164" s="75">
        <v>1</v>
      </c>
      <c r="F2164" s="7">
        <v>42822</v>
      </c>
      <c r="G2164" s="66" t="s">
        <v>587</v>
      </c>
      <c r="H2164" s="65">
        <v>-2.5499999999999998</v>
      </c>
    </row>
    <row r="2165" spans="1:8" x14ac:dyDescent="0.35">
      <c r="A2165" t="s">
        <v>317</v>
      </c>
      <c r="C2165" s="7" t="s">
        <v>13</v>
      </c>
      <c r="E2165" s="75"/>
      <c r="F2165" s="7">
        <v>42824</v>
      </c>
      <c r="G2165" t="s">
        <v>101</v>
      </c>
      <c r="H2165" s="65">
        <v>1.4</v>
      </c>
    </row>
    <row r="2166" spans="1:8" x14ac:dyDescent="0.35">
      <c r="A2166" t="s">
        <v>317</v>
      </c>
      <c r="C2166" s="7" t="s">
        <v>13</v>
      </c>
      <c r="E2166" s="75"/>
      <c r="F2166" s="7">
        <v>42824</v>
      </c>
      <c r="G2166" s="66" t="s">
        <v>210</v>
      </c>
      <c r="H2166" s="65">
        <v>-1.4</v>
      </c>
    </row>
    <row r="2167" spans="1:8" x14ac:dyDescent="0.35">
      <c r="A2167" t="s">
        <v>845</v>
      </c>
      <c r="B2167" t="s">
        <v>1350</v>
      </c>
      <c r="C2167" s="7" t="s">
        <v>13</v>
      </c>
      <c r="D2167">
        <v>40716</v>
      </c>
      <c r="E2167" s="75">
        <v>1</v>
      </c>
      <c r="F2167" s="7">
        <v>42829</v>
      </c>
      <c r="G2167" s="66" t="s">
        <v>210</v>
      </c>
      <c r="H2167" s="65">
        <v>1.21</v>
      </c>
    </row>
    <row r="2168" spans="1:8" x14ac:dyDescent="0.35">
      <c r="A2168" t="s">
        <v>845</v>
      </c>
      <c r="B2168" t="s">
        <v>1350</v>
      </c>
      <c r="C2168" s="7" t="s">
        <v>13</v>
      </c>
      <c r="D2168">
        <v>40716</v>
      </c>
      <c r="E2168" s="75">
        <v>1</v>
      </c>
      <c r="F2168" s="7">
        <v>42829</v>
      </c>
      <c r="G2168" s="66" t="s">
        <v>587</v>
      </c>
      <c r="H2168" s="65">
        <v>-1.21</v>
      </c>
    </row>
    <row r="2169" spans="1:8" x14ac:dyDescent="0.35">
      <c r="A2169" t="s">
        <v>845</v>
      </c>
      <c r="B2169" t="s">
        <v>953</v>
      </c>
      <c r="C2169" s="7" t="s">
        <v>13</v>
      </c>
      <c r="D2169">
        <v>40716</v>
      </c>
      <c r="E2169" s="75">
        <v>1</v>
      </c>
      <c r="F2169" s="7">
        <v>42830</v>
      </c>
      <c r="G2169" t="s">
        <v>210</v>
      </c>
      <c r="H2169" s="65">
        <v>2.39</v>
      </c>
    </row>
    <row r="2170" spans="1:8" x14ac:dyDescent="0.35">
      <c r="A2170" t="s">
        <v>845</v>
      </c>
      <c r="B2170" t="s">
        <v>953</v>
      </c>
      <c r="C2170" s="7" t="s">
        <v>13</v>
      </c>
      <c r="D2170">
        <v>40716</v>
      </c>
      <c r="E2170" s="75">
        <v>1</v>
      </c>
      <c r="F2170" s="7">
        <v>42830</v>
      </c>
      <c r="G2170" t="s">
        <v>587</v>
      </c>
      <c r="H2170" s="65">
        <v>-2.39</v>
      </c>
    </row>
    <row r="2171" spans="1:8" x14ac:dyDescent="0.35">
      <c r="A2171" t="s">
        <v>845</v>
      </c>
      <c r="B2171" t="s">
        <v>949</v>
      </c>
      <c r="C2171" s="7" t="s">
        <v>13</v>
      </c>
      <c r="D2171">
        <v>40716</v>
      </c>
      <c r="E2171" s="75">
        <v>1</v>
      </c>
      <c r="F2171" s="7">
        <v>42830</v>
      </c>
      <c r="G2171" t="s">
        <v>210</v>
      </c>
      <c r="H2171" s="65">
        <v>0.93</v>
      </c>
    </row>
    <row r="2172" spans="1:8" x14ac:dyDescent="0.35">
      <c r="A2172" t="s">
        <v>845</v>
      </c>
      <c r="B2172" t="s">
        <v>949</v>
      </c>
      <c r="C2172" s="7" t="s">
        <v>13</v>
      </c>
      <c r="D2172">
        <v>40716</v>
      </c>
      <c r="E2172" s="75">
        <v>1</v>
      </c>
      <c r="F2172" s="7">
        <v>42830</v>
      </c>
      <c r="G2172" t="s">
        <v>587</v>
      </c>
      <c r="H2172" s="65">
        <v>-0.93</v>
      </c>
    </row>
    <row r="2173" spans="1:8" x14ac:dyDescent="0.35">
      <c r="A2173" t="s">
        <v>838</v>
      </c>
      <c r="B2173" t="s">
        <v>949</v>
      </c>
      <c r="C2173" t="s">
        <v>13</v>
      </c>
      <c r="D2173">
        <v>40716</v>
      </c>
      <c r="F2173" s="7">
        <v>42830</v>
      </c>
      <c r="G2173" t="s">
        <v>1364</v>
      </c>
      <c r="H2173" s="13">
        <v>0.14000000000000001</v>
      </c>
    </row>
    <row r="2174" spans="1:8" x14ac:dyDescent="0.35">
      <c r="A2174" t="s">
        <v>838</v>
      </c>
      <c r="B2174" t="s">
        <v>949</v>
      </c>
      <c r="C2174" t="s">
        <v>13</v>
      </c>
      <c r="D2174">
        <v>40716</v>
      </c>
      <c r="F2174" s="7">
        <v>42830</v>
      </c>
      <c r="G2174" t="s">
        <v>210</v>
      </c>
      <c r="H2174" s="13">
        <v>-0.14000000000000001</v>
      </c>
    </row>
    <row r="2175" spans="1:8" x14ac:dyDescent="0.35">
      <c r="A2175" t="s">
        <v>317</v>
      </c>
      <c r="C2175" s="7" t="s">
        <v>13</v>
      </c>
      <c r="E2175" s="75"/>
      <c r="F2175" s="7">
        <v>42830</v>
      </c>
      <c r="G2175" t="s">
        <v>101</v>
      </c>
      <c r="H2175" s="65">
        <v>2.5499999999999998</v>
      </c>
    </row>
    <row r="2176" spans="1:8" x14ac:dyDescent="0.35">
      <c r="A2176" t="s">
        <v>317</v>
      </c>
      <c r="C2176" s="7" t="s">
        <v>13</v>
      </c>
      <c r="E2176" s="75"/>
      <c r="F2176" s="7">
        <v>42830</v>
      </c>
      <c r="G2176" t="s">
        <v>210</v>
      </c>
      <c r="H2176" s="65">
        <v>-2.5499999999999998</v>
      </c>
    </row>
    <row r="2177" spans="1:8" x14ac:dyDescent="0.35">
      <c r="A2177" t="s">
        <v>1404</v>
      </c>
      <c r="B2177" t="s">
        <v>947</v>
      </c>
      <c r="C2177" s="7" t="s">
        <v>13</v>
      </c>
      <c r="D2177">
        <v>40716</v>
      </c>
      <c r="E2177" s="75">
        <v>1</v>
      </c>
      <c r="F2177" s="7">
        <v>42845</v>
      </c>
      <c r="G2177" t="s">
        <v>210</v>
      </c>
      <c r="H2177" s="65">
        <v>20.87</v>
      </c>
    </row>
    <row r="2178" spans="1:8" x14ac:dyDescent="0.35">
      <c r="A2178" t="s">
        <v>1404</v>
      </c>
      <c r="B2178" t="s">
        <v>947</v>
      </c>
      <c r="C2178" s="7" t="s">
        <v>13</v>
      </c>
      <c r="D2178">
        <v>40716</v>
      </c>
      <c r="E2178" s="75">
        <v>1</v>
      </c>
      <c r="F2178" s="7">
        <v>42845</v>
      </c>
      <c r="G2178" t="s">
        <v>1403</v>
      </c>
      <c r="H2178" s="65">
        <v>-20.87</v>
      </c>
    </row>
    <row r="2179" spans="1:8" x14ac:dyDescent="0.35">
      <c r="A2179" t="s">
        <v>845</v>
      </c>
      <c r="B2179" t="s">
        <v>946</v>
      </c>
      <c r="C2179" s="7" t="s">
        <v>13</v>
      </c>
      <c r="D2179">
        <v>40716</v>
      </c>
      <c r="E2179" s="75">
        <v>1</v>
      </c>
      <c r="F2179" s="7">
        <v>42850</v>
      </c>
      <c r="G2179" t="s">
        <v>210</v>
      </c>
      <c r="H2179" s="65">
        <v>1.75</v>
      </c>
    </row>
    <row r="2180" spans="1:8" x14ac:dyDescent="0.35">
      <c r="A2180" t="s">
        <v>845</v>
      </c>
      <c r="B2180" t="s">
        <v>946</v>
      </c>
      <c r="C2180" s="7" t="s">
        <v>13</v>
      </c>
      <c r="D2180">
        <v>40716</v>
      </c>
      <c r="E2180" s="75">
        <v>1</v>
      </c>
      <c r="F2180" s="7">
        <v>42850</v>
      </c>
      <c r="G2180" t="s">
        <v>587</v>
      </c>
      <c r="H2180" s="65">
        <v>-1.75</v>
      </c>
    </row>
    <row r="2181" spans="1:8" x14ac:dyDescent="0.35">
      <c r="A2181" t="s">
        <v>845</v>
      </c>
      <c r="B2181" t="s">
        <v>963</v>
      </c>
      <c r="C2181" s="7" t="s">
        <v>13</v>
      </c>
      <c r="D2181">
        <v>40716</v>
      </c>
      <c r="E2181" s="75">
        <v>1</v>
      </c>
      <c r="F2181" s="7">
        <v>42873</v>
      </c>
      <c r="G2181" t="s">
        <v>210</v>
      </c>
      <c r="H2181" s="65">
        <v>1.26</v>
      </c>
    </row>
    <row r="2182" spans="1:8" x14ac:dyDescent="0.35">
      <c r="A2182" t="s">
        <v>845</v>
      </c>
      <c r="B2182" t="s">
        <v>963</v>
      </c>
      <c r="C2182" s="7" t="s">
        <v>13</v>
      </c>
      <c r="D2182">
        <v>40716</v>
      </c>
      <c r="E2182" s="75">
        <v>1</v>
      </c>
      <c r="F2182" s="7">
        <v>42873</v>
      </c>
      <c r="G2182" t="s">
        <v>587</v>
      </c>
      <c r="H2182" s="65">
        <v>-1.26</v>
      </c>
    </row>
    <row r="2183" spans="1:8" x14ac:dyDescent="0.35">
      <c r="A2183" t="s">
        <v>845</v>
      </c>
      <c r="B2183" t="s">
        <v>961</v>
      </c>
      <c r="C2183" s="7" t="s">
        <v>13</v>
      </c>
      <c r="D2183">
        <v>40716</v>
      </c>
      <c r="E2183" s="75">
        <v>1</v>
      </c>
      <c r="F2183" s="7">
        <v>42874</v>
      </c>
      <c r="G2183" t="s">
        <v>210</v>
      </c>
      <c r="H2183" s="65">
        <v>2.7</v>
      </c>
    </row>
    <row r="2184" spans="1:8" x14ac:dyDescent="0.35">
      <c r="A2184" t="s">
        <v>845</v>
      </c>
      <c r="B2184" t="s">
        <v>961</v>
      </c>
      <c r="C2184" s="7" t="s">
        <v>13</v>
      </c>
      <c r="D2184">
        <v>40716</v>
      </c>
      <c r="E2184" s="75">
        <v>1</v>
      </c>
      <c r="F2184" s="7">
        <v>42874</v>
      </c>
      <c r="G2184" t="s">
        <v>587</v>
      </c>
      <c r="H2184" s="65">
        <v>-2.7</v>
      </c>
    </row>
    <row r="2185" spans="1:8" x14ac:dyDescent="0.35">
      <c r="A2185" t="s">
        <v>845</v>
      </c>
      <c r="B2185" t="s">
        <v>957</v>
      </c>
      <c r="C2185" s="7" t="s">
        <v>13</v>
      </c>
      <c r="D2185">
        <v>40716</v>
      </c>
      <c r="E2185" s="75">
        <v>1</v>
      </c>
      <c r="F2185" s="7">
        <v>42891</v>
      </c>
      <c r="G2185" t="s">
        <v>210</v>
      </c>
      <c r="H2185" s="65">
        <v>2</v>
      </c>
    </row>
    <row r="2186" spans="1:8" x14ac:dyDescent="0.35">
      <c r="A2186" t="s">
        <v>845</v>
      </c>
      <c r="B2186" t="s">
        <v>957</v>
      </c>
      <c r="C2186" s="7" t="s">
        <v>13</v>
      </c>
      <c r="D2186">
        <v>40716</v>
      </c>
      <c r="E2186" s="75">
        <v>1</v>
      </c>
      <c r="F2186" s="7">
        <v>42891</v>
      </c>
      <c r="G2186" t="s">
        <v>587</v>
      </c>
      <c r="H2186" s="65">
        <v>-2</v>
      </c>
    </row>
    <row r="2187" spans="1:8" x14ac:dyDescent="0.35">
      <c r="A2187" t="s">
        <v>845</v>
      </c>
      <c r="B2187" t="s">
        <v>944</v>
      </c>
      <c r="C2187" s="7" t="s">
        <v>13</v>
      </c>
      <c r="D2187">
        <v>40716</v>
      </c>
      <c r="E2187" s="75">
        <v>1</v>
      </c>
      <c r="F2187" s="7">
        <v>42894</v>
      </c>
      <c r="G2187" t="s">
        <v>210</v>
      </c>
      <c r="H2187" s="65">
        <v>0.87</v>
      </c>
    </row>
    <row r="2188" spans="1:8" x14ac:dyDescent="0.35">
      <c r="A2188" t="s">
        <v>845</v>
      </c>
      <c r="B2188" t="s">
        <v>944</v>
      </c>
      <c r="C2188" s="7" t="s">
        <v>13</v>
      </c>
      <c r="D2188">
        <v>40716</v>
      </c>
      <c r="E2188" s="75">
        <v>1</v>
      </c>
      <c r="F2188" s="7">
        <v>42894</v>
      </c>
      <c r="G2188" t="s">
        <v>587</v>
      </c>
      <c r="H2188" s="65">
        <v>-0.87</v>
      </c>
    </row>
    <row r="2189" spans="1:8" x14ac:dyDescent="0.35">
      <c r="A2189" t="s">
        <v>845</v>
      </c>
      <c r="B2189" t="s">
        <v>958</v>
      </c>
      <c r="C2189" s="7" t="s">
        <v>13</v>
      </c>
      <c r="D2189">
        <v>40716</v>
      </c>
      <c r="E2189" s="75">
        <v>1</v>
      </c>
      <c r="F2189" s="7">
        <v>42900</v>
      </c>
      <c r="G2189" t="s">
        <v>210</v>
      </c>
      <c r="H2189" s="65">
        <v>1.4</v>
      </c>
    </row>
    <row r="2190" spans="1:8" x14ac:dyDescent="0.35">
      <c r="A2190" t="s">
        <v>845</v>
      </c>
      <c r="B2190" t="s">
        <v>958</v>
      </c>
      <c r="C2190" s="7" t="s">
        <v>13</v>
      </c>
      <c r="D2190">
        <v>40716</v>
      </c>
      <c r="E2190" s="75">
        <v>1</v>
      </c>
      <c r="F2190" s="7">
        <v>42900</v>
      </c>
      <c r="G2190" t="s">
        <v>587</v>
      </c>
      <c r="H2190" s="65">
        <v>-1.4</v>
      </c>
    </row>
    <row r="2191" spans="1:8" x14ac:dyDescent="0.35">
      <c r="A2191" t="s">
        <v>845</v>
      </c>
      <c r="B2191" t="s">
        <v>965</v>
      </c>
      <c r="C2191" s="7" t="s">
        <v>13</v>
      </c>
      <c r="D2191">
        <v>40716</v>
      </c>
      <c r="E2191" s="75">
        <v>1</v>
      </c>
      <c r="F2191" s="7">
        <v>42901</v>
      </c>
      <c r="G2191" t="s">
        <v>210</v>
      </c>
      <c r="H2191" s="65">
        <v>0.6</v>
      </c>
    </row>
    <row r="2192" spans="1:8" x14ac:dyDescent="0.35">
      <c r="A2192" t="s">
        <v>845</v>
      </c>
      <c r="B2192" t="s">
        <v>965</v>
      </c>
      <c r="C2192" s="7" t="s">
        <v>13</v>
      </c>
      <c r="D2192">
        <v>40716</v>
      </c>
      <c r="E2192" s="75">
        <v>1</v>
      </c>
      <c r="F2192" s="7">
        <v>42901</v>
      </c>
      <c r="G2192" t="s">
        <v>587</v>
      </c>
      <c r="H2192" s="65">
        <v>-0.6</v>
      </c>
    </row>
    <row r="2193" spans="1:8" x14ac:dyDescent="0.35">
      <c r="A2193" t="s">
        <v>845</v>
      </c>
      <c r="B2193" t="s">
        <v>81</v>
      </c>
      <c r="C2193" s="7" t="s">
        <v>13</v>
      </c>
      <c r="D2193">
        <v>40716</v>
      </c>
      <c r="E2193" s="75">
        <v>1</v>
      </c>
      <c r="F2193" s="7">
        <v>42906</v>
      </c>
      <c r="G2193" s="66" t="s">
        <v>210</v>
      </c>
      <c r="H2193" s="65">
        <v>2.5499999999999998</v>
      </c>
    </row>
    <row r="2194" spans="1:8" x14ac:dyDescent="0.35">
      <c r="A2194" t="s">
        <v>845</v>
      </c>
      <c r="B2194" t="s">
        <v>81</v>
      </c>
      <c r="C2194" s="7" t="s">
        <v>13</v>
      </c>
      <c r="D2194">
        <v>40716</v>
      </c>
      <c r="E2194" s="75">
        <v>1</v>
      </c>
      <c r="F2194" s="7">
        <v>42906</v>
      </c>
      <c r="G2194" s="66" t="s">
        <v>587</v>
      </c>
      <c r="H2194" s="65">
        <v>-2.5499999999999998</v>
      </c>
    </row>
    <row r="2195" spans="1:8" x14ac:dyDescent="0.35">
      <c r="A2195" t="s">
        <v>317</v>
      </c>
      <c r="C2195" s="7" t="s">
        <v>13</v>
      </c>
      <c r="E2195" s="75"/>
      <c r="F2195" s="7">
        <v>42908</v>
      </c>
      <c r="G2195" t="s">
        <v>101</v>
      </c>
      <c r="H2195" s="65">
        <v>35.049999999999997</v>
      </c>
    </row>
    <row r="2196" spans="1:8" x14ac:dyDescent="0.35">
      <c r="A2196" t="s">
        <v>317</v>
      </c>
      <c r="C2196" s="7" t="s">
        <v>13</v>
      </c>
      <c r="E2196" s="75"/>
      <c r="F2196" s="7">
        <v>42908</v>
      </c>
      <c r="G2196" t="s">
        <v>210</v>
      </c>
      <c r="H2196" s="65">
        <v>-35.049999999999997</v>
      </c>
    </row>
    <row r="2197" spans="1:8" x14ac:dyDescent="0.35">
      <c r="A2197" t="s">
        <v>317</v>
      </c>
      <c r="C2197" s="7" t="s">
        <v>13</v>
      </c>
      <c r="E2197" s="75"/>
      <c r="F2197" s="7">
        <v>42914</v>
      </c>
      <c r="G2197" s="66" t="s">
        <v>101</v>
      </c>
      <c r="H2197" s="65">
        <v>2.5499999999999998</v>
      </c>
    </row>
    <row r="2198" spans="1:8" x14ac:dyDescent="0.35">
      <c r="A2198" t="s">
        <v>317</v>
      </c>
      <c r="C2198" s="7" t="s">
        <v>13</v>
      </c>
      <c r="E2198" s="75"/>
      <c r="F2198" s="7">
        <v>42914</v>
      </c>
      <c r="G2198" t="s">
        <v>210</v>
      </c>
      <c r="H2198" s="65">
        <v>-2.5499999999999998</v>
      </c>
    </row>
    <row r="2199" spans="1:8" x14ac:dyDescent="0.35">
      <c r="A2199" t="s">
        <v>845</v>
      </c>
      <c r="B2199" t="s">
        <v>1350</v>
      </c>
      <c r="C2199" s="7" t="s">
        <v>13</v>
      </c>
      <c r="D2199">
        <v>40716</v>
      </c>
      <c r="E2199" s="75">
        <v>1</v>
      </c>
      <c r="F2199" s="7">
        <v>42921</v>
      </c>
      <c r="G2199" s="66" t="s">
        <v>210</v>
      </c>
      <c r="H2199" s="65">
        <v>1.21</v>
      </c>
    </row>
    <row r="2200" spans="1:8" x14ac:dyDescent="0.35">
      <c r="A2200" t="s">
        <v>845</v>
      </c>
      <c r="B2200" t="s">
        <v>1350</v>
      </c>
      <c r="C2200" s="7" t="s">
        <v>13</v>
      </c>
      <c r="D2200">
        <v>40716</v>
      </c>
      <c r="E2200" s="75">
        <v>1</v>
      </c>
      <c r="F2200" s="7">
        <v>42921</v>
      </c>
      <c r="G2200" t="s">
        <v>587</v>
      </c>
      <c r="H2200" s="65">
        <v>-1.21</v>
      </c>
    </row>
    <row r="2201" spans="1:8" x14ac:dyDescent="0.35">
      <c r="A2201" t="s">
        <v>845</v>
      </c>
      <c r="B2201" t="s">
        <v>953</v>
      </c>
      <c r="C2201" s="7" t="s">
        <v>13</v>
      </c>
      <c r="D2201">
        <v>40716</v>
      </c>
      <c r="E2201" s="75">
        <v>1</v>
      </c>
      <c r="F2201" s="7">
        <v>42921</v>
      </c>
      <c r="G2201" s="66" t="s">
        <v>210</v>
      </c>
      <c r="H2201" s="65">
        <v>2.39</v>
      </c>
    </row>
    <row r="2202" spans="1:8" x14ac:dyDescent="0.35">
      <c r="A2202" t="s">
        <v>845</v>
      </c>
      <c r="B2202" t="s">
        <v>953</v>
      </c>
      <c r="C2202" s="7" t="s">
        <v>13</v>
      </c>
      <c r="D2202">
        <v>40716</v>
      </c>
      <c r="E2202" s="75">
        <v>1</v>
      </c>
      <c r="F2202" s="7">
        <v>42921</v>
      </c>
      <c r="G2202" t="s">
        <v>587</v>
      </c>
      <c r="H2202" s="65">
        <v>-2.39</v>
      </c>
    </row>
    <row r="2203" spans="1:8" x14ac:dyDescent="0.35">
      <c r="A2203" t="s">
        <v>845</v>
      </c>
      <c r="B2203" t="s">
        <v>949</v>
      </c>
      <c r="C2203" s="7" t="s">
        <v>13</v>
      </c>
      <c r="D2203">
        <v>40716</v>
      </c>
      <c r="E2203" s="75">
        <v>1</v>
      </c>
      <c r="F2203" s="7">
        <v>42922</v>
      </c>
      <c r="G2203" t="s">
        <v>210</v>
      </c>
      <c r="H2203" s="65">
        <v>0.96</v>
      </c>
    </row>
    <row r="2204" spans="1:8" x14ac:dyDescent="0.35">
      <c r="A2204" t="s">
        <v>845</v>
      </c>
      <c r="B2204" t="s">
        <v>949</v>
      </c>
      <c r="C2204" s="7" t="s">
        <v>13</v>
      </c>
      <c r="D2204">
        <v>40716</v>
      </c>
      <c r="E2204" s="75">
        <v>1</v>
      </c>
      <c r="F2204" s="7">
        <v>42922</v>
      </c>
      <c r="G2204" t="s">
        <v>587</v>
      </c>
      <c r="H2204" s="65">
        <v>-0.96</v>
      </c>
    </row>
    <row r="2205" spans="1:8" x14ac:dyDescent="0.35">
      <c r="A2205" t="s">
        <v>838</v>
      </c>
      <c r="B2205" t="s">
        <v>949</v>
      </c>
      <c r="C2205" t="s">
        <v>13</v>
      </c>
      <c r="D2205">
        <v>40716</v>
      </c>
      <c r="F2205" s="7">
        <v>42922</v>
      </c>
      <c r="G2205" t="s">
        <v>1364</v>
      </c>
      <c r="H2205" s="13">
        <v>0.14000000000000001</v>
      </c>
    </row>
    <row r="2206" spans="1:8" x14ac:dyDescent="0.35">
      <c r="A2206" t="s">
        <v>838</v>
      </c>
      <c r="B2206" t="s">
        <v>949</v>
      </c>
      <c r="C2206" t="s">
        <v>13</v>
      </c>
      <c r="D2206">
        <v>40716</v>
      </c>
      <c r="F2206" s="7">
        <v>42922</v>
      </c>
      <c r="G2206" t="s">
        <v>210</v>
      </c>
      <c r="H2206" s="13">
        <v>-0.14000000000000001</v>
      </c>
    </row>
    <row r="2207" spans="1:8" x14ac:dyDescent="0.35">
      <c r="A2207" t="s">
        <v>1404</v>
      </c>
      <c r="B2207" t="s">
        <v>947</v>
      </c>
      <c r="C2207" s="7" t="s">
        <v>13</v>
      </c>
      <c r="D2207">
        <v>40716</v>
      </c>
      <c r="E2207" s="75">
        <v>1</v>
      </c>
      <c r="F2207" s="7">
        <v>42936</v>
      </c>
      <c r="G2207" t="s">
        <v>210</v>
      </c>
      <c r="H2207" s="65">
        <v>15.83</v>
      </c>
    </row>
    <row r="2208" spans="1:8" x14ac:dyDescent="0.35">
      <c r="A2208" t="s">
        <v>1404</v>
      </c>
      <c r="B2208" t="s">
        <v>947</v>
      </c>
      <c r="C2208" s="7" t="s">
        <v>13</v>
      </c>
      <c r="D2208">
        <v>40716</v>
      </c>
      <c r="E2208" s="75">
        <v>1</v>
      </c>
      <c r="F2208" s="7">
        <v>42936</v>
      </c>
      <c r="G2208" t="s">
        <v>1403</v>
      </c>
      <c r="H2208" s="65">
        <v>-15.83</v>
      </c>
    </row>
    <row r="2209" spans="1:8" x14ac:dyDescent="0.35">
      <c r="A2209" t="s">
        <v>845</v>
      </c>
      <c r="B2209" t="s">
        <v>946</v>
      </c>
      <c r="C2209" s="7" t="s">
        <v>13</v>
      </c>
      <c r="D2209">
        <v>40716</v>
      </c>
      <c r="E2209" s="75">
        <v>1</v>
      </c>
      <c r="F2209" s="7">
        <v>42942</v>
      </c>
      <c r="G2209" t="s">
        <v>210</v>
      </c>
      <c r="H2209" s="65">
        <v>1.75</v>
      </c>
    </row>
    <row r="2210" spans="1:8" x14ac:dyDescent="0.35">
      <c r="A2210" t="s">
        <v>845</v>
      </c>
      <c r="B2210" t="s">
        <v>946</v>
      </c>
      <c r="C2210" s="7" t="s">
        <v>13</v>
      </c>
      <c r="D2210">
        <v>40716</v>
      </c>
      <c r="E2210" s="75">
        <v>1</v>
      </c>
      <c r="F2210" s="7">
        <v>42942</v>
      </c>
      <c r="G2210" t="s">
        <v>587</v>
      </c>
      <c r="H2210" s="65">
        <v>-1.75</v>
      </c>
    </row>
    <row r="2211" spans="1:8" x14ac:dyDescent="0.35">
      <c r="A2211" t="s">
        <v>849</v>
      </c>
      <c r="B2211" t="s">
        <v>1342</v>
      </c>
      <c r="C2211" s="7" t="s">
        <v>13</v>
      </c>
      <c r="D2211">
        <v>40716</v>
      </c>
      <c r="E2211" s="75">
        <v>9</v>
      </c>
      <c r="F2211" s="7">
        <v>42955</v>
      </c>
      <c r="G2211" s="66" t="s">
        <v>210</v>
      </c>
      <c r="H2211" s="65">
        <v>301.5</v>
      </c>
    </row>
    <row r="2212" spans="1:8" x14ac:dyDescent="0.35">
      <c r="A2212" t="s">
        <v>849</v>
      </c>
      <c r="B2212" t="s">
        <v>1342</v>
      </c>
      <c r="C2212" s="7" t="s">
        <v>13</v>
      </c>
      <c r="D2212">
        <v>40716</v>
      </c>
      <c r="E2212" s="75">
        <v>9</v>
      </c>
      <c r="F2212" s="7">
        <v>42955</v>
      </c>
      <c r="G2212" s="66" t="s">
        <v>143</v>
      </c>
      <c r="H2212" s="65">
        <v>-87.21</v>
      </c>
    </row>
    <row r="2213" spans="1:8" x14ac:dyDescent="0.35">
      <c r="A2213" t="s">
        <v>849</v>
      </c>
      <c r="B2213" t="s">
        <v>1342</v>
      </c>
      <c r="C2213" s="7" t="s">
        <v>13</v>
      </c>
      <c r="D2213">
        <v>40716</v>
      </c>
      <c r="E2213" s="75">
        <v>9</v>
      </c>
      <c r="F2213" s="7">
        <v>42955</v>
      </c>
      <c r="G2213" t="str">
        <f>B2213&amp;" - Investment Asset - Rh - "&amp;D2213</f>
        <v>Neustar - Investment Asset - Rh - 40716</v>
      </c>
      <c r="H2213" s="65">
        <v>-214.29</v>
      </c>
    </row>
    <row r="2214" spans="1:8" x14ac:dyDescent="0.35">
      <c r="A2214" t="s">
        <v>845</v>
      </c>
      <c r="B2214" t="s">
        <v>963</v>
      </c>
      <c r="C2214" s="7" t="s">
        <v>13</v>
      </c>
      <c r="D2214">
        <v>40716</v>
      </c>
      <c r="E2214" s="75">
        <v>1</v>
      </c>
      <c r="F2214" s="7">
        <v>42964</v>
      </c>
      <c r="G2214" t="s">
        <v>210</v>
      </c>
      <c r="H2214" s="65">
        <v>1.26</v>
      </c>
    </row>
    <row r="2215" spans="1:8" x14ac:dyDescent="0.35">
      <c r="A2215" t="s">
        <v>845</v>
      </c>
      <c r="B2215" t="s">
        <v>963</v>
      </c>
      <c r="C2215" s="7" t="s">
        <v>13</v>
      </c>
      <c r="D2215">
        <v>40716</v>
      </c>
      <c r="E2215" s="75">
        <v>1</v>
      </c>
      <c r="F2215" s="7">
        <v>42964</v>
      </c>
      <c r="G2215" t="s">
        <v>587</v>
      </c>
      <c r="H2215" s="65">
        <v>-1.26</v>
      </c>
    </row>
    <row r="2216" spans="1:8" x14ac:dyDescent="0.35">
      <c r="A2216" t="s">
        <v>845</v>
      </c>
      <c r="B2216" t="s">
        <v>961</v>
      </c>
      <c r="C2216" s="7" t="s">
        <v>13</v>
      </c>
      <c r="D2216">
        <v>40716</v>
      </c>
      <c r="E2216" s="75">
        <v>1</v>
      </c>
      <c r="F2216" s="7">
        <v>42978</v>
      </c>
      <c r="G2216" t="s">
        <v>210</v>
      </c>
      <c r="H2216" s="65">
        <v>2.16</v>
      </c>
    </row>
    <row r="2217" spans="1:8" x14ac:dyDescent="0.35">
      <c r="A2217" t="s">
        <v>845</v>
      </c>
      <c r="B2217" t="s">
        <v>961</v>
      </c>
      <c r="C2217" s="7" t="s">
        <v>13</v>
      </c>
      <c r="D2217">
        <v>40716</v>
      </c>
      <c r="E2217" s="75">
        <v>1</v>
      </c>
      <c r="F2217" s="7">
        <v>42978</v>
      </c>
      <c r="G2217" t="s">
        <v>587</v>
      </c>
      <c r="H2217" s="65">
        <v>-2.16</v>
      </c>
    </row>
    <row r="2218" spans="1:8" x14ac:dyDescent="0.35">
      <c r="A2218" t="s">
        <v>845</v>
      </c>
      <c r="B2218" t="s">
        <v>958</v>
      </c>
      <c r="C2218" s="7" t="s">
        <v>13</v>
      </c>
      <c r="D2218">
        <v>40716</v>
      </c>
      <c r="E2218" s="75">
        <v>1</v>
      </c>
      <c r="F2218" s="7">
        <v>42986</v>
      </c>
      <c r="G2218" t="s">
        <v>210</v>
      </c>
      <c r="H2218" s="65">
        <v>1.4</v>
      </c>
    </row>
    <row r="2219" spans="1:8" x14ac:dyDescent="0.35">
      <c r="A2219" t="s">
        <v>845</v>
      </c>
      <c r="B2219" t="s">
        <v>958</v>
      </c>
      <c r="C2219" s="7" t="s">
        <v>13</v>
      </c>
      <c r="D2219">
        <v>40716</v>
      </c>
      <c r="E2219" s="75">
        <v>1</v>
      </c>
      <c r="F2219" s="7">
        <v>42986</v>
      </c>
      <c r="G2219" t="s">
        <v>587</v>
      </c>
      <c r="H2219" s="65">
        <v>-1.4</v>
      </c>
    </row>
    <row r="2220" spans="1:8" x14ac:dyDescent="0.35">
      <c r="A2220" t="s">
        <v>845</v>
      </c>
      <c r="B2220" t="s">
        <v>944</v>
      </c>
      <c r="C2220" s="7" t="s">
        <v>13</v>
      </c>
      <c r="D2220">
        <v>40716</v>
      </c>
      <c r="E2220" s="75">
        <v>1</v>
      </c>
      <c r="F2220" s="7">
        <v>42986</v>
      </c>
      <c r="G2220" t="s">
        <v>210</v>
      </c>
      <c r="H2220" s="65">
        <v>0.87</v>
      </c>
    </row>
    <row r="2221" spans="1:8" x14ac:dyDescent="0.35">
      <c r="A2221" t="s">
        <v>845</v>
      </c>
      <c r="B2221" t="s">
        <v>944</v>
      </c>
      <c r="C2221" s="7" t="s">
        <v>13</v>
      </c>
      <c r="D2221">
        <v>40716</v>
      </c>
      <c r="E2221" s="75">
        <v>1</v>
      </c>
      <c r="F2221" s="7">
        <v>42986</v>
      </c>
      <c r="G2221" t="s">
        <v>587</v>
      </c>
      <c r="H2221" s="65">
        <v>-0.87</v>
      </c>
    </row>
    <row r="2222" spans="1:8" x14ac:dyDescent="0.35">
      <c r="A2222" t="s">
        <v>845</v>
      </c>
      <c r="B2222" t="s">
        <v>957</v>
      </c>
      <c r="C2222" s="7" t="s">
        <v>13</v>
      </c>
      <c r="D2222">
        <v>40716</v>
      </c>
      <c r="E2222" s="75">
        <v>1</v>
      </c>
      <c r="F2222" s="7">
        <v>42986</v>
      </c>
      <c r="G2222" t="s">
        <v>210</v>
      </c>
      <c r="H2222" s="65">
        <v>2</v>
      </c>
    </row>
    <row r="2223" spans="1:8" x14ac:dyDescent="0.35">
      <c r="A2223" t="s">
        <v>845</v>
      </c>
      <c r="B2223" t="s">
        <v>957</v>
      </c>
      <c r="C2223" s="7" t="s">
        <v>13</v>
      </c>
      <c r="D2223">
        <v>40716</v>
      </c>
      <c r="E2223" s="75">
        <v>1</v>
      </c>
      <c r="F2223" s="7">
        <v>42986</v>
      </c>
      <c r="G2223" t="s">
        <v>587</v>
      </c>
      <c r="H2223" s="65">
        <v>-2</v>
      </c>
    </row>
    <row r="2224" spans="1:8" x14ac:dyDescent="0.35">
      <c r="A2224" t="s">
        <v>845</v>
      </c>
      <c r="B2224" t="s">
        <v>965</v>
      </c>
      <c r="C2224" s="7" t="s">
        <v>13</v>
      </c>
      <c r="D2224">
        <v>40716</v>
      </c>
      <c r="E2224" s="75">
        <v>1</v>
      </c>
      <c r="F2224" s="7">
        <v>42993</v>
      </c>
      <c r="G2224" t="s">
        <v>210</v>
      </c>
      <c r="H2224" s="65">
        <v>0.6</v>
      </c>
    </row>
    <row r="2225" spans="1:8" x14ac:dyDescent="0.35">
      <c r="A2225" t="s">
        <v>845</v>
      </c>
      <c r="B2225" t="s">
        <v>965</v>
      </c>
      <c r="C2225" s="7" t="s">
        <v>13</v>
      </c>
      <c r="D2225">
        <v>40716</v>
      </c>
      <c r="E2225" s="75">
        <v>1</v>
      </c>
      <c r="F2225" s="7">
        <v>42993</v>
      </c>
      <c r="G2225" t="s">
        <v>587</v>
      </c>
      <c r="H2225" s="65">
        <v>-0.6</v>
      </c>
    </row>
    <row r="2226" spans="1:8" x14ac:dyDescent="0.35">
      <c r="A2226" t="s">
        <v>845</v>
      </c>
      <c r="B2226" t="s">
        <v>81</v>
      </c>
      <c r="C2226" s="7" t="s">
        <v>13</v>
      </c>
      <c r="D2226">
        <v>40716</v>
      </c>
      <c r="E2226" s="75">
        <v>1</v>
      </c>
      <c r="F2226" s="7">
        <v>42996</v>
      </c>
      <c r="G2226" t="s">
        <v>210</v>
      </c>
      <c r="H2226" s="65">
        <v>2.5499999999999998</v>
      </c>
    </row>
    <row r="2227" spans="1:8" x14ac:dyDescent="0.35">
      <c r="A2227" t="s">
        <v>845</v>
      </c>
      <c r="B2227" t="s">
        <v>81</v>
      </c>
      <c r="C2227" s="7" t="s">
        <v>13</v>
      </c>
      <c r="D2227">
        <v>40716</v>
      </c>
      <c r="E2227" s="75">
        <v>1</v>
      </c>
      <c r="F2227" s="7">
        <v>42996</v>
      </c>
      <c r="G2227" t="s">
        <v>587</v>
      </c>
      <c r="H2227" s="65">
        <v>-2.5499999999999998</v>
      </c>
    </row>
    <row r="2228" spans="1:8" x14ac:dyDescent="0.35">
      <c r="A2228" t="s">
        <v>845</v>
      </c>
      <c r="B2228" t="s">
        <v>949</v>
      </c>
      <c r="C2228" s="7" t="s">
        <v>13</v>
      </c>
      <c r="D2228">
        <v>40716</v>
      </c>
      <c r="E2228" s="75">
        <v>1</v>
      </c>
      <c r="F2228" s="7">
        <v>42996</v>
      </c>
      <c r="G2228" t="s">
        <v>210</v>
      </c>
      <c r="H2228" s="65">
        <v>0</v>
      </c>
    </row>
    <row r="2229" spans="1:8" x14ac:dyDescent="0.35">
      <c r="A2229" t="s">
        <v>845</v>
      </c>
      <c r="B2229" t="s">
        <v>949</v>
      </c>
      <c r="C2229" s="7" t="s">
        <v>13</v>
      </c>
      <c r="D2229">
        <v>40716</v>
      </c>
      <c r="E2229" s="75">
        <v>1</v>
      </c>
      <c r="F2229" s="7">
        <v>42996</v>
      </c>
      <c r="G2229" t="s">
        <v>587</v>
      </c>
      <c r="H2229" s="65">
        <v>0</v>
      </c>
    </row>
    <row r="2230" spans="1:8" x14ac:dyDescent="0.35">
      <c r="A2230" t="s">
        <v>845</v>
      </c>
      <c r="B2230" t="s">
        <v>1350</v>
      </c>
      <c r="C2230" s="7" t="s">
        <v>13</v>
      </c>
      <c r="D2230">
        <v>40716</v>
      </c>
      <c r="E2230" s="75">
        <v>1</v>
      </c>
      <c r="F2230" s="7">
        <v>43011</v>
      </c>
      <c r="G2230" t="s">
        <v>210</v>
      </c>
      <c r="H2230" s="65">
        <v>1.21</v>
      </c>
    </row>
    <row r="2231" spans="1:8" x14ac:dyDescent="0.35">
      <c r="A2231" t="s">
        <v>845</v>
      </c>
      <c r="B2231" t="s">
        <v>1350</v>
      </c>
      <c r="C2231" s="7" t="s">
        <v>13</v>
      </c>
      <c r="D2231">
        <v>40716</v>
      </c>
      <c r="E2231" s="75">
        <v>1</v>
      </c>
      <c r="F2231" s="7">
        <v>43011</v>
      </c>
      <c r="G2231" t="s">
        <v>587</v>
      </c>
      <c r="H2231" s="65">
        <v>-1.21</v>
      </c>
    </row>
    <row r="2232" spans="1:8" x14ac:dyDescent="0.35">
      <c r="A2232" t="s">
        <v>845</v>
      </c>
      <c r="B2232" t="s">
        <v>953</v>
      </c>
      <c r="C2232" s="7" t="s">
        <v>13</v>
      </c>
      <c r="D2232">
        <v>40716</v>
      </c>
      <c r="E2232" s="75">
        <v>1</v>
      </c>
      <c r="F2232" s="7">
        <v>43012</v>
      </c>
      <c r="G2232" t="s">
        <v>210</v>
      </c>
      <c r="H2232" s="65">
        <v>2.39</v>
      </c>
    </row>
    <row r="2233" spans="1:8" x14ac:dyDescent="0.35">
      <c r="A2233" t="s">
        <v>845</v>
      </c>
      <c r="B2233" t="s">
        <v>953</v>
      </c>
      <c r="C2233" s="7" t="s">
        <v>13</v>
      </c>
      <c r="D2233">
        <v>40716</v>
      </c>
      <c r="E2233" s="75">
        <v>1</v>
      </c>
      <c r="F2233" s="7">
        <v>43012</v>
      </c>
      <c r="G2233" t="s">
        <v>587</v>
      </c>
      <c r="H2233" s="65">
        <v>-2.39</v>
      </c>
    </row>
    <row r="2234" spans="1:8" x14ac:dyDescent="0.35">
      <c r="A2234" t="s">
        <v>845</v>
      </c>
      <c r="B2234" t="s">
        <v>949</v>
      </c>
      <c r="C2234" s="7" t="s">
        <v>13</v>
      </c>
      <c r="D2234">
        <v>40716</v>
      </c>
      <c r="E2234" s="75">
        <v>1</v>
      </c>
      <c r="F2234" s="7">
        <v>43014</v>
      </c>
      <c r="G2234" t="s">
        <v>210</v>
      </c>
      <c r="H2234" s="65">
        <v>1</v>
      </c>
    </row>
    <row r="2235" spans="1:8" x14ac:dyDescent="0.35">
      <c r="A2235" t="s">
        <v>845</v>
      </c>
      <c r="B2235" t="s">
        <v>949</v>
      </c>
      <c r="C2235" s="7" t="s">
        <v>13</v>
      </c>
      <c r="D2235">
        <v>40716</v>
      </c>
      <c r="E2235" s="75">
        <v>1</v>
      </c>
      <c r="F2235" s="7">
        <v>43014</v>
      </c>
      <c r="G2235" t="s">
        <v>587</v>
      </c>
      <c r="H2235" s="65">
        <v>-1</v>
      </c>
    </row>
    <row r="2236" spans="1:8" x14ac:dyDescent="0.35">
      <c r="A2236" t="s">
        <v>317</v>
      </c>
      <c r="C2236" s="7" t="s">
        <v>13</v>
      </c>
      <c r="E2236" s="75"/>
      <c r="F2236" s="7">
        <v>43021</v>
      </c>
      <c r="G2236" t="s">
        <v>101</v>
      </c>
      <c r="H2236" s="65">
        <v>339.58</v>
      </c>
    </row>
    <row r="2237" spans="1:8" x14ac:dyDescent="0.35">
      <c r="A2237" t="s">
        <v>317</v>
      </c>
      <c r="C2237" s="7" t="s">
        <v>13</v>
      </c>
      <c r="E2237" s="75"/>
      <c r="F2237" s="7">
        <v>43021</v>
      </c>
      <c r="G2237" t="s">
        <v>210</v>
      </c>
      <c r="H2237" s="65">
        <v>-339.58</v>
      </c>
    </row>
    <row r="2238" spans="1:8" x14ac:dyDescent="0.35">
      <c r="A2238" t="s">
        <v>1404</v>
      </c>
      <c r="B2238" t="s">
        <v>947</v>
      </c>
      <c r="C2238" s="7" t="s">
        <v>13</v>
      </c>
      <c r="D2238">
        <v>40716</v>
      </c>
      <c r="E2238" s="75">
        <v>1</v>
      </c>
      <c r="F2238" s="7">
        <v>43028</v>
      </c>
      <c r="G2238" t="s">
        <v>210</v>
      </c>
      <c r="H2238" s="65">
        <v>12.81</v>
      </c>
    </row>
    <row r="2239" spans="1:8" x14ac:dyDescent="0.35">
      <c r="A2239" t="s">
        <v>1404</v>
      </c>
      <c r="B2239" t="s">
        <v>947</v>
      </c>
      <c r="C2239" s="7" t="s">
        <v>13</v>
      </c>
      <c r="D2239">
        <v>40716</v>
      </c>
      <c r="E2239" s="75">
        <v>1</v>
      </c>
      <c r="F2239" s="7">
        <v>43028</v>
      </c>
      <c r="G2239" t="s">
        <v>1403</v>
      </c>
      <c r="H2239" s="65">
        <v>-12.81</v>
      </c>
    </row>
    <row r="2240" spans="1:8" x14ac:dyDescent="0.35">
      <c r="A2240" t="s">
        <v>317</v>
      </c>
      <c r="C2240" s="7" t="s">
        <v>13</v>
      </c>
      <c r="E2240" s="75"/>
      <c r="F2240" s="7">
        <v>43034</v>
      </c>
      <c r="G2240" t="s">
        <v>101</v>
      </c>
      <c r="H2240" s="65">
        <v>12.84</v>
      </c>
    </row>
    <row r="2241" spans="1:8" x14ac:dyDescent="0.35">
      <c r="A2241" t="s">
        <v>317</v>
      </c>
      <c r="C2241" s="7" t="s">
        <v>13</v>
      </c>
      <c r="E2241" s="75"/>
      <c r="F2241" s="7">
        <v>43034</v>
      </c>
      <c r="G2241" t="s">
        <v>210</v>
      </c>
      <c r="H2241" s="65">
        <v>-12.84</v>
      </c>
    </row>
    <row r="2242" spans="1:8" x14ac:dyDescent="0.35">
      <c r="A2242" t="s">
        <v>845</v>
      </c>
      <c r="B2242" t="s">
        <v>946</v>
      </c>
      <c r="C2242" s="7" t="s">
        <v>13</v>
      </c>
      <c r="D2242">
        <v>40716</v>
      </c>
      <c r="E2242" s="75">
        <v>1</v>
      </c>
      <c r="F2242" s="7">
        <v>43035</v>
      </c>
      <c r="G2242" t="s">
        <v>210</v>
      </c>
      <c r="H2242" s="65">
        <v>1.75</v>
      </c>
    </row>
    <row r="2243" spans="1:8" x14ac:dyDescent="0.35">
      <c r="A2243" t="s">
        <v>845</v>
      </c>
      <c r="B2243" t="s">
        <v>946</v>
      </c>
      <c r="C2243" s="7" t="s">
        <v>13</v>
      </c>
      <c r="D2243">
        <v>40716</v>
      </c>
      <c r="E2243" s="75">
        <v>1</v>
      </c>
      <c r="F2243" s="7">
        <v>43035</v>
      </c>
      <c r="G2243" t="s">
        <v>587</v>
      </c>
      <c r="H2243" s="65">
        <v>-1.75</v>
      </c>
    </row>
    <row r="2244" spans="1:8" x14ac:dyDescent="0.35">
      <c r="A2244" t="s">
        <v>246</v>
      </c>
      <c r="C2244" s="7" t="s">
        <v>13</v>
      </c>
      <c r="E2244" s="75"/>
      <c r="F2244" s="7">
        <v>43041</v>
      </c>
      <c r="G2244" t="s">
        <v>210</v>
      </c>
      <c r="H2244" s="65">
        <v>2000</v>
      </c>
    </row>
    <row r="2245" spans="1:8" x14ac:dyDescent="0.35">
      <c r="A2245" t="s">
        <v>246</v>
      </c>
      <c r="C2245" s="7" t="s">
        <v>13</v>
      </c>
      <c r="E2245" s="75"/>
      <c r="F2245" s="7">
        <v>43041</v>
      </c>
      <c r="G2245" t="s">
        <v>101</v>
      </c>
      <c r="H2245" s="65">
        <v>-2000</v>
      </c>
    </row>
    <row r="2246" spans="1:8" x14ac:dyDescent="0.35">
      <c r="A2246" t="s">
        <v>317</v>
      </c>
      <c r="C2246" s="7" t="s">
        <v>13</v>
      </c>
      <c r="E2246" s="75"/>
      <c r="F2246" s="7">
        <v>43041</v>
      </c>
      <c r="G2246" t="s">
        <v>101</v>
      </c>
      <c r="H2246" s="65">
        <v>1.75</v>
      </c>
    </row>
    <row r="2247" spans="1:8" x14ac:dyDescent="0.35">
      <c r="A2247" t="s">
        <v>317</v>
      </c>
      <c r="C2247" s="7" t="s">
        <v>13</v>
      </c>
      <c r="E2247" s="75"/>
      <c r="F2247" s="7">
        <v>43041</v>
      </c>
      <c r="G2247" t="s">
        <v>210</v>
      </c>
      <c r="H2247" s="65">
        <v>-1.75</v>
      </c>
    </row>
    <row r="2248" spans="1:8" x14ac:dyDescent="0.35">
      <c r="A2248" t="s">
        <v>845</v>
      </c>
      <c r="B2248" t="s">
        <v>963</v>
      </c>
      <c r="C2248" s="7" t="s">
        <v>13</v>
      </c>
      <c r="D2248">
        <v>40716</v>
      </c>
      <c r="E2248" s="75">
        <v>1</v>
      </c>
      <c r="F2248" s="7">
        <v>43055</v>
      </c>
      <c r="G2248" t="s">
        <v>210</v>
      </c>
      <c r="H2248" s="65">
        <v>1.26</v>
      </c>
    </row>
    <row r="2249" spans="1:8" x14ac:dyDescent="0.35">
      <c r="A2249" t="s">
        <v>845</v>
      </c>
      <c r="B2249" t="s">
        <v>963</v>
      </c>
      <c r="C2249" s="7" t="s">
        <v>13</v>
      </c>
      <c r="D2249">
        <v>40716</v>
      </c>
      <c r="E2249" s="75">
        <v>1</v>
      </c>
      <c r="F2249" s="7">
        <v>43055</v>
      </c>
      <c r="G2249" t="s">
        <v>587</v>
      </c>
      <c r="H2249" s="65">
        <v>-1.26</v>
      </c>
    </row>
    <row r="2250" spans="1:8" x14ac:dyDescent="0.35">
      <c r="A2250" t="s">
        <v>845</v>
      </c>
      <c r="B2250" t="s">
        <v>961</v>
      </c>
      <c r="C2250" s="7" t="s">
        <v>13</v>
      </c>
      <c r="D2250">
        <v>40716</v>
      </c>
      <c r="E2250" s="75">
        <v>1</v>
      </c>
      <c r="F2250" s="7">
        <v>43063</v>
      </c>
      <c r="G2250" t="s">
        <v>210</v>
      </c>
      <c r="H2250" s="65">
        <v>1.62</v>
      </c>
    </row>
    <row r="2251" spans="1:8" x14ac:dyDescent="0.35">
      <c r="A2251" t="s">
        <v>845</v>
      </c>
      <c r="B2251" t="s">
        <v>961</v>
      </c>
      <c r="C2251" s="7" t="s">
        <v>13</v>
      </c>
      <c r="D2251">
        <v>40716</v>
      </c>
      <c r="E2251" s="75">
        <v>1</v>
      </c>
      <c r="F2251" s="7">
        <v>43063</v>
      </c>
      <c r="G2251" t="s">
        <v>587</v>
      </c>
      <c r="H2251" s="65">
        <v>-1.62</v>
      </c>
    </row>
    <row r="2252" spans="1:8" x14ac:dyDescent="0.35">
      <c r="A2252" t="s">
        <v>848</v>
      </c>
      <c r="B2252" t="s">
        <v>980</v>
      </c>
      <c r="C2252" s="7" t="s">
        <v>13</v>
      </c>
      <c r="D2252">
        <v>112417</v>
      </c>
      <c r="E2252" s="75">
        <v>8</v>
      </c>
      <c r="F2252" s="7">
        <v>43063</v>
      </c>
      <c r="G2252" t="str">
        <f>B2252&amp;" - Investment Asset - Rh - "&amp;D2252</f>
        <v>Bioverativ - Investment Asset - Rh - 112417</v>
      </c>
      <c r="H2252" s="65">
        <v>404.56</v>
      </c>
    </row>
    <row r="2253" spans="1:8" x14ac:dyDescent="0.35">
      <c r="A2253" t="s">
        <v>848</v>
      </c>
      <c r="B2253" t="s">
        <v>980</v>
      </c>
      <c r="C2253" s="7" t="s">
        <v>13</v>
      </c>
      <c r="D2253">
        <v>112417</v>
      </c>
      <c r="E2253" s="75">
        <v>8</v>
      </c>
      <c r="F2253" s="7">
        <v>43063</v>
      </c>
      <c r="G2253" t="s">
        <v>210</v>
      </c>
      <c r="H2253" s="65">
        <v>-404.56</v>
      </c>
    </row>
    <row r="2254" spans="1:8" x14ac:dyDescent="0.35">
      <c r="A2254" t="s">
        <v>848</v>
      </c>
      <c r="B2254" t="s">
        <v>981</v>
      </c>
      <c r="C2254" s="7" t="s">
        <v>13</v>
      </c>
      <c r="D2254">
        <v>112417</v>
      </c>
      <c r="E2254" s="75">
        <v>8</v>
      </c>
      <c r="F2254" s="7">
        <v>43063</v>
      </c>
      <c r="G2254" t="str">
        <f>B2254&amp;" - Investment Asset - Rh - "&amp;D2254</f>
        <v>AMC Networks - Investment Asset - Rh - 112417</v>
      </c>
      <c r="H2254" s="65">
        <v>399.35</v>
      </c>
    </row>
    <row r="2255" spans="1:8" x14ac:dyDescent="0.35">
      <c r="A2255" t="s">
        <v>848</v>
      </c>
      <c r="B2255" t="s">
        <v>981</v>
      </c>
      <c r="C2255" s="7" t="s">
        <v>13</v>
      </c>
      <c r="D2255">
        <v>112417</v>
      </c>
      <c r="E2255" s="75">
        <v>8</v>
      </c>
      <c r="F2255" s="7">
        <v>43063</v>
      </c>
      <c r="G2255" t="s">
        <v>210</v>
      </c>
      <c r="H2255" s="65">
        <v>-399.35</v>
      </c>
    </row>
    <row r="2256" spans="1:8" x14ac:dyDescent="0.35">
      <c r="A2256" t="s">
        <v>848</v>
      </c>
      <c r="B2256" t="s">
        <v>956</v>
      </c>
      <c r="C2256" s="7" t="s">
        <v>13</v>
      </c>
      <c r="D2256">
        <v>112717</v>
      </c>
      <c r="E2256" s="75">
        <v>27</v>
      </c>
      <c r="F2256" s="7">
        <v>43066</v>
      </c>
      <c r="G2256" t="str">
        <f>B2256&amp;" - Investment Asset - Rh - "&amp;D2256</f>
        <v>Interpublic Group - Investment Asset - Rh - 112717</v>
      </c>
      <c r="H2256" s="65">
        <v>506.25</v>
      </c>
    </row>
    <row r="2257" spans="1:8" x14ac:dyDescent="0.35">
      <c r="A2257" t="s">
        <v>848</v>
      </c>
      <c r="B2257" t="s">
        <v>956</v>
      </c>
      <c r="C2257" s="7" t="s">
        <v>13</v>
      </c>
      <c r="D2257">
        <v>112717</v>
      </c>
      <c r="E2257" s="75">
        <v>27</v>
      </c>
      <c r="F2257" s="7">
        <v>43066</v>
      </c>
      <c r="G2257" t="s">
        <v>210</v>
      </c>
      <c r="H2257" s="65">
        <v>-506.25</v>
      </c>
    </row>
    <row r="2258" spans="1:8" x14ac:dyDescent="0.35">
      <c r="A2258" t="s">
        <v>848</v>
      </c>
      <c r="B2258" t="s">
        <v>948</v>
      </c>
      <c r="C2258" s="7" t="s">
        <v>13</v>
      </c>
      <c r="D2258">
        <v>112717</v>
      </c>
      <c r="E2258" s="75">
        <v>15</v>
      </c>
      <c r="F2258" s="7">
        <v>43066</v>
      </c>
      <c r="G2258" t="str">
        <f>B2258&amp;" - Investment Asset - Rh - "&amp;D2258</f>
        <v>World Fuel Services - Investment Asset - Rh - 112717</v>
      </c>
      <c r="H2258" s="65">
        <v>414.75</v>
      </c>
    </row>
    <row r="2259" spans="1:8" x14ac:dyDescent="0.35">
      <c r="A2259" t="s">
        <v>848</v>
      </c>
      <c r="B2259" t="s">
        <v>948</v>
      </c>
      <c r="C2259" s="7" t="s">
        <v>13</v>
      </c>
      <c r="D2259">
        <v>112717</v>
      </c>
      <c r="E2259" s="75">
        <v>15</v>
      </c>
      <c r="F2259" s="7">
        <v>43066</v>
      </c>
      <c r="G2259" t="s">
        <v>210</v>
      </c>
      <c r="H2259" s="65">
        <v>-414.75</v>
      </c>
    </row>
    <row r="2260" spans="1:8" x14ac:dyDescent="0.35">
      <c r="A2260" t="s">
        <v>848</v>
      </c>
      <c r="B2260" t="s">
        <v>950</v>
      </c>
      <c r="C2260" s="7" t="s">
        <v>13</v>
      </c>
      <c r="D2260">
        <v>112717</v>
      </c>
      <c r="E2260" s="75">
        <v>9</v>
      </c>
      <c r="F2260" s="7">
        <v>43066</v>
      </c>
      <c r="G2260" t="str">
        <f>B2260&amp;" - Investment Asset - Rh - "&amp;D2260</f>
        <v>Dine Brands - Investment Asset - Rh - 112717</v>
      </c>
      <c r="H2260" s="65">
        <v>388.26</v>
      </c>
    </row>
    <row r="2261" spans="1:8" x14ac:dyDescent="0.35">
      <c r="A2261" t="s">
        <v>848</v>
      </c>
      <c r="B2261" t="s">
        <v>950</v>
      </c>
      <c r="C2261" s="7" t="s">
        <v>13</v>
      </c>
      <c r="D2261">
        <v>112717</v>
      </c>
      <c r="E2261" s="75">
        <v>9</v>
      </c>
      <c r="F2261" s="7">
        <v>43066</v>
      </c>
      <c r="G2261" t="s">
        <v>210</v>
      </c>
      <c r="H2261" s="65">
        <v>-388.26</v>
      </c>
    </row>
    <row r="2262" spans="1:8" x14ac:dyDescent="0.35">
      <c r="A2262" t="s">
        <v>317</v>
      </c>
      <c r="C2262" s="7" t="s">
        <v>13</v>
      </c>
      <c r="E2262" s="75"/>
      <c r="F2262" s="7">
        <v>43069</v>
      </c>
      <c r="G2262" t="s">
        <v>101</v>
      </c>
      <c r="H2262" s="65">
        <v>170.21</v>
      </c>
    </row>
    <row r="2263" spans="1:8" x14ac:dyDescent="0.35">
      <c r="A2263" t="s">
        <v>317</v>
      </c>
      <c r="C2263" s="7" t="s">
        <v>13</v>
      </c>
      <c r="E2263" s="75"/>
      <c r="F2263" s="7">
        <v>43069</v>
      </c>
      <c r="G2263" t="s">
        <v>210</v>
      </c>
      <c r="H2263" s="65">
        <v>-170.21</v>
      </c>
    </row>
    <row r="2264" spans="1:8" x14ac:dyDescent="0.35">
      <c r="A2264" t="s">
        <v>845</v>
      </c>
      <c r="B2264" t="s">
        <v>964</v>
      </c>
      <c r="C2264" s="7" t="s">
        <v>13</v>
      </c>
      <c r="D2264">
        <v>40716</v>
      </c>
      <c r="E2264" s="75">
        <v>1</v>
      </c>
      <c r="F2264" s="7">
        <v>43074</v>
      </c>
      <c r="G2264" t="s">
        <v>210</v>
      </c>
      <c r="H2264" s="65">
        <v>1</v>
      </c>
    </row>
    <row r="2265" spans="1:8" x14ac:dyDescent="0.35">
      <c r="A2265" t="s">
        <v>845</v>
      </c>
      <c r="B2265" t="s">
        <v>964</v>
      </c>
      <c r="C2265" s="7" t="s">
        <v>13</v>
      </c>
      <c r="D2265">
        <v>40716</v>
      </c>
      <c r="E2265" s="75">
        <v>1</v>
      </c>
      <c r="F2265" s="7">
        <v>43074</v>
      </c>
      <c r="G2265" t="s">
        <v>587</v>
      </c>
      <c r="H2265" s="65">
        <v>-1</v>
      </c>
    </row>
    <row r="2266" spans="1:8" x14ac:dyDescent="0.35">
      <c r="A2266" t="s">
        <v>845</v>
      </c>
      <c r="B2266" t="s">
        <v>957</v>
      </c>
      <c r="C2266" s="7" t="s">
        <v>13</v>
      </c>
      <c r="D2266">
        <v>40716</v>
      </c>
      <c r="E2266" s="75">
        <v>1</v>
      </c>
      <c r="F2266" s="7">
        <v>43077</v>
      </c>
      <c r="G2266" t="s">
        <v>210</v>
      </c>
      <c r="H2266" s="65">
        <v>2</v>
      </c>
    </row>
    <row r="2267" spans="1:8" x14ac:dyDescent="0.35">
      <c r="A2267" t="s">
        <v>845</v>
      </c>
      <c r="B2267" t="s">
        <v>957</v>
      </c>
      <c r="C2267" s="7" t="s">
        <v>13</v>
      </c>
      <c r="D2267">
        <v>40716</v>
      </c>
      <c r="E2267" s="75">
        <v>1</v>
      </c>
      <c r="F2267" s="7">
        <v>43077</v>
      </c>
      <c r="G2267" t="s">
        <v>587</v>
      </c>
      <c r="H2267" s="65">
        <v>-2</v>
      </c>
    </row>
    <row r="2268" spans="1:8" x14ac:dyDescent="0.35">
      <c r="A2268" t="s">
        <v>845</v>
      </c>
      <c r="B2268" t="s">
        <v>958</v>
      </c>
      <c r="C2268" s="7" t="s">
        <v>13</v>
      </c>
      <c r="D2268">
        <v>40716</v>
      </c>
      <c r="E2268" s="75">
        <v>1</v>
      </c>
      <c r="F2268" s="7">
        <v>43082</v>
      </c>
      <c r="G2268" t="s">
        <v>210</v>
      </c>
      <c r="H2268" s="65">
        <v>1.4</v>
      </c>
    </row>
    <row r="2269" spans="1:8" x14ac:dyDescent="0.35">
      <c r="A2269" t="s">
        <v>845</v>
      </c>
      <c r="B2269" t="s">
        <v>958</v>
      </c>
      <c r="C2269" s="7" t="s">
        <v>13</v>
      </c>
      <c r="D2269">
        <v>40716</v>
      </c>
      <c r="E2269" s="75">
        <v>1</v>
      </c>
      <c r="F2269" s="7">
        <v>43082</v>
      </c>
      <c r="G2269" t="s">
        <v>587</v>
      </c>
      <c r="H2269" s="65">
        <v>-1.4</v>
      </c>
    </row>
    <row r="2270" spans="1:8" x14ac:dyDescent="0.35">
      <c r="A2270" t="s">
        <v>845</v>
      </c>
      <c r="B2270" t="s">
        <v>965</v>
      </c>
      <c r="C2270" s="7" t="s">
        <v>13</v>
      </c>
      <c r="D2270">
        <v>40716</v>
      </c>
      <c r="E2270" s="75">
        <v>1</v>
      </c>
      <c r="F2270" s="7">
        <v>43084</v>
      </c>
      <c r="G2270" t="s">
        <v>210</v>
      </c>
      <c r="H2270" s="65">
        <v>0.6</v>
      </c>
    </row>
    <row r="2271" spans="1:8" x14ac:dyDescent="0.35">
      <c r="A2271" t="s">
        <v>845</v>
      </c>
      <c r="B2271" t="s">
        <v>965</v>
      </c>
      <c r="C2271" s="7" t="s">
        <v>13</v>
      </c>
      <c r="D2271">
        <v>40716</v>
      </c>
      <c r="E2271" s="75">
        <v>1</v>
      </c>
      <c r="F2271" s="7">
        <v>43084</v>
      </c>
      <c r="G2271" t="s">
        <v>587</v>
      </c>
      <c r="H2271" s="65">
        <v>-0.6</v>
      </c>
    </row>
    <row r="2272" spans="1:8" x14ac:dyDescent="0.35">
      <c r="A2272" t="s">
        <v>845</v>
      </c>
      <c r="B2272" t="s">
        <v>956</v>
      </c>
      <c r="C2272" s="7" t="s">
        <v>13</v>
      </c>
      <c r="D2272">
        <v>112717</v>
      </c>
      <c r="E2272" s="75">
        <v>1</v>
      </c>
      <c r="F2272" s="7">
        <v>43084</v>
      </c>
      <c r="G2272" t="s">
        <v>210</v>
      </c>
      <c r="H2272" s="65">
        <v>4.8600000000000003</v>
      </c>
    </row>
    <row r="2273" spans="1:8" x14ac:dyDescent="0.35">
      <c r="A2273" t="s">
        <v>845</v>
      </c>
      <c r="B2273" t="s">
        <v>956</v>
      </c>
      <c r="C2273" s="7" t="s">
        <v>13</v>
      </c>
      <c r="D2273">
        <v>112717</v>
      </c>
      <c r="E2273" s="75">
        <v>1</v>
      </c>
      <c r="F2273" s="7">
        <v>43084</v>
      </c>
      <c r="G2273" t="s">
        <v>587</v>
      </c>
      <c r="H2273" s="65">
        <v>-4.8600000000000003</v>
      </c>
    </row>
    <row r="2274" spans="1:8" x14ac:dyDescent="0.35">
      <c r="A2274" t="s">
        <v>845</v>
      </c>
      <c r="B2274" t="s">
        <v>944</v>
      </c>
      <c r="C2274" s="7" t="s">
        <v>13</v>
      </c>
      <c r="D2274">
        <v>40716</v>
      </c>
      <c r="E2274" s="75">
        <v>1</v>
      </c>
      <c r="F2274" s="7">
        <v>43087</v>
      </c>
      <c r="G2274" t="s">
        <v>210</v>
      </c>
      <c r="H2274" s="65">
        <v>0.87</v>
      </c>
    </row>
    <row r="2275" spans="1:8" x14ac:dyDescent="0.35">
      <c r="A2275" t="s">
        <v>845</v>
      </c>
      <c r="B2275" t="s">
        <v>944</v>
      </c>
      <c r="C2275" s="7" t="s">
        <v>13</v>
      </c>
      <c r="D2275">
        <v>40716</v>
      </c>
      <c r="E2275" s="75">
        <v>1</v>
      </c>
      <c r="F2275" s="7">
        <v>43087</v>
      </c>
      <c r="G2275" t="s">
        <v>587</v>
      </c>
      <c r="H2275" s="65">
        <v>-0.87</v>
      </c>
    </row>
    <row r="2276" spans="1:8" x14ac:dyDescent="0.35">
      <c r="A2276" t="s">
        <v>845</v>
      </c>
      <c r="B2276" t="s">
        <v>81</v>
      </c>
      <c r="C2276" s="7" t="s">
        <v>13</v>
      </c>
      <c r="D2276">
        <v>40716</v>
      </c>
      <c r="E2276" s="75">
        <v>1</v>
      </c>
      <c r="F2276" s="7">
        <v>43088</v>
      </c>
      <c r="G2276" t="s">
        <v>210</v>
      </c>
      <c r="H2276" s="65">
        <v>2.5499999999999998</v>
      </c>
    </row>
    <row r="2277" spans="1:8" x14ac:dyDescent="0.35">
      <c r="A2277" t="s">
        <v>845</v>
      </c>
      <c r="B2277" t="s">
        <v>81</v>
      </c>
      <c r="C2277" s="7" t="s">
        <v>13</v>
      </c>
      <c r="D2277">
        <v>40716</v>
      </c>
      <c r="E2277" s="75">
        <v>1</v>
      </c>
      <c r="F2277" s="7">
        <v>43088</v>
      </c>
      <c r="G2277" t="s">
        <v>587</v>
      </c>
      <c r="H2277" s="65">
        <v>-2.5499999999999998</v>
      </c>
    </row>
    <row r="2278" spans="1:8" x14ac:dyDescent="0.35">
      <c r="A2278" t="s">
        <v>246</v>
      </c>
      <c r="C2278" s="7" t="s">
        <v>13</v>
      </c>
      <c r="E2278" s="75"/>
      <c r="F2278" s="7">
        <v>43098</v>
      </c>
      <c r="G2278" t="s">
        <v>210</v>
      </c>
      <c r="H2278" s="65">
        <v>2000</v>
      </c>
    </row>
    <row r="2279" spans="1:8" x14ac:dyDescent="0.35">
      <c r="A2279" t="s">
        <v>246</v>
      </c>
      <c r="C2279" s="7" t="s">
        <v>13</v>
      </c>
      <c r="E2279" s="75"/>
      <c r="F2279" s="7">
        <v>43098</v>
      </c>
      <c r="G2279" t="s">
        <v>101</v>
      </c>
      <c r="H2279" s="65">
        <v>-2000</v>
      </c>
    </row>
    <row r="2280" spans="1:8" x14ac:dyDescent="0.35">
      <c r="A2280" t="s">
        <v>845</v>
      </c>
      <c r="B2280" t="s">
        <v>953</v>
      </c>
      <c r="C2280" s="7" t="s">
        <v>13</v>
      </c>
      <c r="D2280">
        <v>40716</v>
      </c>
      <c r="E2280" s="75">
        <v>1</v>
      </c>
      <c r="F2280" s="7">
        <v>43103</v>
      </c>
      <c r="G2280" t="s">
        <v>210</v>
      </c>
      <c r="H2280" s="65">
        <v>2.5099999999999998</v>
      </c>
    </row>
    <row r="2281" spans="1:8" x14ac:dyDescent="0.35">
      <c r="A2281" t="s">
        <v>845</v>
      </c>
      <c r="B2281" t="s">
        <v>953</v>
      </c>
      <c r="C2281" s="7" t="s">
        <v>13</v>
      </c>
      <c r="D2281">
        <v>40716</v>
      </c>
      <c r="E2281" s="75">
        <v>1</v>
      </c>
      <c r="F2281" s="7">
        <v>43103</v>
      </c>
      <c r="G2281" t="s">
        <v>587</v>
      </c>
      <c r="H2281" s="65">
        <v>-2.5099999999999998</v>
      </c>
    </row>
    <row r="2282" spans="1:8" x14ac:dyDescent="0.35">
      <c r="A2282" t="s">
        <v>848</v>
      </c>
      <c r="B2282" t="s">
        <v>977</v>
      </c>
      <c r="C2282" s="7" t="s">
        <v>13</v>
      </c>
      <c r="D2282">
        <v>10418</v>
      </c>
      <c r="E2282" s="75">
        <v>206</v>
      </c>
      <c r="F2282" s="7">
        <v>43104</v>
      </c>
      <c r="G2282" t="str">
        <f>B2282&amp;" - Investment Asset - Rh - "&amp;D2282</f>
        <v>Sequential Brands - Investment Asset - Rh - 10418</v>
      </c>
      <c r="H2282" s="65">
        <v>400.69</v>
      </c>
    </row>
    <row r="2283" spans="1:8" x14ac:dyDescent="0.35">
      <c r="A2283" t="s">
        <v>848</v>
      </c>
      <c r="B2283" t="s">
        <v>977</v>
      </c>
      <c r="C2283" s="7" t="s">
        <v>13</v>
      </c>
      <c r="D2283">
        <v>10418</v>
      </c>
      <c r="E2283" s="75">
        <v>206</v>
      </c>
      <c r="F2283" s="7">
        <v>43104</v>
      </c>
      <c r="G2283" t="s">
        <v>210</v>
      </c>
      <c r="H2283" s="65">
        <v>-400.69</v>
      </c>
    </row>
    <row r="2284" spans="1:8" x14ac:dyDescent="0.35">
      <c r="A2284" t="s">
        <v>848</v>
      </c>
      <c r="B2284" t="s">
        <v>978</v>
      </c>
      <c r="C2284" s="7" t="s">
        <v>13</v>
      </c>
      <c r="D2284">
        <v>10418</v>
      </c>
      <c r="E2284" s="75">
        <v>7</v>
      </c>
      <c r="F2284" s="7">
        <v>43104</v>
      </c>
      <c r="G2284" t="str">
        <f>B2284&amp;" - Investment Asset - Rh - "&amp;D2284</f>
        <v>Eagle Pharmaceuticals - Investment Asset - Rh - 10418</v>
      </c>
      <c r="H2284" s="65">
        <v>410.83</v>
      </c>
    </row>
    <row r="2285" spans="1:8" x14ac:dyDescent="0.35">
      <c r="A2285" t="s">
        <v>848</v>
      </c>
      <c r="B2285" t="s">
        <v>978</v>
      </c>
      <c r="C2285" s="7" t="s">
        <v>13</v>
      </c>
      <c r="D2285">
        <v>10418</v>
      </c>
      <c r="E2285" s="75">
        <v>7</v>
      </c>
      <c r="F2285" s="7">
        <v>43104</v>
      </c>
      <c r="G2285" t="s">
        <v>210</v>
      </c>
      <c r="H2285" s="65">
        <v>-410.83</v>
      </c>
    </row>
    <row r="2286" spans="1:8" x14ac:dyDescent="0.35">
      <c r="A2286" t="s">
        <v>848</v>
      </c>
      <c r="B2286" t="s">
        <v>955</v>
      </c>
      <c r="C2286" s="7" t="s">
        <v>13</v>
      </c>
      <c r="D2286">
        <v>10418</v>
      </c>
      <c r="E2286" s="75">
        <v>23</v>
      </c>
      <c r="F2286" s="7">
        <v>43104</v>
      </c>
      <c r="G2286" t="str">
        <f>B2286&amp;" - Investment Asset - Rh - "&amp;D2286</f>
        <v>NIC - Investment Asset - Rh - 10418</v>
      </c>
      <c r="H2286" s="65">
        <v>392.04</v>
      </c>
    </row>
    <row r="2287" spans="1:8" x14ac:dyDescent="0.35">
      <c r="A2287" t="s">
        <v>848</v>
      </c>
      <c r="B2287" t="s">
        <v>955</v>
      </c>
      <c r="C2287" s="7" t="s">
        <v>13</v>
      </c>
      <c r="D2287">
        <v>10418</v>
      </c>
      <c r="E2287" s="75">
        <v>23</v>
      </c>
      <c r="F2287" s="7">
        <v>43104</v>
      </c>
      <c r="G2287" t="s">
        <v>210</v>
      </c>
      <c r="H2287" s="65">
        <v>-392.04</v>
      </c>
    </row>
    <row r="2288" spans="1:8" x14ac:dyDescent="0.35">
      <c r="A2288" t="s">
        <v>848</v>
      </c>
      <c r="B2288" t="s">
        <v>979</v>
      </c>
      <c r="C2288" s="7" t="s">
        <v>13</v>
      </c>
      <c r="D2288">
        <v>10418</v>
      </c>
      <c r="E2288" s="75">
        <v>205</v>
      </c>
      <c r="F2288" s="7">
        <v>43104</v>
      </c>
      <c r="G2288" t="str">
        <f>B2288&amp;" - Investment Asset - Rh - "&amp;D2288</f>
        <v>DHI - Investment Asset - Rh - 10418</v>
      </c>
      <c r="H2288" s="65">
        <v>409.8</v>
      </c>
    </row>
    <row r="2289" spans="1:8" x14ac:dyDescent="0.35">
      <c r="A2289" t="s">
        <v>848</v>
      </c>
      <c r="B2289" t="s">
        <v>979</v>
      </c>
      <c r="C2289" s="7" t="s">
        <v>13</v>
      </c>
      <c r="D2289">
        <v>10418</v>
      </c>
      <c r="E2289" s="75">
        <v>205</v>
      </c>
      <c r="F2289" s="7">
        <v>43104</v>
      </c>
      <c r="G2289" t="s">
        <v>210</v>
      </c>
      <c r="H2289" s="65">
        <v>-409.8</v>
      </c>
    </row>
    <row r="2290" spans="1:8" x14ac:dyDescent="0.35">
      <c r="A2290" t="s">
        <v>845</v>
      </c>
      <c r="B2290" t="s">
        <v>948</v>
      </c>
      <c r="C2290" s="7" t="s">
        <v>13</v>
      </c>
      <c r="D2290">
        <v>112717</v>
      </c>
      <c r="E2290" s="75">
        <v>1</v>
      </c>
      <c r="F2290" s="7">
        <v>43105</v>
      </c>
      <c r="G2290" t="s">
        <v>210</v>
      </c>
      <c r="H2290" s="65">
        <v>0.9</v>
      </c>
    </row>
    <row r="2291" spans="1:8" x14ac:dyDescent="0.35">
      <c r="A2291" t="s">
        <v>845</v>
      </c>
      <c r="B2291" t="s">
        <v>948</v>
      </c>
      <c r="C2291" s="7" t="s">
        <v>13</v>
      </c>
      <c r="D2291">
        <v>112717</v>
      </c>
      <c r="E2291" s="75">
        <v>1</v>
      </c>
      <c r="F2291" s="7">
        <v>43105</v>
      </c>
      <c r="G2291" t="s">
        <v>587</v>
      </c>
      <c r="H2291" s="65">
        <v>-0.9</v>
      </c>
    </row>
    <row r="2292" spans="1:8" x14ac:dyDescent="0.35">
      <c r="A2292" t="s">
        <v>848</v>
      </c>
      <c r="B2292" t="s">
        <v>976</v>
      </c>
      <c r="C2292" s="7" t="s">
        <v>13</v>
      </c>
      <c r="D2292">
        <v>10518</v>
      </c>
      <c r="E2292" s="75">
        <v>10</v>
      </c>
      <c r="F2292" s="7">
        <v>43105</v>
      </c>
      <c r="G2292" t="str">
        <f>B2292&amp;" - Investment Asset - Rh - "&amp;D2292</f>
        <v>SP Plus - Investment Asset - Rh - 10518</v>
      </c>
      <c r="H2292" s="65">
        <v>377.48</v>
      </c>
    </row>
    <row r="2293" spans="1:8" x14ac:dyDescent="0.35">
      <c r="A2293" t="s">
        <v>848</v>
      </c>
      <c r="B2293" t="s">
        <v>976</v>
      </c>
      <c r="C2293" s="7" t="s">
        <v>13</v>
      </c>
      <c r="D2293">
        <v>10518</v>
      </c>
      <c r="E2293" s="75">
        <v>10</v>
      </c>
      <c r="F2293" s="7">
        <v>43105</v>
      </c>
      <c r="G2293" t="s">
        <v>210</v>
      </c>
      <c r="H2293" s="65">
        <v>-377.48</v>
      </c>
    </row>
    <row r="2294" spans="1:8" x14ac:dyDescent="0.35">
      <c r="A2294" t="s">
        <v>845</v>
      </c>
      <c r="B2294" t="s">
        <v>949</v>
      </c>
      <c r="C2294" s="7" t="s">
        <v>13</v>
      </c>
      <c r="D2294">
        <v>40716</v>
      </c>
      <c r="E2294" s="75">
        <v>1</v>
      </c>
      <c r="F2294" s="7">
        <v>43108</v>
      </c>
      <c r="G2294" t="s">
        <v>210</v>
      </c>
      <c r="H2294" s="65">
        <v>1.01</v>
      </c>
    </row>
    <row r="2295" spans="1:8" x14ac:dyDescent="0.35">
      <c r="A2295" t="s">
        <v>845</v>
      </c>
      <c r="B2295" t="s">
        <v>949</v>
      </c>
      <c r="C2295" s="7" t="s">
        <v>13</v>
      </c>
      <c r="D2295">
        <v>40716</v>
      </c>
      <c r="E2295" s="75">
        <v>1</v>
      </c>
      <c r="F2295" s="7">
        <v>43108</v>
      </c>
      <c r="G2295" t="s">
        <v>587</v>
      </c>
      <c r="H2295" s="65">
        <v>-1.01</v>
      </c>
    </row>
    <row r="2296" spans="1:8" x14ac:dyDescent="0.35">
      <c r="A2296" t="s">
        <v>317</v>
      </c>
      <c r="C2296" s="7" t="s">
        <v>13</v>
      </c>
      <c r="E2296" s="75"/>
      <c r="F2296" s="7">
        <v>43110</v>
      </c>
      <c r="G2296" t="s">
        <v>101</v>
      </c>
      <c r="H2296" s="65">
        <v>24.92</v>
      </c>
    </row>
    <row r="2297" spans="1:8" x14ac:dyDescent="0.35">
      <c r="A2297" t="s">
        <v>317</v>
      </c>
      <c r="C2297" s="7" t="s">
        <v>13</v>
      </c>
      <c r="E2297" s="75"/>
      <c r="F2297" s="7">
        <v>43110</v>
      </c>
      <c r="G2297" t="s">
        <v>210</v>
      </c>
      <c r="H2297" s="65">
        <v>-24.92</v>
      </c>
    </row>
    <row r="2298" spans="1:8" x14ac:dyDescent="0.35">
      <c r="A2298" t="s">
        <v>317</v>
      </c>
      <c r="C2298" s="7" t="s">
        <v>13</v>
      </c>
      <c r="E2298" s="75"/>
      <c r="F2298" s="7">
        <v>43111</v>
      </c>
      <c r="G2298" t="s">
        <v>101</v>
      </c>
      <c r="H2298" s="65">
        <v>0.9</v>
      </c>
    </row>
    <row r="2299" spans="1:8" x14ac:dyDescent="0.35">
      <c r="A2299" t="s">
        <v>317</v>
      </c>
      <c r="C2299" s="7" t="s">
        <v>13</v>
      </c>
      <c r="E2299" s="75"/>
      <c r="F2299" s="7">
        <v>43111</v>
      </c>
      <c r="G2299" t="s">
        <v>210</v>
      </c>
      <c r="H2299" s="65">
        <v>-0.9</v>
      </c>
    </row>
    <row r="2300" spans="1:8" x14ac:dyDescent="0.35">
      <c r="A2300" t="s">
        <v>845</v>
      </c>
      <c r="B2300" t="s">
        <v>950</v>
      </c>
      <c r="C2300" s="7" t="s">
        <v>13</v>
      </c>
      <c r="D2300">
        <v>112717</v>
      </c>
      <c r="E2300" s="75">
        <v>1</v>
      </c>
      <c r="F2300" s="7">
        <v>43112</v>
      </c>
      <c r="G2300" t="s">
        <v>210</v>
      </c>
      <c r="H2300" s="65">
        <v>8.73</v>
      </c>
    </row>
    <row r="2301" spans="1:8" x14ac:dyDescent="0.35">
      <c r="A2301" t="s">
        <v>845</v>
      </c>
      <c r="B2301" t="s">
        <v>950</v>
      </c>
      <c r="C2301" s="7" t="s">
        <v>13</v>
      </c>
      <c r="D2301">
        <v>112717</v>
      </c>
      <c r="E2301" s="75">
        <v>1</v>
      </c>
      <c r="F2301" s="7">
        <v>43112</v>
      </c>
      <c r="G2301" t="s">
        <v>587</v>
      </c>
      <c r="H2301" s="65">
        <v>-8.73</v>
      </c>
    </row>
    <row r="2302" spans="1:8" x14ac:dyDescent="0.35">
      <c r="A2302" t="s">
        <v>1404</v>
      </c>
      <c r="B2302" t="s">
        <v>947</v>
      </c>
      <c r="C2302" s="7" t="s">
        <v>13</v>
      </c>
      <c r="D2302">
        <v>40716</v>
      </c>
      <c r="E2302" s="75">
        <v>1</v>
      </c>
      <c r="F2302" s="7">
        <v>43122</v>
      </c>
      <c r="G2302" t="s">
        <v>210</v>
      </c>
      <c r="H2302" s="65">
        <v>23.37</v>
      </c>
    </row>
    <row r="2303" spans="1:8" x14ac:dyDescent="0.35">
      <c r="A2303" t="s">
        <v>1404</v>
      </c>
      <c r="B2303" t="s">
        <v>947</v>
      </c>
      <c r="C2303" s="7" t="s">
        <v>13</v>
      </c>
      <c r="D2303">
        <v>40716</v>
      </c>
      <c r="E2303" s="75">
        <v>1</v>
      </c>
      <c r="F2303" s="7">
        <v>43122</v>
      </c>
      <c r="G2303" t="s">
        <v>1403</v>
      </c>
      <c r="H2303" s="65">
        <v>-23.37</v>
      </c>
    </row>
    <row r="2304" spans="1:8" x14ac:dyDescent="0.35">
      <c r="A2304" t="s">
        <v>246</v>
      </c>
      <c r="C2304" s="7" t="s">
        <v>13</v>
      </c>
      <c r="E2304" s="75"/>
      <c r="F2304" s="7">
        <v>43125</v>
      </c>
      <c r="G2304" t="s">
        <v>210</v>
      </c>
      <c r="H2304" s="65">
        <v>1730</v>
      </c>
    </row>
    <row r="2305" spans="1:8" x14ac:dyDescent="0.35">
      <c r="A2305" t="s">
        <v>246</v>
      </c>
      <c r="C2305" s="7" t="s">
        <v>13</v>
      </c>
      <c r="E2305" s="75"/>
      <c r="F2305" s="7">
        <v>43125</v>
      </c>
      <c r="G2305" t="s">
        <v>101</v>
      </c>
      <c r="H2305" s="65">
        <v>-1730</v>
      </c>
    </row>
    <row r="2306" spans="1:8" x14ac:dyDescent="0.35">
      <c r="A2306" t="s">
        <v>845</v>
      </c>
      <c r="B2306" t="s">
        <v>946</v>
      </c>
      <c r="C2306" s="7" t="s">
        <v>13</v>
      </c>
      <c r="D2306">
        <v>40716</v>
      </c>
      <c r="E2306" s="75">
        <v>1</v>
      </c>
      <c r="F2306" s="7">
        <v>43126</v>
      </c>
      <c r="G2306" t="s">
        <v>210</v>
      </c>
      <c r="H2306" s="65">
        <v>14</v>
      </c>
    </row>
    <row r="2307" spans="1:8" x14ac:dyDescent="0.35">
      <c r="A2307" t="s">
        <v>845</v>
      </c>
      <c r="B2307" t="s">
        <v>946</v>
      </c>
      <c r="C2307" s="7" t="s">
        <v>13</v>
      </c>
      <c r="D2307">
        <v>40716</v>
      </c>
      <c r="E2307" s="75">
        <v>1</v>
      </c>
      <c r="F2307" s="7">
        <v>43126</v>
      </c>
      <c r="G2307" t="s">
        <v>587</v>
      </c>
      <c r="H2307" s="65">
        <v>-14</v>
      </c>
    </row>
    <row r="2308" spans="1:8" x14ac:dyDescent="0.35">
      <c r="A2308" t="s">
        <v>845</v>
      </c>
      <c r="B2308" t="s">
        <v>963</v>
      </c>
      <c r="C2308" s="7" t="s">
        <v>13</v>
      </c>
      <c r="D2308">
        <v>40716</v>
      </c>
      <c r="E2308" s="75">
        <v>1</v>
      </c>
      <c r="F2308" s="7">
        <v>43146</v>
      </c>
      <c r="G2308" t="s">
        <v>210</v>
      </c>
      <c r="H2308" s="65">
        <v>1.26</v>
      </c>
    </row>
    <row r="2309" spans="1:8" x14ac:dyDescent="0.35">
      <c r="A2309" t="s">
        <v>845</v>
      </c>
      <c r="B2309" t="s">
        <v>963</v>
      </c>
      <c r="C2309" s="7" t="s">
        <v>13</v>
      </c>
      <c r="D2309">
        <v>40716</v>
      </c>
      <c r="E2309" s="75">
        <v>1</v>
      </c>
      <c r="F2309" s="7">
        <v>43146</v>
      </c>
      <c r="G2309" t="s">
        <v>587</v>
      </c>
      <c r="H2309" s="65">
        <v>-1.26</v>
      </c>
    </row>
    <row r="2310" spans="1:8" x14ac:dyDescent="0.35">
      <c r="A2310" t="s">
        <v>848</v>
      </c>
      <c r="B2310" t="s">
        <v>954</v>
      </c>
      <c r="C2310" s="7" t="s">
        <v>13</v>
      </c>
      <c r="D2310">
        <v>21518</v>
      </c>
      <c r="E2310" s="75">
        <v>12</v>
      </c>
      <c r="F2310" s="7">
        <v>43146</v>
      </c>
      <c r="G2310" t="str">
        <f>B2310&amp;" - Investment Asset - Rh - "&amp;D2310</f>
        <v>Viacom - Investment Asset - Rh - 21518</v>
      </c>
      <c r="H2310" s="65">
        <v>405.72</v>
      </c>
    </row>
    <row r="2311" spans="1:8" x14ac:dyDescent="0.35">
      <c r="A2311" t="s">
        <v>848</v>
      </c>
      <c r="B2311" t="s">
        <v>954</v>
      </c>
      <c r="C2311" s="7" t="s">
        <v>13</v>
      </c>
      <c r="D2311">
        <v>21518</v>
      </c>
      <c r="E2311" s="75">
        <v>12</v>
      </c>
      <c r="F2311" s="7">
        <v>43146</v>
      </c>
      <c r="G2311" t="s">
        <v>210</v>
      </c>
      <c r="H2311" s="65">
        <v>-405.72</v>
      </c>
    </row>
    <row r="2312" spans="1:8" x14ac:dyDescent="0.35">
      <c r="A2312" t="s">
        <v>848</v>
      </c>
      <c r="B2312" t="s">
        <v>952</v>
      </c>
      <c r="C2312" s="7" t="s">
        <v>13</v>
      </c>
      <c r="D2312">
        <v>21518</v>
      </c>
      <c r="E2312" s="75">
        <v>8</v>
      </c>
      <c r="F2312" s="7">
        <v>43146</v>
      </c>
      <c r="G2312" t="str">
        <f>B2312&amp;" - Investment Asset - Rh - "&amp;D2312</f>
        <v>Tupperware - Investment Asset - Rh - 21518</v>
      </c>
      <c r="H2312" s="65">
        <v>415.35</v>
      </c>
    </row>
    <row r="2313" spans="1:8" x14ac:dyDescent="0.35">
      <c r="A2313" t="s">
        <v>848</v>
      </c>
      <c r="B2313" t="s">
        <v>952</v>
      </c>
      <c r="C2313" s="7" t="s">
        <v>13</v>
      </c>
      <c r="D2313">
        <v>21518</v>
      </c>
      <c r="E2313" s="75">
        <v>8</v>
      </c>
      <c r="F2313" s="7">
        <v>43146</v>
      </c>
      <c r="G2313" t="s">
        <v>210</v>
      </c>
      <c r="H2313" s="65">
        <v>-415.35</v>
      </c>
    </row>
    <row r="2314" spans="1:8" x14ac:dyDescent="0.35">
      <c r="A2314" t="s">
        <v>848</v>
      </c>
      <c r="B2314" t="s">
        <v>974</v>
      </c>
      <c r="C2314" s="7" t="s">
        <v>13</v>
      </c>
      <c r="D2314">
        <v>21518</v>
      </c>
      <c r="E2314" s="75">
        <v>17</v>
      </c>
      <c r="F2314" s="7">
        <v>43146</v>
      </c>
      <c r="G2314" t="str">
        <f>B2314&amp;" - Investment Asset - Rh - "&amp;D2314</f>
        <v>Motorcar Parts of America - Investment Asset - Rh - 21518</v>
      </c>
      <c r="H2314" s="65">
        <v>406.47</v>
      </c>
    </row>
    <row r="2315" spans="1:8" x14ac:dyDescent="0.35">
      <c r="A2315" t="s">
        <v>848</v>
      </c>
      <c r="B2315" t="s">
        <v>974</v>
      </c>
      <c r="C2315" s="7" t="s">
        <v>13</v>
      </c>
      <c r="D2315">
        <v>21518</v>
      </c>
      <c r="E2315" s="75">
        <v>17</v>
      </c>
      <c r="F2315" s="7">
        <v>43146</v>
      </c>
      <c r="G2315" t="s">
        <v>210</v>
      </c>
      <c r="H2315" s="65">
        <v>-406.47</v>
      </c>
    </row>
    <row r="2316" spans="1:8" x14ac:dyDescent="0.35">
      <c r="A2316" t="s">
        <v>848</v>
      </c>
      <c r="B2316" t="s">
        <v>959</v>
      </c>
      <c r="C2316" s="7" t="s">
        <v>13</v>
      </c>
      <c r="D2316">
        <v>21518</v>
      </c>
      <c r="E2316" s="75">
        <v>4</v>
      </c>
      <c r="F2316" s="7">
        <v>43146</v>
      </c>
      <c r="G2316" t="str">
        <f>B2316&amp;" - Investment Asset - Rh - "&amp;D2316</f>
        <v>AmerisourceBergen - Investment Asset - Rh - 21518</v>
      </c>
      <c r="H2316" s="65">
        <v>384.72</v>
      </c>
    </row>
    <row r="2317" spans="1:8" x14ac:dyDescent="0.35">
      <c r="A2317" t="s">
        <v>848</v>
      </c>
      <c r="B2317" t="s">
        <v>959</v>
      </c>
      <c r="C2317" s="7" t="s">
        <v>13</v>
      </c>
      <c r="D2317">
        <v>21518</v>
      </c>
      <c r="E2317" s="75">
        <v>4</v>
      </c>
      <c r="F2317" s="7">
        <v>43146</v>
      </c>
      <c r="G2317" t="s">
        <v>210</v>
      </c>
      <c r="H2317" s="65">
        <v>-384.72</v>
      </c>
    </row>
    <row r="2318" spans="1:8" x14ac:dyDescent="0.35">
      <c r="A2318" t="s">
        <v>848</v>
      </c>
      <c r="B2318" t="s">
        <v>975</v>
      </c>
      <c r="C2318" s="7" t="s">
        <v>13</v>
      </c>
      <c r="D2318">
        <v>21518</v>
      </c>
      <c r="E2318" s="75">
        <v>6</v>
      </c>
      <c r="F2318" s="7">
        <v>43146</v>
      </c>
      <c r="G2318" t="str">
        <f>B2318&amp;" - Investment Asset - Rh - "&amp;D2318</f>
        <v>Advanced Energy - Investment Asset - Rh - 21518</v>
      </c>
      <c r="H2318" s="65">
        <v>397.8</v>
      </c>
    </row>
    <row r="2319" spans="1:8" x14ac:dyDescent="0.35">
      <c r="A2319" t="s">
        <v>848</v>
      </c>
      <c r="B2319" t="s">
        <v>975</v>
      </c>
      <c r="C2319" s="7" t="s">
        <v>13</v>
      </c>
      <c r="D2319">
        <v>21518</v>
      </c>
      <c r="E2319" s="75">
        <v>6</v>
      </c>
      <c r="F2319" s="7">
        <v>43146</v>
      </c>
      <c r="G2319" t="s">
        <v>210</v>
      </c>
      <c r="H2319" s="65">
        <v>-397.8</v>
      </c>
    </row>
    <row r="2320" spans="1:8" x14ac:dyDescent="0.35">
      <c r="A2320" t="s">
        <v>317</v>
      </c>
      <c r="C2320" s="7" t="s">
        <v>13</v>
      </c>
      <c r="E2320" s="75"/>
      <c r="F2320" s="7">
        <v>43152</v>
      </c>
      <c r="G2320" t="s">
        <v>101</v>
      </c>
      <c r="H2320" s="65">
        <v>304.39999999999998</v>
      </c>
    </row>
    <row r="2321" spans="1:8" x14ac:dyDescent="0.35">
      <c r="A2321" t="s">
        <v>317</v>
      </c>
      <c r="C2321" s="7" t="s">
        <v>13</v>
      </c>
      <c r="E2321" s="75"/>
      <c r="F2321" s="7">
        <v>43152</v>
      </c>
      <c r="G2321" t="s">
        <v>210</v>
      </c>
      <c r="H2321" s="65">
        <v>-304.39999999999998</v>
      </c>
    </row>
    <row r="2322" spans="1:8" x14ac:dyDescent="0.35">
      <c r="A2322" t="s">
        <v>246</v>
      </c>
      <c r="C2322" s="7" t="s">
        <v>13</v>
      </c>
      <c r="E2322" s="75"/>
      <c r="F2322" s="7">
        <v>43153</v>
      </c>
      <c r="G2322" t="s">
        <v>210</v>
      </c>
      <c r="H2322" s="65">
        <v>2000</v>
      </c>
    </row>
    <row r="2323" spans="1:8" x14ac:dyDescent="0.35">
      <c r="A2323" t="s">
        <v>246</v>
      </c>
      <c r="C2323" s="7" t="s">
        <v>13</v>
      </c>
      <c r="E2323" s="75"/>
      <c r="F2323" s="7">
        <v>43153</v>
      </c>
      <c r="G2323" t="s">
        <v>101</v>
      </c>
      <c r="H2323" s="65">
        <v>-2000</v>
      </c>
    </row>
    <row r="2324" spans="1:8" x14ac:dyDescent="0.35">
      <c r="A2324" t="s">
        <v>848</v>
      </c>
      <c r="B2324" t="s">
        <v>970</v>
      </c>
      <c r="C2324" s="7" t="s">
        <v>13</v>
      </c>
      <c r="D2324">
        <v>22718</v>
      </c>
      <c r="E2324" s="75">
        <v>4</v>
      </c>
      <c r="F2324" s="7">
        <v>43158</v>
      </c>
      <c r="G2324" t="str">
        <f>B2324&amp;" - Investment Asset - Rh - "&amp;D2324</f>
        <v>Cerecor - Investment Asset - Rh - 22718</v>
      </c>
      <c r="H2324" s="65">
        <v>20.88</v>
      </c>
    </row>
    <row r="2325" spans="1:8" x14ac:dyDescent="0.35">
      <c r="A2325" t="s">
        <v>848</v>
      </c>
      <c r="B2325" t="s">
        <v>970</v>
      </c>
      <c r="C2325" s="7" t="s">
        <v>13</v>
      </c>
      <c r="D2325">
        <v>22718</v>
      </c>
      <c r="E2325" s="75">
        <v>4</v>
      </c>
      <c r="F2325" s="7">
        <v>43158</v>
      </c>
      <c r="G2325" t="s">
        <v>210</v>
      </c>
      <c r="H2325" s="65">
        <v>-20.88</v>
      </c>
    </row>
    <row r="2326" spans="1:8" x14ac:dyDescent="0.35">
      <c r="A2326" t="s">
        <v>848</v>
      </c>
      <c r="B2326" t="s">
        <v>971</v>
      </c>
      <c r="C2326" s="7" t="s">
        <v>13</v>
      </c>
      <c r="D2326">
        <v>22718</v>
      </c>
      <c r="E2326" s="75">
        <v>14</v>
      </c>
      <c r="F2326" s="7">
        <v>43158</v>
      </c>
      <c r="G2326" t="str">
        <f>B2326&amp;" - Investment Asset - Rh - "&amp;D2326</f>
        <v>Discovery - Investment Asset - Rh - 22718</v>
      </c>
      <c r="H2326" s="65">
        <v>371</v>
      </c>
    </row>
    <row r="2327" spans="1:8" x14ac:dyDescent="0.35">
      <c r="A2327" t="s">
        <v>848</v>
      </c>
      <c r="B2327" t="s">
        <v>971</v>
      </c>
      <c r="C2327" s="7" t="s">
        <v>13</v>
      </c>
      <c r="D2327">
        <v>22718</v>
      </c>
      <c r="E2327" s="75">
        <v>14</v>
      </c>
      <c r="F2327" s="7">
        <v>43158</v>
      </c>
      <c r="G2327" t="s">
        <v>210</v>
      </c>
      <c r="H2327" s="65">
        <v>-371</v>
      </c>
    </row>
    <row r="2328" spans="1:8" x14ac:dyDescent="0.35">
      <c r="A2328" t="s">
        <v>848</v>
      </c>
      <c r="B2328" t="s">
        <v>972</v>
      </c>
      <c r="C2328" s="7" t="s">
        <v>13</v>
      </c>
      <c r="D2328">
        <v>22718</v>
      </c>
      <c r="E2328" s="75">
        <v>18</v>
      </c>
      <c r="F2328" s="7">
        <v>43158</v>
      </c>
      <c r="G2328" t="str">
        <f>B2328&amp;" - Investment Asset - Rh - "&amp;D2328</f>
        <v>Concert Pharmaceuticals - Investment Asset - Rh - 22718</v>
      </c>
      <c r="H2328" s="65">
        <v>406.33</v>
      </c>
    </row>
    <row r="2329" spans="1:8" x14ac:dyDescent="0.35">
      <c r="A2329" t="s">
        <v>848</v>
      </c>
      <c r="B2329" t="s">
        <v>972</v>
      </c>
      <c r="C2329" s="7" t="s">
        <v>13</v>
      </c>
      <c r="D2329">
        <v>22718</v>
      </c>
      <c r="E2329" s="75">
        <v>18</v>
      </c>
      <c r="F2329" s="7">
        <v>43158</v>
      </c>
      <c r="G2329" t="s">
        <v>210</v>
      </c>
      <c r="H2329" s="65">
        <v>-406.33</v>
      </c>
    </row>
    <row r="2330" spans="1:8" x14ac:dyDescent="0.35">
      <c r="A2330" t="s">
        <v>848</v>
      </c>
      <c r="B2330" t="s">
        <v>970</v>
      </c>
      <c r="C2330" s="7" t="s">
        <v>13</v>
      </c>
      <c r="D2330">
        <v>22718</v>
      </c>
      <c r="E2330" s="75">
        <v>76</v>
      </c>
      <c r="F2330" s="7">
        <v>43158</v>
      </c>
      <c r="G2330" t="str">
        <f>B2330&amp;" - Investment Asset - Rh - "&amp;D2330</f>
        <v>Cerecor - Investment Asset - Rh - 22718</v>
      </c>
      <c r="H2330" s="65">
        <v>398.92</v>
      </c>
    </row>
    <row r="2331" spans="1:8" x14ac:dyDescent="0.35">
      <c r="A2331" t="s">
        <v>848</v>
      </c>
      <c r="B2331" t="s">
        <v>970</v>
      </c>
      <c r="C2331" s="7" t="s">
        <v>13</v>
      </c>
      <c r="D2331">
        <v>22718</v>
      </c>
      <c r="E2331" s="75">
        <v>76</v>
      </c>
      <c r="F2331" s="7">
        <v>43158</v>
      </c>
      <c r="G2331" t="s">
        <v>210</v>
      </c>
      <c r="H2331" s="65">
        <v>-398.92</v>
      </c>
    </row>
    <row r="2332" spans="1:8" x14ac:dyDescent="0.35">
      <c r="A2332" t="s">
        <v>848</v>
      </c>
      <c r="B2332" t="s">
        <v>973</v>
      </c>
      <c r="C2332" s="7" t="s">
        <v>13</v>
      </c>
      <c r="D2332">
        <v>22718</v>
      </c>
      <c r="E2332" s="75">
        <v>18</v>
      </c>
      <c r="F2332" s="7">
        <v>43158</v>
      </c>
      <c r="G2332" t="str">
        <f>B2332&amp;" - Investment Asset - Rh - "&amp;D2332</f>
        <v>Casa Systems - Investment Asset - Rh - 22718</v>
      </c>
      <c r="H2332" s="65">
        <v>395.82</v>
      </c>
    </row>
    <row r="2333" spans="1:8" x14ac:dyDescent="0.35">
      <c r="A2333" t="s">
        <v>848</v>
      </c>
      <c r="B2333" t="s">
        <v>973</v>
      </c>
      <c r="C2333" s="7" t="s">
        <v>13</v>
      </c>
      <c r="D2333">
        <v>22718</v>
      </c>
      <c r="E2333" s="75">
        <v>18</v>
      </c>
      <c r="F2333" s="7">
        <v>43158</v>
      </c>
      <c r="G2333" t="s">
        <v>210</v>
      </c>
      <c r="H2333" s="65">
        <v>-395.82</v>
      </c>
    </row>
    <row r="2334" spans="1:8" x14ac:dyDescent="0.35">
      <c r="A2334" t="s">
        <v>848</v>
      </c>
      <c r="B2334" t="s">
        <v>960</v>
      </c>
      <c r="C2334" s="7" t="s">
        <v>13</v>
      </c>
      <c r="D2334">
        <v>22718</v>
      </c>
      <c r="E2334" s="75">
        <v>49</v>
      </c>
      <c r="F2334" s="7">
        <v>43158</v>
      </c>
      <c r="G2334" t="str">
        <f>B2334&amp;" - Investment Asset - Rh - "&amp;D2334</f>
        <v>North European Oil Royalty Trust - Investment Asset - Rh - 22718</v>
      </c>
      <c r="H2334" s="65">
        <v>403.68</v>
      </c>
    </row>
    <row r="2335" spans="1:8" x14ac:dyDescent="0.35">
      <c r="A2335" t="s">
        <v>848</v>
      </c>
      <c r="B2335" t="s">
        <v>960</v>
      </c>
      <c r="C2335" s="7" t="s">
        <v>13</v>
      </c>
      <c r="D2335">
        <v>22718</v>
      </c>
      <c r="E2335" s="75">
        <v>49</v>
      </c>
      <c r="F2335" s="7">
        <v>43158</v>
      </c>
      <c r="G2335" t="s">
        <v>210</v>
      </c>
      <c r="H2335" s="65">
        <v>-403.68</v>
      </c>
    </row>
    <row r="2336" spans="1:8" x14ac:dyDescent="0.35">
      <c r="A2336" t="s">
        <v>845</v>
      </c>
      <c r="B2336" t="s">
        <v>959</v>
      </c>
      <c r="C2336" s="7" t="s">
        <v>13</v>
      </c>
      <c r="D2336">
        <v>21518</v>
      </c>
      <c r="E2336" s="75">
        <v>1</v>
      </c>
      <c r="F2336" s="7">
        <v>43164</v>
      </c>
      <c r="G2336" t="s">
        <v>210</v>
      </c>
      <c r="H2336" s="65">
        <v>1.52</v>
      </c>
    </row>
    <row r="2337" spans="1:8" x14ac:dyDescent="0.35">
      <c r="A2337" t="s">
        <v>845</v>
      </c>
      <c r="B2337" t="s">
        <v>959</v>
      </c>
      <c r="C2337" s="7" t="s">
        <v>13</v>
      </c>
      <c r="D2337">
        <v>21518</v>
      </c>
      <c r="E2337" s="75">
        <v>1</v>
      </c>
      <c r="F2337" s="7">
        <v>43164</v>
      </c>
      <c r="G2337" t="s">
        <v>587</v>
      </c>
      <c r="H2337" s="65">
        <v>-1.52</v>
      </c>
    </row>
    <row r="2338" spans="1:8" x14ac:dyDescent="0.35">
      <c r="A2338" t="s">
        <v>317</v>
      </c>
      <c r="C2338" s="7" t="s">
        <v>13</v>
      </c>
      <c r="E2338" s="75"/>
      <c r="F2338" s="7">
        <v>43167</v>
      </c>
      <c r="G2338" t="s">
        <v>101</v>
      </c>
      <c r="H2338" s="65">
        <v>4.63</v>
      </c>
    </row>
    <row r="2339" spans="1:8" x14ac:dyDescent="0.35">
      <c r="A2339" t="s">
        <v>317</v>
      </c>
      <c r="C2339" s="7" t="s">
        <v>13</v>
      </c>
      <c r="E2339" s="75"/>
      <c r="F2339" s="7">
        <v>43167</v>
      </c>
      <c r="G2339" t="s">
        <v>210</v>
      </c>
      <c r="H2339" s="65">
        <v>-4.63</v>
      </c>
    </row>
    <row r="2340" spans="1:8" x14ac:dyDescent="0.35">
      <c r="A2340" t="s">
        <v>845</v>
      </c>
      <c r="B2340" t="s">
        <v>961</v>
      </c>
      <c r="C2340" s="7" t="s">
        <v>13</v>
      </c>
      <c r="D2340">
        <v>40716</v>
      </c>
      <c r="E2340" s="75">
        <v>1</v>
      </c>
      <c r="F2340" s="7">
        <v>43168</v>
      </c>
      <c r="G2340" t="s">
        <v>210</v>
      </c>
      <c r="H2340" s="65">
        <v>0.78</v>
      </c>
    </row>
    <row r="2341" spans="1:8" x14ac:dyDescent="0.35">
      <c r="A2341" t="s">
        <v>845</v>
      </c>
      <c r="B2341" t="s">
        <v>961</v>
      </c>
      <c r="C2341" s="7" t="s">
        <v>13</v>
      </c>
      <c r="D2341">
        <v>40716</v>
      </c>
      <c r="E2341" s="75">
        <v>1</v>
      </c>
      <c r="F2341" s="7">
        <v>43168</v>
      </c>
      <c r="G2341" t="s">
        <v>587</v>
      </c>
      <c r="H2341" s="65">
        <v>-0.78</v>
      </c>
    </row>
    <row r="2342" spans="1:8" x14ac:dyDescent="0.35">
      <c r="A2342" t="s">
        <v>845</v>
      </c>
      <c r="B2342" t="s">
        <v>956</v>
      </c>
      <c r="C2342" s="7" t="s">
        <v>13</v>
      </c>
      <c r="D2342">
        <v>112717</v>
      </c>
      <c r="E2342" s="75">
        <v>1</v>
      </c>
      <c r="F2342" s="7">
        <v>43174</v>
      </c>
      <c r="G2342" t="s">
        <v>210</v>
      </c>
      <c r="H2342" s="65">
        <v>5.67</v>
      </c>
    </row>
    <row r="2343" spans="1:8" x14ac:dyDescent="0.35">
      <c r="A2343" t="s">
        <v>845</v>
      </c>
      <c r="B2343" t="s">
        <v>956</v>
      </c>
      <c r="C2343" s="7" t="s">
        <v>13</v>
      </c>
      <c r="D2343">
        <v>112717</v>
      </c>
      <c r="E2343" s="75">
        <v>1</v>
      </c>
      <c r="F2343" s="7">
        <v>43174</v>
      </c>
      <c r="G2343" t="s">
        <v>587</v>
      </c>
      <c r="H2343" s="65">
        <v>-5.67</v>
      </c>
    </row>
    <row r="2344" spans="1:8" x14ac:dyDescent="0.35">
      <c r="A2344" t="s">
        <v>246</v>
      </c>
      <c r="C2344" s="7" t="s">
        <v>13</v>
      </c>
      <c r="E2344" s="75"/>
      <c r="F2344" s="7">
        <v>43174</v>
      </c>
      <c r="G2344" t="s">
        <v>210</v>
      </c>
      <c r="H2344" s="65">
        <v>2000</v>
      </c>
    </row>
    <row r="2345" spans="1:8" x14ac:dyDescent="0.35">
      <c r="A2345" t="s">
        <v>246</v>
      </c>
      <c r="C2345" s="7" t="s">
        <v>13</v>
      </c>
      <c r="E2345" s="75"/>
      <c r="F2345" s="7">
        <v>43174</v>
      </c>
      <c r="G2345" t="s">
        <v>101</v>
      </c>
      <c r="H2345" s="65">
        <v>-2000</v>
      </c>
    </row>
    <row r="2346" spans="1:8" x14ac:dyDescent="0.35">
      <c r="A2346" t="s">
        <v>845</v>
      </c>
      <c r="B2346" t="s">
        <v>955</v>
      </c>
      <c r="C2346" s="7" t="s">
        <v>13</v>
      </c>
      <c r="D2346">
        <v>10418</v>
      </c>
      <c r="E2346" s="75">
        <v>1</v>
      </c>
      <c r="F2346" s="7">
        <v>43179</v>
      </c>
      <c r="G2346" t="s">
        <v>210</v>
      </c>
      <c r="H2346" s="65">
        <v>1.84</v>
      </c>
    </row>
    <row r="2347" spans="1:8" x14ac:dyDescent="0.35">
      <c r="A2347" t="s">
        <v>845</v>
      </c>
      <c r="B2347" t="s">
        <v>955</v>
      </c>
      <c r="C2347" s="7" t="s">
        <v>13</v>
      </c>
      <c r="D2347">
        <v>10418</v>
      </c>
      <c r="E2347" s="75">
        <v>1</v>
      </c>
      <c r="F2347" s="7">
        <v>43179</v>
      </c>
      <c r="G2347" t="s">
        <v>587</v>
      </c>
      <c r="H2347" s="65">
        <v>-1.84</v>
      </c>
    </row>
    <row r="2348" spans="1:8" x14ac:dyDescent="0.35">
      <c r="A2348" t="s">
        <v>246</v>
      </c>
      <c r="C2348" s="7" t="s">
        <v>13</v>
      </c>
      <c r="E2348" s="75"/>
      <c r="F2348" s="7">
        <v>43179</v>
      </c>
      <c r="G2348" t="s">
        <v>210</v>
      </c>
      <c r="H2348" s="65">
        <v>500</v>
      </c>
    </row>
    <row r="2349" spans="1:8" x14ac:dyDescent="0.35">
      <c r="A2349" t="s">
        <v>246</v>
      </c>
      <c r="C2349" s="7" t="s">
        <v>13</v>
      </c>
      <c r="E2349" s="75"/>
      <c r="F2349" s="7">
        <v>43179</v>
      </c>
      <c r="G2349" t="s">
        <v>101</v>
      </c>
      <c r="H2349" s="65">
        <v>-500</v>
      </c>
    </row>
    <row r="2350" spans="1:8" x14ac:dyDescent="0.35">
      <c r="A2350" t="s">
        <v>845</v>
      </c>
      <c r="B2350" t="s">
        <v>958</v>
      </c>
      <c r="C2350" s="7" t="s">
        <v>13</v>
      </c>
      <c r="D2350">
        <v>40716</v>
      </c>
      <c r="E2350" s="75">
        <v>1</v>
      </c>
      <c r="F2350" s="7">
        <v>43181</v>
      </c>
      <c r="G2350" t="s">
        <v>210</v>
      </c>
      <c r="H2350" s="65">
        <v>1.4</v>
      </c>
    </row>
    <row r="2351" spans="1:8" x14ac:dyDescent="0.35">
      <c r="A2351" t="s">
        <v>845</v>
      </c>
      <c r="B2351" t="s">
        <v>958</v>
      </c>
      <c r="C2351" s="7" t="s">
        <v>13</v>
      </c>
      <c r="D2351">
        <v>40716</v>
      </c>
      <c r="E2351" s="75">
        <v>1</v>
      </c>
      <c r="F2351" s="7">
        <v>43181</v>
      </c>
      <c r="G2351" t="s">
        <v>587</v>
      </c>
      <c r="H2351" s="65">
        <v>-1.4</v>
      </c>
    </row>
    <row r="2352" spans="1:8" x14ac:dyDescent="0.35">
      <c r="A2352" t="s">
        <v>845</v>
      </c>
      <c r="B2352" t="s">
        <v>944</v>
      </c>
      <c r="C2352" s="7" t="s">
        <v>13</v>
      </c>
      <c r="D2352">
        <v>40716</v>
      </c>
      <c r="E2352" s="75">
        <v>1</v>
      </c>
      <c r="F2352" s="7">
        <v>43182</v>
      </c>
      <c r="G2352" t="s">
        <v>210</v>
      </c>
      <c r="H2352" s="65">
        <v>0.87</v>
      </c>
    </row>
    <row r="2353" spans="1:8" x14ac:dyDescent="0.35">
      <c r="A2353" t="s">
        <v>845</v>
      </c>
      <c r="B2353" t="s">
        <v>944</v>
      </c>
      <c r="C2353" s="7" t="s">
        <v>13</v>
      </c>
      <c r="D2353">
        <v>40716</v>
      </c>
      <c r="E2353" s="75">
        <v>1</v>
      </c>
      <c r="F2353" s="7">
        <v>43182</v>
      </c>
      <c r="G2353" t="s">
        <v>587</v>
      </c>
      <c r="H2353" s="65">
        <v>-0.87</v>
      </c>
    </row>
    <row r="2354" spans="1:8" x14ac:dyDescent="0.35">
      <c r="A2354" t="s">
        <v>845</v>
      </c>
      <c r="B2354" t="s">
        <v>964</v>
      </c>
      <c r="C2354" s="7" t="s">
        <v>13</v>
      </c>
      <c r="D2354">
        <v>40716</v>
      </c>
      <c r="E2354" s="75">
        <v>1</v>
      </c>
      <c r="F2354" s="7">
        <v>43187</v>
      </c>
      <c r="G2354" t="s">
        <v>210</v>
      </c>
      <c r="H2354" s="65">
        <v>1</v>
      </c>
    </row>
    <row r="2355" spans="1:8" x14ac:dyDescent="0.35">
      <c r="A2355" t="s">
        <v>845</v>
      </c>
      <c r="B2355" t="s">
        <v>964</v>
      </c>
      <c r="C2355" s="7" t="s">
        <v>13</v>
      </c>
      <c r="D2355">
        <v>40716</v>
      </c>
      <c r="E2355" s="75">
        <v>1</v>
      </c>
      <c r="F2355" s="7">
        <v>43187</v>
      </c>
      <c r="G2355" t="s">
        <v>587</v>
      </c>
      <c r="H2355" s="65">
        <v>-1</v>
      </c>
    </row>
    <row r="2356" spans="1:8" x14ac:dyDescent="0.35">
      <c r="A2356" t="s">
        <v>845</v>
      </c>
      <c r="B2356" t="s">
        <v>957</v>
      </c>
      <c r="C2356" s="7" t="s">
        <v>13</v>
      </c>
      <c r="D2356">
        <v>40716</v>
      </c>
      <c r="E2356" s="75">
        <v>1</v>
      </c>
      <c r="F2356" s="7">
        <v>43189</v>
      </c>
      <c r="G2356" t="s">
        <v>210</v>
      </c>
      <c r="H2356" s="65">
        <v>2</v>
      </c>
    </row>
    <row r="2357" spans="1:8" x14ac:dyDescent="0.35">
      <c r="A2357" t="s">
        <v>845</v>
      </c>
      <c r="B2357" t="s">
        <v>957</v>
      </c>
      <c r="C2357" s="7" t="s">
        <v>13</v>
      </c>
      <c r="D2357">
        <v>40716</v>
      </c>
      <c r="E2357" s="75">
        <v>1</v>
      </c>
      <c r="F2357" s="7">
        <v>43189</v>
      </c>
      <c r="G2357" t="s">
        <v>587</v>
      </c>
      <c r="H2357" s="65">
        <v>-2</v>
      </c>
    </row>
    <row r="2358" spans="1:8" x14ac:dyDescent="0.35">
      <c r="A2358" t="s">
        <v>845</v>
      </c>
      <c r="B2358" t="s">
        <v>81</v>
      </c>
      <c r="C2358" s="7" t="s">
        <v>13</v>
      </c>
      <c r="D2358">
        <v>40716</v>
      </c>
      <c r="E2358" s="75">
        <v>1</v>
      </c>
      <c r="F2358" s="7">
        <v>43189</v>
      </c>
      <c r="G2358" t="s">
        <v>210</v>
      </c>
      <c r="H2358" s="65">
        <v>2.98</v>
      </c>
    </row>
    <row r="2359" spans="1:8" x14ac:dyDescent="0.35">
      <c r="A2359" t="s">
        <v>845</v>
      </c>
      <c r="B2359" t="s">
        <v>81</v>
      </c>
      <c r="C2359" s="7" t="s">
        <v>13</v>
      </c>
      <c r="D2359">
        <v>40716</v>
      </c>
      <c r="E2359" s="75">
        <v>1</v>
      </c>
      <c r="F2359" s="7">
        <v>43189</v>
      </c>
      <c r="G2359" t="s">
        <v>587</v>
      </c>
      <c r="H2359" s="65">
        <v>-2.98</v>
      </c>
    </row>
    <row r="2360" spans="1:8" x14ac:dyDescent="0.35">
      <c r="A2360" t="s">
        <v>845</v>
      </c>
      <c r="B2360" t="s">
        <v>954</v>
      </c>
      <c r="C2360" s="7" t="s">
        <v>13</v>
      </c>
      <c r="D2360">
        <v>21518</v>
      </c>
      <c r="E2360" s="75">
        <v>1</v>
      </c>
      <c r="F2360" s="7">
        <v>43193</v>
      </c>
      <c r="G2360" t="s">
        <v>210</v>
      </c>
      <c r="H2360" s="65">
        <v>2.4</v>
      </c>
    </row>
    <row r="2361" spans="1:8" x14ac:dyDescent="0.35">
      <c r="A2361" t="s">
        <v>845</v>
      </c>
      <c r="B2361" t="s">
        <v>954</v>
      </c>
      <c r="C2361" s="7" t="s">
        <v>13</v>
      </c>
      <c r="D2361">
        <v>21518</v>
      </c>
      <c r="E2361" s="75">
        <v>1</v>
      </c>
      <c r="F2361" s="7">
        <v>43193</v>
      </c>
      <c r="G2361" t="s">
        <v>587</v>
      </c>
      <c r="H2361" s="65">
        <v>-2.4</v>
      </c>
    </row>
    <row r="2362" spans="1:8" x14ac:dyDescent="0.35">
      <c r="A2362" t="s">
        <v>845</v>
      </c>
      <c r="B2362" t="s">
        <v>953</v>
      </c>
      <c r="C2362" s="7" t="s">
        <v>13</v>
      </c>
      <c r="D2362">
        <v>40716</v>
      </c>
      <c r="E2362" s="75">
        <v>1</v>
      </c>
      <c r="F2362" s="7">
        <v>43194</v>
      </c>
      <c r="G2362" t="s">
        <v>210</v>
      </c>
      <c r="H2362" s="65">
        <v>2.5099999999999998</v>
      </c>
    </row>
    <row r="2363" spans="1:8" x14ac:dyDescent="0.35">
      <c r="A2363" t="s">
        <v>845</v>
      </c>
      <c r="B2363" t="s">
        <v>953</v>
      </c>
      <c r="C2363" s="7" t="s">
        <v>13</v>
      </c>
      <c r="D2363">
        <v>40716</v>
      </c>
      <c r="E2363" s="75">
        <v>1</v>
      </c>
      <c r="F2363" s="7">
        <v>43194</v>
      </c>
      <c r="G2363" t="s">
        <v>587</v>
      </c>
      <c r="H2363" s="65">
        <v>-2.5099999999999998</v>
      </c>
    </row>
    <row r="2364" spans="1:8" x14ac:dyDescent="0.35">
      <c r="A2364" t="s">
        <v>845</v>
      </c>
      <c r="B2364" t="s">
        <v>952</v>
      </c>
      <c r="C2364" s="7" t="s">
        <v>13</v>
      </c>
      <c r="D2364">
        <v>21518</v>
      </c>
      <c r="E2364" s="75">
        <v>1</v>
      </c>
      <c r="F2364" s="7">
        <v>43195</v>
      </c>
      <c r="G2364" t="s">
        <v>210</v>
      </c>
      <c r="H2364" s="65">
        <v>5.44</v>
      </c>
    </row>
    <row r="2365" spans="1:8" x14ac:dyDescent="0.35">
      <c r="A2365" t="s">
        <v>845</v>
      </c>
      <c r="B2365" t="s">
        <v>952</v>
      </c>
      <c r="C2365" s="7" t="s">
        <v>13</v>
      </c>
      <c r="D2365">
        <v>21518</v>
      </c>
      <c r="E2365" s="75">
        <v>1</v>
      </c>
      <c r="F2365" s="7">
        <v>43195</v>
      </c>
      <c r="G2365" t="s">
        <v>587</v>
      </c>
      <c r="H2365" s="65">
        <v>-5.44</v>
      </c>
    </row>
    <row r="2366" spans="1:8" x14ac:dyDescent="0.35">
      <c r="A2366" t="s">
        <v>845</v>
      </c>
      <c r="B2366" t="s">
        <v>950</v>
      </c>
      <c r="C2366" s="7" t="s">
        <v>13</v>
      </c>
      <c r="D2366">
        <v>112717</v>
      </c>
      <c r="E2366" s="75">
        <v>1</v>
      </c>
      <c r="F2366" s="7">
        <v>43196</v>
      </c>
      <c r="G2366" t="s">
        <v>210</v>
      </c>
      <c r="H2366" s="65">
        <v>5.67</v>
      </c>
    </row>
    <row r="2367" spans="1:8" x14ac:dyDescent="0.35">
      <c r="A2367" t="s">
        <v>845</v>
      </c>
      <c r="B2367" t="s">
        <v>950</v>
      </c>
      <c r="C2367" s="7" t="s">
        <v>13</v>
      </c>
      <c r="D2367">
        <v>112717</v>
      </c>
      <c r="E2367" s="75">
        <v>1</v>
      </c>
      <c r="F2367" s="7">
        <v>43196</v>
      </c>
      <c r="G2367" t="s">
        <v>587</v>
      </c>
      <c r="H2367" s="65">
        <v>-5.67</v>
      </c>
    </row>
    <row r="2368" spans="1:8" x14ac:dyDescent="0.35">
      <c r="A2368" t="s">
        <v>845</v>
      </c>
      <c r="B2368" t="s">
        <v>948</v>
      </c>
      <c r="C2368" s="7" t="s">
        <v>13</v>
      </c>
      <c r="D2368">
        <v>112717</v>
      </c>
      <c r="E2368" s="75">
        <v>1</v>
      </c>
      <c r="F2368" s="7">
        <v>43196</v>
      </c>
      <c r="G2368" t="s">
        <v>210</v>
      </c>
      <c r="H2368" s="65">
        <v>0.9</v>
      </c>
    </row>
    <row r="2369" spans="1:8" x14ac:dyDescent="0.35">
      <c r="A2369" t="s">
        <v>845</v>
      </c>
      <c r="B2369" t="s">
        <v>948</v>
      </c>
      <c r="C2369" s="7" t="s">
        <v>13</v>
      </c>
      <c r="D2369">
        <v>112717</v>
      </c>
      <c r="E2369" s="75">
        <v>1</v>
      </c>
      <c r="F2369" s="7">
        <v>43196</v>
      </c>
      <c r="G2369" t="s">
        <v>587</v>
      </c>
      <c r="H2369" s="65">
        <v>-0.9</v>
      </c>
    </row>
    <row r="2370" spans="1:8" x14ac:dyDescent="0.35">
      <c r="A2370" t="s">
        <v>845</v>
      </c>
      <c r="B2370" t="s">
        <v>949</v>
      </c>
      <c r="C2370" s="7" t="s">
        <v>13</v>
      </c>
      <c r="D2370">
        <v>40716</v>
      </c>
      <c r="E2370" s="75">
        <v>1</v>
      </c>
      <c r="F2370" s="7">
        <v>43196</v>
      </c>
      <c r="G2370" t="s">
        <v>210</v>
      </c>
      <c r="H2370" s="65">
        <v>0.98</v>
      </c>
    </row>
    <row r="2371" spans="1:8" x14ac:dyDescent="0.35">
      <c r="A2371" t="s">
        <v>845</v>
      </c>
      <c r="B2371" t="s">
        <v>949</v>
      </c>
      <c r="C2371" s="7" t="s">
        <v>13</v>
      </c>
      <c r="D2371">
        <v>40716</v>
      </c>
      <c r="E2371" s="75">
        <v>1</v>
      </c>
      <c r="F2371" s="7">
        <v>43196</v>
      </c>
      <c r="G2371" t="s">
        <v>587</v>
      </c>
      <c r="H2371" s="65">
        <v>-0.98</v>
      </c>
    </row>
    <row r="2372" spans="1:8" x14ac:dyDescent="0.35">
      <c r="A2372" t="s">
        <v>983</v>
      </c>
      <c r="C2372" s="7" t="s">
        <v>13</v>
      </c>
      <c r="E2372" s="75"/>
      <c r="F2372" s="7">
        <v>43200</v>
      </c>
      <c r="G2372" t="s">
        <v>210</v>
      </c>
      <c r="H2372" s="65">
        <v>0.15</v>
      </c>
    </row>
    <row r="2373" spans="1:8" x14ac:dyDescent="0.35">
      <c r="A2373" t="s">
        <v>983</v>
      </c>
      <c r="C2373" s="7" t="s">
        <v>13</v>
      </c>
      <c r="E2373" s="75"/>
      <c r="F2373" s="7">
        <v>43200</v>
      </c>
      <c r="G2373" t="s">
        <v>943</v>
      </c>
      <c r="H2373" s="65">
        <v>-0.15</v>
      </c>
    </row>
    <row r="2374" spans="1:8" x14ac:dyDescent="0.35">
      <c r="A2374" t="s">
        <v>1404</v>
      </c>
      <c r="B2374" t="s">
        <v>947</v>
      </c>
      <c r="C2374" s="7" t="s">
        <v>13</v>
      </c>
      <c r="D2374">
        <v>40716</v>
      </c>
      <c r="E2374" s="75">
        <v>1</v>
      </c>
      <c r="F2374" s="7">
        <v>43210</v>
      </c>
      <c r="G2374" t="s">
        <v>210</v>
      </c>
      <c r="H2374" s="65">
        <v>24.22</v>
      </c>
    </row>
    <row r="2375" spans="1:8" x14ac:dyDescent="0.35">
      <c r="A2375" t="s">
        <v>1404</v>
      </c>
      <c r="B2375" t="s">
        <v>947</v>
      </c>
      <c r="C2375" s="7" t="s">
        <v>13</v>
      </c>
      <c r="D2375">
        <v>40716</v>
      </c>
      <c r="E2375" s="75">
        <v>1</v>
      </c>
      <c r="F2375" s="7">
        <v>43210</v>
      </c>
      <c r="G2375" t="s">
        <v>1403</v>
      </c>
      <c r="H2375" s="65">
        <v>-24.22</v>
      </c>
    </row>
    <row r="2376" spans="1:8" x14ac:dyDescent="0.35">
      <c r="A2376" t="s">
        <v>845</v>
      </c>
      <c r="B2376" t="s">
        <v>946</v>
      </c>
      <c r="C2376" s="7" t="s">
        <v>13</v>
      </c>
      <c r="D2376">
        <v>40716</v>
      </c>
      <c r="E2376" s="75">
        <v>1</v>
      </c>
      <c r="F2376" s="7">
        <v>43217</v>
      </c>
      <c r="G2376" t="s">
        <v>210</v>
      </c>
      <c r="H2376" s="65">
        <v>1.75</v>
      </c>
    </row>
    <row r="2377" spans="1:8" x14ac:dyDescent="0.35">
      <c r="A2377" t="s">
        <v>845</v>
      </c>
      <c r="B2377" t="s">
        <v>946</v>
      </c>
      <c r="C2377" s="7" t="s">
        <v>13</v>
      </c>
      <c r="D2377">
        <v>40716</v>
      </c>
      <c r="E2377" s="75">
        <v>1</v>
      </c>
      <c r="F2377" s="7">
        <v>43217</v>
      </c>
      <c r="G2377" t="s">
        <v>587</v>
      </c>
      <c r="H2377" s="65">
        <v>-1.75</v>
      </c>
    </row>
    <row r="2378" spans="1:8" x14ac:dyDescent="0.35">
      <c r="A2378" t="s">
        <v>983</v>
      </c>
      <c r="C2378" s="7" t="s">
        <v>13</v>
      </c>
      <c r="E2378" s="75"/>
      <c r="F2378" s="7">
        <v>43231</v>
      </c>
      <c r="G2378" t="s">
        <v>210</v>
      </c>
      <c r="H2378" s="65">
        <v>0.88</v>
      </c>
    </row>
    <row r="2379" spans="1:8" x14ac:dyDescent="0.35">
      <c r="A2379" t="s">
        <v>983</v>
      </c>
      <c r="C2379" s="7" t="s">
        <v>13</v>
      </c>
      <c r="E2379" s="75"/>
      <c r="F2379" s="7">
        <v>43231</v>
      </c>
      <c r="G2379" t="s">
        <v>943</v>
      </c>
      <c r="H2379" s="65">
        <v>-0.88</v>
      </c>
    </row>
    <row r="2380" spans="1:8" x14ac:dyDescent="0.35">
      <c r="A2380" t="s">
        <v>845</v>
      </c>
      <c r="B2380" t="s">
        <v>963</v>
      </c>
      <c r="C2380" s="7" t="s">
        <v>13</v>
      </c>
      <c r="D2380">
        <v>40716</v>
      </c>
      <c r="E2380" s="75">
        <v>1</v>
      </c>
      <c r="F2380" s="7">
        <v>43237</v>
      </c>
      <c r="G2380" t="s">
        <v>210</v>
      </c>
      <c r="H2380" s="65">
        <v>1.46</v>
      </c>
    </row>
    <row r="2381" spans="1:8" x14ac:dyDescent="0.35">
      <c r="A2381" t="s">
        <v>845</v>
      </c>
      <c r="B2381" t="s">
        <v>963</v>
      </c>
      <c r="C2381" s="7" t="s">
        <v>13</v>
      </c>
      <c r="D2381">
        <v>40716</v>
      </c>
      <c r="E2381" s="75">
        <v>1</v>
      </c>
      <c r="F2381" s="7">
        <v>43237</v>
      </c>
      <c r="G2381" t="s">
        <v>587</v>
      </c>
      <c r="H2381" s="65">
        <v>-1.46</v>
      </c>
    </row>
    <row r="2382" spans="1:8" x14ac:dyDescent="0.35">
      <c r="A2382" t="s">
        <v>845</v>
      </c>
      <c r="B2382" t="s">
        <v>961</v>
      </c>
      <c r="C2382" s="7" t="s">
        <v>13</v>
      </c>
      <c r="D2382">
        <v>40716</v>
      </c>
      <c r="E2382" s="75">
        <v>1</v>
      </c>
      <c r="F2382" s="7">
        <v>43245</v>
      </c>
      <c r="G2382" t="s">
        <v>210</v>
      </c>
      <c r="H2382" s="65">
        <v>11.4</v>
      </c>
    </row>
    <row r="2383" spans="1:8" x14ac:dyDescent="0.35">
      <c r="A2383" t="s">
        <v>845</v>
      </c>
      <c r="B2383" t="s">
        <v>961</v>
      </c>
      <c r="C2383" s="7" t="s">
        <v>13</v>
      </c>
      <c r="D2383">
        <v>40716</v>
      </c>
      <c r="E2383" s="75">
        <v>1</v>
      </c>
      <c r="F2383" s="7">
        <v>43245</v>
      </c>
      <c r="G2383" t="s">
        <v>587</v>
      </c>
      <c r="H2383" s="65">
        <v>-11.4</v>
      </c>
    </row>
    <row r="2384" spans="1:8" x14ac:dyDescent="0.35">
      <c r="A2384" t="s">
        <v>845</v>
      </c>
      <c r="B2384" t="s">
        <v>960</v>
      </c>
      <c r="C2384" s="7" t="s">
        <v>13</v>
      </c>
      <c r="D2384">
        <v>22718</v>
      </c>
      <c r="E2384" s="75">
        <v>1</v>
      </c>
      <c r="F2384" s="7">
        <v>43250</v>
      </c>
      <c r="G2384" t="s">
        <v>210</v>
      </c>
      <c r="H2384" s="65">
        <v>9.31</v>
      </c>
    </row>
    <row r="2385" spans="1:8" x14ac:dyDescent="0.35">
      <c r="A2385" t="s">
        <v>845</v>
      </c>
      <c r="B2385" t="s">
        <v>960</v>
      </c>
      <c r="C2385" s="7" t="s">
        <v>13</v>
      </c>
      <c r="D2385">
        <v>22718</v>
      </c>
      <c r="E2385" s="75">
        <v>1</v>
      </c>
      <c r="F2385" s="7">
        <v>43250</v>
      </c>
      <c r="G2385" t="s">
        <v>587</v>
      </c>
      <c r="H2385" s="65">
        <v>-9.31</v>
      </c>
    </row>
    <row r="2386" spans="1:8" x14ac:dyDescent="0.35">
      <c r="A2386" t="s">
        <v>845</v>
      </c>
      <c r="B2386" t="s">
        <v>957</v>
      </c>
      <c r="C2386" s="7" t="s">
        <v>13</v>
      </c>
      <c r="D2386">
        <v>40716</v>
      </c>
      <c r="E2386" s="75">
        <v>1</v>
      </c>
      <c r="F2386" s="7">
        <v>43252</v>
      </c>
      <c r="G2386" t="s">
        <v>210</v>
      </c>
      <c r="H2386" s="65">
        <v>2</v>
      </c>
    </row>
    <row r="2387" spans="1:8" x14ac:dyDescent="0.35">
      <c r="A2387" t="s">
        <v>845</v>
      </c>
      <c r="B2387" t="s">
        <v>957</v>
      </c>
      <c r="C2387" s="7" t="s">
        <v>13</v>
      </c>
      <c r="D2387">
        <v>40716</v>
      </c>
      <c r="E2387" s="75">
        <v>1</v>
      </c>
      <c r="F2387" s="7">
        <v>43252</v>
      </c>
      <c r="G2387" t="s">
        <v>587</v>
      </c>
      <c r="H2387" s="65">
        <v>-2</v>
      </c>
    </row>
    <row r="2388" spans="1:8" x14ac:dyDescent="0.35">
      <c r="A2388" t="s">
        <v>845</v>
      </c>
      <c r="B2388" t="s">
        <v>959</v>
      </c>
      <c r="C2388" s="7" t="s">
        <v>13</v>
      </c>
      <c r="D2388">
        <v>21518</v>
      </c>
      <c r="E2388" s="75">
        <v>1</v>
      </c>
      <c r="F2388" s="7">
        <v>43255</v>
      </c>
      <c r="G2388" t="s">
        <v>210</v>
      </c>
      <c r="H2388" s="65">
        <v>1.52</v>
      </c>
    </row>
    <row r="2389" spans="1:8" x14ac:dyDescent="0.35">
      <c r="A2389" t="s">
        <v>845</v>
      </c>
      <c r="B2389" t="s">
        <v>959</v>
      </c>
      <c r="C2389" s="7" t="s">
        <v>13</v>
      </c>
      <c r="D2389">
        <v>21518</v>
      </c>
      <c r="E2389" s="75">
        <v>1</v>
      </c>
      <c r="F2389" s="7">
        <v>43255</v>
      </c>
      <c r="G2389" t="s">
        <v>587</v>
      </c>
      <c r="H2389" s="65">
        <v>-1.52</v>
      </c>
    </row>
    <row r="2390" spans="1:8" x14ac:dyDescent="0.35">
      <c r="A2390" t="s">
        <v>983</v>
      </c>
      <c r="C2390" s="7" t="s">
        <v>13</v>
      </c>
      <c r="E2390" s="75"/>
      <c r="F2390" s="7">
        <v>43259</v>
      </c>
      <c r="G2390" t="s">
        <v>210</v>
      </c>
      <c r="H2390" s="65">
        <v>0.27</v>
      </c>
    </row>
    <row r="2391" spans="1:8" x14ac:dyDescent="0.35">
      <c r="A2391" t="s">
        <v>983</v>
      </c>
      <c r="C2391" s="7" t="s">
        <v>13</v>
      </c>
      <c r="E2391" s="75"/>
      <c r="F2391" s="7">
        <v>43259</v>
      </c>
      <c r="G2391" t="s">
        <v>943</v>
      </c>
      <c r="H2391" s="65">
        <v>-0.27</v>
      </c>
    </row>
    <row r="2392" spans="1:8" x14ac:dyDescent="0.35">
      <c r="A2392" t="s">
        <v>845</v>
      </c>
      <c r="B2392" t="s">
        <v>81</v>
      </c>
      <c r="C2392" s="7" t="s">
        <v>13</v>
      </c>
      <c r="D2392">
        <v>40716</v>
      </c>
      <c r="E2392" s="75">
        <v>1</v>
      </c>
      <c r="F2392" s="7">
        <v>43263</v>
      </c>
      <c r="G2392" t="s">
        <v>210</v>
      </c>
      <c r="H2392" s="65">
        <v>2.98</v>
      </c>
    </row>
    <row r="2393" spans="1:8" x14ac:dyDescent="0.35">
      <c r="A2393" t="s">
        <v>845</v>
      </c>
      <c r="B2393" t="s">
        <v>81</v>
      </c>
      <c r="C2393" s="7" t="s">
        <v>13</v>
      </c>
      <c r="D2393">
        <v>40716</v>
      </c>
      <c r="E2393" s="75">
        <v>1</v>
      </c>
      <c r="F2393" s="7">
        <v>43263</v>
      </c>
      <c r="G2393" t="s">
        <v>587</v>
      </c>
      <c r="H2393" s="65">
        <v>-2.98</v>
      </c>
    </row>
    <row r="2394" spans="1:8" x14ac:dyDescent="0.35">
      <c r="A2394" t="s">
        <v>317</v>
      </c>
      <c r="C2394" s="7" t="s">
        <v>13</v>
      </c>
      <c r="E2394" s="75"/>
      <c r="F2394" s="7">
        <v>43264</v>
      </c>
      <c r="G2394" t="s">
        <v>101</v>
      </c>
      <c r="H2394" s="65">
        <v>3428.5</v>
      </c>
    </row>
    <row r="2395" spans="1:8" x14ac:dyDescent="0.35">
      <c r="A2395" t="s">
        <v>317</v>
      </c>
      <c r="C2395" s="7" t="s">
        <v>13</v>
      </c>
      <c r="E2395" s="75"/>
      <c r="F2395" s="7">
        <v>43264</v>
      </c>
      <c r="G2395" t="s">
        <v>210</v>
      </c>
      <c r="H2395" s="65">
        <v>-3428.5</v>
      </c>
    </row>
    <row r="2396" spans="1:8" x14ac:dyDescent="0.35">
      <c r="A2396" t="s">
        <v>845</v>
      </c>
      <c r="B2396" t="s">
        <v>958</v>
      </c>
      <c r="C2396" s="7" t="s">
        <v>13</v>
      </c>
      <c r="D2396">
        <v>40716</v>
      </c>
      <c r="E2396" s="75">
        <v>1</v>
      </c>
      <c r="F2396" s="7">
        <v>43265</v>
      </c>
      <c r="G2396" t="s">
        <v>210</v>
      </c>
      <c r="H2396" s="65">
        <v>1.4</v>
      </c>
    </row>
    <row r="2397" spans="1:8" x14ac:dyDescent="0.35">
      <c r="A2397" t="s">
        <v>845</v>
      </c>
      <c r="B2397" t="s">
        <v>958</v>
      </c>
      <c r="C2397" s="7" t="s">
        <v>13</v>
      </c>
      <c r="D2397">
        <v>40716</v>
      </c>
      <c r="E2397" s="75">
        <v>1</v>
      </c>
      <c r="F2397" s="7">
        <v>43265</v>
      </c>
      <c r="G2397" t="s">
        <v>587</v>
      </c>
      <c r="H2397" s="65">
        <v>-1.4</v>
      </c>
    </row>
    <row r="2398" spans="1:8" x14ac:dyDescent="0.35">
      <c r="A2398" t="s">
        <v>845</v>
      </c>
      <c r="B2398" t="s">
        <v>956</v>
      </c>
      <c r="C2398" s="7" t="s">
        <v>13</v>
      </c>
      <c r="D2398">
        <v>112717</v>
      </c>
      <c r="E2398" s="75">
        <v>1</v>
      </c>
      <c r="F2398" s="7">
        <v>43269</v>
      </c>
      <c r="G2398" t="s">
        <v>210</v>
      </c>
      <c r="H2398" s="65">
        <v>5.67</v>
      </c>
    </row>
    <row r="2399" spans="1:8" x14ac:dyDescent="0.35">
      <c r="A2399" t="s">
        <v>845</v>
      </c>
      <c r="B2399" t="s">
        <v>956</v>
      </c>
      <c r="C2399" s="7" t="s">
        <v>13</v>
      </c>
      <c r="D2399">
        <v>112717</v>
      </c>
      <c r="E2399" s="75">
        <v>1</v>
      </c>
      <c r="F2399" s="7">
        <v>43269</v>
      </c>
      <c r="G2399" t="s">
        <v>587</v>
      </c>
      <c r="H2399" s="65">
        <v>-5.67</v>
      </c>
    </row>
    <row r="2400" spans="1:8" x14ac:dyDescent="0.35">
      <c r="A2400" t="s">
        <v>845</v>
      </c>
      <c r="B2400" t="s">
        <v>955</v>
      </c>
      <c r="C2400" s="7" t="s">
        <v>13</v>
      </c>
      <c r="D2400">
        <v>10418</v>
      </c>
      <c r="E2400" s="75">
        <v>1</v>
      </c>
      <c r="F2400" s="7">
        <v>43270</v>
      </c>
      <c r="G2400" t="s">
        <v>210</v>
      </c>
      <c r="H2400" s="65">
        <v>1.84</v>
      </c>
    </row>
    <row r="2401" spans="1:8" x14ac:dyDescent="0.35">
      <c r="A2401" t="s">
        <v>845</v>
      </c>
      <c r="B2401" t="s">
        <v>955</v>
      </c>
      <c r="C2401" s="7" t="s">
        <v>13</v>
      </c>
      <c r="D2401">
        <v>10418</v>
      </c>
      <c r="E2401" s="75">
        <v>1</v>
      </c>
      <c r="F2401" s="7">
        <v>43270</v>
      </c>
      <c r="G2401" t="s">
        <v>587</v>
      </c>
      <c r="H2401" s="65">
        <v>-1.84</v>
      </c>
    </row>
    <row r="2402" spans="1:8" x14ac:dyDescent="0.35">
      <c r="A2402" t="s">
        <v>845</v>
      </c>
      <c r="B2402" t="s">
        <v>944</v>
      </c>
      <c r="C2402" s="7" t="s">
        <v>13</v>
      </c>
      <c r="D2402">
        <v>40716</v>
      </c>
      <c r="E2402" s="75">
        <v>1</v>
      </c>
      <c r="F2402" s="7">
        <v>43273</v>
      </c>
      <c r="G2402" t="s">
        <v>210</v>
      </c>
      <c r="H2402" s="65">
        <v>0.87</v>
      </c>
    </row>
    <row r="2403" spans="1:8" x14ac:dyDescent="0.35">
      <c r="A2403" t="s">
        <v>845</v>
      </c>
      <c r="B2403" t="s">
        <v>944</v>
      </c>
      <c r="C2403" s="7" t="s">
        <v>13</v>
      </c>
      <c r="D2403">
        <v>40716</v>
      </c>
      <c r="E2403" s="75">
        <v>1</v>
      </c>
      <c r="F2403" s="7">
        <v>43273</v>
      </c>
      <c r="G2403" t="s">
        <v>587</v>
      </c>
      <c r="H2403" s="65">
        <v>-0.87</v>
      </c>
    </row>
    <row r="2404" spans="1:8" x14ac:dyDescent="0.35">
      <c r="A2404" t="s">
        <v>845</v>
      </c>
      <c r="B2404" t="s">
        <v>954</v>
      </c>
      <c r="C2404" s="7" t="s">
        <v>13</v>
      </c>
      <c r="D2404">
        <v>21518</v>
      </c>
      <c r="E2404" s="75">
        <v>1</v>
      </c>
      <c r="F2404" s="7">
        <v>43283</v>
      </c>
      <c r="G2404" t="s">
        <v>210</v>
      </c>
      <c r="H2404" s="65">
        <v>2.4</v>
      </c>
    </row>
    <row r="2405" spans="1:8" x14ac:dyDescent="0.35">
      <c r="A2405" t="s">
        <v>845</v>
      </c>
      <c r="B2405" t="s">
        <v>954</v>
      </c>
      <c r="C2405" s="7" t="s">
        <v>13</v>
      </c>
      <c r="D2405">
        <v>21518</v>
      </c>
      <c r="E2405" s="75">
        <v>1</v>
      </c>
      <c r="F2405" s="7">
        <v>43283</v>
      </c>
      <c r="G2405" t="s">
        <v>587</v>
      </c>
      <c r="H2405" s="65">
        <v>-2.4</v>
      </c>
    </row>
    <row r="2406" spans="1:8" x14ac:dyDescent="0.35">
      <c r="A2406" t="s">
        <v>983</v>
      </c>
      <c r="C2406" s="7" t="s">
        <v>13</v>
      </c>
      <c r="E2406" s="75"/>
      <c r="F2406" s="7">
        <v>43283</v>
      </c>
      <c r="G2406" t="s">
        <v>210</v>
      </c>
      <c r="H2406" s="65">
        <v>0.5</v>
      </c>
    </row>
    <row r="2407" spans="1:8" x14ac:dyDescent="0.35">
      <c r="A2407" t="s">
        <v>983</v>
      </c>
      <c r="C2407" s="7" t="s">
        <v>13</v>
      </c>
      <c r="E2407" s="75"/>
      <c r="F2407" s="7">
        <v>43283</v>
      </c>
      <c r="G2407" t="s">
        <v>943</v>
      </c>
      <c r="H2407" s="65">
        <v>-0.5</v>
      </c>
    </row>
    <row r="2408" spans="1:8" x14ac:dyDescent="0.35">
      <c r="A2408" t="s">
        <v>845</v>
      </c>
      <c r="B2408" t="s">
        <v>953</v>
      </c>
      <c r="C2408" s="7" t="s">
        <v>13</v>
      </c>
      <c r="D2408">
        <v>40716</v>
      </c>
      <c r="E2408" s="75">
        <v>1</v>
      </c>
      <c r="F2408" s="7">
        <v>43286</v>
      </c>
      <c r="G2408" t="s">
        <v>210</v>
      </c>
      <c r="H2408" s="65">
        <v>2.5099999999999998</v>
      </c>
    </row>
    <row r="2409" spans="1:8" x14ac:dyDescent="0.35">
      <c r="A2409" t="s">
        <v>845</v>
      </c>
      <c r="B2409" t="s">
        <v>953</v>
      </c>
      <c r="C2409" s="7" t="s">
        <v>13</v>
      </c>
      <c r="D2409">
        <v>40716</v>
      </c>
      <c r="E2409" s="75">
        <v>1</v>
      </c>
      <c r="F2409" s="7">
        <v>43286</v>
      </c>
      <c r="G2409" t="s">
        <v>587</v>
      </c>
      <c r="H2409" s="65">
        <v>-2.5099999999999998</v>
      </c>
    </row>
    <row r="2410" spans="1:8" x14ac:dyDescent="0.35">
      <c r="A2410" t="s">
        <v>845</v>
      </c>
      <c r="B2410" t="s">
        <v>948</v>
      </c>
      <c r="C2410" s="7" t="s">
        <v>13</v>
      </c>
      <c r="D2410">
        <v>112717</v>
      </c>
      <c r="E2410" s="75">
        <v>1</v>
      </c>
      <c r="F2410" s="7">
        <v>43287</v>
      </c>
      <c r="G2410" t="s">
        <v>210</v>
      </c>
      <c r="H2410" s="65">
        <v>0.9</v>
      </c>
    </row>
    <row r="2411" spans="1:8" x14ac:dyDescent="0.35">
      <c r="A2411" t="s">
        <v>845</v>
      </c>
      <c r="B2411" t="s">
        <v>948</v>
      </c>
      <c r="C2411" s="7" t="s">
        <v>13</v>
      </c>
      <c r="D2411">
        <v>112717</v>
      </c>
      <c r="E2411" s="75">
        <v>1</v>
      </c>
      <c r="F2411" s="7">
        <v>43287</v>
      </c>
      <c r="G2411" t="s">
        <v>587</v>
      </c>
      <c r="H2411" s="65">
        <v>-0.9</v>
      </c>
    </row>
    <row r="2412" spans="1:8" x14ac:dyDescent="0.35">
      <c r="A2412" t="s">
        <v>845</v>
      </c>
      <c r="B2412" t="s">
        <v>950</v>
      </c>
      <c r="C2412" s="7" t="s">
        <v>13</v>
      </c>
      <c r="D2412">
        <v>112717</v>
      </c>
      <c r="E2412" s="75">
        <v>1</v>
      </c>
      <c r="F2412" s="7">
        <v>43287</v>
      </c>
      <c r="G2412" t="s">
        <v>210</v>
      </c>
      <c r="H2412" s="65">
        <v>5.67</v>
      </c>
    </row>
    <row r="2413" spans="1:8" x14ac:dyDescent="0.35">
      <c r="A2413" t="s">
        <v>845</v>
      </c>
      <c r="B2413" t="s">
        <v>950</v>
      </c>
      <c r="C2413" s="7" t="s">
        <v>13</v>
      </c>
      <c r="D2413">
        <v>112717</v>
      </c>
      <c r="E2413" s="75">
        <v>1</v>
      </c>
      <c r="F2413" s="7">
        <v>43287</v>
      </c>
      <c r="G2413" t="s">
        <v>587</v>
      </c>
      <c r="H2413" s="65">
        <v>-5.67</v>
      </c>
    </row>
    <row r="2414" spans="1:8" x14ac:dyDescent="0.35">
      <c r="A2414" t="s">
        <v>845</v>
      </c>
      <c r="B2414" t="s">
        <v>952</v>
      </c>
      <c r="C2414" s="7" t="s">
        <v>13</v>
      </c>
      <c r="D2414">
        <v>21518</v>
      </c>
      <c r="E2414" s="75">
        <v>1</v>
      </c>
      <c r="F2414" s="7">
        <v>43287</v>
      </c>
      <c r="G2414" t="s">
        <v>210</v>
      </c>
      <c r="H2414" s="65">
        <v>5.44</v>
      </c>
    </row>
    <row r="2415" spans="1:8" x14ac:dyDescent="0.35">
      <c r="A2415" t="s">
        <v>845</v>
      </c>
      <c r="B2415" t="s">
        <v>952</v>
      </c>
      <c r="C2415" s="7" t="s">
        <v>13</v>
      </c>
      <c r="D2415">
        <v>21518</v>
      </c>
      <c r="E2415" s="75">
        <v>1</v>
      </c>
      <c r="F2415" s="7">
        <v>43287</v>
      </c>
      <c r="G2415" t="s">
        <v>587</v>
      </c>
      <c r="H2415" s="65">
        <v>-5.44</v>
      </c>
    </row>
    <row r="2416" spans="1:8" x14ac:dyDescent="0.35">
      <c r="A2416" t="s">
        <v>845</v>
      </c>
      <c r="B2416" t="s">
        <v>949</v>
      </c>
      <c r="C2416" s="7" t="s">
        <v>13</v>
      </c>
      <c r="D2416">
        <v>40716</v>
      </c>
      <c r="E2416" s="75">
        <v>1</v>
      </c>
      <c r="F2416" s="7">
        <v>43290</v>
      </c>
      <c r="G2416" t="s">
        <v>210</v>
      </c>
      <c r="H2416" s="65">
        <v>0.81</v>
      </c>
    </row>
    <row r="2417" spans="1:8" x14ac:dyDescent="0.35">
      <c r="A2417" t="s">
        <v>845</v>
      </c>
      <c r="B2417" t="s">
        <v>949</v>
      </c>
      <c r="C2417" s="7" t="s">
        <v>13</v>
      </c>
      <c r="D2417">
        <v>40716</v>
      </c>
      <c r="E2417" s="75">
        <v>1</v>
      </c>
      <c r="F2417" s="7">
        <v>43290</v>
      </c>
      <c r="G2417" t="s">
        <v>587</v>
      </c>
      <c r="H2417" s="65">
        <v>-0.81</v>
      </c>
    </row>
    <row r="2418" spans="1:8" x14ac:dyDescent="0.35">
      <c r="A2418" t="s">
        <v>317</v>
      </c>
      <c r="C2418" s="7" t="s">
        <v>13</v>
      </c>
      <c r="E2418" s="75"/>
      <c r="F2418" s="7">
        <v>43300</v>
      </c>
      <c r="G2418" t="s">
        <v>101</v>
      </c>
      <c r="H2418" s="65">
        <v>241.26</v>
      </c>
    </row>
    <row r="2419" spans="1:8" x14ac:dyDescent="0.35">
      <c r="A2419" t="s">
        <v>317</v>
      </c>
      <c r="C2419" s="7" t="s">
        <v>13</v>
      </c>
      <c r="E2419" s="75"/>
      <c r="F2419" s="7">
        <v>43300</v>
      </c>
      <c r="G2419" t="s">
        <v>210</v>
      </c>
      <c r="H2419" s="65">
        <v>-241.26</v>
      </c>
    </row>
    <row r="2420" spans="1:8" x14ac:dyDescent="0.35">
      <c r="A2420" t="s">
        <v>1404</v>
      </c>
      <c r="B2420" t="s">
        <v>947</v>
      </c>
      <c r="C2420" s="7" t="s">
        <v>13</v>
      </c>
      <c r="D2420">
        <v>40716</v>
      </c>
      <c r="E2420" s="75">
        <v>1</v>
      </c>
      <c r="F2420" s="7">
        <v>43301</v>
      </c>
      <c r="G2420" t="s">
        <v>210</v>
      </c>
      <c r="H2420" s="65">
        <v>26.74</v>
      </c>
    </row>
    <row r="2421" spans="1:8" x14ac:dyDescent="0.35">
      <c r="A2421" t="s">
        <v>1404</v>
      </c>
      <c r="B2421" t="s">
        <v>947</v>
      </c>
      <c r="C2421" s="7" t="s">
        <v>13</v>
      </c>
      <c r="D2421">
        <v>40716</v>
      </c>
      <c r="E2421" s="75">
        <v>1</v>
      </c>
      <c r="F2421" s="7">
        <v>43301</v>
      </c>
      <c r="G2421" t="s">
        <v>1403</v>
      </c>
      <c r="H2421" s="65">
        <v>-26.74</v>
      </c>
    </row>
    <row r="2422" spans="1:8" x14ac:dyDescent="0.35">
      <c r="A2422" t="s">
        <v>845</v>
      </c>
      <c r="B2422" t="s">
        <v>946</v>
      </c>
      <c r="C2422" s="7" t="s">
        <v>13</v>
      </c>
      <c r="D2422">
        <v>40716</v>
      </c>
      <c r="E2422" s="75">
        <v>1</v>
      </c>
      <c r="F2422" s="7">
        <v>43308</v>
      </c>
      <c r="G2422" t="s">
        <v>210</v>
      </c>
      <c r="H2422" s="65">
        <v>1.75</v>
      </c>
    </row>
    <row r="2423" spans="1:8" x14ac:dyDescent="0.35">
      <c r="A2423" t="s">
        <v>845</v>
      </c>
      <c r="B2423" t="s">
        <v>946</v>
      </c>
      <c r="C2423" s="7" t="s">
        <v>13</v>
      </c>
      <c r="D2423">
        <v>40716</v>
      </c>
      <c r="E2423" s="75">
        <v>1</v>
      </c>
      <c r="F2423" s="7">
        <v>43308</v>
      </c>
      <c r="G2423" t="s">
        <v>587</v>
      </c>
      <c r="H2423" s="65">
        <v>-1.75</v>
      </c>
    </row>
    <row r="2424" spans="1:8" x14ac:dyDescent="0.35">
      <c r="A2424" t="s">
        <v>317</v>
      </c>
      <c r="C2424" s="7" t="s">
        <v>13</v>
      </c>
      <c r="E2424" s="75"/>
      <c r="F2424" s="7">
        <v>43314</v>
      </c>
      <c r="G2424" t="s">
        <v>101</v>
      </c>
      <c r="H2424" s="65">
        <v>28.49</v>
      </c>
    </row>
    <row r="2425" spans="1:8" x14ac:dyDescent="0.35">
      <c r="A2425" t="s">
        <v>317</v>
      </c>
      <c r="C2425" s="7" t="s">
        <v>13</v>
      </c>
      <c r="E2425" s="75"/>
      <c r="F2425" s="7">
        <v>43314</v>
      </c>
      <c r="G2425" t="s">
        <v>210</v>
      </c>
      <c r="H2425" s="65">
        <v>-28.49</v>
      </c>
    </row>
    <row r="2426" spans="1:8" x14ac:dyDescent="0.35">
      <c r="A2426" t="s">
        <v>983</v>
      </c>
      <c r="C2426" s="7" t="s">
        <v>13</v>
      </c>
      <c r="E2426" s="75"/>
      <c r="F2426" s="7">
        <v>43318</v>
      </c>
      <c r="G2426" t="s">
        <v>210</v>
      </c>
      <c r="H2426" s="65">
        <v>0.1</v>
      </c>
    </row>
    <row r="2427" spans="1:8" x14ac:dyDescent="0.35">
      <c r="A2427" t="s">
        <v>983</v>
      </c>
      <c r="C2427" s="7" t="s">
        <v>13</v>
      </c>
      <c r="E2427" s="75"/>
      <c r="F2427" s="7">
        <v>43318</v>
      </c>
      <c r="G2427" t="s">
        <v>943</v>
      </c>
      <c r="H2427" s="65">
        <v>-0.1</v>
      </c>
    </row>
    <row r="2428" spans="1:8" x14ac:dyDescent="0.35">
      <c r="A2428" t="s">
        <v>845</v>
      </c>
      <c r="B2428" t="s">
        <v>963</v>
      </c>
      <c r="C2428" s="7" t="s">
        <v>13</v>
      </c>
      <c r="D2428">
        <v>40716</v>
      </c>
      <c r="E2428" s="75">
        <v>1</v>
      </c>
      <c r="F2428" s="7">
        <v>43328</v>
      </c>
      <c r="G2428" t="s">
        <v>210</v>
      </c>
      <c r="H2428" s="65">
        <v>1.46</v>
      </c>
    </row>
    <row r="2429" spans="1:8" x14ac:dyDescent="0.35">
      <c r="A2429" t="s">
        <v>845</v>
      </c>
      <c r="B2429" t="s">
        <v>963</v>
      </c>
      <c r="C2429" s="7" t="s">
        <v>13</v>
      </c>
      <c r="D2429">
        <v>40716</v>
      </c>
      <c r="E2429" s="75">
        <v>1</v>
      </c>
      <c r="F2429" s="7">
        <v>43328</v>
      </c>
      <c r="G2429" t="s">
        <v>587</v>
      </c>
      <c r="H2429" s="65">
        <v>-1.46</v>
      </c>
    </row>
    <row r="2430" spans="1:8" x14ac:dyDescent="0.35">
      <c r="A2430" t="s">
        <v>246</v>
      </c>
      <c r="C2430" s="7" t="s">
        <v>13</v>
      </c>
      <c r="E2430" s="75"/>
      <c r="F2430" s="7">
        <v>43332</v>
      </c>
      <c r="G2430" t="s">
        <v>210</v>
      </c>
      <c r="H2430" s="65">
        <v>2000</v>
      </c>
    </row>
    <row r="2431" spans="1:8" x14ac:dyDescent="0.35">
      <c r="A2431" t="s">
        <v>246</v>
      </c>
      <c r="C2431" s="7" t="s">
        <v>13</v>
      </c>
      <c r="E2431" s="75"/>
      <c r="F2431" s="7">
        <v>43332</v>
      </c>
      <c r="G2431" t="s">
        <v>101</v>
      </c>
      <c r="H2431" s="65">
        <v>-2000</v>
      </c>
    </row>
    <row r="2432" spans="1:8" x14ac:dyDescent="0.35">
      <c r="A2432" t="s">
        <v>845</v>
      </c>
      <c r="B2432" t="s">
        <v>962</v>
      </c>
      <c r="C2432" s="7" t="s">
        <v>13</v>
      </c>
      <c r="D2432">
        <v>40716</v>
      </c>
      <c r="E2432" s="75">
        <v>1</v>
      </c>
      <c r="F2432" s="7">
        <v>43333</v>
      </c>
      <c r="G2432" t="s">
        <v>210</v>
      </c>
      <c r="H2432" s="65">
        <v>1.4</v>
      </c>
    </row>
    <row r="2433" spans="1:8" x14ac:dyDescent="0.35">
      <c r="A2433" t="s">
        <v>845</v>
      </c>
      <c r="B2433" t="s">
        <v>962</v>
      </c>
      <c r="C2433" s="7" t="s">
        <v>13</v>
      </c>
      <c r="D2433">
        <v>40716</v>
      </c>
      <c r="E2433" s="75">
        <v>1</v>
      </c>
      <c r="F2433" s="7">
        <v>43333</v>
      </c>
      <c r="G2433" t="s">
        <v>587</v>
      </c>
      <c r="H2433" s="65">
        <v>-1.4</v>
      </c>
    </row>
    <row r="2434" spans="1:8" x14ac:dyDescent="0.35">
      <c r="A2434" t="s">
        <v>845</v>
      </c>
      <c r="B2434" t="s">
        <v>961</v>
      </c>
      <c r="C2434" s="7" t="s">
        <v>13</v>
      </c>
      <c r="D2434">
        <v>40716</v>
      </c>
      <c r="E2434" s="75">
        <v>1</v>
      </c>
      <c r="F2434" s="7">
        <v>43336</v>
      </c>
      <c r="G2434" t="s">
        <v>210</v>
      </c>
      <c r="H2434" s="65">
        <v>2.4</v>
      </c>
    </row>
    <row r="2435" spans="1:8" x14ac:dyDescent="0.35">
      <c r="A2435" t="s">
        <v>845</v>
      </c>
      <c r="B2435" t="s">
        <v>961</v>
      </c>
      <c r="C2435" s="7" t="s">
        <v>13</v>
      </c>
      <c r="D2435">
        <v>40716</v>
      </c>
      <c r="E2435" s="75">
        <v>1</v>
      </c>
      <c r="F2435" s="7">
        <v>43336</v>
      </c>
      <c r="G2435" t="s">
        <v>587</v>
      </c>
      <c r="H2435" s="65">
        <v>-2.4</v>
      </c>
    </row>
    <row r="2436" spans="1:8" x14ac:dyDescent="0.35">
      <c r="A2436" t="s">
        <v>845</v>
      </c>
      <c r="B2436" t="s">
        <v>960</v>
      </c>
      <c r="C2436" s="7" t="s">
        <v>13</v>
      </c>
      <c r="D2436">
        <v>22718</v>
      </c>
      <c r="E2436" s="75">
        <v>1</v>
      </c>
      <c r="F2436" s="7">
        <v>43341</v>
      </c>
      <c r="G2436" t="s">
        <v>210</v>
      </c>
      <c r="H2436" s="65">
        <v>9.31</v>
      </c>
    </row>
    <row r="2437" spans="1:8" x14ac:dyDescent="0.35">
      <c r="A2437" t="s">
        <v>845</v>
      </c>
      <c r="B2437" t="s">
        <v>960</v>
      </c>
      <c r="C2437" s="7" t="s">
        <v>13</v>
      </c>
      <c r="D2437">
        <v>22718</v>
      </c>
      <c r="E2437" s="75">
        <v>1</v>
      </c>
      <c r="F2437" s="7">
        <v>43341</v>
      </c>
      <c r="G2437" t="s">
        <v>587</v>
      </c>
      <c r="H2437" s="65">
        <v>-9.31</v>
      </c>
    </row>
    <row r="2438" spans="1:8" x14ac:dyDescent="0.35">
      <c r="A2438" t="s">
        <v>845</v>
      </c>
      <c r="B2438" t="s">
        <v>959</v>
      </c>
      <c r="C2438" s="7" t="s">
        <v>13</v>
      </c>
      <c r="D2438">
        <v>21518</v>
      </c>
      <c r="E2438" s="75">
        <v>1</v>
      </c>
      <c r="F2438" s="7">
        <v>43347</v>
      </c>
      <c r="G2438" t="s">
        <v>210</v>
      </c>
      <c r="H2438" s="65">
        <v>1.52</v>
      </c>
    </row>
    <row r="2439" spans="1:8" x14ac:dyDescent="0.35">
      <c r="A2439" t="s">
        <v>845</v>
      </c>
      <c r="B2439" t="s">
        <v>959</v>
      </c>
      <c r="C2439" s="7" t="s">
        <v>13</v>
      </c>
      <c r="D2439">
        <v>21518</v>
      </c>
      <c r="E2439" s="75">
        <v>1</v>
      </c>
      <c r="F2439" s="7">
        <v>43347</v>
      </c>
      <c r="G2439" t="s">
        <v>587</v>
      </c>
      <c r="H2439" s="65">
        <v>-1.52</v>
      </c>
    </row>
    <row r="2440" spans="1:8" x14ac:dyDescent="0.35">
      <c r="A2440" t="s">
        <v>845</v>
      </c>
      <c r="B2440" t="s">
        <v>958</v>
      </c>
      <c r="C2440" s="7" t="s">
        <v>13</v>
      </c>
      <c r="D2440">
        <v>40716</v>
      </c>
      <c r="E2440" s="75">
        <v>1</v>
      </c>
      <c r="F2440" s="7">
        <v>43349</v>
      </c>
      <c r="G2440" t="s">
        <v>210</v>
      </c>
      <c r="H2440" s="65">
        <v>1.4</v>
      </c>
    </row>
    <row r="2441" spans="1:8" x14ac:dyDescent="0.35">
      <c r="A2441" t="s">
        <v>845</v>
      </c>
      <c r="B2441" t="s">
        <v>958</v>
      </c>
      <c r="C2441" s="7" t="s">
        <v>13</v>
      </c>
      <c r="D2441">
        <v>40716</v>
      </c>
      <c r="E2441" s="75">
        <v>1</v>
      </c>
      <c r="F2441" s="7">
        <v>43349</v>
      </c>
      <c r="G2441" t="s">
        <v>587</v>
      </c>
      <c r="H2441" s="65">
        <v>-1.4</v>
      </c>
    </row>
    <row r="2442" spans="1:8" x14ac:dyDescent="0.35">
      <c r="A2442" t="s">
        <v>845</v>
      </c>
      <c r="B2442" t="s">
        <v>957</v>
      </c>
      <c r="C2442" s="7" t="s">
        <v>13</v>
      </c>
      <c r="D2442">
        <v>40716</v>
      </c>
      <c r="E2442" s="75">
        <v>1</v>
      </c>
      <c r="F2442" s="7">
        <v>43350</v>
      </c>
      <c r="G2442" t="s">
        <v>210</v>
      </c>
      <c r="H2442" s="65">
        <v>2</v>
      </c>
    </row>
    <row r="2443" spans="1:8" x14ac:dyDescent="0.35">
      <c r="A2443" t="s">
        <v>845</v>
      </c>
      <c r="B2443" t="s">
        <v>957</v>
      </c>
      <c r="C2443" s="7" t="s">
        <v>13</v>
      </c>
      <c r="D2443">
        <v>40716</v>
      </c>
      <c r="E2443" s="75">
        <v>1</v>
      </c>
      <c r="F2443" s="7">
        <v>43350</v>
      </c>
      <c r="G2443" t="s">
        <v>587</v>
      </c>
      <c r="H2443" s="65">
        <v>-2</v>
      </c>
    </row>
    <row r="2444" spans="1:8" x14ac:dyDescent="0.35">
      <c r="A2444" t="s">
        <v>983</v>
      </c>
      <c r="C2444" s="7" t="s">
        <v>13</v>
      </c>
      <c r="E2444" s="75"/>
      <c r="F2444" s="7">
        <v>43353</v>
      </c>
      <c r="G2444" t="s">
        <v>210</v>
      </c>
      <c r="H2444" s="65">
        <v>0.1</v>
      </c>
    </row>
    <row r="2445" spans="1:8" x14ac:dyDescent="0.35">
      <c r="A2445" t="s">
        <v>983</v>
      </c>
      <c r="C2445" s="7" t="s">
        <v>13</v>
      </c>
      <c r="E2445" s="75"/>
      <c r="F2445" s="7">
        <v>43353</v>
      </c>
      <c r="G2445" t="s">
        <v>943</v>
      </c>
      <c r="H2445" s="65">
        <v>-0.1</v>
      </c>
    </row>
    <row r="2446" spans="1:8" x14ac:dyDescent="0.35">
      <c r="A2446" t="s">
        <v>848</v>
      </c>
      <c r="B2446" t="s">
        <v>945</v>
      </c>
      <c r="C2446" s="7" t="s">
        <v>13</v>
      </c>
      <c r="D2446">
        <v>91218</v>
      </c>
      <c r="E2446" s="75">
        <v>16</v>
      </c>
      <c r="F2446" s="7">
        <v>43355</v>
      </c>
      <c r="G2446" t="str">
        <f>B2446&amp;" - Investment Asset - Rh - "&amp;D2446</f>
        <v>Argan - Investment Asset - Rh - 91218</v>
      </c>
      <c r="H2446" s="65">
        <v>688.78</v>
      </c>
    </row>
    <row r="2447" spans="1:8" x14ac:dyDescent="0.35">
      <c r="A2447" t="s">
        <v>848</v>
      </c>
      <c r="B2447" t="s">
        <v>945</v>
      </c>
      <c r="C2447" s="7" t="s">
        <v>13</v>
      </c>
      <c r="D2447">
        <v>91218</v>
      </c>
      <c r="E2447" s="75">
        <v>16</v>
      </c>
      <c r="F2447" s="7">
        <v>43355</v>
      </c>
      <c r="G2447" t="s">
        <v>210</v>
      </c>
      <c r="H2447" s="65">
        <v>-688.78</v>
      </c>
    </row>
    <row r="2448" spans="1:8" x14ac:dyDescent="0.35">
      <c r="A2448" t="s">
        <v>848</v>
      </c>
      <c r="B2448" t="s">
        <v>967</v>
      </c>
      <c r="C2448" s="7" t="s">
        <v>13</v>
      </c>
      <c r="D2448">
        <v>91218</v>
      </c>
      <c r="E2448" s="75">
        <v>164</v>
      </c>
      <c r="F2448" s="7">
        <v>43355</v>
      </c>
      <c r="G2448" t="str">
        <f>B2448&amp;" - Investment Asset - Rh - "&amp;D2448</f>
        <v>Finjan - Investment Asset - Rh - 91218</v>
      </c>
      <c r="H2448" s="65">
        <v>667.48</v>
      </c>
    </row>
    <row r="2449" spans="1:8" x14ac:dyDescent="0.35">
      <c r="A2449" t="s">
        <v>848</v>
      </c>
      <c r="B2449" t="s">
        <v>967</v>
      </c>
      <c r="C2449" s="7" t="s">
        <v>13</v>
      </c>
      <c r="D2449">
        <v>91218</v>
      </c>
      <c r="E2449" s="75">
        <v>164</v>
      </c>
      <c r="F2449" s="7">
        <v>43355</v>
      </c>
      <c r="G2449" t="s">
        <v>210</v>
      </c>
      <c r="H2449" s="65">
        <v>-667.48</v>
      </c>
    </row>
    <row r="2450" spans="1:8" x14ac:dyDescent="0.35">
      <c r="A2450" t="s">
        <v>848</v>
      </c>
      <c r="B2450" t="s">
        <v>966</v>
      </c>
      <c r="C2450" s="7" t="s">
        <v>13</v>
      </c>
      <c r="D2450">
        <v>91218</v>
      </c>
      <c r="E2450" s="75">
        <v>38</v>
      </c>
      <c r="F2450" s="7">
        <v>43355</v>
      </c>
      <c r="G2450" t="str">
        <f>B2450&amp;" - Investment Asset - Rh - "&amp;D2450</f>
        <v>Electro Scientific Industries - Investment Asset - Rh - 91218</v>
      </c>
      <c r="H2450" s="65">
        <v>676.74</v>
      </c>
    </row>
    <row r="2451" spans="1:8" x14ac:dyDescent="0.35">
      <c r="A2451" t="s">
        <v>848</v>
      </c>
      <c r="B2451" t="s">
        <v>966</v>
      </c>
      <c r="C2451" s="7" t="s">
        <v>13</v>
      </c>
      <c r="D2451">
        <v>91218</v>
      </c>
      <c r="E2451" s="75">
        <v>38</v>
      </c>
      <c r="F2451" s="7">
        <v>43355</v>
      </c>
      <c r="G2451" t="s">
        <v>210</v>
      </c>
      <c r="H2451" s="65">
        <v>-676.74</v>
      </c>
    </row>
    <row r="2452" spans="1:8" x14ac:dyDescent="0.35">
      <c r="A2452" t="s">
        <v>845</v>
      </c>
      <c r="B2452" t="s">
        <v>956</v>
      </c>
      <c r="C2452" s="7" t="s">
        <v>13</v>
      </c>
      <c r="D2452">
        <v>112717</v>
      </c>
      <c r="E2452" s="75">
        <v>1</v>
      </c>
      <c r="F2452" s="7">
        <v>43361</v>
      </c>
      <c r="G2452" t="s">
        <v>210</v>
      </c>
      <c r="H2452" s="65">
        <v>5.67</v>
      </c>
    </row>
    <row r="2453" spans="1:8" x14ac:dyDescent="0.35">
      <c r="A2453" t="s">
        <v>845</v>
      </c>
      <c r="B2453" t="s">
        <v>956</v>
      </c>
      <c r="C2453" s="7" t="s">
        <v>13</v>
      </c>
      <c r="D2453">
        <v>112717</v>
      </c>
      <c r="E2453" s="75">
        <v>1</v>
      </c>
      <c r="F2453" s="7">
        <v>43361</v>
      </c>
      <c r="G2453" t="s">
        <v>587</v>
      </c>
      <c r="H2453" s="65">
        <v>-5.67</v>
      </c>
    </row>
    <row r="2454" spans="1:8" x14ac:dyDescent="0.35">
      <c r="A2454" t="s">
        <v>317</v>
      </c>
      <c r="C2454" s="7" t="s">
        <v>13</v>
      </c>
      <c r="E2454" s="75"/>
      <c r="F2454" s="7">
        <v>43361</v>
      </c>
      <c r="G2454" t="s">
        <v>101</v>
      </c>
      <c r="H2454" s="65">
        <v>237.44</v>
      </c>
    </row>
    <row r="2455" spans="1:8" x14ac:dyDescent="0.35">
      <c r="A2455" t="s">
        <v>317</v>
      </c>
      <c r="C2455" s="7" t="s">
        <v>13</v>
      </c>
      <c r="E2455" s="75"/>
      <c r="F2455" s="7">
        <v>43361</v>
      </c>
      <c r="G2455" t="s">
        <v>210</v>
      </c>
      <c r="H2455" s="65">
        <v>-237.44</v>
      </c>
    </row>
    <row r="2456" spans="1:8" x14ac:dyDescent="0.35">
      <c r="A2456" t="s">
        <v>845</v>
      </c>
      <c r="B2456" t="s">
        <v>955</v>
      </c>
      <c r="C2456" s="7" t="s">
        <v>13</v>
      </c>
      <c r="D2456">
        <v>10418</v>
      </c>
      <c r="E2456" s="75">
        <v>1</v>
      </c>
      <c r="F2456" s="7">
        <v>43362</v>
      </c>
      <c r="G2456" t="s">
        <v>210</v>
      </c>
      <c r="H2456" s="65">
        <v>1.84</v>
      </c>
    </row>
    <row r="2457" spans="1:8" x14ac:dyDescent="0.35">
      <c r="A2457" t="s">
        <v>845</v>
      </c>
      <c r="B2457" t="s">
        <v>955</v>
      </c>
      <c r="C2457" s="7" t="s">
        <v>13</v>
      </c>
      <c r="D2457">
        <v>10418</v>
      </c>
      <c r="E2457" s="75">
        <v>1</v>
      </c>
      <c r="F2457" s="7">
        <v>43362</v>
      </c>
      <c r="G2457" t="s">
        <v>587</v>
      </c>
      <c r="H2457" s="65">
        <v>-1.84</v>
      </c>
    </row>
    <row r="2458" spans="1:8" x14ac:dyDescent="0.35">
      <c r="A2458" t="s">
        <v>317</v>
      </c>
      <c r="C2458" s="7" t="s">
        <v>13</v>
      </c>
      <c r="E2458" s="75"/>
      <c r="F2458" s="7">
        <v>43362</v>
      </c>
      <c r="G2458" t="s">
        <v>101</v>
      </c>
      <c r="H2458" s="65">
        <v>93.42</v>
      </c>
    </row>
    <row r="2459" spans="1:8" x14ac:dyDescent="0.35">
      <c r="A2459" t="s">
        <v>317</v>
      </c>
      <c r="C2459" s="7" t="s">
        <v>13</v>
      </c>
      <c r="E2459" s="75"/>
      <c r="F2459" s="7">
        <v>43362</v>
      </c>
      <c r="G2459" t="s">
        <v>210</v>
      </c>
      <c r="H2459" s="65">
        <v>-93.42</v>
      </c>
    </row>
    <row r="2460" spans="1:8" x14ac:dyDescent="0.35">
      <c r="A2460" t="s">
        <v>845</v>
      </c>
      <c r="B2460" t="s">
        <v>954</v>
      </c>
      <c r="C2460" s="7" t="s">
        <v>13</v>
      </c>
      <c r="D2460">
        <v>21518</v>
      </c>
      <c r="E2460" s="75">
        <v>1</v>
      </c>
      <c r="F2460" s="7">
        <v>43374</v>
      </c>
      <c r="G2460" t="s">
        <v>210</v>
      </c>
      <c r="H2460" s="65">
        <v>2.4</v>
      </c>
    </row>
    <row r="2461" spans="1:8" x14ac:dyDescent="0.35">
      <c r="A2461" t="s">
        <v>845</v>
      </c>
      <c r="B2461" t="s">
        <v>954</v>
      </c>
      <c r="C2461" s="7" t="s">
        <v>13</v>
      </c>
      <c r="D2461">
        <v>21518</v>
      </c>
      <c r="E2461" s="75">
        <v>1</v>
      </c>
      <c r="F2461" s="7">
        <v>43374</v>
      </c>
      <c r="G2461" t="s">
        <v>587</v>
      </c>
      <c r="H2461" s="65">
        <v>-2.4</v>
      </c>
    </row>
    <row r="2462" spans="1:8" x14ac:dyDescent="0.35">
      <c r="A2462" t="s">
        <v>845</v>
      </c>
      <c r="B2462" t="s">
        <v>951</v>
      </c>
      <c r="C2462" s="7" t="s">
        <v>13</v>
      </c>
      <c r="E2462" s="75">
        <v>0</v>
      </c>
      <c r="F2462" s="7">
        <v>43376</v>
      </c>
      <c r="G2462" t="s">
        <v>210</v>
      </c>
      <c r="H2462" s="65">
        <v>0.8</v>
      </c>
    </row>
    <row r="2463" spans="1:8" x14ac:dyDescent="0.35">
      <c r="A2463" t="s">
        <v>845</v>
      </c>
      <c r="B2463" t="s">
        <v>951</v>
      </c>
      <c r="C2463" s="7" t="s">
        <v>13</v>
      </c>
      <c r="E2463" s="75">
        <v>0</v>
      </c>
      <c r="F2463" s="7">
        <v>43376</v>
      </c>
      <c r="G2463" t="s">
        <v>587</v>
      </c>
      <c r="H2463" s="65">
        <v>-0.8</v>
      </c>
    </row>
    <row r="2464" spans="1:8" x14ac:dyDescent="0.35">
      <c r="A2464" t="s">
        <v>845</v>
      </c>
      <c r="B2464" t="s">
        <v>952</v>
      </c>
      <c r="C2464" s="7" t="s">
        <v>13</v>
      </c>
      <c r="D2464">
        <v>21518</v>
      </c>
      <c r="E2464" s="75">
        <v>1</v>
      </c>
      <c r="F2464" s="7">
        <v>43376</v>
      </c>
      <c r="G2464" t="s">
        <v>210</v>
      </c>
      <c r="H2464" s="65">
        <v>5.44</v>
      </c>
    </row>
    <row r="2465" spans="1:8" x14ac:dyDescent="0.35">
      <c r="A2465" t="s">
        <v>845</v>
      </c>
      <c r="B2465" t="s">
        <v>952</v>
      </c>
      <c r="C2465" s="7" t="s">
        <v>13</v>
      </c>
      <c r="D2465">
        <v>21518</v>
      </c>
      <c r="E2465" s="75">
        <v>1</v>
      </c>
      <c r="F2465" s="7">
        <v>43376</v>
      </c>
      <c r="G2465" t="s">
        <v>587</v>
      </c>
      <c r="H2465" s="65">
        <v>-5.44</v>
      </c>
    </row>
    <row r="2466" spans="1:8" x14ac:dyDescent="0.35">
      <c r="A2466" t="s">
        <v>845</v>
      </c>
      <c r="B2466" t="s">
        <v>953</v>
      </c>
      <c r="C2466" s="7" t="s">
        <v>13</v>
      </c>
      <c r="D2466">
        <v>40716</v>
      </c>
      <c r="E2466" s="75">
        <v>1</v>
      </c>
      <c r="F2466" s="7">
        <v>43376</v>
      </c>
      <c r="G2466" t="s">
        <v>210</v>
      </c>
      <c r="H2466" s="65">
        <v>2.5099999999999998</v>
      </c>
    </row>
    <row r="2467" spans="1:8" x14ac:dyDescent="0.35">
      <c r="A2467" t="s">
        <v>845</v>
      </c>
      <c r="B2467" t="s">
        <v>953</v>
      </c>
      <c r="C2467" s="7" t="s">
        <v>13</v>
      </c>
      <c r="D2467">
        <v>40716</v>
      </c>
      <c r="E2467" s="75">
        <v>1</v>
      </c>
      <c r="F2467" s="7">
        <v>43376</v>
      </c>
      <c r="G2467" t="s">
        <v>587</v>
      </c>
      <c r="H2467" s="65">
        <v>-2.5099999999999998</v>
      </c>
    </row>
    <row r="2468" spans="1:8" x14ac:dyDescent="0.35">
      <c r="A2468" t="s">
        <v>845</v>
      </c>
      <c r="B2468" t="s">
        <v>950</v>
      </c>
      <c r="C2468" s="7" t="s">
        <v>13</v>
      </c>
      <c r="D2468">
        <v>112717</v>
      </c>
      <c r="E2468" s="75">
        <v>1</v>
      </c>
      <c r="F2468" s="7">
        <v>43377</v>
      </c>
      <c r="G2468" t="s">
        <v>210</v>
      </c>
      <c r="H2468" s="65">
        <v>5.67</v>
      </c>
    </row>
    <row r="2469" spans="1:8" x14ac:dyDescent="0.35">
      <c r="A2469" t="s">
        <v>845</v>
      </c>
      <c r="B2469" t="s">
        <v>950</v>
      </c>
      <c r="C2469" s="7" t="s">
        <v>13</v>
      </c>
      <c r="D2469">
        <v>112717</v>
      </c>
      <c r="E2469" s="75">
        <v>1</v>
      </c>
      <c r="F2469" s="7">
        <v>43377</v>
      </c>
      <c r="G2469" t="s">
        <v>587</v>
      </c>
      <c r="H2469" s="65">
        <v>-5.67</v>
      </c>
    </row>
    <row r="2470" spans="1:8" x14ac:dyDescent="0.35">
      <c r="A2470" t="s">
        <v>246</v>
      </c>
      <c r="C2470" s="7" t="s">
        <v>13</v>
      </c>
      <c r="E2470" s="75"/>
      <c r="F2470" s="7">
        <v>43377</v>
      </c>
      <c r="G2470" t="s">
        <v>210</v>
      </c>
      <c r="H2470" s="65">
        <v>2000</v>
      </c>
    </row>
    <row r="2471" spans="1:8" x14ac:dyDescent="0.35">
      <c r="A2471" t="s">
        <v>246</v>
      </c>
      <c r="C2471" s="7" t="s">
        <v>13</v>
      </c>
      <c r="E2471" s="75"/>
      <c r="F2471" s="7">
        <v>43377</v>
      </c>
      <c r="G2471" t="s">
        <v>101</v>
      </c>
      <c r="H2471" s="65">
        <v>-2000</v>
      </c>
    </row>
    <row r="2472" spans="1:8" x14ac:dyDescent="0.35">
      <c r="A2472" t="s">
        <v>845</v>
      </c>
      <c r="B2472" t="s">
        <v>949</v>
      </c>
      <c r="C2472" s="7" t="s">
        <v>13</v>
      </c>
      <c r="D2472">
        <v>40716</v>
      </c>
      <c r="E2472" s="75">
        <v>1</v>
      </c>
      <c r="F2472" s="7">
        <v>43381</v>
      </c>
      <c r="G2472" t="s">
        <v>210</v>
      </c>
      <c r="H2472" s="65">
        <v>0.97</v>
      </c>
    </row>
    <row r="2473" spans="1:8" x14ac:dyDescent="0.35">
      <c r="A2473" t="s">
        <v>845</v>
      </c>
      <c r="B2473" t="s">
        <v>949</v>
      </c>
      <c r="C2473" s="7" t="s">
        <v>13</v>
      </c>
      <c r="D2473">
        <v>40716</v>
      </c>
      <c r="E2473" s="75">
        <v>1</v>
      </c>
      <c r="F2473" s="7">
        <v>43381</v>
      </c>
      <c r="G2473" t="s">
        <v>587</v>
      </c>
      <c r="H2473" s="65">
        <v>-0.97</v>
      </c>
    </row>
    <row r="2474" spans="1:8" x14ac:dyDescent="0.35">
      <c r="A2474" t="s">
        <v>983</v>
      </c>
      <c r="C2474" s="7" t="s">
        <v>13</v>
      </c>
      <c r="E2474" s="75"/>
      <c r="F2474" s="7">
        <v>43382</v>
      </c>
      <c r="G2474" t="s">
        <v>210</v>
      </c>
      <c r="H2474" s="65">
        <v>0.31</v>
      </c>
    </row>
    <row r="2475" spans="1:8" x14ac:dyDescent="0.35">
      <c r="A2475" t="s">
        <v>983</v>
      </c>
      <c r="C2475" s="7" t="s">
        <v>13</v>
      </c>
      <c r="E2475" s="75"/>
      <c r="F2475" s="7">
        <v>43382</v>
      </c>
      <c r="G2475" t="s">
        <v>943</v>
      </c>
      <c r="H2475" s="65">
        <v>-0.31</v>
      </c>
    </row>
    <row r="2476" spans="1:8" x14ac:dyDescent="0.35">
      <c r="A2476" t="s">
        <v>845</v>
      </c>
      <c r="B2476" t="s">
        <v>948</v>
      </c>
      <c r="C2476" s="7" t="s">
        <v>13</v>
      </c>
      <c r="D2476">
        <v>112717</v>
      </c>
      <c r="E2476" s="75">
        <v>1</v>
      </c>
      <c r="F2476" s="7">
        <v>43384</v>
      </c>
      <c r="G2476" t="s">
        <v>210</v>
      </c>
      <c r="H2476" s="65">
        <v>0.9</v>
      </c>
    </row>
    <row r="2477" spans="1:8" x14ac:dyDescent="0.35">
      <c r="A2477" t="s">
        <v>845</v>
      </c>
      <c r="B2477" t="s">
        <v>948</v>
      </c>
      <c r="C2477" s="7" t="s">
        <v>13</v>
      </c>
      <c r="D2477">
        <v>112717</v>
      </c>
      <c r="E2477" s="75">
        <v>1</v>
      </c>
      <c r="F2477" s="7">
        <v>43384</v>
      </c>
      <c r="G2477" t="s">
        <v>587</v>
      </c>
      <c r="H2477" s="65">
        <v>-0.9</v>
      </c>
    </row>
    <row r="2478" spans="1:8" x14ac:dyDescent="0.35">
      <c r="A2478" t="s">
        <v>1358</v>
      </c>
      <c r="B2478" t="s">
        <v>1359</v>
      </c>
      <c r="C2478" s="7" t="s">
        <v>13</v>
      </c>
      <c r="D2478">
        <v>101718</v>
      </c>
      <c r="E2478" s="75"/>
      <c r="F2478" s="7">
        <v>43390</v>
      </c>
      <c r="G2478" t="str">
        <f>B2478&amp;" - Investment Asset - Rh - "&amp;D2478</f>
        <v>AKS - Investment Asset - Rh - 101718</v>
      </c>
      <c r="H2478" s="65">
        <v>4.67</v>
      </c>
    </row>
    <row r="2479" spans="1:8" x14ac:dyDescent="0.35">
      <c r="A2479" t="s">
        <v>1358</v>
      </c>
      <c r="B2479" t="s">
        <v>1359</v>
      </c>
      <c r="C2479" s="7" t="s">
        <v>13</v>
      </c>
      <c r="D2479">
        <v>101718</v>
      </c>
      <c r="E2479" s="75"/>
      <c r="F2479" s="7">
        <v>43390</v>
      </c>
      <c r="G2479" t="s">
        <v>1360</v>
      </c>
      <c r="H2479" s="65">
        <v>-4.67</v>
      </c>
    </row>
    <row r="2480" spans="1:8" x14ac:dyDescent="0.35">
      <c r="A2480" t="s">
        <v>1404</v>
      </c>
      <c r="B2480" t="s">
        <v>947</v>
      </c>
      <c r="C2480" s="7" t="s">
        <v>13</v>
      </c>
      <c r="D2480">
        <v>40716</v>
      </c>
      <c r="E2480" s="75">
        <v>1</v>
      </c>
      <c r="F2480" s="7">
        <v>43391</v>
      </c>
      <c r="G2480" t="s">
        <v>210</v>
      </c>
      <c r="H2480" s="65">
        <v>26.22</v>
      </c>
    </row>
    <row r="2481" spans="1:8" x14ac:dyDescent="0.35">
      <c r="A2481" t="s">
        <v>1404</v>
      </c>
      <c r="B2481" t="s">
        <v>947</v>
      </c>
      <c r="C2481" s="7" t="s">
        <v>13</v>
      </c>
      <c r="D2481">
        <v>40716</v>
      </c>
      <c r="E2481" s="75">
        <v>1</v>
      </c>
      <c r="F2481" s="7">
        <v>43391</v>
      </c>
      <c r="G2481" t="s">
        <v>1403</v>
      </c>
      <c r="H2481" s="65">
        <v>-26.22</v>
      </c>
    </row>
    <row r="2482" spans="1:8" x14ac:dyDescent="0.35">
      <c r="A2482" t="s">
        <v>848</v>
      </c>
      <c r="B2482" t="s">
        <v>966</v>
      </c>
      <c r="C2482" s="7" t="s">
        <v>13</v>
      </c>
      <c r="D2482">
        <v>102318</v>
      </c>
      <c r="E2482" s="75">
        <v>22</v>
      </c>
      <c r="F2482" s="7">
        <v>43396</v>
      </c>
      <c r="G2482" t="str">
        <f>B2482&amp;" - Investment Asset - Rh - "&amp;D2482</f>
        <v>Electro Scientific Industries - Investment Asset - Rh - 102318</v>
      </c>
      <c r="H2482" s="65">
        <v>327.08999999999997</v>
      </c>
    </row>
    <row r="2483" spans="1:8" x14ac:dyDescent="0.35">
      <c r="A2483" t="s">
        <v>848</v>
      </c>
      <c r="B2483" t="s">
        <v>966</v>
      </c>
      <c r="C2483" s="7" t="s">
        <v>13</v>
      </c>
      <c r="D2483">
        <v>102318</v>
      </c>
      <c r="E2483" s="75">
        <v>22</v>
      </c>
      <c r="F2483" s="7">
        <v>43396</v>
      </c>
      <c r="G2483" t="s">
        <v>210</v>
      </c>
      <c r="H2483" s="65">
        <v>-327.08999999999997</v>
      </c>
    </row>
    <row r="2484" spans="1:8" x14ac:dyDescent="0.35">
      <c r="A2484" t="s">
        <v>848</v>
      </c>
      <c r="B2484" t="s">
        <v>967</v>
      </c>
      <c r="C2484" s="7" t="s">
        <v>13</v>
      </c>
      <c r="D2484">
        <v>102318</v>
      </c>
      <c r="E2484" s="75">
        <v>90</v>
      </c>
      <c r="F2484" s="7">
        <v>43396</v>
      </c>
      <c r="G2484" t="str">
        <f>B2484&amp;" - Investment Asset - Rh - "&amp;D2484</f>
        <v>Finjan - Investment Asset - Rh - 102318</v>
      </c>
      <c r="H2484" s="65">
        <v>336.59</v>
      </c>
    </row>
    <row r="2485" spans="1:8" x14ac:dyDescent="0.35">
      <c r="A2485" t="s">
        <v>848</v>
      </c>
      <c r="B2485" t="s">
        <v>967</v>
      </c>
      <c r="C2485" s="7" t="s">
        <v>13</v>
      </c>
      <c r="D2485">
        <v>102318</v>
      </c>
      <c r="E2485" s="75">
        <v>90</v>
      </c>
      <c r="F2485" s="7">
        <v>43396</v>
      </c>
      <c r="G2485" t="s">
        <v>210</v>
      </c>
      <c r="H2485" s="65">
        <v>-336.59</v>
      </c>
    </row>
    <row r="2486" spans="1:8" x14ac:dyDescent="0.35">
      <c r="A2486" t="s">
        <v>848</v>
      </c>
      <c r="B2486" t="s">
        <v>968</v>
      </c>
      <c r="C2486" s="7" t="s">
        <v>13</v>
      </c>
      <c r="D2486">
        <v>102318</v>
      </c>
      <c r="E2486" s="75">
        <v>350</v>
      </c>
      <c r="F2486" s="7">
        <v>43396</v>
      </c>
      <c r="G2486" t="str">
        <f>B2486&amp;" - Investment Asset - Rh - "&amp;D2486</f>
        <v>Palatin Technologies - Investment Asset - Rh - 102318</v>
      </c>
      <c r="H2486" s="65">
        <v>317.8</v>
      </c>
    </row>
    <row r="2487" spans="1:8" x14ac:dyDescent="0.35">
      <c r="A2487" t="s">
        <v>848</v>
      </c>
      <c r="B2487" t="s">
        <v>968</v>
      </c>
      <c r="C2487" s="7" t="s">
        <v>13</v>
      </c>
      <c r="D2487">
        <v>102318</v>
      </c>
      <c r="E2487" s="75">
        <v>350</v>
      </c>
      <c r="F2487" s="7">
        <v>43396</v>
      </c>
      <c r="G2487" t="s">
        <v>210</v>
      </c>
      <c r="H2487" s="65">
        <v>-317.8</v>
      </c>
    </row>
    <row r="2488" spans="1:8" x14ac:dyDescent="0.35">
      <c r="A2488" t="s">
        <v>848</v>
      </c>
      <c r="B2488" t="s">
        <v>969</v>
      </c>
      <c r="C2488" s="7" t="s">
        <v>13</v>
      </c>
      <c r="D2488">
        <v>102318</v>
      </c>
      <c r="E2488" s="75">
        <v>14</v>
      </c>
      <c r="F2488" s="7">
        <v>43396</v>
      </c>
      <c r="G2488" t="str">
        <f>B2488&amp;" - Investment Asset - Rh - "&amp;D2488</f>
        <v>Thor Industries - Investment Asset - Rh - 102318</v>
      </c>
      <c r="H2488" s="65">
        <v>1049.1600000000001</v>
      </c>
    </row>
    <row r="2489" spans="1:8" x14ac:dyDescent="0.35">
      <c r="A2489" t="s">
        <v>848</v>
      </c>
      <c r="B2489" t="s">
        <v>969</v>
      </c>
      <c r="C2489" s="7" t="s">
        <v>13</v>
      </c>
      <c r="D2489">
        <v>102318</v>
      </c>
      <c r="E2489" s="75">
        <v>14</v>
      </c>
      <c r="F2489" s="7">
        <v>43396</v>
      </c>
      <c r="G2489" t="s">
        <v>210</v>
      </c>
      <c r="H2489" s="65">
        <v>-1049.1600000000001</v>
      </c>
    </row>
    <row r="2490" spans="1:8" x14ac:dyDescent="0.35">
      <c r="A2490" t="s">
        <v>845</v>
      </c>
      <c r="B2490" t="s">
        <v>946</v>
      </c>
      <c r="C2490" s="7" t="s">
        <v>13</v>
      </c>
      <c r="D2490">
        <v>40716</v>
      </c>
      <c r="E2490" s="75">
        <v>1</v>
      </c>
      <c r="F2490" s="7">
        <v>43398</v>
      </c>
      <c r="G2490" t="s">
        <v>210</v>
      </c>
      <c r="H2490" s="65">
        <v>1.75</v>
      </c>
    </row>
    <row r="2491" spans="1:8" x14ac:dyDescent="0.35">
      <c r="A2491" t="s">
        <v>845</v>
      </c>
      <c r="B2491" t="s">
        <v>946</v>
      </c>
      <c r="C2491" s="7" t="s">
        <v>13</v>
      </c>
      <c r="D2491">
        <v>40716</v>
      </c>
      <c r="E2491" s="75">
        <v>1</v>
      </c>
      <c r="F2491" s="7">
        <v>43398</v>
      </c>
      <c r="G2491" t="s">
        <v>587</v>
      </c>
      <c r="H2491" s="65">
        <v>-1.75</v>
      </c>
    </row>
    <row r="2492" spans="1:8" x14ac:dyDescent="0.35">
      <c r="A2492" t="s">
        <v>317</v>
      </c>
      <c r="C2492" s="7" t="s">
        <v>13</v>
      </c>
      <c r="E2492" s="75"/>
      <c r="F2492" s="7">
        <v>43399</v>
      </c>
      <c r="G2492" t="s">
        <v>101</v>
      </c>
      <c r="H2492" s="65">
        <v>21.95</v>
      </c>
    </row>
    <row r="2493" spans="1:8" x14ac:dyDescent="0.35">
      <c r="A2493" t="s">
        <v>317</v>
      </c>
      <c r="C2493" s="7" t="s">
        <v>13</v>
      </c>
      <c r="E2493" s="75"/>
      <c r="F2493" s="7">
        <v>43399</v>
      </c>
      <c r="G2493" t="s">
        <v>210</v>
      </c>
      <c r="H2493" s="65">
        <v>-21.95</v>
      </c>
    </row>
    <row r="2494" spans="1:8" x14ac:dyDescent="0.35">
      <c r="A2494" t="s">
        <v>845</v>
      </c>
      <c r="B2494" t="s">
        <v>945</v>
      </c>
      <c r="C2494" s="7" t="s">
        <v>13</v>
      </c>
      <c r="D2494">
        <v>91218</v>
      </c>
      <c r="E2494" s="75">
        <v>1</v>
      </c>
      <c r="F2494" s="7">
        <v>43403</v>
      </c>
      <c r="G2494" t="s">
        <v>210</v>
      </c>
      <c r="H2494" s="65">
        <v>4</v>
      </c>
    </row>
    <row r="2495" spans="1:8" x14ac:dyDescent="0.35">
      <c r="A2495" t="s">
        <v>845</v>
      </c>
      <c r="B2495" t="s">
        <v>945</v>
      </c>
      <c r="C2495" s="7" t="s">
        <v>13</v>
      </c>
      <c r="D2495">
        <v>91218</v>
      </c>
      <c r="E2495" s="75">
        <v>1</v>
      </c>
      <c r="F2495" s="7">
        <v>43403</v>
      </c>
      <c r="G2495" t="s">
        <v>587</v>
      </c>
      <c r="H2495" s="65">
        <v>-4</v>
      </c>
    </row>
    <row r="2496" spans="1:8" x14ac:dyDescent="0.35">
      <c r="A2496" t="s">
        <v>845</v>
      </c>
      <c r="B2496" t="s">
        <v>944</v>
      </c>
      <c r="C2496" s="7" t="s">
        <v>13</v>
      </c>
      <c r="D2496">
        <v>40716</v>
      </c>
      <c r="E2496" s="75">
        <v>1</v>
      </c>
      <c r="F2496" s="7">
        <v>43408</v>
      </c>
      <c r="G2496" t="s">
        <v>210</v>
      </c>
      <c r="H2496" s="65">
        <v>0.87</v>
      </c>
    </row>
    <row r="2497" spans="1:10" x14ac:dyDescent="0.35">
      <c r="A2497" t="s">
        <v>845</v>
      </c>
      <c r="B2497" t="s">
        <v>944</v>
      </c>
      <c r="C2497" s="7" t="s">
        <v>13</v>
      </c>
      <c r="D2497">
        <v>40716</v>
      </c>
      <c r="E2497" s="75">
        <v>1</v>
      </c>
      <c r="F2497" s="7">
        <v>43408</v>
      </c>
      <c r="G2497" t="s">
        <v>587</v>
      </c>
      <c r="H2497" s="65">
        <v>-0.87</v>
      </c>
    </row>
    <row r="2498" spans="1:10" x14ac:dyDescent="0.35">
      <c r="A2498" t="s">
        <v>983</v>
      </c>
      <c r="C2498" s="7" t="s">
        <v>13</v>
      </c>
      <c r="E2498" s="75"/>
      <c r="F2498" s="7">
        <v>43409</v>
      </c>
      <c r="G2498" t="s">
        <v>210</v>
      </c>
      <c r="H2498" s="65">
        <v>0.1</v>
      </c>
    </row>
    <row r="2499" spans="1:10" x14ac:dyDescent="0.35">
      <c r="A2499" t="s">
        <v>983</v>
      </c>
      <c r="C2499" s="7" t="s">
        <v>13</v>
      </c>
      <c r="E2499" s="75"/>
      <c r="F2499" s="7">
        <v>43409</v>
      </c>
      <c r="G2499" t="s">
        <v>943</v>
      </c>
      <c r="H2499" s="65">
        <v>-0.1</v>
      </c>
    </row>
    <row r="2500" spans="1:10" x14ac:dyDescent="0.35">
      <c r="A2500" t="s">
        <v>983</v>
      </c>
      <c r="C2500" s="7" t="s">
        <v>13</v>
      </c>
      <c r="E2500" s="75"/>
      <c r="F2500" s="7">
        <v>43411</v>
      </c>
      <c r="G2500" t="s">
        <v>210</v>
      </c>
      <c r="H2500" s="65">
        <v>0.1</v>
      </c>
    </row>
    <row r="2501" spans="1:10" x14ac:dyDescent="0.35">
      <c r="A2501" t="s">
        <v>983</v>
      </c>
      <c r="C2501" s="7" t="s">
        <v>13</v>
      </c>
      <c r="E2501" s="75"/>
      <c r="F2501" s="7">
        <v>43411</v>
      </c>
      <c r="G2501" t="s">
        <v>943</v>
      </c>
      <c r="H2501" s="65">
        <v>-0.1</v>
      </c>
    </row>
    <row r="2502" spans="1:10" x14ac:dyDescent="0.35">
      <c r="A2502" t="s">
        <v>1372</v>
      </c>
      <c r="B2502" t="s">
        <v>40</v>
      </c>
      <c r="C2502" s="7" t="s">
        <v>12</v>
      </c>
      <c r="D2502">
        <v>22115</v>
      </c>
      <c r="F2502" s="7">
        <v>42475</v>
      </c>
      <c r="G2502" t="s">
        <v>100</v>
      </c>
      <c r="H2502" s="13">
        <v>6.82</v>
      </c>
    </row>
    <row r="2503" spans="1:10" x14ac:dyDescent="0.35">
      <c r="A2503" t="s">
        <v>1372</v>
      </c>
      <c r="B2503" t="s">
        <v>40</v>
      </c>
      <c r="C2503" s="7" t="s">
        <v>12</v>
      </c>
      <c r="D2503">
        <v>112414</v>
      </c>
      <c r="F2503" s="7">
        <v>42475</v>
      </c>
      <c r="G2503" t="s">
        <v>100</v>
      </c>
      <c r="H2503" s="13">
        <v>6.18</v>
      </c>
    </row>
    <row r="2504" spans="1:10" x14ac:dyDescent="0.35">
      <c r="A2504" t="s">
        <v>1372</v>
      </c>
      <c r="B2504" t="s">
        <v>40</v>
      </c>
      <c r="C2504" s="7" t="s">
        <v>12</v>
      </c>
      <c r="D2504">
        <v>22115</v>
      </c>
      <c r="F2504" s="7">
        <v>42475</v>
      </c>
      <c r="G2504" t="s">
        <v>1373</v>
      </c>
      <c r="H2504" s="13">
        <v>0.23</v>
      </c>
    </row>
    <row r="2505" spans="1:10" x14ac:dyDescent="0.35">
      <c r="A2505" t="s">
        <v>1372</v>
      </c>
      <c r="B2505" t="s">
        <v>40</v>
      </c>
      <c r="C2505" s="7" t="s">
        <v>12</v>
      </c>
      <c r="D2505">
        <v>112414</v>
      </c>
      <c r="F2505" s="7">
        <v>42475</v>
      </c>
      <c r="G2505" t="s">
        <v>1373</v>
      </c>
      <c r="H2505" s="13">
        <v>0.21</v>
      </c>
    </row>
    <row r="2506" spans="1:10" x14ac:dyDescent="0.35">
      <c r="A2506" t="s">
        <v>1372</v>
      </c>
      <c r="B2506" t="s">
        <v>40</v>
      </c>
      <c r="C2506" t="s">
        <v>12</v>
      </c>
      <c r="D2506">
        <v>22115</v>
      </c>
      <c r="F2506" s="7">
        <v>42475</v>
      </c>
      <c r="G2506" t="s">
        <v>1361</v>
      </c>
      <c r="H2506" s="13">
        <v>-7.05</v>
      </c>
    </row>
    <row r="2507" spans="1:10" x14ac:dyDescent="0.35">
      <c r="A2507" t="s">
        <v>1372</v>
      </c>
      <c r="B2507" t="s">
        <v>40</v>
      </c>
      <c r="C2507" t="s">
        <v>12</v>
      </c>
      <c r="D2507">
        <v>112414</v>
      </c>
      <c r="F2507" s="7">
        <v>42475</v>
      </c>
      <c r="G2507" t="s">
        <v>1362</v>
      </c>
      <c r="H2507" s="13">
        <v>-6.39</v>
      </c>
      <c r="J2507" s="77"/>
    </row>
    <row r="2508" spans="1:10" x14ac:dyDescent="0.35">
      <c r="A2508" t="s">
        <v>1372</v>
      </c>
      <c r="B2508" t="s">
        <v>40</v>
      </c>
      <c r="C2508" t="s">
        <v>12</v>
      </c>
      <c r="D2508">
        <v>22115</v>
      </c>
      <c r="F2508" s="7">
        <v>42840</v>
      </c>
      <c r="G2508" t="s">
        <v>100</v>
      </c>
      <c r="H2508" s="13">
        <v>6.85</v>
      </c>
      <c r="J2508" s="77"/>
    </row>
    <row r="2509" spans="1:10" x14ac:dyDescent="0.35">
      <c r="A2509" t="s">
        <v>1372</v>
      </c>
      <c r="B2509" t="s">
        <v>949</v>
      </c>
      <c r="C2509" t="s">
        <v>13</v>
      </c>
      <c r="D2509">
        <v>40716</v>
      </c>
      <c r="F2509" s="7">
        <v>42840</v>
      </c>
      <c r="G2509" t="s">
        <v>100</v>
      </c>
      <c r="H2509" s="13">
        <v>0.15</v>
      </c>
      <c r="J2509" s="77"/>
    </row>
    <row r="2510" spans="1:10" x14ac:dyDescent="0.35">
      <c r="A2510" t="s">
        <v>1372</v>
      </c>
      <c r="B2510" t="s">
        <v>40</v>
      </c>
      <c r="C2510" t="s">
        <v>12</v>
      </c>
      <c r="D2510">
        <v>22115</v>
      </c>
      <c r="F2510" s="7">
        <v>42840</v>
      </c>
      <c r="G2510" t="s">
        <v>1374</v>
      </c>
      <c r="H2510" s="13">
        <v>-0.51</v>
      </c>
    </row>
    <row r="2511" spans="1:10" x14ac:dyDescent="0.35">
      <c r="A2511" t="s">
        <v>1372</v>
      </c>
      <c r="B2511" t="s">
        <v>949</v>
      </c>
      <c r="C2511" t="s">
        <v>13</v>
      </c>
      <c r="D2511">
        <v>40716</v>
      </c>
      <c r="F2511" s="7">
        <v>42840</v>
      </c>
      <c r="G2511" t="s">
        <v>1374</v>
      </c>
      <c r="H2511" s="13">
        <v>-0.01</v>
      </c>
    </row>
    <row r="2512" spans="1:10" x14ac:dyDescent="0.35">
      <c r="A2512" t="s">
        <v>1372</v>
      </c>
      <c r="B2512" t="s">
        <v>40</v>
      </c>
      <c r="C2512" t="s">
        <v>12</v>
      </c>
      <c r="D2512">
        <v>22115</v>
      </c>
      <c r="F2512" s="7">
        <v>42840</v>
      </c>
      <c r="G2512" t="s">
        <v>1361</v>
      </c>
      <c r="H2512" s="13">
        <v>-6.34</v>
      </c>
    </row>
    <row r="2513" spans="1:9" x14ac:dyDescent="0.35">
      <c r="A2513" t="s">
        <v>1372</v>
      </c>
      <c r="B2513" t="s">
        <v>949</v>
      </c>
      <c r="C2513" t="s">
        <v>13</v>
      </c>
      <c r="D2513">
        <v>40716</v>
      </c>
      <c r="F2513" s="7">
        <v>42840</v>
      </c>
      <c r="G2513" t="s">
        <v>1364</v>
      </c>
      <c r="H2513" s="13">
        <v>-0.14000000000000001</v>
      </c>
    </row>
    <row r="2514" spans="1:9" x14ac:dyDescent="0.35">
      <c r="A2514" t="s">
        <v>1372</v>
      </c>
      <c r="B2514" t="s">
        <v>949</v>
      </c>
      <c r="C2514" t="s">
        <v>13</v>
      </c>
      <c r="D2514">
        <v>40716</v>
      </c>
      <c r="F2514" s="7">
        <v>43205</v>
      </c>
      <c r="G2514" t="s">
        <v>100</v>
      </c>
      <c r="H2514" s="13">
        <v>1</v>
      </c>
    </row>
    <row r="2515" spans="1:9" x14ac:dyDescent="0.35">
      <c r="A2515" t="s">
        <v>1372</v>
      </c>
      <c r="B2515" t="s">
        <v>949</v>
      </c>
      <c r="C2515" t="s">
        <v>13</v>
      </c>
      <c r="D2515">
        <v>40716</v>
      </c>
      <c r="F2515" s="7">
        <v>43205</v>
      </c>
      <c r="G2515" t="s">
        <v>1374</v>
      </c>
      <c r="H2515" s="13">
        <v>-0.57999999999999996</v>
      </c>
    </row>
    <row r="2516" spans="1:9" x14ac:dyDescent="0.35">
      <c r="A2516" t="s">
        <v>1372</v>
      </c>
      <c r="B2516" t="s">
        <v>949</v>
      </c>
      <c r="C2516" t="s">
        <v>13</v>
      </c>
      <c r="D2516">
        <v>40716</v>
      </c>
      <c r="F2516" s="7">
        <v>43205</v>
      </c>
      <c r="G2516" t="s">
        <v>1364</v>
      </c>
      <c r="H2516" s="13">
        <v>-0.42</v>
      </c>
    </row>
    <row r="2517" spans="1:9" x14ac:dyDescent="0.35">
      <c r="A2517" t="s">
        <v>849</v>
      </c>
      <c r="B2517" t="s">
        <v>1350</v>
      </c>
      <c r="C2517" s="7" t="s">
        <v>13</v>
      </c>
      <c r="D2517">
        <v>40716</v>
      </c>
      <c r="E2517" s="75">
        <v>22</v>
      </c>
      <c r="F2517" s="7">
        <v>43056</v>
      </c>
      <c r="G2517" t="str">
        <f>B2517&amp;" - Investment Asset - Rh - "&amp;D2517</f>
        <v>Brocade - Investment Asset - Rh - 40716</v>
      </c>
      <c r="H2517" s="65">
        <v>-220.44</v>
      </c>
    </row>
    <row r="2518" spans="1:9" x14ac:dyDescent="0.35">
      <c r="A2518" t="s">
        <v>849</v>
      </c>
      <c r="B2518" t="s">
        <v>1350</v>
      </c>
      <c r="C2518" s="7" t="s">
        <v>13</v>
      </c>
      <c r="D2518">
        <v>40716</v>
      </c>
      <c r="E2518" s="75">
        <v>22</v>
      </c>
      <c r="F2518" s="7">
        <v>43056</v>
      </c>
      <c r="G2518" t="s">
        <v>210</v>
      </c>
      <c r="H2518" s="65">
        <v>280.5</v>
      </c>
    </row>
    <row r="2519" spans="1:9" x14ac:dyDescent="0.35">
      <c r="A2519" t="s">
        <v>849</v>
      </c>
      <c r="B2519" t="s">
        <v>1350</v>
      </c>
      <c r="C2519" s="7" t="s">
        <v>13</v>
      </c>
      <c r="D2519">
        <v>40716</v>
      </c>
      <c r="E2519" s="75">
        <v>22</v>
      </c>
      <c r="F2519" s="7">
        <v>43056</v>
      </c>
      <c r="G2519" t="s">
        <v>143</v>
      </c>
      <c r="H2519" s="65">
        <v>-60.06</v>
      </c>
    </row>
    <row r="2521" spans="1:9" x14ac:dyDescent="0.35">
      <c r="I2521" s="77"/>
    </row>
    <row r="2523" spans="1:9" x14ac:dyDescent="0.35">
      <c r="I2523" s="77"/>
    </row>
    <row r="2524" spans="1:9" x14ac:dyDescent="0.35">
      <c r="I2524" s="7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7D7A2-73AB-4794-BFC4-19EA0E58B3C3}">
  <dimension ref="A1:H263"/>
  <sheetViews>
    <sheetView workbookViewId="0">
      <selection activeCell="D13" sqref="D13"/>
    </sheetView>
  </sheetViews>
  <sheetFormatPr defaultRowHeight="14.5" x14ac:dyDescent="0.35"/>
  <cols>
    <col min="1" max="1" width="24.6328125" bestFit="1" customWidth="1"/>
    <col min="2" max="2" width="28.54296875" bestFit="1" customWidth="1"/>
    <col min="3" max="3" width="14.08984375" bestFit="1" customWidth="1"/>
    <col min="4" max="4" width="6.81640625" bestFit="1" customWidth="1"/>
    <col min="5" max="5" width="8.6328125" bestFit="1" customWidth="1"/>
    <col min="6" max="6" width="10.453125" bestFit="1" customWidth="1"/>
    <col min="7" max="7" width="9.90625" bestFit="1" customWidth="1"/>
    <col min="8" max="8" width="11.54296875" bestFit="1" customWidth="1"/>
  </cols>
  <sheetData>
    <row r="1" spans="1:8" x14ac:dyDescent="0.35">
      <c r="A1" t="s">
        <v>3</v>
      </c>
      <c r="B1" t="s">
        <v>1</v>
      </c>
      <c r="C1" t="s">
        <v>11</v>
      </c>
      <c r="D1" t="s">
        <v>0</v>
      </c>
      <c r="E1" t="s">
        <v>2</v>
      </c>
      <c r="F1" t="s">
        <v>4</v>
      </c>
      <c r="G1" t="s">
        <v>5</v>
      </c>
      <c r="H1" s="83" t="s">
        <v>224</v>
      </c>
    </row>
    <row r="2" spans="1:8" x14ac:dyDescent="0.35">
      <c r="A2" t="s">
        <v>246</v>
      </c>
      <c r="C2" t="s">
        <v>13</v>
      </c>
      <c r="F2" s="7">
        <v>42464</v>
      </c>
      <c r="G2" t="s">
        <v>210</v>
      </c>
      <c r="H2" s="83">
        <v>6107</v>
      </c>
    </row>
    <row r="3" spans="1:8" x14ac:dyDescent="0.35">
      <c r="A3" t="s">
        <v>848</v>
      </c>
      <c r="B3" t="s">
        <v>1353</v>
      </c>
      <c r="C3" t="s">
        <v>13</v>
      </c>
      <c r="D3">
        <v>40716</v>
      </c>
      <c r="E3">
        <v>8</v>
      </c>
      <c r="F3" s="7">
        <v>42467</v>
      </c>
      <c r="G3" t="s">
        <v>210</v>
      </c>
      <c r="H3" s="83">
        <v>-207.19</v>
      </c>
    </row>
    <row r="4" spans="1:8" x14ac:dyDescent="0.35">
      <c r="A4" t="s">
        <v>848</v>
      </c>
      <c r="B4" t="s">
        <v>963</v>
      </c>
      <c r="C4" t="s">
        <v>13</v>
      </c>
      <c r="D4">
        <v>40716</v>
      </c>
      <c r="E4">
        <v>2</v>
      </c>
      <c r="F4" s="7">
        <v>42467</v>
      </c>
      <c r="G4" t="s">
        <v>210</v>
      </c>
      <c r="H4" s="83">
        <v>-218.9</v>
      </c>
    </row>
    <row r="5" spans="1:8" x14ac:dyDescent="0.35">
      <c r="A5" t="s">
        <v>848</v>
      </c>
      <c r="B5" t="s">
        <v>1352</v>
      </c>
      <c r="C5" t="s">
        <v>13</v>
      </c>
      <c r="D5">
        <v>40716</v>
      </c>
      <c r="E5">
        <v>21</v>
      </c>
      <c r="F5" s="7">
        <v>42467</v>
      </c>
      <c r="G5" t="s">
        <v>210</v>
      </c>
      <c r="H5" s="83">
        <v>-227.85</v>
      </c>
    </row>
    <row r="6" spans="1:8" x14ac:dyDescent="0.35">
      <c r="A6" t="s">
        <v>848</v>
      </c>
      <c r="B6" t="s">
        <v>957</v>
      </c>
      <c r="C6" t="s">
        <v>13</v>
      </c>
      <c r="D6">
        <v>40716</v>
      </c>
      <c r="E6">
        <v>8</v>
      </c>
      <c r="F6" s="7">
        <v>42467</v>
      </c>
      <c r="G6" t="s">
        <v>210</v>
      </c>
      <c r="H6" s="83">
        <v>-217.36</v>
      </c>
    </row>
    <row r="7" spans="1:8" x14ac:dyDescent="0.35">
      <c r="A7" t="s">
        <v>848</v>
      </c>
      <c r="B7" t="s">
        <v>947</v>
      </c>
      <c r="C7" t="s">
        <v>13</v>
      </c>
      <c r="D7">
        <v>40716</v>
      </c>
      <c r="E7">
        <v>19</v>
      </c>
      <c r="F7" s="7">
        <v>42467</v>
      </c>
      <c r="G7" t="s">
        <v>210</v>
      </c>
      <c r="H7" s="83">
        <v>-230.85</v>
      </c>
    </row>
    <row r="8" spans="1:8" x14ac:dyDescent="0.35">
      <c r="A8" t="s">
        <v>848</v>
      </c>
      <c r="B8" t="s">
        <v>1351</v>
      </c>
      <c r="C8" t="s">
        <v>13</v>
      </c>
      <c r="D8">
        <v>40716</v>
      </c>
      <c r="E8">
        <v>39</v>
      </c>
      <c r="F8" s="7">
        <v>42467</v>
      </c>
      <c r="G8" t="s">
        <v>210</v>
      </c>
      <c r="H8" s="83">
        <v>-228.54</v>
      </c>
    </row>
    <row r="9" spans="1:8" x14ac:dyDescent="0.35">
      <c r="A9" t="s">
        <v>848</v>
      </c>
      <c r="B9" t="s">
        <v>946</v>
      </c>
      <c r="C9" t="s">
        <v>13</v>
      </c>
      <c r="D9">
        <v>40716</v>
      </c>
      <c r="E9">
        <v>7</v>
      </c>
      <c r="F9" s="7">
        <v>42467</v>
      </c>
      <c r="G9" t="s">
        <v>210</v>
      </c>
      <c r="H9" s="83">
        <v>-206.64</v>
      </c>
    </row>
    <row r="10" spans="1:8" x14ac:dyDescent="0.35">
      <c r="A10" t="s">
        <v>848</v>
      </c>
      <c r="B10" t="s">
        <v>962</v>
      </c>
      <c r="C10" t="s">
        <v>13</v>
      </c>
      <c r="D10">
        <v>40716</v>
      </c>
      <c r="E10">
        <v>4</v>
      </c>
      <c r="F10" s="7">
        <v>42467</v>
      </c>
      <c r="G10" t="s">
        <v>210</v>
      </c>
      <c r="H10" s="83">
        <v>-208.2</v>
      </c>
    </row>
    <row r="11" spans="1:8" x14ac:dyDescent="0.35">
      <c r="A11" t="s">
        <v>848</v>
      </c>
      <c r="B11" t="s">
        <v>1350</v>
      </c>
      <c r="C11" t="s">
        <v>13</v>
      </c>
      <c r="D11">
        <v>40716</v>
      </c>
      <c r="E11">
        <v>22</v>
      </c>
      <c r="F11" s="7">
        <v>42467</v>
      </c>
      <c r="G11" t="s">
        <v>210</v>
      </c>
      <c r="H11" s="83">
        <v>-220.44</v>
      </c>
    </row>
    <row r="12" spans="1:8" x14ac:dyDescent="0.35">
      <c r="A12" t="s">
        <v>848</v>
      </c>
      <c r="B12" t="s">
        <v>1349</v>
      </c>
      <c r="C12" t="s">
        <v>13</v>
      </c>
      <c r="D12">
        <v>40716</v>
      </c>
      <c r="E12">
        <v>28</v>
      </c>
      <c r="F12" s="7">
        <v>42467</v>
      </c>
      <c r="G12" t="s">
        <v>210</v>
      </c>
      <c r="H12" s="83">
        <v>-222.6</v>
      </c>
    </row>
    <row r="13" spans="1:8" x14ac:dyDescent="0.35">
      <c r="A13" t="s">
        <v>848</v>
      </c>
      <c r="B13" t="s">
        <v>1348</v>
      </c>
      <c r="C13" t="s">
        <v>13</v>
      </c>
      <c r="D13">
        <v>40716</v>
      </c>
      <c r="E13">
        <v>7</v>
      </c>
      <c r="F13" s="7">
        <v>42467</v>
      </c>
      <c r="G13" t="s">
        <v>210</v>
      </c>
      <c r="H13" s="83">
        <v>-207.41</v>
      </c>
    </row>
    <row r="14" spans="1:8" x14ac:dyDescent="0.35">
      <c r="A14" t="s">
        <v>848</v>
      </c>
      <c r="B14" t="s">
        <v>1347</v>
      </c>
      <c r="C14" t="s">
        <v>13</v>
      </c>
      <c r="D14">
        <v>40716</v>
      </c>
      <c r="E14">
        <v>15</v>
      </c>
      <c r="F14" s="7">
        <v>42467</v>
      </c>
      <c r="G14" t="s">
        <v>210</v>
      </c>
      <c r="H14" s="83">
        <v>-227.85</v>
      </c>
    </row>
    <row r="15" spans="1:8" x14ac:dyDescent="0.35">
      <c r="A15" t="s">
        <v>848</v>
      </c>
      <c r="B15" t="s">
        <v>1346</v>
      </c>
      <c r="C15" t="s">
        <v>13</v>
      </c>
      <c r="D15">
        <v>40716</v>
      </c>
      <c r="E15">
        <v>5</v>
      </c>
      <c r="F15" s="7">
        <v>42467</v>
      </c>
      <c r="G15" t="s">
        <v>210</v>
      </c>
      <c r="H15" s="83">
        <v>-222.7</v>
      </c>
    </row>
    <row r="16" spans="1:8" x14ac:dyDescent="0.35">
      <c r="A16" t="s">
        <v>848</v>
      </c>
      <c r="B16" t="s">
        <v>944</v>
      </c>
      <c r="C16" t="s">
        <v>13</v>
      </c>
      <c r="D16">
        <v>40716</v>
      </c>
      <c r="E16">
        <v>58</v>
      </c>
      <c r="F16" s="7">
        <v>42467</v>
      </c>
      <c r="G16" t="s">
        <v>210</v>
      </c>
      <c r="H16" s="83">
        <v>-225.04</v>
      </c>
    </row>
    <row r="17" spans="1:8" x14ac:dyDescent="0.35">
      <c r="A17" t="s">
        <v>848</v>
      </c>
      <c r="B17" t="s">
        <v>1345</v>
      </c>
      <c r="C17" t="s">
        <v>13</v>
      </c>
      <c r="D17">
        <v>40716</v>
      </c>
      <c r="E17">
        <v>66</v>
      </c>
      <c r="F17" s="7">
        <v>42467</v>
      </c>
      <c r="G17" t="s">
        <v>210</v>
      </c>
      <c r="H17" s="83">
        <v>-190.73</v>
      </c>
    </row>
    <row r="18" spans="1:8" x14ac:dyDescent="0.35">
      <c r="A18" t="s">
        <v>848</v>
      </c>
      <c r="B18" t="s">
        <v>953</v>
      </c>
      <c r="C18" t="s">
        <v>13</v>
      </c>
      <c r="D18">
        <v>40716</v>
      </c>
      <c r="E18">
        <v>18</v>
      </c>
      <c r="F18" s="7">
        <v>42467</v>
      </c>
      <c r="G18" t="s">
        <v>210</v>
      </c>
      <c r="H18" s="83">
        <v>-217.98</v>
      </c>
    </row>
    <row r="19" spans="1:8" x14ac:dyDescent="0.35">
      <c r="A19" t="s">
        <v>848</v>
      </c>
      <c r="B19" t="s">
        <v>81</v>
      </c>
      <c r="C19" t="s">
        <v>13</v>
      </c>
      <c r="D19">
        <v>40716</v>
      </c>
      <c r="E19">
        <v>17</v>
      </c>
      <c r="F19" s="7">
        <v>42467</v>
      </c>
      <c r="G19" t="s">
        <v>210</v>
      </c>
      <c r="H19" s="83">
        <v>-224.23</v>
      </c>
    </row>
    <row r="20" spans="1:8" x14ac:dyDescent="0.35">
      <c r="A20" t="s">
        <v>848</v>
      </c>
      <c r="B20" t="s">
        <v>1344</v>
      </c>
      <c r="C20" t="s">
        <v>13</v>
      </c>
      <c r="D20">
        <v>40716</v>
      </c>
      <c r="E20">
        <v>4</v>
      </c>
      <c r="F20" s="7">
        <v>42467</v>
      </c>
      <c r="G20" t="s">
        <v>210</v>
      </c>
      <c r="H20" s="83">
        <v>-216.36</v>
      </c>
    </row>
    <row r="21" spans="1:8" x14ac:dyDescent="0.35">
      <c r="A21" t="s">
        <v>848</v>
      </c>
      <c r="B21" t="s">
        <v>1343</v>
      </c>
      <c r="C21" t="s">
        <v>13</v>
      </c>
      <c r="D21">
        <v>40716</v>
      </c>
      <c r="E21">
        <v>13</v>
      </c>
      <c r="F21" s="7">
        <v>42467</v>
      </c>
      <c r="G21" t="s">
        <v>210</v>
      </c>
      <c r="H21" s="83">
        <v>-215.77</v>
      </c>
    </row>
    <row r="22" spans="1:8" x14ac:dyDescent="0.35">
      <c r="A22" t="s">
        <v>848</v>
      </c>
      <c r="B22" t="s">
        <v>1342</v>
      </c>
      <c r="C22" t="s">
        <v>13</v>
      </c>
      <c r="D22">
        <v>40716</v>
      </c>
      <c r="E22">
        <v>9</v>
      </c>
      <c r="F22" s="7">
        <v>42467</v>
      </c>
      <c r="G22" t="s">
        <v>210</v>
      </c>
      <c r="H22" s="83">
        <v>-214.29</v>
      </c>
    </row>
    <row r="23" spans="1:8" x14ac:dyDescent="0.35">
      <c r="A23" t="s">
        <v>848</v>
      </c>
      <c r="B23" t="s">
        <v>961</v>
      </c>
      <c r="C23" t="s">
        <v>13</v>
      </c>
      <c r="D23">
        <v>40716</v>
      </c>
      <c r="E23">
        <v>6</v>
      </c>
      <c r="F23" s="7">
        <v>42467</v>
      </c>
      <c r="G23" t="s">
        <v>210</v>
      </c>
      <c r="H23" s="83">
        <v>-201.9</v>
      </c>
    </row>
    <row r="24" spans="1:8" x14ac:dyDescent="0.35">
      <c r="A24" t="s">
        <v>848</v>
      </c>
      <c r="B24" t="s">
        <v>964</v>
      </c>
      <c r="C24" t="s">
        <v>13</v>
      </c>
      <c r="D24">
        <v>40716</v>
      </c>
      <c r="E24">
        <v>20</v>
      </c>
      <c r="F24" s="7">
        <v>42467</v>
      </c>
      <c r="G24" t="s">
        <v>210</v>
      </c>
      <c r="H24" s="83">
        <v>-222.8</v>
      </c>
    </row>
    <row r="25" spans="1:8" x14ac:dyDescent="0.35">
      <c r="A25" t="s">
        <v>848</v>
      </c>
      <c r="B25" t="s">
        <v>1341</v>
      </c>
      <c r="C25" t="s">
        <v>13</v>
      </c>
      <c r="D25">
        <v>40716</v>
      </c>
      <c r="E25">
        <v>16</v>
      </c>
      <c r="F25" s="7">
        <v>42467</v>
      </c>
      <c r="G25" t="s">
        <v>210</v>
      </c>
      <c r="H25" s="83">
        <v>-221.92</v>
      </c>
    </row>
    <row r="26" spans="1:8" x14ac:dyDescent="0.35">
      <c r="A26" t="s">
        <v>848</v>
      </c>
      <c r="B26" t="s">
        <v>958</v>
      </c>
      <c r="C26" t="s">
        <v>13</v>
      </c>
      <c r="D26">
        <v>40716</v>
      </c>
      <c r="E26">
        <v>7</v>
      </c>
      <c r="F26" s="7">
        <v>42467</v>
      </c>
      <c r="G26" t="s">
        <v>210</v>
      </c>
      <c r="H26" s="83">
        <v>-209.58</v>
      </c>
    </row>
    <row r="27" spans="1:8" x14ac:dyDescent="0.35">
      <c r="A27" t="s">
        <v>848</v>
      </c>
      <c r="B27" t="s">
        <v>1340</v>
      </c>
      <c r="C27" t="s">
        <v>13</v>
      </c>
      <c r="D27">
        <v>40716</v>
      </c>
      <c r="E27">
        <v>2</v>
      </c>
      <c r="F27" s="7">
        <v>42467</v>
      </c>
      <c r="G27" t="s">
        <v>210</v>
      </c>
      <c r="H27" s="83">
        <v>-226.54</v>
      </c>
    </row>
    <row r="28" spans="1:8" x14ac:dyDescent="0.35">
      <c r="A28" t="s">
        <v>848</v>
      </c>
      <c r="B28" t="s">
        <v>965</v>
      </c>
      <c r="C28" t="s">
        <v>13</v>
      </c>
      <c r="D28">
        <v>40716</v>
      </c>
      <c r="E28">
        <v>15</v>
      </c>
      <c r="F28" s="7">
        <v>42467</v>
      </c>
      <c r="G28" t="s">
        <v>210</v>
      </c>
      <c r="H28" s="83">
        <v>-218.4</v>
      </c>
    </row>
    <row r="29" spans="1:8" x14ac:dyDescent="0.35">
      <c r="A29" t="s">
        <v>848</v>
      </c>
      <c r="B29" t="s">
        <v>1339</v>
      </c>
      <c r="C29" t="s">
        <v>13</v>
      </c>
      <c r="D29">
        <v>40716</v>
      </c>
      <c r="E29">
        <v>11</v>
      </c>
      <c r="F29" s="7">
        <v>42467</v>
      </c>
      <c r="G29" t="s">
        <v>210</v>
      </c>
      <c r="H29" s="83">
        <v>-218.68</v>
      </c>
    </row>
    <row r="30" spans="1:8" x14ac:dyDescent="0.35">
      <c r="A30" t="s">
        <v>848</v>
      </c>
      <c r="B30" t="s">
        <v>949</v>
      </c>
      <c r="C30" t="s">
        <v>13</v>
      </c>
      <c r="D30">
        <v>40716</v>
      </c>
      <c r="E30">
        <v>100</v>
      </c>
      <c r="F30" s="7">
        <v>42467</v>
      </c>
      <c r="G30" t="s">
        <v>210</v>
      </c>
      <c r="H30" s="83">
        <v>-224.99</v>
      </c>
    </row>
    <row r="31" spans="1:8" x14ac:dyDescent="0.35">
      <c r="A31" t="s">
        <v>845</v>
      </c>
      <c r="B31" t="s">
        <v>947</v>
      </c>
      <c r="C31" t="s">
        <v>13</v>
      </c>
      <c r="D31">
        <v>40716</v>
      </c>
      <c r="E31">
        <v>1</v>
      </c>
      <c r="F31" s="7">
        <v>42480</v>
      </c>
      <c r="G31" t="s">
        <v>210</v>
      </c>
      <c r="H31" s="83">
        <v>1.37</v>
      </c>
    </row>
    <row r="32" spans="1:8" x14ac:dyDescent="0.35">
      <c r="A32" t="s">
        <v>317</v>
      </c>
      <c r="C32" t="s">
        <v>13</v>
      </c>
      <c r="F32" s="7">
        <v>42481</v>
      </c>
      <c r="G32" t="s">
        <v>210</v>
      </c>
      <c r="H32" s="83">
        <v>-11.26</v>
      </c>
    </row>
    <row r="33" spans="1:8" x14ac:dyDescent="0.35">
      <c r="A33" t="s">
        <v>845</v>
      </c>
      <c r="B33" t="s">
        <v>946</v>
      </c>
      <c r="C33" t="s">
        <v>13</v>
      </c>
      <c r="D33">
        <v>40716</v>
      </c>
      <c r="E33">
        <v>1</v>
      </c>
      <c r="F33" s="7">
        <v>42487</v>
      </c>
      <c r="G33" t="s">
        <v>210</v>
      </c>
      <c r="H33" s="83">
        <v>1.75</v>
      </c>
    </row>
    <row r="34" spans="1:8" x14ac:dyDescent="0.35">
      <c r="A34" t="s">
        <v>317</v>
      </c>
      <c r="C34" t="s">
        <v>13</v>
      </c>
      <c r="F34" s="7">
        <v>42495</v>
      </c>
      <c r="G34" t="s">
        <v>210</v>
      </c>
      <c r="H34" s="83">
        <v>-3.14</v>
      </c>
    </row>
    <row r="35" spans="1:8" x14ac:dyDescent="0.35">
      <c r="A35" t="s">
        <v>845</v>
      </c>
      <c r="B35" t="s">
        <v>963</v>
      </c>
      <c r="C35" t="s">
        <v>13</v>
      </c>
      <c r="D35">
        <v>40716</v>
      </c>
      <c r="E35">
        <v>1</v>
      </c>
      <c r="F35" s="7">
        <v>42502</v>
      </c>
      <c r="G35" t="s">
        <v>210</v>
      </c>
      <c r="H35" s="83">
        <v>1.1399999999999999</v>
      </c>
    </row>
    <row r="36" spans="1:8" x14ac:dyDescent="0.35">
      <c r="A36" t="s">
        <v>845</v>
      </c>
      <c r="B36" t="s">
        <v>962</v>
      </c>
      <c r="C36" t="s">
        <v>13</v>
      </c>
      <c r="D36">
        <v>40716</v>
      </c>
      <c r="E36">
        <v>1</v>
      </c>
      <c r="F36" s="7">
        <v>42503</v>
      </c>
      <c r="G36" t="s">
        <v>210</v>
      </c>
      <c r="H36" s="83">
        <v>1.76</v>
      </c>
    </row>
    <row r="37" spans="1:8" x14ac:dyDescent="0.35">
      <c r="A37" t="s">
        <v>845</v>
      </c>
      <c r="B37" t="s">
        <v>961</v>
      </c>
      <c r="C37" t="s">
        <v>13</v>
      </c>
      <c r="D37">
        <v>40716</v>
      </c>
      <c r="E37">
        <v>1</v>
      </c>
      <c r="F37" s="7">
        <v>42510</v>
      </c>
      <c r="G37" t="s">
        <v>210</v>
      </c>
      <c r="H37" s="83">
        <v>0.36</v>
      </c>
    </row>
    <row r="38" spans="1:8" x14ac:dyDescent="0.35">
      <c r="A38" t="s">
        <v>845</v>
      </c>
      <c r="B38" t="s">
        <v>957</v>
      </c>
      <c r="C38" t="s">
        <v>13</v>
      </c>
      <c r="D38">
        <v>40716</v>
      </c>
      <c r="E38">
        <v>1</v>
      </c>
      <c r="F38" s="7">
        <v>42524</v>
      </c>
      <c r="G38" t="s">
        <v>210</v>
      </c>
      <c r="H38" s="83">
        <v>1.76</v>
      </c>
    </row>
    <row r="39" spans="1:8" x14ac:dyDescent="0.35">
      <c r="A39" t="s">
        <v>845</v>
      </c>
      <c r="B39" t="s">
        <v>944</v>
      </c>
      <c r="C39" t="s">
        <v>13</v>
      </c>
      <c r="D39">
        <v>40716</v>
      </c>
      <c r="E39">
        <v>1</v>
      </c>
      <c r="F39" s="7">
        <v>42529</v>
      </c>
      <c r="G39" t="s">
        <v>210</v>
      </c>
      <c r="H39" s="83">
        <v>0.87</v>
      </c>
    </row>
    <row r="40" spans="1:8" x14ac:dyDescent="0.35">
      <c r="A40" t="s">
        <v>845</v>
      </c>
      <c r="B40" t="s">
        <v>958</v>
      </c>
      <c r="C40" t="s">
        <v>13</v>
      </c>
      <c r="D40">
        <v>40716</v>
      </c>
      <c r="E40">
        <v>1</v>
      </c>
      <c r="F40" s="7">
        <v>42535</v>
      </c>
      <c r="G40" t="s">
        <v>210</v>
      </c>
      <c r="H40" s="83">
        <v>1.4</v>
      </c>
    </row>
    <row r="41" spans="1:8" x14ac:dyDescent="0.35">
      <c r="A41" t="s">
        <v>845</v>
      </c>
      <c r="B41" t="s">
        <v>965</v>
      </c>
      <c r="C41" t="s">
        <v>13</v>
      </c>
      <c r="D41">
        <v>40716</v>
      </c>
      <c r="E41">
        <v>1</v>
      </c>
      <c r="F41" s="7">
        <v>42536</v>
      </c>
      <c r="G41" t="s">
        <v>210</v>
      </c>
      <c r="H41" s="83">
        <v>2.85</v>
      </c>
    </row>
    <row r="42" spans="1:8" x14ac:dyDescent="0.35">
      <c r="A42" t="s">
        <v>317</v>
      </c>
      <c r="C42" t="s">
        <v>13</v>
      </c>
      <c r="F42" s="7">
        <v>42538</v>
      </c>
      <c r="G42" t="s">
        <v>210</v>
      </c>
      <c r="H42" s="83">
        <v>-5.89</v>
      </c>
    </row>
    <row r="43" spans="1:8" x14ac:dyDescent="0.35">
      <c r="A43" t="s">
        <v>845</v>
      </c>
      <c r="B43" t="s">
        <v>81</v>
      </c>
      <c r="C43" t="s">
        <v>13</v>
      </c>
      <c r="D43">
        <v>40716</v>
      </c>
      <c r="E43">
        <v>1</v>
      </c>
      <c r="F43" s="7">
        <v>42542</v>
      </c>
      <c r="G43" t="s">
        <v>210</v>
      </c>
      <c r="H43" s="83">
        <v>2.04</v>
      </c>
    </row>
    <row r="44" spans="1:8" x14ac:dyDescent="0.35">
      <c r="A44" t="s">
        <v>317</v>
      </c>
      <c r="C44" t="s">
        <v>13</v>
      </c>
      <c r="F44" s="7">
        <v>42544</v>
      </c>
      <c r="G44" t="s">
        <v>210</v>
      </c>
      <c r="H44" s="83">
        <v>-4.25</v>
      </c>
    </row>
    <row r="45" spans="1:8" x14ac:dyDescent="0.35">
      <c r="A45" t="s">
        <v>845</v>
      </c>
      <c r="B45" t="s">
        <v>1350</v>
      </c>
      <c r="C45" t="s">
        <v>13</v>
      </c>
      <c r="D45">
        <v>40716</v>
      </c>
      <c r="E45">
        <v>1</v>
      </c>
      <c r="F45" s="7">
        <v>42556</v>
      </c>
      <c r="G45" t="s">
        <v>210</v>
      </c>
      <c r="H45" s="83">
        <v>1.21</v>
      </c>
    </row>
    <row r="46" spans="1:8" x14ac:dyDescent="0.35">
      <c r="A46" t="s">
        <v>845</v>
      </c>
      <c r="B46" t="s">
        <v>953</v>
      </c>
      <c r="C46" t="s">
        <v>13</v>
      </c>
      <c r="D46">
        <v>40716</v>
      </c>
      <c r="E46">
        <v>1</v>
      </c>
      <c r="F46" s="7">
        <v>42557</v>
      </c>
      <c r="G46" t="s">
        <v>210</v>
      </c>
      <c r="H46" s="83">
        <v>2.23</v>
      </c>
    </row>
    <row r="47" spans="1:8" x14ac:dyDescent="0.35">
      <c r="A47" t="s">
        <v>317</v>
      </c>
      <c r="C47" t="s">
        <v>13</v>
      </c>
      <c r="F47" s="7">
        <v>42559</v>
      </c>
      <c r="G47" t="s">
        <v>210</v>
      </c>
      <c r="H47" s="83">
        <v>-2.04</v>
      </c>
    </row>
    <row r="48" spans="1:8" x14ac:dyDescent="0.35">
      <c r="A48" t="s">
        <v>845</v>
      </c>
      <c r="B48" t="s">
        <v>949</v>
      </c>
      <c r="C48" t="s">
        <v>13</v>
      </c>
      <c r="D48">
        <v>40716</v>
      </c>
      <c r="E48">
        <v>1</v>
      </c>
      <c r="F48" s="7">
        <v>42562</v>
      </c>
      <c r="G48" t="s">
        <v>210</v>
      </c>
      <c r="H48" s="83">
        <v>0.96</v>
      </c>
    </row>
    <row r="49" spans="1:8" x14ac:dyDescent="0.35">
      <c r="A49" t="s">
        <v>317</v>
      </c>
      <c r="C49" t="s">
        <v>13</v>
      </c>
      <c r="F49" s="7">
        <v>42564</v>
      </c>
      <c r="G49" t="s">
        <v>210</v>
      </c>
      <c r="H49" s="83">
        <v>-3.44</v>
      </c>
    </row>
    <row r="50" spans="1:8" x14ac:dyDescent="0.35">
      <c r="A50" t="s">
        <v>845</v>
      </c>
      <c r="B50" t="s">
        <v>947</v>
      </c>
      <c r="C50" t="s">
        <v>13</v>
      </c>
      <c r="D50">
        <v>40716</v>
      </c>
      <c r="E50">
        <v>1</v>
      </c>
      <c r="F50" s="7">
        <v>42571</v>
      </c>
      <c r="G50" t="s">
        <v>210</v>
      </c>
      <c r="H50" s="83">
        <v>13.02</v>
      </c>
    </row>
    <row r="51" spans="1:8" x14ac:dyDescent="0.35">
      <c r="A51" t="s">
        <v>845</v>
      </c>
      <c r="B51" t="s">
        <v>946</v>
      </c>
      <c r="C51" t="s">
        <v>13</v>
      </c>
      <c r="D51">
        <v>40716</v>
      </c>
      <c r="E51">
        <v>1</v>
      </c>
      <c r="F51" s="7">
        <v>42578</v>
      </c>
      <c r="G51" t="s">
        <v>210</v>
      </c>
      <c r="H51" s="83">
        <v>1.75</v>
      </c>
    </row>
    <row r="52" spans="1:8" x14ac:dyDescent="0.35">
      <c r="A52" t="s">
        <v>845</v>
      </c>
      <c r="B52" t="s">
        <v>963</v>
      </c>
      <c r="C52" t="s">
        <v>13</v>
      </c>
      <c r="D52">
        <v>40716</v>
      </c>
      <c r="E52">
        <v>1</v>
      </c>
      <c r="F52" s="7">
        <v>42593</v>
      </c>
      <c r="G52" t="s">
        <v>210</v>
      </c>
      <c r="H52" s="83">
        <v>1.1399999999999999</v>
      </c>
    </row>
    <row r="53" spans="1:8" x14ac:dyDescent="0.35">
      <c r="A53" t="s">
        <v>845</v>
      </c>
      <c r="B53" t="s">
        <v>961</v>
      </c>
      <c r="C53" t="s">
        <v>13</v>
      </c>
      <c r="D53">
        <v>40716</v>
      </c>
      <c r="E53">
        <v>1</v>
      </c>
      <c r="F53" s="7">
        <v>42608</v>
      </c>
      <c r="G53" t="s">
        <v>210</v>
      </c>
      <c r="H53" s="83">
        <v>0.42</v>
      </c>
    </row>
    <row r="54" spans="1:8" x14ac:dyDescent="0.35">
      <c r="A54" t="s">
        <v>845</v>
      </c>
      <c r="B54" t="s">
        <v>957</v>
      </c>
      <c r="C54" t="s">
        <v>13</v>
      </c>
      <c r="D54">
        <v>40716</v>
      </c>
      <c r="E54">
        <v>1</v>
      </c>
      <c r="F54" s="7">
        <v>42619</v>
      </c>
      <c r="G54" t="s">
        <v>210</v>
      </c>
      <c r="H54" s="83">
        <v>1.76</v>
      </c>
    </row>
    <row r="55" spans="1:8" x14ac:dyDescent="0.35">
      <c r="A55" t="s">
        <v>845</v>
      </c>
      <c r="B55" t="s">
        <v>944</v>
      </c>
      <c r="C55" t="s">
        <v>13</v>
      </c>
      <c r="D55">
        <v>40716</v>
      </c>
      <c r="E55">
        <v>1</v>
      </c>
      <c r="F55" s="7">
        <v>42621</v>
      </c>
      <c r="G55" t="s">
        <v>210</v>
      </c>
      <c r="H55" s="83">
        <v>0.87</v>
      </c>
    </row>
    <row r="56" spans="1:8" x14ac:dyDescent="0.35">
      <c r="A56" t="s">
        <v>845</v>
      </c>
      <c r="B56" t="s">
        <v>958</v>
      </c>
      <c r="C56" t="s">
        <v>13</v>
      </c>
      <c r="D56">
        <v>40716</v>
      </c>
      <c r="E56">
        <v>1</v>
      </c>
      <c r="F56" s="7">
        <v>42625</v>
      </c>
      <c r="G56" t="s">
        <v>210</v>
      </c>
      <c r="H56" s="83">
        <v>1.4</v>
      </c>
    </row>
    <row r="57" spans="1:8" x14ac:dyDescent="0.35">
      <c r="A57" t="s">
        <v>317</v>
      </c>
      <c r="C57" t="s">
        <v>13</v>
      </c>
      <c r="F57" s="7">
        <v>42627</v>
      </c>
      <c r="G57" t="s">
        <v>210</v>
      </c>
      <c r="H57" s="83">
        <v>-18.91</v>
      </c>
    </row>
    <row r="58" spans="1:8" x14ac:dyDescent="0.35">
      <c r="A58" t="s">
        <v>845</v>
      </c>
      <c r="B58" t="s">
        <v>965</v>
      </c>
      <c r="C58" t="s">
        <v>13</v>
      </c>
      <c r="D58">
        <v>40716</v>
      </c>
      <c r="E58">
        <v>1</v>
      </c>
      <c r="F58" s="7">
        <v>42628</v>
      </c>
      <c r="G58" t="s">
        <v>210</v>
      </c>
      <c r="H58" s="83">
        <v>2.85</v>
      </c>
    </row>
    <row r="59" spans="1:8" x14ac:dyDescent="0.35">
      <c r="A59" t="s">
        <v>845</v>
      </c>
      <c r="B59" t="s">
        <v>81</v>
      </c>
      <c r="C59" t="s">
        <v>13</v>
      </c>
      <c r="D59">
        <v>40716</v>
      </c>
      <c r="E59">
        <v>1</v>
      </c>
      <c r="F59" s="7">
        <v>42634</v>
      </c>
      <c r="G59" t="s">
        <v>210</v>
      </c>
      <c r="H59" s="83">
        <v>2.04</v>
      </c>
    </row>
    <row r="60" spans="1:8" x14ac:dyDescent="0.35">
      <c r="A60" t="s">
        <v>317</v>
      </c>
      <c r="C60" t="s">
        <v>13</v>
      </c>
      <c r="F60" s="7">
        <v>42643</v>
      </c>
      <c r="G60" t="s">
        <v>210</v>
      </c>
      <c r="H60" s="83">
        <v>-0.12</v>
      </c>
    </row>
    <row r="61" spans="1:8" x14ac:dyDescent="0.35">
      <c r="A61" t="s">
        <v>845</v>
      </c>
      <c r="B61" t="s">
        <v>1350</v>
      </c>
      <c r="C61" t="s">
        <v>13</v>
      </c>
      <c r="D61">
        <v>40716</v>
      </c>
      <c r="E61">
        <v>1</v>
      </c>
      <c r="F61" s="7">
        <v>42646</v>
      </c>
      <c r="G61" t="s">
        <v>210</v>
      </c>
      <c r="H61" s="83">
        <v>1.21</v>
      </c>
    </row>
    <row r="62" spans="1:8" x14ac:dyDescent="0.35">
      <c r="A62" t="s">
        <v>845</v>
      </c>
      <c r="B62" t="s">
        <v>953</v>
      </c>
      <c r="C62" t="s">
        <v>13</v>
      </c>
      <c r="D62">
        <v>40716</v>
      </c>
      <c r="E62">
        <v>1</v>
      </c>
      <c r="F62" s="7">
        <v>42648</v>
      </c>
      <c r="G62" t="s">
        <v>210</v>
      </c>
      <c r="H62" s="83">
        <v>2.23</v>
      </c>
    </row>
    <row r="63" spans="1:8" x14ac:dyDescent="0.35">
      <c r="A63" t="s">
        <v>838</v>
      </c>
      <c r="B63" t="s">
        <v>949</v>
      </c>
      <c r="C63" t="s">
        <v>13</v>
      </c>
      <c r="D63">
        <v>40716</v>
      </c>
      <c r="F63" s="7">
        <v>42650</v>
      </c>
      <c r="G63" t="s">
        <v>210</v>
      </c>
      <c r="H63" s="83">
        <v>-0.14000000000000001</v>
      </c>
    </row>
    <row r="64" spans="1:8" x14ac:dyDescent="0.35">
      <c r="A64" t="s">
        <v>845</v>
      </c>
      <c r="B64" t="s">
        <v>949</v>
      </c>
      <c r="C64" t="s">
        <v>13</v>
      </c>
      <c r="D64">
        <v>40716</v>
      </c>
      <c r="E64">
        <v>1</v>
      </c>
      <c r="F64" s="7">
        <v>42650</v>
      </c>
      <c r="G64" t="s">
        <v>210</v>
      </c>
      <c r="H64" s="83">
        <v>0.94</v>
      </c>
    </row>
    <row r="65" spans="1:8" x14ac:dyDescent="0.35">
      <c r="A65" t="s">
        <v>845</v>
      </c>
      <c r="B65" t="s">
        <v>947</v>
      </c>
      <c r="C65" t="s">
        <v>13</v>
      </c>
      <c r="D65">
        <v>40716</v>
      </c>
      <c r="E65">
        <v>1</v>
      </c>
      <c r="F65" s="7">
        <v>42663</v>
      </c>
      <c r="G65" t="s">
        <v>210</v>
      </c>
      <c r="H65" s="83">
        <v>12.91</v>
      </c>
    </row>
    <row r="66" spans="1:8" x14ac:dyDescent="0.35">
      <c r="A66" t="s">
        <v>845</v>
      </c>
      <c r="B66" t="s">
        <v>946</v>
      </c>
      <c r="C66" t="s">
        <v>13</v>
      </c>
      <c r="D66">
        <v>40716</v>
      </c>
      <c r="E66">
        <v>1</v>
      </c>
      <c r="F66" s="7">
        <v>42670</v>
      </c>
      <c r="G66" t="s">
        <v>210</v>
      </c>
      <c r="H66" s="83">
        <v>1.75</v>
      </c>
    </row>
    <row r="67" spans="1:8" x14ac:dyDescent="0.35">
      <c r="A67" t="s">
        <v>317</v>
      </c>
      <c r="C67" t="s">
        <v>13</v>
      </c>
      <c r="F67" s="7">
        <v>42671</v>
      </c>
      <c r="G67" t="s">
        <v>210</v>
      </c>
      <c r="H67" s="83">
        <v>-24.31</v>
      </c>
    </row>
    <row r="68" spans="1:8" x14ac:dyDescent="0.35">
      <c r="A68" t="s">
        <v>845</v>
      </c>
      <c r="B68" t="s">
        <v>963</v>
      </c>
      <c r="C68" t="s">
        <v>13</v>
      </c>
      <c r="D68">
        <v>40716</v>
      </c>
      <c r="E68">
        <v>1</v>
      </c>
      <c r="F68" s="7">
        <v>42684</v>
      </c>
      <c r="G68" t="s">
        <v>210</v>
      </c>
      <c r="H68" s="83">
        <v>1.1399999999999999</v>
      </c>
    </row>
    <row r="69" spans="1:8" x14ac:dyDescent="0.35">
      <c r="A69" t="s">
        <v>317</v>
      </c>
      <c r="C69" t="s">
        <v>13</v>
      </c>
      <c r="F69" s="7">
        <v>42688</v>
      </c>
      <c r="G69" t="s">
        <v>210</v>
      </c>
      <c r="H69" s="83">
        <v>-1.75</v>
      </c>
    </row>
    <row r="70" spans="1:8" x14ac:dyDescent="0.35">
      <c r="A70" t="s">
        <v>845</v>
      </c>
      <c r="B70" t="s">
        <v>958</v>
      </c>
      <c r="C70" t="s">
        <v>13</v>
      </c>
      <c r="D70">
        <v>40716</v>
      </c>
      <c r="E70">
        <v>1</v>
      </c>
      <c r="F70" s="7">
        <v>42697</v>
      </c>
      <c r="G70" t="s">
        <v>210</v>
      </c>
      <c r="H70" s="83">
        <v>1.4</v>
      </c>
    </row>
    <row r="71" spans="1:8" x14ac:dyDescent="0.35">
      <c r="A71" t="s">
        <v>845</v>
      </c>
      <c r="B71" t="s">
        <v>961</v>
      </c>
      <c r="C71" t="s">
        <v>13</v>
      </c>
      <c r="D71">
        <v>40716</v>
      </c>
      <c r="E71">
        <v>1</v>
      </c>
      <c r="F71" s="7">
        <v>42699</v>
      </c>
      <c r="G71" t="s">
        <v>210</v>
      </c>
      <c r="H71" s="83">
        <v>2.58</v>
      </c>
    </row>
    <row r="72" spans="1:8" x14ac:dyDescent="0.35">
      <c r="A72" t="s">
        <v>845</v>
      </c>
      <c r="B72" t="s">
        <v>957</v>
      </c>
      <c r="C72" t="s">
        <v>13</v>
      </c>
      <c r="D72">
        <v>40716</v>
      </c>
      <c r="E72">
        <v>1</v>
      </c>
      <c r="F72" s="7">
        <v>42710</v>
      </c>
      <c r="G72" t="s">
        <v>210</v>
      </c>
      <c r="H72" s="83">
        <v>1.76</v>
      </c>
    </row>
    <row r="73" spans="1:8" x14ac:dyDescent="0.35">
      <c r="A73" t="s">
        <v>317</v>
      </c>
      <c r="C73" t="s">
        <v>13</v>
      </c>
      <c r="F73" s="7">
        <v>42712</v>
      </c>
      <c r="G73" t="s">
        <v>210</v>
      </c>
      <c r="H73" s="83">
        <v>-5.12</v>
      </c>
    </row>
    <row r="74" spans="1:8" x14ac:dyDescent="0.35">
      <c r="A74" t="s">
        <v>845</v>
      </c>
      <c r="B74" t="s">
        <v>944</v>
      </c>
      <c r="C74" t="s">
        <v>13</v>
      </c>
      <c r="D74">
        <v>40716</v>
      </c>
      <c r="E74">
        <v>1</v>
      </c>
      <c r="F74" s="7">
        <v>42712</v>
      </c>
      <c r="G74" t="s">
        <v>210</v>
      </c>
      <c r="H74" s="83">
        <v>0.87</v>
      </c>
    </row>
    <row r="75" spans="1:8" x14ac:dyDescent="0.35">
      <c r="A75" t="s">
        <v>845</v>
      </c>
      <c r="B75" t="s">
        <v>965</v>
      </c>
      <c r="C75" t="s">
        <v>13</v>
      </c>
      <c r="D75">
        <v>40716</v>
      </c>
      <c r="E75">
        <v>1</v>
      </c>
      <c r="F75" s="7">
        <v>42719</v>
      </c>
      <c r="G75" t="s">
        <v>210</v>
      </c>
      <c r="H75" s="83">
        <v>2.85</v>
      </c>
    </row>
    <row r="76" spans="1:8" x14ac:dyDescent="0.35">
      <c r="A76" t="s">
        <v>317</v>
      </c>
      <c r="C76" t="s">
        <v>13</v>
      </c>
      <c r="F76" s="7">
        <v>42724</v>
      </c>
      <c r="G76" t="s">
        <v>210</v>
      </c>
      <c r="H76" s="83">
        <v>-2.63</v>
      </c>
    </row>
    <row r="77" spans="1:8" x14ac:dyDescent="0.35">
      <c r="A77" t="s">
        <v>845</v>
      </c>
      <c r="B77" t="s">
        <v>81</v>
      </c>
      <c r="C77" t="s">
        <v>13</v>
      </c>
      <c r="D77">
        <v>40716</v>
      </c>
      <c r="E77">
        <v>1</v>
      </c>
      <c r="F77" s="7">
        <v>42724</v>
      </c>
      <c r="G77" t="s">
        <v>210</v>
      </c>
      <c r="H77" s="83">
        <v>2.04</v>
      </c>
    </row>
    <row r="78" spans="1:8" x14ac:dyDescent="0.35">
      <c r="A78" t="s">
        <v>845</v>
      </c>
      <c r="B78" t="s">
        <v>953</v>
      </c>
      <c r="C78" t="s">
        <v>13</v>
      </c>
      <c r="D78">
        <v>40716</v>
      </c>
      <c r="E78">
        <v>1</v>
      </c>
      <c r="F78" s="7">
        <v>42739</v>
      </c>
      <c r="G78" t="s">
        <v>210</v>
      </c>
      <c r="H78" s="83">
        <v>2.39</v>
      </c>
    </row>
    <row r="79" spans="1:8" x14ac:dyDescent="0.35">
      <c r="A79" t="s">
        <v>845</v>
      </c>
      <c r="B79" t="s">
        <v>1350</v>
      </c>
      <c r="C79" t="s">
        <v>13</v>
      </c>
      <c r="D79">
        <v>40716</v>
      </c>
      <c r="E79">
        <v>1</v>
      </c>
      <c r="F79" s="7">
        <v>42739</v>
      </c>
      <c r="G79" t="s">
        <v>210</v>
      </c>
      <c r="H79" s="83">
        <v>1.21</v>
      </c>
    </row>
    <row r="80" spans="1:8" x14ac:dyDescent="0.35">
      <c r="A80" t="s">
        <v>838</v>
      </c>
      <c r="B80" t="s">
        <v>949</v>
      </c>
      <c r="C80" t="s">
        <v>13</v>
      </c>
      <c r="D80">
        <v>40716</v>
      </c>
      <c r="F80" s="7">
        <v>42740</v>
      </c>
      <c r="G80" t="s">
        <v>210</v>
      </c>
      <c r="H80" s="83">
        <v>-0.14000000000000001</v>
      </c>
    </row>
    <row r="81" spans="1:8" x14ac:dyDescent="0.35">
      <c r="A81" t="s">
        <v>845</v>
      </c>
      <c r="B81" t="s">
        <v>949</v>
      </c>
      <c r="C81" t="s">
        <v>13</v>
      </c>
      <c r="D81">
        <v>40716</v>
      </c>
      <c r="E81">
        <v>1</v>
      </c>
      <c r="F81" s="7">
        <v>42740</v>
      </c>
      <c r="G81" t="s">
        <v>210</v>
      </c>
      <c r="H81" s="83">
        <v>0.94</v>
      </c>
    </row>
    <row r="82" spans="1:8" x14ac:dyDescent="0.35">
      <c r="A82" t="s">
        <v>317</v>
      </c>
      <c r="C82" t="s">
        <v>13</v>
      </c>
      <c r="F82" s="7">
        <v>42741</v>
      </c>
      <c r="G82" t="s">
        <v>210</v>
      </c>
      <c r="H82" s="83">
        <v>-4.8899999999999997</v>
      </c>
    </row>
    <row r="83" spans="1:8" x14ac:dyDescent="0.35">
      <c r="A83" t="s">
        <v>845</v>
      </c>
      <c r="B83" t="s">
        <v>947</v>
      </c>
      <c r="C83" t="s">
        <v>13</v>
      </c>
      <c r="D83">
        <v>40716</v>
      </c>
      <c r="E83">
        <v>1</v>
      </c>
      <c r="F83" s="7">
        <v>42755</v>
      </c>
      <c r="G83" t="s">
        <v>210</v>
      </c>
      <c r="H83" s="83">
        <v>18.89</v>
      </c>
    </row>
    <row r="84" spans="1:8" x14ac:dyDescent="0.35">
      <c r="A84" t="s">
        <v>845</v>
      </c>
      <c r="B84" t="s">
        <v>946</v>
      </c>
      <c r="C84" t="s">
        <v>13</v>
      </c>
      <c r="D84">
        <v>40716</v>
      </c>
      <c r="E84">
        <v>1</v>
      </c>
      <c r="F84" s="7">
        <v>42760</v>
      </c>
      <c r="G84" t="s">
        <v>210</v>
      </c>
      <c r="H84" s="83">
        <v>7</v>
      </c>
    </row>
    <row r="85" spans="1:8" x14ac:dyDescent="0.35">
      <c r="A85" t="s">
        <v>317</v>
      </c>
      <c r="C85" t="s">
        <v>13</v>
      </c>
      <c r="F85" s="7">
        <v>42768</v>
      </c>
      <c r="G85" t="s">
        <v>210</v>
      </c>
      <c r="H85" s="83">
        <v>-30.29</v>
      </c>
    </row>
    <row r="86" spans="1:8" x14ac:dyDescent="0.35">
      <c r="A86" t="s">
        <v>845</v>
      </c>
      <c r="B86" t="s">
        <v>963</v>
      </c>
      <c r="C86" t="s">
        <v>13</v>
      </c>
      <c r="D86">
        <v>40716</v>
      </c>
      <c r="E86">
        <v>1</v>
      </c>
      <c r="F86" s="7">
        <v>42782</v>
      </c>
      <c r="G86" t="s">
        <v>210</v>
      </c>
      <c r="H86" s="83">
        <v>1.1399999999999999</v>
      </c>
    </row>
    <row r="87" spans="1:8" x14ac:dyDescent="0.35">
      <c r="A87" t="s">
        <v>317</v>
      </c>
      <c r="C87" t="s">
        <v>13</v>
      </c>
      <c r="F87" s="7">
        <v>42790</v>
      </c>
      <c r="G87" t="s">
        <v>210</v>
      </c>
      <c r="H87" s="83">
        <v>-1.1399999999999999</v>
      </c>
    </row>
    <row r="88" spans="1:8" x14ac:dyDescent="0.35">
      <c r="A88" t="s">
        <v>845</v>
      </c>
      <c r="B88" t="s">
        <v>961</v>
      </c>
      <c r="C88" t="s">
        <v>13</v>
      </c>
      <c r="D88">
        <v>40716</v>
      </c>
      <c r="E88">
        <v>1</v>
      </c>
      <c r="F88" s="7">
        <v>42797</v>
      </c>
      <c r="G88" t="s">
        <v>210</v>
      </c>
      <c r="H88" s="83">
        <v>2.64</v>
      </c>
    </row>
    <row r="89" spans="1:8" x14ac:dyDescent="0.35">
      <c r="A89" t="s">
        <v>845</v>
      </c>
      <c r="B89" t="s">
        <v>944</v>
      </c>
      <c r="C89" t="s">
        <v>13</v>
      </c>
      <c r="D89">
        <v>40716</v>
      </c>
      <c r="E89">
        <v>1</v>
      </c>
      <c r="F89" s="7">
        <v>42802</v>
      </c>
      <c r="G89" t="s">
        <v>210</v>
      </c>
      <c r="H89" s="83">
        <v>0.87</v>
      </c>
    </row>
    <row r="90" spans="1:8" x14ac:dyDescent="0.35">
      <c r="A90" t="s">
        <v>317</v>
      </c>
      <c r="C90" t="s">
        <v>13</v>
      </c>
      <c r="F90" s="7">
        <v>42803</v>
      </c>
      <c r="G90" t="s">
        <v>210</v>
      </c>
      <c r="H90" s="83">
        <v>-2.64</v>
      </c>
    </row>
    <row r="91" spans="1:8" x14ac:dyDescent="0.35">
      <c r="A91" t="s">
        <v>845</v>
      </c>
      <c r="B91" t="s">
        <v>957</v>
      </c>
      <c r="C91" t="s">
        <v>13</v>
      </c>
      <c r="D91">
        <v>40716</v>
      </c>
      <c r="E91">
        <v>1</v>
      </c>
      <c r="F91" s="7">
        <v>42808</v>
      </c>
      <c r="G91" t="s">
        <v>210</v>
      </c>
      <c r="H91" s="83">
        <v>2</v>
      </c>
    </row>
    <row r="92" spans="1:8" x14ac:dyDescent="0.35">
      <c r="A92" t="s">
        <v>845</v>
      </c>
      <c r="B92" t="s">
        <v>965</v>
      </c>
      <c r="C92" t="s">
        <v>13</v>
      </c>
      <c r="D92">
        <v>40716</v>
      </c>
      <c r="E92">
        <v>1</v>
      </c>
      <c r="F92" s="7">
        <v>42809</v>
      </c>
      <c r="G92" t="s">
        <v>210</v>
      </c>
      <c r="H92" s="83">
        <v>2.85</v>
      </c>
    </row>
    <row r="93" spans="1:8" x14ac:dyDescent="0.35">
      <c r="A93" t="s">
        <v>317</v>
      </c>
      <c r="C93" t="s">
        <v>13</v>
      </c>
      <c r="F93" s="7">
        <v>42810</v>
      </c>
      <c r="G93" t="s">
        <v>210</v>
      </c>
      <c r="H93" s="83">
        <v>-0.87</v>
      </c>
    </row>
    <row r="94" spans="1:8" x14ac:dyDescent="0.35">
      <c r="A94" t="s">
        <v>317</v>
      </c>
      <c r="C94" t="s">
        <v>13</v>
      </c>
      <c r="F94" s="7">
        <v>42816</v>
      </c>
      <c r="G94" t="s">
        <v>210</v>
      </c>
      <c r="H94" s="83">
        <v>-4.8499999999999996</v>
      </c>
    </row>
    <row r="95" spans="1:8" x14ac:dyDescent="0.35">
      <c r="A95" t="s">
        <v>845</v>
      </c>
      <c r="B95" t="s">
        <v>958</v>
      </c>
      <c r="C95" t="s">
        <v>13</v>
      </c>
      <c r="D95">
        <v>40716</v>
      </c>
      <c r="E95">
        <v>1</v>
      </c>
      <c r="F95" s="7">
        <v>42816</v>
      </c>
      <c r="G95" t="s">
        <v>210</v>
      </c>
      <c r="H95" s="83">
        <v>1.4</v>
      </c>
    </row>
    <row r="96" spans="1:8" x14ac:dyDescent="0.35">
      <c r="A96" t="s">
        <v>845</v>
      </c>
      <c r="B96" t="s">
        <v>81</v>
      </c>
      <c r="C96" t="s">
        <v>13</v>
      </c>
      <c r="D96">
        <v>40716</v>
      </c>
      <c r="E96">
        <v>1</v>
      </c>
      <c r="F96" s="7">
        <v>42822</v>
      </c>
      <c r="G96" t="s">
        <v>210</v>
      </c>
      <c r="H96" s="83">
        <v>2.5499999999999998</v>
      </c>
    </row>
    <row r="97" spans="1:8" x14ac:dyDescent="0.35">
      <c r="A97" t="s">
        <v>317</v>
      </c>
      <c r="C97" t="s">
        <v>13</v>
      </c>
      <c r="F97" s="7">
        <v>42824</v>
      </c>
      <c r="G97" t="s">
        <v>210</v>
      </c>
      <c r="H97" s="83">
        <v>-1.4</v>
      </c>
    </row>
    <row r="98" spans="1:8" x14ac:dyDescent="0.35">
      <c r="A98" t="s">
        <v>845</v>
      </c>
      <c r="B98" t="s">
        <v>1350</v>
      </c>
      <c r="C98" t="s">
        <v>13</v>
      </c>
      <c r="D98">
        <v>40716</v>
      </c>
      <c r="E98">
        <v>1</v>
      </c>
      <c r="F98" s="7">
        <v>42829</v>
      </c>
      <c r="G98" t="s">
        <v>210</v>
      </c>
      <c r="H98" s="83">
        <v>1.21</v>
      </c>
    </row>
    <row r="99" spans="1:8" x14ac:dyDescent="0.35">
      <c r="A99" t="s">
        <v>317</v>
      </c>
      <c r="C99" t="s">
        <v>13</v>
      </c>
      <c r="F99" s="7">
        <v>42830</v>
      </c>
      <c r="G99" t="s">
        <v>210</v>
      </c>
      <c r="H99" s="83">
        <v>-2.5499999999999998</v>
      </c>
    </row>
    <row r="100" spans="1:8" x14ac:dyDescent="0.35">
      <c r="A100" t="s">
        <v>838</v>
      </c>
      <c r="B100" t="s">
        <v>949</v>
      </c>
      <c r="C100" t="s">
        <v>13</v>
      </c>
      <c r="D100">
        <v>40716</v>
      </c>
      <c r="F100" s="7">
        <v>42830</v>
      </c>
      <c r="G100" t="s">
        <v>210</v>
      </c>
      <c r="H100" s="83">
        <v>-0.14000000000000001</v>
      </c>
    </row>
    <row r="101" spans="1:8" x14ac:dyDescent="0.35">
      <c r="A101" t="s">
        <v>845</v>
      </c>
      <c r="B101" t="s">
        <v>949</v>
      </c>
      <c r="C101" t="s">
        <v>13</v>
      </c>
      <c r="D101">
        <v>40716</v>
      </c>
      <c r="E101">
        <v>1</v>
      </c>
      <c r="F101" s="7">
        <v>42830</v>
      </c>
      <c r="G101" t="s">
        <v>210</v>
      </c>
      <c r="H101" s="83">
        <v>0.93</v>
      </c>
    </row>
    <row r="102" spans="1:8" x14ac:dyDescent="0.35">
      <c r="A102" t="s">
        <v>845</v>
      </c>
      <c r="B102" t="s">
        <v>953</v>
      </c>
      <c r="C102" t="s">
        <v>13</v>
      </c>
      <c r="D102">
        <v>40716</v>
      </c>
      <c r="E102">
        <v>1</v>
      </c>
      <c r="F102" s="7">
        <v>42830</v>
      </c>
      <c r="G102" t="s">
        <v>210</v>
      </c>
      <c r="H102" s="83">
        <v>2.39</v>
      </c>
    </row>
    <row r="103" spans="1:8" x14ac:dyDescent="0.35">
      <c r="A103" t="s">
        <v>845</v>
      </c>
      <c r="B103" t="s">
        <v>947</v>
      </c>
      <c r="C103" t="s">
        <v>13</v>
      </c>
      <c r="D103">
        <v>40716</v>
      </c>
      <c r="E103">
        <v>1</v>
      </c>
      <c r="F103" s="7">
        <v>42845</v>
      </c>
      <c r="G103" t="s">
        <v>210</v>
      </c>
      <c r="H103" s="83">
        <v>20.87</v>
      </c>
    </row>
    <row r="104" spans="1:8" x14ac:dyDescent="0.35">
      <c r="A104" t="s">
        <v>845</v>
      </c>
      <c r="B104" t="s">
        <v>946</v>
      </c>
      <c r="C104" t="s">
        <v>13</v>
      </c>
      <c r="D104">
        <v>40716</v>
      </c>
      <c r="E104">
        <v>1</v>
      </c>
      <c r="F104" s="7">
        <v>42850</v>
      </c>
      <c r="G104" t="s">
        <v>210</v>
      </c>
      <c r="H104" s="83">
        <v>1.75</v>
      </c>
    </row>
    <row r="105" spans="1:8" x14ac:dyDescent="0.35">
      <c r="A105" t="s">
        <v>845</v>
      </c>
      <c r="B105" t="s">
        <v>963</v>
      </c>
      <c r="C105" t="s">
        <v>13</v>
      </c>
      <c r="D105">
        <v>40716</v>
      </c>
      <c r="E105">
        <v>1</v>
      </c>
      <c r="F105" s="7">
        <v>42873</v>
      </c>
      <c r="G105" t="s">
        <v>210</v>
      </c>
      <c r="H105" s="83">
        <v>1.26</v>
      </c>
    </row>
    <row r="106" spans="1:8" x14ac:dyDescent="0.35">
      <c r="A106" t="s">
        <v>845</v>
      </c>
      <c r="B106" t="s">
        <v>961</v>
      </c>
      <c r="C106" t="s">
        <v>13</v>
      </c>
      <c r="D106">
        <v>40716</v>
      </c>
      <c r="E106">
        <v>1</v>
      </c>
      <c r="F106" s="7">
        <v>42874</v>
      </c>
      <c r="G106" t="s">
        <v>210</v>
      </c>
      <c r="H106" s="83">
        <v>2.7</v>
      </c>
    </row>
    <row r="107" spans="1:8" x14ac:dyDescent="0.35">
      <c r="A107" t="s">
        <v>845</v>
      </c>
      <c r="B107" t="s">
        <v>957</v>
      </c>
      <c r="C107" t="s">
        <v>13</v>
      </c>
      <c r="D107">
        <v>40716</v>
      </c>
      <c r="E107">
        <v>1</v>
      </c>
      <c r="F107" s="7">
        <v>42891</v>
      </c>
      <c r="G107" t="s">
        <v>210</v>
      </c>
      <c r="H107" s="83">
        <v>2</v>
      </c>
    </row>
    <row r="108" spans="1:8" x14ac:dyDescent="0.35">
      <c r="A108" t="s">
        <v>845</v>
      </c>
      <c r="B108" t="s">
        <v>944</v>
      </c>
      <c r="C108" t="s">
        <v>13</v>
      </c>
      <c r="D108">
        <v>40716</v>
      </c>
      <c r="E108">
        <v>1</v>
      </c>
      <c r="F108" s="7">
        <v>42894</v>
      </c>
      <c r="G108" t="s">
        <v>210</v>
      </c>
      <c r="H108" s="83">
        <v>0.87</v>
      </c>
    </row>
    <row r="109" spans="1:8" x14ac:dyDescent="0.35">
      <c r="A109" t="s">
        <v>845</v>
      </c>
      <c r="B109" t="s">
        <v>958</v>
      </c>
      <c r="C109" t="s">
        <v>13</v>
      </c>
      <c r="D109">
        <v>40716</v>
      </c>
      <c r="E109">
        <v>1</v>
      </c>
      <c r="F109" s="7">
        <v>42900</v>
      </c>
      <c r="G109" t="s">
        <v>210</v>
      </c>
      <c r="H109" s="83">
        <v>1.4</v>
      </c>
    </row>
    <row r="110" spans="1:8" x14ac:dyDescent="0.35">
      <c r="A110" t="s">
        <v>845</v>
      </c>
      <c r="B110" t="s">
        <v>965</v>
      </c>
      <c r="C110" t="s">
        <v>13</v>
      </c>
      <c r="D110">
        <v>40716</v>
      </c>
      <c r="E110">
        <v>1</v>
      </c>
      <c r="F110" s="7">
        <v>42901</v>
      </c>
      <c r="G110" t="s">
        <v>210</v>
      </c>
      <c r="H110" s="83">
        <v>0.6</v>
      </c>
    </row>
    <row r="111" spans="1:8" x14ac:dyDescent="0.35">
      <c r="A111" t="s">
        <v>845</v>
      </c>
      <c r="B111" t="s">
        <v>81</v>
      </c>
      <c r="C111" t="s">
        <v>13</v>
      </c>
      <c r="D111">
        <v>40716</v>
      </c>
      <c r="E111">
        <v>1</v>
      </c>
      <c r="F111" s="7">
        <v>42906</v>
      </c>
      <c r="G111" t="s">
        <v>210</v>
      </c>
      <c r="H111" s="83">
        <v>2.5499999999999998</v>
      </c>
    </row>
    <row r="112" spans="1:8" x14ac:dyDescent="0.35">
      <c r="A112" t="s">
        <v>317</v>
      </c>
      <c r="C112" t="s">
        <v>13</v>
      </c>
      <c r="F112" s="7">
        <v>42908</v>
      </c>
      <c r="G112" t="s">
        <v>210</v>
      </c>
      <c r="H112" s="83">
        <v>-35.049999999999997</v>
      </c>
    </row>
    <row r="113" spans="1:8" x14ac:dyDescent="0.35">
      <c r="A113" t="s">
        <v>317</v>
      </c>
      <c r="C113" t="s">
        <v>13</v>
      </c>
      <c r="F113" s="7">
        <v>42914</v>
      </c>
      <c r="G113" t="s">
        <v>210</v>
      </c>
      <c r="H113" s="83">
        <v>-2.5499999999999998</v>
      </c>
    </row>
    <row r="114" spans="1:8" x14ac:dyDescent="0.35">
      <c r="A114" t="s">
        <v>845</v>
      </c>
      <c r="B114" t="s">
        <v>953</v>
      </c>
      <c r="C114" t="s">
        <v>13</v>
      </c>
      <c r="D114">
        <v>40716</v>
      </c>
      <c r="E114">
        <v>1</v>
      </c>
      <c r="F114" s="7">
        <v>42921</v>
      </c>
      <c r="G114" t="s">
        <v>210</v>
      </c>
      <c r="H114" s="83">
        <v>2.39</v>
      </c>
    </row>
    <row r="115" spans="1:8" x14ac:dyDescent="0.35">
      <c r="A115" t="s">
        <v>845</v>
      </c>
      <c r="B115" t="s">
        <v>1350</v>
      </c>
      <c r="C115" t="s">
        <v>13</v>
      </c>
      <c r="D115">
        <v>40716</v>
      </c>
      <c r="E115">
        <v>1</v>
      </c>
      <c r="F115" s="7">
        <v>42921</v>
      </c>
      <c r="G115" t="s">
        <v>210</v>
      </c>
      <c r="H115" s="83">
        <v>1.21</v>
      </c>
    </row>
    <row r="116" spans="1:8" x14ac:dyDescent="0.35">
      <c r="A116" t="s">
        <v>838</v>
      </c>
      <c r="B116" t="s">
        <v>949</v>
      </c>
      <c r="C116" t="s">
        <v>13</v>
      </c>
      <c r="D116">
        <v>40716</v>
      </c>
      <c r="F116" s="7">
        <v>42922</v>
      </c>
      <c r="G116" t="s">
        <v>210</v>
      </c>
      <c r="H116" s="83">
        <v>-0.14000000000000001</v>
      </c>
    </row>
    <row r="117" spans="1:8" x14ac:dyDescent="0.35">
      <c r="A117" t="s">
        <v>845</v>
      </c>
      <c r="B117" t="s">
        <v>949</v>
      </c>
      <c r="C117" t="s">
        <v>13</v>
      </c>
      <c r="D117">
        <v>40716</v>
      </c>
      <c r="E117">
        <v>1</v>
      </c>
      <c r="F117" s="7">
        <v>42922</v>
      </c>
      <c r="G117" t="s">
        <v>210</v>
      </c>
      <c r="H117" s="83">
        <v>0.96</v>
      </c>
    </row>
    <row r="118" spans="1:8" x14ac:dyDescent="0.35">
      <c r="A118" t="s">
        <v>845</v>
      </c>
      <c r="B118" t="s">
        <v>947</v>
      </c>
      <c r="C118" t="s">
        <v>13</v>
      </c>
      <c r="D118">
        <v>40716</v>
      </c>
      <c r="E118">
        <v>1</v>
      </c>
      <c r="F118" s="7">
        <v>42936</v>
      </c>
      <c r="G118" t="s">
        <v>210</v>
      </c>
      <c r="H118" s="83">
        <v>15.83</v>
      </c>
    </row>
    <row r="119" spans="1:8" x14ac:dyDescent="0.35">
      <c r="A119" t="s">
        <v>845</v>
      </c>
      <c r="B119" t="s">
        <v>946</v>
      </c>
      <c r="C119" t="s">
        <v>13</v>
      </c>
      <c r="D119">
        <v>40716</v>
      </c>
      <c r="E119">
        <v>1</v>
      </c>
      <c r="F119" s="7">
        <v>42942</v>
      </c>
      <c r="G119" t="s">
        <v>210</v>
      </c>
      <c r="H119" s="83">
        <v>1.75</v>
      </c>
    </row>
    <row r="120" spans="1:8" x14ac:dyDescent="0.35">
      <c r="A120" t="s">
        <v>849</v>
      </c>
      <c r="B120" t="s">
        <v>1342</v>
      </c>
      <c r="C120" t="s">
        <v>13</v>
      </c>
      <c r="D120">
        <v>40716</v>
      </c>
      <c r="E120">
        <v>9</v>
      </c>
      <c r="F120" s="7">
        <v>42955</v>
      </c>
      <c r="G120" t="s">
        <v>210</v>
      </c>
      <c r="H120" s="83">
        <v>301.5</v>
      </c>
    </row>
    <row r="121" spans="1:8" x14ac:dyDescent="0.35">
      <c r="A121" t="s">
        <v>845</v>
      </c>
      <c r="B121" t="s">
        <v>963</v>
      </c>
      <c r="C121" t="s">
        <v>13</v>
      </c>
      <c r="D121">
        <v>40716</v>
      </c>
      <c r="E121">
        <v>1</v>
      </c>
      <c r="F121" s="7">
        <v>42964</v>
      </c>
      <c r="G121" t="s">
        <v>210</v>
      </c>
      <c r="H121" s="83">
        <v>1.26</v>
      </c>
    </row>
    <row r="122" spans="1:8" x14ac:dyDescent="0.35">
      <c r="A122" t="s">
        <v>845</v>
      </c>
      <c r="B122" t="s">
        <v>961</v>
      </c>
      <c r="C122" t="s">
        <v>13</v>
      </c>
      <c r="D122">
        <v>40716</v>
      </c>
      <c r="E122">
        <v>1</v>
      </c>
      <c r="F122" s="7">
        <v>42978</v>
      </c>
      <c r="G122" t="s">
        <v>210</v>
      </c>
      <c r="H122" s="83">
        <v>2.16</v>
      </c>
    </row>
    <row r="123" spans="1:8" x14ac:dyDescent="0.35">
      <c r="A123" t="s">
        <v>845</v>
      </c>
      <c r="B123" t="s">
        <v>957</v>
      </c>
      <c r="C123" t="s">
        <v>13</v>
      </c>
      <c r="D123">
        <v>40716</v>
      </c>
      <c r="E123">
        <v>1</v>
      </c>
      <c r="F123" s="7">
        <v>42986</v>
      </c>
      <c r="G123" t="s">
        <v>210</v>
      </c>
      <c r="H123" s="83">
        <v>2</v>
      </c>
    </row>
    <row r="124" spans="1:8" x14ac:dyDescent="0.35">
      <c r="A124" t="s">
        <v>845</v>
      </c>
      <c r="B124" t="s">
        <v>944</v>
      </c>
      <c r="C124" t="s">
        <v>13</v>
      </c>
      <c r="D124">
        <v>40716</v>
      </c>
      <c r="E124">
        <v>1</v>
      </c>
      <c r="F124" s="7">
        <v>42986</v>
      </c>
      <c r="G124" t="s">
        <v>210</v>
      </c>
      <c r="H124" s="83">
        <v>0.87</v>
      </c>
    </row>
    <row r="125" spans="1:8" x14ac:dyDescent="0.35">
      <c r="A125" t="s">
        <v>845</v>
      </c>
      <c r="B125" t="s">
        <v>958</v>
      </c>
      <c r="C125" t="s">
        <v>13</v>
      </c>
      <c r="D125">
        <v>40716</v>
      </c>
      <c r="E125">
        <v>1</v>
      </c>
      <c r="F125" s="7">
        <v>42986</v>
      </c>
      <c r="G125" t="s">
        <v>210</v>
      </c>
      <c r="H125" s="83">
        <v>1.4</v>
      </c>
    </row>
    <row r="126" spans="1:8" x14ac:dyDescent="0.35">
      <c r="A126" t="s">
        <v>845</v>
      </c>
      <c r="B126" t="s">
        <v>965</v>
      </c>
      <c r="C126" t="s">
        <v>13</v>
      </c>
      <c r="D126">
        <v>40716</v>
      </c>
      <c r="E126">
        <v>1</v>
      </c>
      <c r="F126" s="7">
        <v>42993</v>
      </c>
      <c r="G126" t="s">
        <v>210</v>
      </c>
      <c r="H126" s="83">
        <v>0.6</v>
      </c>
    </row>
    <row r="127" spans="1:8" x14ac:dyDescent="0.35">
      <c r="A127" t="s">
        <v>845</v>
      </c>
      <c r="B127" t="s">
        <v>949</v>
      </c>
      <c r="C127" t="s">
        <v>13</v>
      </c>
      <c r="D127">
        <v>40716</v>
      </c>
      <c r="E127">
        <v>1</v>
      </c>
      <c r="F127" s="7">
        <v>42996</v>
      </c>
      <c r="G127" t="s">
        <v>210</v>
      </c>
      <c r="H127" s="25">
        <v>0.93</v>
      </c>
    </row>
    <row r="128" spans="1:8" x14ac:dyDescent="0.35">
      <c r="A128" t="s">
        <v>845</v>
      </c>
      <c r="B128" t="s">
        <v>81</v>
      </c>
      <c r="C128" t="s">
        <v>13</v>
      </c>
      <c r="D128">
        <v>40716</v>
      </c>
      <c r="E128">
        <v>1</v>
      </c>
      <c r="F128" s="7">
        <v>42996</v>
      </c>
      <c r="G128" t="s">
        <v>210</v>
      </c>
      <c r="H128" s="83">
        <v>2.5499999999999998</v>
      </c>
    </row>
    <row r="129" spans="1:8" x14ac:dyDescent="0.35">
      <c r="A129" t="s">
        <v>845</v>
      </c>
      <c r="B129" t="s">
        <v>1350</v>
      </c>
      <c r="C129" t="s">
        <v>13</v>
      </c>
      <c r="D129">
        <v>40716</v>
      </c>
      <c r="E129">
        <v>1</v>
      </c>
      <c r="F129" s="7">
        <v>43011</v>
      </c>
      <c r="G129" t="s">
        <v>210</v>
      </c>
      <c r="H129">
        <v>1.21</v>
      </c>
    </row>
    <row r="130" spans="1:8" x14ac:dyDescent="0.35">
      <c r="A130" t="s">
        <v>845</v>
      </c>
      <c r="B130" t="s">
        <v>953</v>
      </c>
      <c r="C130" t="s">
        <v>13</v>
      </c>
      <c r="D130">
        <v>40716</v>
      </c>
      <c r="E130">
        <v>1</v>
      </c>
      <c r="F130" s="7">
        <v>43012</v>
      </c>
      <c r="G130" t="s">
        <v>210</v>
      </c>
      <c r="H130">
        <v>2.39</v>
      </c>
    </row>
    <row r="131" spans="1:8" x14ac:dyDescent="0.35">
      <c r="A131" t="s">
        <v>845</v>
      </c>
      <c r="B131" t="s">
        <v>949</v>
      </c>
      <c r="C131" t="s">
        <v>13</v>
      </c>
      <c r="D131">
        <v>40716</v>
      </c>
      <c r="E131">
        <v>1</v>
      </c>
      <c r="F131" s="7">
        <v>43014</v>
      </c>
      <c r="G131" t="s">
        <v>210</v>
      </c>
      <c r="H131">
        <v>1</v>
      </c>
    </row>
    <row r="132" spans="1:8" x14ac:dyDescent="0.35">
      <c r="A132" t="s">
        <v>317</v>
      </c>
      <c r="C132" t="s">
        <v>13</v>
      </c>
      <c r="F132" s="7">
        <v>43021</v>
      </c>
      <c r="G132" t="s">
        <v>210</v>
      </c>
      <c r="H132">
        <v>-339.58</v>
      </c>
    </row>
    <row r="133" spans="1:8" x14ac:dyDescent="0.35">
      <c r="A133" t="s">
        <v>845</v>
      </c>
      <c r="B133" t="s">
        <v>947</v>
      </c>
      <c r="C133" t="s">
        <v>13</v>
      </c>
      <c r="D133">
        <v>40716</v>
      </c>
      <c r="E133">
        <v>1</v>
      </c>
      <c r="F133" s="7">
        <v>43028</v>
      </c>
      <c r="G133" t="s">
        <v>210</v>
      </c>
      <c r="H133">
        <v>12.81</v>
      </c>
    </row>
    <row r="134" spans="1:8" x14ac:dyDescent="0.35">
      <c r="A134" t="s">
        <v>317</v>
      </c>
      <c r="C134" t="s">
        <v>13</v>
      </c>
      <c r="F134" s="7">
        <v>43034</v>
      </c>
      <c r="G134" t="s">
        <v>210</v>
      </c>
      <c r="H134">
        <v>-12.84</v>
      </c>
    </row>
    <row r="135" spans="1:8" x14ac:dyDescent="0.35">
      <c r="A135" t="s">
        <v>845</v>
      </c>
      <c r="B135" t="s">
        <v>946</v>
      </c>
      <c r="C135" t="s">
        <v>13</v>
      </c>
      <c r="D135">
        <v>40716</v>
      </c>
      <c r="E135">
        <v>1</v>
      </c>
      <c r="F135" s="7">
        <v>43035</v>
      </c>
      <c r="G135" t="s">
        <v>210</v>
      </c>
      <c r="H135">
        <v>1.75</v>
      </c>
    </row>
    <row r="136" spans="1:8" x14ac:dyDescent="0.35">
      <c r="A136" t="s">
        <v>317</v>
      </c>
      <c r="C136" t="s">
        <v>13</v>
      </c>
      <c r="F136" s="7">
        <v>43041</v>
      </c>
      <c r="G136" t="s">
        <v>210</v>
      </c>
      <c r="H136">
        <v>-1.75</v>
      </c>
    </row>
    <row r="137" spans="1:8" x14ac:dyDescent="0.35">
      <c r="A137" t="s">
        <v>246</v>
      </c>
      <c r="C137" t="s">
        <v>13</v>
      </c>
      <c r="F137" s="7">
        <v>43041</v>
      </c>
      <c r="G137" t="s">
        <v>210</v>
      </c>
      <c r="H137">
        <v>2000</v>
      </c>
    </row>
    <row r="138" spans="1:8" x14ac:dyDescent="0.35">
      <c r="A138" t="s">
        <v>845</v>
      </c>
      <c r="B138" t="s">
        <v>963</v>
      </c>
      <c r="C138" t="s">
        <v>13</v>
      </c>
      <c r="D138">
        <v>40716</v>
      </c>
      <c r="E138">
        <v>1</v>
      </c>
      <c r="F138" s="7">
        <v>43055</v>
      </c>
      <c r="G138" t="s">
        <v>210</v>
      </c>
      <c r="H138">
        <v>1.26</v>
      </c>
    </row>
    <row r="139" spans="1:8" x14ac:dyDescent="0.35">
      <c r="A139" t="s">
        <v>848</v>
      </c>
      <c r="B139" t="s">
        <v>981</v>
      </c>
      <c r="C139" t="s">
        <v>13</v>
      </c>
      <c r="D139">
        <v>112417</v>
      </c>
      <c r="E139">
        <v>8</v>
      </c>
      <c r="F139" s="7">
        <v>43063</v>
      </c>
      <c r="G139" t="s">
        <v>210</v>
      </c>
      <c r="H139">
        <v>-399.35</v>
      </c>
    </row>
    <row r="140" spans="1:8" x14ac:dyDescent="0.35">
      <c r="A140" t="s">
        <v>848</v>
      </c>
      <c r="B140" t="s">
        <v>980</v>
      </c>
      <c r="C140" t="s">
        <v>13</v>
      </c>
      <c r="D140">
        <v>112417</v>
      </c>
      <c r="E140">
        <v>8</v>
      </c>
      <c r="F140" s="7">
        <v>43063</v>
      </c>
      <c r="G140" t="s">
        <v>210</v>
      </c>
      <c r="H140">
        <v>-404.56</v>
      </c>
    </row>
    <row r="141" spans="1:8" x14ac:dyDescent="0.35">
      <c r="A141" t="s">
        <v>845</v>
      </c>
      <c r="B141" t="s">
        <v>961</v>
      </c>
      <c r="C141" t="s">
        <v>13</v>
      </c>
      <c r="D141">
        <v>40716</v>
      </c>
      <c r="E141">
        <v>1</v>
      </c>
      <c r="F141" s="7">
        <v>43063</v>
      </c>
      <c r="G141" t="s">
        <v>210</v>
      </c>
      <c r="H141">
        <v>1.62</v>
      </c>
    </row>
    <row r="142" spans="1:8" x14ac:dyDescent="0.35">
      <c r="A142" t="s">
        <v>848</v>
      </c>
      <c r="B142" t="s">
        <v>950</v>
      </c>
      <c r="C142" t="s">
        <v>13</v>
      </c>
      <c r="D142">
        <v>112717</v>
      </c>
      <c r="E142">
        <v>9</v>
      </c>
      <c r="F142" s="7">
        <v>43066</v>
      </c>
      <c r="G142" t="s">
        <v>210</v>
      </c>
      <c r="H142">
        <v>-388.26</v>
      </c>
    </row>
    <row r="143" spans="1:8" x14ac:dyDescent="0.35">
      <c r="A143" t="s">
        <v>848</v>
      </c>
      <c r="B143" t="s">
        <v>948</v>
      </c>
      <c r="C143" t="s">
        <v>13</v>
      </c>
      <c r="D143">
        <v>112717</v>
      </c>
      <c r="E143">
        <v>15</v>
      </c>
      <c r="F143" s="7">
        <v>43066</v>
      </c>
      <c r="G143" t="s">
        <v>210</v>
      </c>
      <c r="H143">
        <v>-414.75</v>
      </c>
    </row>
    <row r="144" spans="1:8" x14ac:dyDescent="0.35">
      <c r="A144" t="s">
        <v>848</v>
      </c>
      <c r="B144" t="s">
        <v>956</v>
      </c>
      <c r="C144" t="s">
        <v>13</v>
      </c>
      <c r="D144">
        <v>112717</v>
      </c>
      <c r="E144">
        <v>27</v>
      </c>
      <c r="F144" s="7">
        <v>43066</v>
      </c>
      <c r="G144" t="s">
        <v>210</v>
      </c>
      <c r="H144">
        <v>-506.25</v>
      </c>
    </row>
    <row r="145" spans="1:8" x14ac:dyDescent="0.35">
      <c r="A145" t="s">
        <v>317</v>
      </c>
      <c r="C145" t="s">
        <v>13</v>
      </c>
      <c r="F145" s="7">
        <v>43069</v>
      </c>
      <c r="G145" t="s">
        <v>210</v>
      </c>
      <c r="H145">
        <v>-170.21</v>
      </c>
    </row>
    <row r="146" spans="1:8" x14ac:dyDescent="0.35">
      <c r="A146" t="s">
        <v>845</v>
      </c>
      <c r="B146" t="s">
        <v>964</v>
      </c>
      <c r="C146" t="s">
        <v>13</v>
      </c>
      <c r="D146">
        <v>40716</v>
      </c>
      <c r="E146">
        <v>1</v>
      </c>
      <c r="F146" s="7">
        <v>43074</v>
      </c>
      <c r="G146" t="s">
        <v>210</v>
      </c>
      <c r="H146">
        <v>1</v>
      </c>
    </row>
    <row r="147" spans="1:8" x14ac:dyDescent="0.35">
      <c r="A147" t="s">
        <v>845</v>
      </c>
      <c r="B147" t="s">
        <v>957</v>
      </c>
      <c r="C147" t="s">
        <v>13</v>
      </c>
      <c r="D147">
        <v>40716</v>
      </c>
      <c r="E147">
        <v>1</v>
      </c>
      <c r="F147" s="7">
        <v>43077</v>
      </c>
      <c r="G147" t="s">
        <v>210</v>
      </c>
      <c r="H147">
        <v>2</v>
      </c>
    </row>
    <row r="148" spans="1:8" x14ac:dyDescent="0.35">
      <c r="A148" t="s">
        <v>845</v>
      </c>
      <c r="B148" t="s">
        <v>958</v>
      </c>
      <c r="C148" t="s">
        <v>13</v>
      </c>
      <c r="D148">
        <v>40716</v>
      </c>
      <c r="E148">
        <v>1</v>
      </c>
      <c r="F148" s="7">
        <v>43082</v>
      </c>
      <c r="G148" t="s">
        <v>210</v>
      </c>
      <c r="H148">
        <v>1.4</v>
      </c>
    </row>
    <row r="149" spans="1:8" x14ac:dyDescent="0.35">
      <c r="A149" t="s">
        <v>845</v>
      </c>
      <c r="B149" t="s">
        <v>956</v>
      </c>
      <c r="C149" t="s">
        <v>13</v>
      </c>
      <c r="D149">
        <v>112717</v>
      </c>
      <c r="E149">
        <v>1</v>
      </c>
      <c r="F149" s="7">
        <v>43084</v>
      </c>
      <c r="G149" t="s">
        <v>210</v>
      </c>
      <c r="H149">
        <v>4.8600000000000003</v>
      </c>
    </row>
    <row r="150" spans="1:8" x14ac:dyDescent="0.35">
      <c r="A150" t="s">
        <v>845</v>
      </c>
      <c r="B150" t="s">
        <v>965</v>
      </c>
      <c r="C150" t="s">
        <v>13</v>
      </c>
      <c r="D150">
        <v>40716</v>
      </c>
      <c r="E150">
        <v>1</v>
      </c>
      <c r="F150" s="7">
        <v>43084</v>
      </c>
      <c r="G150" t="s">
        <v>210</v>
      </c>
      <c r="H150">
        <v>0.6</v>
      </c>
    </row>
    <row r="151" spans="1:8" x14ac:dyDescent="0.35">
      <c r="A151" t="s">
        <v>845</v>
      </c>
      <c r="B151" t="s">
        <v>944</v>
      </c>
      <c r="C151" t="s">
        <v>13</v>
      </c>
      <c r="D151">
        <v>40716</v>
      </c>
      <c r="E151">
        <v>1</v>
      </c>
      <c r="F151" s="7">
        <v>43087</v>
      </c>
      <c r="G151" t="s">
        <v>210</v>
      </c>
      <c r="H151">
        <v>0.87</v>
      </c>
    </row>
    <row r="152" spans="1:8" x14ac:dyDescent="0.35">
      <c r="A152" t="s">
        <v>845</v>
      </c>
      <c r="B152" t="s">
        <v>81</v>
      </c>
      <c r="C152" t="s">
        <v>13</v>
      </c>
      <c r="D152">
        <v>40716</v>
      </c>
      <c r="E152">
        <v>1</v>
      </c>
      <c r="F152" s="7">
        <v>43088</v>
      </c>
      <c r="G152" t="s">
        <v>210</v>
      </c>
      <c r="H152">
        <v>2.5499999999999998</v>
      </c>
    </row>
    <row r="153" spans="1:8" x14ac:dyDescent="0.35">
      <c r="A153" t="s">
        <v>246</v>
      </c>
      <c r="C153" t="s">
        <v>13</v>
      </c>
      <c r="F153" s="7">
        <v>43098</v>
      </c>
      <c r="G153" t="s">
        <v>210</v>
      </c>
      <c r="H153">
        <v>2000</v>
      </c>
    </row>
    <row r="154" spans="1:8" x14ac:dyDescent="0.35">
      <c r="A154" t="s">
        <v>845</v>
      </c>
      <c r="B154" t="s">
        <v>953</v>
      </c>
      <c r="C154" t="s">
        <v>13</v>
      </c>
      <c r="D154">
        <v>40716</v>
      </c>
      <c r="E154">
        <v>1</v>
      </c>
      <c r="F154" s="7">
        <v>43103</v>
      </c>
      <c r="G154" t="s">
        <v>210</v>
      </c>
      <c r="H154">
        <v>2.5099999999999998</v>
      </c>
    </row>
    <row r="155" spans="1:8" x14ac:dyDescent="0.35">
      <c r="A155" t="s">
        <v>848</v>
      </c>
      <c r="B155" t="s">
        <v>979</v>
      </c>
      <c r="C155" t="s">
        <v>13</v>
      </c>
      <c r="D155">
        <v>10418</v>
      </c>
      <c r="E155">
        <v>205</v>
      </c>
      <c r="F155" s="7">
        <v>43104</v>
      </c>
      <c r="G155" t="s">
        <v>210</v>
      </c>
      <c r="H155">
        <v>-409.8</v>
      </c>
    </row>
    <row r="156" spans="1:8" x14ac:dyDescent="0.35">
      <c r="A156" t="s">
        <v>848</v>
      </c>
      <c r="B156" t="s">
        <v>955</v>
      </c>
      <c r="C156" t="s">
        <v>13</v>
      </c>
      <c r="D156">
        <v>10418</v>
      </c>
      <c r="E156">
        <v>23</v>
      </c>
      <c r="F156" s="7">
        <v>43104</v>
      </c>
      <c r="G156" t="s">
        <v>210</v>
      </c>
      <c r="H156">
        <v>-392.04</v>
      </c>
    </row>
    <row r="157" spans="1:8" x14ac:dyDescent="0.35">
      <c r="A157" t="s">
        <v>848</v>
      </c>
      <c r="B157" t="s">
        <v>978</v>
      </c>
      <c r="C157" t="s">
        <v>13</v>
      </c>
      <c r="D157">
        <v>10418</v>
      </c>
      <c r="E157">
        <v>7</v>
      </c>
      <c r="F157" s="7">
        <v>43104</v>
      </c>
      <c r="G157" t="s">
        <v>210</v>
      </c>
      <c r="H157">
        <v>-410.83</v>
      </c>
    </row>
    <row r="158" spans="1:8" x14ac:dyDescent="0.35">
      <c r="A158" t="s">
        <v>848</v>
      </c>
      <c r="B158" t="s">
        <v>977</v>
      </c>
      <c r="C158" t="s">
        <v>13</v>
      </c>
      <c r="D158">
        <v>10418</v>
      </c>
      <c r="E158">
        <v>206</v>
      </c>
      <c r="F158" s="7">
        <v>43104</v>
      </c>
      <c r="G158" t="s">
        <v>210</v>
      </c>
      <c r="H158">
        <v>-400.69</v>
      </c>
    </row>
    <row r="159" spans="1:8" x14ac:dyDescent="0.35">
      <c r="A159" t="s">
        <v>848</v>
      </c>
      <c r="B159" t="s">
        <v>976</v>
      </c>
      <c r="C159" t="s">
        <v>13</v>
      </c>
      <c r="D159">
        <v>10518</v>
      </c>
      <c r="E159">
        <v>10</v>
      </c>
      <c r="F159" s="7">
        <v>43105</v>
      </c>
      <c r="G159" t="s">
        <v>210</v>
      </c>
      <c r="H159">
        <v>-377.48</v>
      </c>
    </row>
    <row r="160" spans="1:8" x14ac:dyDescent="0.35">
      <c r="A160" t="s">
        <v>845</v>
      </c>
      <c r="B160" t="s">
        <v>948</v>
      </c>
      <c r="C160" t="s">
        <v>13</v>
      </c>
      <c r="D160">
        <v>112717</v>
      </c>
      <c r="E160">
        <v>1</v>
      </c>
      <c r="F160" s="7">
        <v>43105</v>
      </c>
      <c r="G160" t="s">
        <v>210</v>
      </c>
      <c r="H160">
        <v>0.9</v>
      </c>
    </row>
    <row r="161" spans="1:8" x14ac:dyDescent="0.35">
      <c r="A161" t="s">
        <v>845</v>
      </c>
      <c r="B161" t="s">
        <v>949</v>
      </c>
      <c r="C161" t="s">
        <v>13</v>
      </c>
      <c r="D161">
        <v>40716</v>
      </c>
      <c r="E161">
        <v>1</v>
      </c>
      <c r="F161" s="7">
        <v>43108</v>
      </c>
      <c r="G161" t="s">
        <v>210</v>
      </c>
      <c r="H161">
        <v>1.01</v>
      </c>
    </row>
    <row r="162" spans="1:8" x14ac:dyDescent="0.35">
      <c r="A162" t="s">
        <v>317</v>
      </c>
      <c r="C162" t="s">
        <v>13</v>
      </c>
      <c r="F162" s="7">
        <v>43110</v>
      </c>
      <c r="G162" t="s">
        <v>210</v>
      </c>
      <c r="H162">
        <v>-24.92</v>
      </c>
    </row>
    <row r="163" spans="1:8" x14ac:dyDescent="0.35">
      <c r="A163" t="s">
        <v>317</v>
      </c>
      <c r="C163" t="s">
        <v>13</v>
      </c>
      <c r="F163" s="7">
        <v>43111</v>
      </c>
      <c r="G163" t="s">
        <v>210</v>
      </c>
      <c r="H163">
        <v>-0.9</v>
      </c>
    </row>
    <row r="164" spans="1:8" x14ac:dyDescent="0.35">
      <c r="A164" t="s">
        <v>845</v>
      </c>
      <c r="B164" t="s">
        <v>950</v>
      </c>
      <c r="C164" t="s">
        <v>13</v>
      </c>
      <c r="D164">
        <v>112717</v>
      </c>
      <c r="E164">
        <v>1</v>
      </c>
      <c r="F164" s="7">
        <v>43112</v>
      </c>
      <c r="G164" t="s">
        <v>210</v>
      </c>
      <c r="H164">
        <v>8.73</v>
      </c>
    </row>
    <row r="165" spans="1:8" x14ac:dyDescent="0.35">
      <c r="A165" t="s">
        <v>845</v>
      </c>
      <c r="B165" t="s">
        <v>947</v>
      </c>
      <c r="C165" t="s">
        <v>13</v>
      </c>
      <c r="D165">
        <v>40716</v>
      </c>
      <c r="E165">
        <v>1</v>
      </c>
      <c r="F165" s="7">
        <v>43122</v>
      </c>
      <c r="G165" t="s">
        <v>210</v>
      </c>
      <c r="H165">
        <v>23.37</v>
      </c>
    </row>
    <row r="166" spans="1:8" x14ac:dyDescent="0.35">
      <c r="A166" t="s">
        <v>246</v>
      </c>
      <c r="C166" t="s">
        <v>13</v>
      </c>
      <c r="F166" s="7">
        <v>43125</v>
      </c>
      <c r="G166" t="s">
        <v>210</v>
      </c>
      <c r="H166">
        <v>1730</v>
      </c>
    </row>
    <row r="167" spans="1:8" x14ac:dyDescent="0.35">
      <c r="A167" t="s">
        <v>845</v>
      </c>
      <c r="B167" t="s">
        <v>946</v>
      </c>
      <c r="C167" t="s">
        <v>13</v>
      </c>
      <c r="D167">
        <v>40716</v>
      </c>
      <c r="E167">
        <v>1</v>
      </c>
      <c r="F167" s="7">
        <v>43126</v>
      </c>
      <c r="G167" t="s">
        <v>210</v>
      </c>
      <c r="H167">
        <v>14</v>
      </c>
    </row>
    <row r="168" spans="1:8" x14ac:dyDescent="0.35">
      <c r="A168" t="s">
        <v>848</v>
      </c>
      <c r="B168" t="s">
        <v>975</v>
      </c>
      <c r="C168" t="s">
        <v>13</v>
      </c>
      <c r="D168">
        <v>21518</v>
      </c>
      <c r="E168">
        <v>6</v>
      </c>
      <c r="F168" s="7">
        <v>43146</v>
      </c>
      <c r="G168" t="s">
        <v>210</v>
      </c>
      <c r="H168">
        <v>-397.8</v>
      </c>
    </row>
    <row r="169" spans="1:8" x14ac:dyDescent="0.35">
      <c r="A169" t="s">
        <v>848</v>
      </c>
      <c r="B169" t="s">
        <v>959</v>
      </c>
      <c r="C169" t="s">
        <v>13</v>
      </c>
      <c r="D169">
        <v>21518</v>
      </c>
      <c r="E169">
        <v>4</v>
      </c>
      <c r="F169" s="7">
        <v>43146</v>
      </c>
      <c r="G169" t="s">
        <v>210</v>
      </c>
      <c r="H169">
        <v>-384.72</v>
      </c>
    </row>
    <row r="170" spans="1:8" x14ac:dyDescent="0.35">
      <c r="A170" t="s">
        <v>848</v>
      </c>
      <c r="B170" t="s">
        <v>974</v>
      </c>
      <c r="C170" t="s">
        <v>13</v>
      </c>
      <c r="D170">
        <v>21518</v>
      </c>
      <c r="E170">
        <v>17</v>
      </c>
      <c r="F170" s="7">
        <v>43146</v>
      </c>
      <c r="G170" t="s">
        <v>210</v>
      </c>
      <c r="H170">
        <v>-406.47</v>
      </c>
    </row>
    <row r="171" spans="1:8" x14ac:dyDescent="0.35">
      <c r="A171" t="s">
        <v>848</v>
      </c>
      <c r="B171" t="s">
        <v>952</v>
      </c>
      <c r="C171" t="s">
        <v>13</v>
      </c>
      <c r="D171">
        <v>21518</v>
      </c>
      <c r="E171">
        <v>8</v>
      </c>
      <c r="F171" s="7">
        <v>43146</v>
      </c>
      <c r="G171" t="s">
        <v>210</v>
      </c>
      <c r="H171">
        <v>-415.35</v>
      </c>
    </row>
    <row r="172" spans="1:8" x14ac:dyDescent="0.35">
      <c r="A172" t="s">
        <v>848</v>
      </c>
      <c r="B172" t="s">
        <v>954</v>
      </c>
      <c r="C172" t="s">
        <v>13</v>
      </c>
      <c r="D172">
        <v>21518</v>
      </c>
      <c r="E172">
        <v>12</v>
      </c>
      <c r="F172" s="7">
        <v>43146</v>
      </c>
      <c r="G172" t="s">
        <v>210</v>
      </c>
      <c r="H172">
        <v>-405.72</v>
      </c>
    </row>
    <row r="173" spans="1:8" x14ac:dyDescent="0.35">
      <c r="A173" t="s">
        <v>845</v>
      </c>
      <c r="B173" t="s">
        <v>963</v>
      </c>
      <c r="C173" t="s">
        <v>13</v>
      </c>
      <c r="D173">
        <v>40716</v>
      </c>
      <c r="E173">
        <v>1</v>
      </c>
      <c r="F173" s="7">
        <v>43146</v>
      </c>
      <c r="G173" t="s">
        <v>210</v>
      </c>
      <c r="H173">
        <v>1.26</v>
      </c>
    </row>
    <row r="174" spans="1:8" x14ac:dyDescent="0.35">
      <c r="A174" t="s">
        <v>317</v>
      </c>
      <c r="C174" t="s">
        <v>13</v>
      </c>
      <c r="F174" s="7">
        <v>43152</v>
      </c>
      <c r="G174" t="s">
        <v>210</v>
      </c>
      <c r="H174">
        <v>-304.39999999999998</v>
      </c>
    </row>
    <row r="175" spans="1:8" x14ac:dyDescent="0.35">
      <c r="A175" t="s">
        <v>246</v>
      </c>
      <c r="C175" t="s">
        <v>13</v>
      </c>
      <c r="F175" s="7">
        <v>43153</v>
      </c>
      <c r="G175" t="s">
        <v>210</v>
      </c>
      <c r="H175">
        <v>2000</v>
      </c>
    </row>
    <row r="176" spans="1:8" x14ac:dyDescent="0.35">
      <c r="A176" t="s">
        <v>848</v>
      </c>
      <c r="B176" t="s">
        <v>960</v>
      </c>
      <c r="C176" t="s">
        <v>13</v>
      </c>
      <c r="D176">
        <v>22718</v>
      </c>
      <c r="E176">
        <v>49</v>
      </c>
      <c r="F176" s="7">
        <v>43158</v>
      </c>
      <c r="G176" t="s">
        <v>210</v>
      </c>
      <c r="H176">
        <v>-403.68</v>
      </c>
    </row>
    <row r="177" spans="1:8" x14ac:dyDescent="0.35">
      <c r="A177" t="s">
        <v>848</v>
      </c>
      <c r="B177" t="s">
        <v>973</v>
      </c>
      <c r="C177" t="s">
        <v>13</v>
      </c>
      <c r="D177">
        <v>22718</v>
      </c>
      <c r="E177">
        <v>18</v>
      </c>
      <c r="F177" s="7">
        <v>43158</v>
      </c>
      <c r="G177" t="s">
        <v>210</v>
      </c>
      <c r="H177">
        <v>-395.82</v>
      </c>
    </row>
    <row r="178" spans="1:8" x14ac:dyDescent="0.35">
      <c r="A178" t="s">
        <v>848</v>
      </c>
      <c r="B178" t="s">
        <v>970</v>
      </c>
      <c r="C178" t="s">
        <v>13</v>
      </c>
      <c r="D178">
        <v>22718</v>
      </c>
      <c r="E178">
        <v>76</v>
      </c>
      <c r="F178" s="7">
        <v>43158</v>
      </c>
      <c r="G178" t="s">
        <v>210</v>
      </c>
      <c r="H178">
        <v>-398.92</v>
      </c>
    </row>
    <row r="179" spans="1:8" x14ac:dyDescent="0.35">
      <c r="A179" t="s">
        <v>848</v>
      </c>
      <c r="B179" t="s">
        <v>972</v>
      </c>
      <c r="C179" t="s">
        <v>13</v>
      </c>
      <c r="D179">
        <v>22718</v>
      </c>
      <c r="E179">
        <v>18</v>
      </c>
      <c r="F179" s="7">
        <v>43158</v>
      </c>
      <c r="G179" t="s">
        <v>210</v>
      </c>
      <c r="H179">
        <v>-406.33</v>
      </c>
    </row>
    <row r="180" spans="1:8" x14ac:dyDescent="0.35">
      <c r="A180" t="s">
        <v>848</v>
      </c>
      <c r="B180" t="s">
        <v>971</v>
      </c>
      <c r="C180" t="s">
        <v>13</v>
      </c>
      <c r="D180">
        <v>22718</v>
      </c>
      <c r="E180">
        <v>14</v>
      </c>
      <c r="F180" s="7">
        <v>43158</v>
      </c>
      <c r="G180" t="s">
        <v>210</v>
      </c>
      <c r="H180">
        <v>-371</v>
      </c>
    </row>
    <row r="181" spans="1:8" x14ac:dyDescent="0.35">
      <c r="A181" t="s">
        <v>848</v>
      </c>
      <c r="B181" t="s">
        <v>970</v>
      </c>
      <c r="C181" t="s">
        <v>13</v>
      </c>
      <c r="D181">
        <v>22718</v>
      </c>
      <c r="E181">
        <v>4</v>
      </c>
      <c r="F181" s="7">
        <v>43158</v>
      </c>
      <c r="G181" t="s">
        <v>210</v>
      </c>
      <c r="H181">
        <v>-20.88</v>
      </c>
    </row>
    <row r="182" spans="1:8" x14ac:dyDescent="0.35">
      <c r="A182" t="s">
        <v>845</v>
      </c>
      <c r="B182" t="s">
        <v>959</v>
      </c>
      <c r="C182" t="s">
        <v>13</v>
      </c>
      <c r="D182">
        <v>21518</v>
      </c>
      <c r="E182">
        <v>1</v>
      </c>
      <c r="F182" s="7">
        <v>43164</v>
      </c>
      <c r="G182" t="s">
        <v>210</v>
      </c>
      <c r="H182">
        <v>1.52</v>
      </c>
    </row>
    <row r="183" spans="1:8" x14ac:dyDescent="0.35">
      <c r="A183" t="s">
        <v>317</v>
      </c>
      <c r="C183" t="s">
        <v>13</v>
      </c>
      <c r="F183" s="7">
        <v>43167</v>
      </c>
      <c r="G183" t="s">
        <v>210</v>
      </c>
      <c r="H183">
        <v>-4.63</v>
      </c>
    </row>
    <row r="184" spans="1:8" x14ac:dyDescent="0.35">
      <c r="A184" t="s">
        <v>845</v>
      </c>
      <c r="B184" t="s">
        <v>961</v>
      </c>
      <c r="C184" t="s">
        <v>13</v>
      </c>
      <c r="D184">
        <v>40716</v>
      </c>
      <c r="E184">
        <v>1</v>
      </c>
      <c r="F184" s="7">
        <v>43168</v>
      </c>
      <c r="G184" t="s">
        <v>210</v>
      </c>
      <c r="H184">
        <v>0.78</v>
      </c>
    </row>
    <row r="185" spans="1:8" x14ac:dyDescent="0.35">
      <c r="A185" t="s">
        <v>246</v>
      </c>
      <c r="C185" t="s">
        <v>13</v>
      </c>
      <c r="F185" s="7">
        <v>43174</v>
      </c>
      <c r="G185" t="s">
        <v>210</v>
      </c>
      <c r="H185">
        <v>2000</v>
      </c>
    </row>
    <row r="186" spans="1:8" x14ac:dyDescent="0.35">
      <c r="A186" t="s">
        <v>845</v>
      </c>
      <c r="B186" t="s">
        <v>956</v>
      </c>
      <c r="C186" t="s">
        <v>13</v>
      </c>
      <c r="D186">
        <v>112717</v>
      </c>
      <c r="E186">
        <v>1</v>
      </c>
      <c r="F186" s="7">
        <v>43174</v>
      </c>
      <c r="G186" t="s">
        <v>210</v>
      </c>
      <c r="H186">
        <v>5.67</v>
      </c>
    </row>
    <row r="187" spans="1:8" x14ac:dyDescent="0.35">
      <c r="A187" t="s">
        <v>246</v>
      </c>
      <c r="C187" t="s">
        <v>13</v>
      </c>
      <c r="F187" s="7">
        <v>43179</v>
      </c>
      <c r="G187" t="s">
        <v>210</v>
      </c>
      <c r="H187">
        <v>500</v>
      </c>
    </row>
    <row r="188" spans="1:8" x14ac:dyDescent="0.35">
      <c r="A188" t="s">
        <v>845</v>
      </c>
      <c r="B188" t="s">
        <v>955</v>
      </c>
      <c r="C188" t="s">
        <v>13</v>
      </c>
      <c r="D188">
        <v>10418</v>
      </c>
      <c r="E188">
        <v>1</v>
      </c>
      <c r="F188" s="7">
        <v>43179</v>
      </c>
      <c r="G188" t="s">
        <v>210</v>
      </c>
      <c r="H188">
        <v>1.84</v>
      </c>
    </row>
    <row r="189" spans="1:8" x14ac:dyDescent="0.35">
      <c r="A189" t="s">
        <v>845</v>
      </c>
      <c r="B189" t="s">
        <v>958</v>
      </c>
      <c r="C189" t="s">
        <v>13</v>
      </c>
      <c r="D189">
        <v>40716</v>
      </c>
      <c r="E189">
        <v>1</v>
      </c>
      <c r="F189" s="7">
        <v>43181</v>
      </c>
      <c r="G189" t="s">
        <v>210</v>
      </c>
      <c r="H189">
        <v>1.4</v>
      </c>
    </row>
    <row r="190" spans="1:8" x14ac:dyDescent="0.35">
      <c r="A190" t="s">
        <v>845</v>
      </c>
      <c r="B190" t="s">
        <v>944</v>
      </c>
      <c r="C190" t="s">
        <v>13</v>
      </c>
      <c r="D190">
        <v>40716</v>
      </c>
      <c r="E190">
        <v>1</v>
      </c>
      <c r="F190" s="7">
        <v>43182</v>
      </c>
      <c r="G190" t="s">
        <v>210</v>
      </c>
      <c r="H190">
        <v>0.87</v>
      </c>
    </row>
    <row r="191" spans="1:8" x14ac:dyDescent="0.35">
      <c r="A191" t="s">
        <v>845</v>
      </c>
      <c r="B191" t="s">
        <v>964</v>
      </c>
      <c r="C191" t="s">
        <v>13</v>
      </c>
      <c r="D191">
        <v>40716</v>
      </c>
      <c r="E191">
        <v>1</v>
      </c>
      <c r="F191" s="7">
        <v>43187</v>
      </c>
      <c r="G191" t="s">
        <v>210</v>
      </c>
      <c r="H191">
        <v>1</v>
      </c>
    </row>
    <row r="192" spans="1:8" x14ac:dyDescent="0.35">
      <c r="A192" t="s">
        <v>845</v>
      </c>
      <c r="B192" t="s">
        <v>81</v>
      </c>
      <c r="C192" t="s">
        <v>13</v>
      </c>
      <c r="D192">
        <v>40716</v>
      </c>
      <c r="E192">
        <v>1</v>
      </c>
      <c r="F192" s="7">
        <v>43189</v>
      </c>
      <c r="G192" t="s">
        <v>210</v>
      </c>
      <c r="H192">
        <v>2.98</v>
      </c>
    </row>
    <row r="193" spans="1:8" x14ac:dyDescent="0.35">
      <c r="A193" t="s">
        <v>845</v>
      </c>
      <c r="B193" t="s">
        <v>957</v>
      </c>
      <c r="C193" t="s">
        <v>13</v>
      </c>
      <c r="D193">
        <v>40716</v>
      </c>
      <c r="E193">
        <v>1</v>
      </c>
      <c r="F193" s="7">
        <v>43189</v>
      </c>
      <c r="G193" t="s">
        <v>210</v>
      </c>
      <c r="H193">
        <v>2</v>
      </c>
    </row>
    <row r="194" spans="1:8" x14ac:dyDescent="0.35">
      <c r="A194" t="s">
        <v>845</v>
      </c>
      <c r="B194" t="s">
        <v>954</v>
      </c>
      <c r="C194" t="s">
        <v>13</v>
      </c>
      <c r="D194">
        <v>21518</v>
      </c>
      <c r="E194">
        <v>1</v>
      </c>
      <c r="F194" s="7">
        <v>43193</v>
      </c>
      <c r="G194" t="s">
        <v>210</v>
      </c>
      <c r="H194">
        <v>2.4</v>
      </c>
    </row>
    <row r="195" spans="1:8" x14ac:dyDescent="0.35">
      <c r="A195" t="s">
        <v>845</v>
      </c>
      <c r="B195" t="s">
        <v>953</v>
      </c>
      <c r="C195" t="s">
        <v>13</v>
      </c>
      <c r="D195">
        <v>40716</v>
      </c>
      <c r="E195">
        <v>1</v>
      </c>
      <c r="F195" s="7">
        <v>43194</v>
      </c>
      <c r="G195" t="s">
        <v>210</v>
      </c>
      <c r="H195">
        <v>2.5099999999999998</v>
      </c>
    </row>
    <row r="196" spans="1:8" x14ac:dyDescent="0.35">
      <c r="A196" t="s">
        <v>845</v>
      </c>
      <c r="B196" t="s">
        <v>952</v>
      </c>
      <c r="C196" t="s">
        <v>13</v>
      </c>
      <c r="D196">
        <v>21518</v>
      </c>
      <c r="E196">
        <v>1</v>
      </c>
      <c r="F196" s="7">
        <v>43195</v>
      </c>
      <c r="G196" t="s">
        <v>210</v>
      </c>
      <c r="H196">
        <v>5.44</v>
      </c>
    </row>
    <row r="197" spans="1:8" x14ac:dyDescent="0.35">
      <c r="A197" t="s">
        <v>845</v>
      </c>
      <c r="B197" t="s">
        <v>949</v>
      </c>
      <c r="C197" t="s">
        <v>13</v>
      </c>
      <c r="D197">
        <v>40716</v>
      </c>
      <c r="E197">
        <v>1</v>
      </c>
      <c r="F197" s="7">
        <v>43196</v>
      </c>
      <c r="G197" t="s">
        <v>210</v>
      </c>
      <c r="H197">
        <v>0.98</v>
      </c>
    </row>
    <row r="198" spans="1:8" x14ac:dyDescent="0.35">
      <c r="A198" t="s">
        <v>845</v>
      </c>
      <c r="B198" t="s">
        <v>948</v>
      </c>
      <c r="C198" t="s">
        <v>13</v>
      </c>
      <c r="D198">
        <v>112717</v>
      </c>
      <c r="E198">
        <v>1</v>
      </c>
      <c r="F198" s="7">
        <v>43196</v>
      </c>
      <c r="G198" t="s">
        <v>210</v>
      </c>
      <c r="H198">
        <v>0.9</v>
      </c>
    </row>
    <row r="199" spans="1:8" x14ac:dyDescent="0.35">
      <c r="A199" t="s">
        <v>845</v>
      </c>
      <c r="B199" t="s">
        <v>950</v>
      </c>
      <c r="C199" t="s">
        <v>13</v>
      </c>
      <c r="D199">
        <v>112717</v>
      </c>
      <c r="E199">
        <v>1</v>
      </c>
      <c r="F199" s="7">
        <v>43196</v>
      </c>
      <c r="G199" t="s">
        <v>210</v>
      </c>
      <c r="H199">
        <v>5.67</v>
      </c>
    </row>
    <row r="200" spans="1:8" x14ac:dyDescent="0.35">
      <c r="A200" t="s">
        <v>983</v>
      </c>
      <c r="C200" t="s">
        <v>13</v>
      </c>
      <c r="F200" s="7">
        <v>43200</v>
      </c>
      <c r="G200" t="s">
        <v>210</v>
      </c>
      <c r="H200">
        <v>0.15</v>
      </c>
    </row>
    <row r="201" spans="1:8" x14ac:dyDescent="0.35">
      <c r="A201" t="s">
        <v>845</v>
      </c>
      <c r="B201" t="s">
        <v>947</v>
      </c>
      <c r="C201" t="s">
        <v>13</v>
      </c>
      <c r="D201">
        <v>40716</v>
      </c>
      <c r="E201">
        <v>1</v>
      </c>
      <c r="F201" s="7">
        <v>43210</v>
      </c>
      <c r="G201" t="s">
        <v>210</v>
      </c>
      <c r="H201">
        <v>24.22</v>
      </c>
    </row>
    <row r="202" spans="1:8" x14ac:dyDescent="0.35">
      <c r="A202" t="s">
        <v>845</v>
      </c>
      <c r="B202" t="s">
        <v>946</v>
      </c>
      <c r="C202" t="s">
        <v>13</v>
      </c>
      <c r="D202">
        <v>40716</v>
      </c>
      <c r="E202">
        <v>1</v>
      </c>
      <c r="F202" s="7">
        <v>43217</v>
      </c>
      <c r="G202" t="s">
        <v>210</v>
      </c>
      <c r="H202">
        <v>1.75</v>
      </c>
    </row>
    <row r="203" spans="1:8" x14ac:dyDescent="0.35">
      <c r="A203" t="s">
        <v>983</v>
      </c>
      <c r="C203" t="s">
        <v>13</v>
      </c>
      <c r="F203" s="7">
        <v>43231</v>
      </c>
      <c r="G203" t="s">
        <v>210</v>
      </c>
      <c r="H203">
        <v>0.88</v>
      </c>
    </row>
    <row r="204" spans="1:8" x14ac:dyDescent="0.35">
      <c r="A204" t="s">
        <v>845</v>
      </c>
      <c r="B204" t="s">
        <v>963</v>
      </c>
      <c r="C204" t="s">
        <v>13</v>
      </c>
      <c r="D204">
        <v>40716</v>
      </c>
      <c r="E204">
        <v>1</v>
      </c>
      <c r="F204" s="7">
        <v>43237</v>
      </c>
      <c r="G204" t="s">
        <v>210</v>
      </c>
      <c r="H204">
        <v>1.46</v>
      </c>
    </row>
    <row r="205" spans="1:8" x14ac:dyDescent="0.35">
      <c r="A205" t="s">
        <v>845</v>
      </c>
      <c r="B205" t="s">
        <v>961</v>
      </c>
      <c r="C205" t="s">
        <v>13</v>
      </c>
      <c r="D205">
        <v>40716</v>
      </c>
      <c r="E205">
        <v>1</v>
      </c>
      <c r="F205" s="7">
        <v>43245</v>
      </c>
      <c r="G205" t="s">
        <v>210</v>
      </c>
      <c r="H205">
        <v>11.4</v>
      </c>
    </row>
    <row r="206" spans="1:8" x14ac:dyDescent="0.35">
      <c r="A206" t="s">
        <v>845</v>
      </c>
      <c r="B206" t="s">
        <v>960</v>
      </c>
      <c r="C206" t="s">
        <v>13</v>
      </c>
      <c r="D206">
        <v>22718</v>
      </c>
      <c r="E206">
        <v>1</v>
      </c>
      <c r="F206" s="7">
        <v>43250</v>
      </c>
      <c r="G206" t="s">
        <v>210</v>
      </c>
      <c r="H206">
        <v>9.31</v>
      </c>
    </row>
    <row r="207" spans="1:8" x14ac:dyDescent="0.35">
      <c r="A207" t="s">
        <v>845</v>
      </c>
      <c r="B207" t="s">
        <v>957</v>
      </c>
      <c r="C207" t="s">
        <v>13</v>
      </c>
      <c r="D207">
        <v>40716</v>
      </c>
      <c r="E207">
        <v>1</v>
      </c>
      <c r="F207" s="7">
        <v>43252</v>
      </c>
      <c r="G207" t="s">
        <v>210</v>
      </c>
      <c r="H207">
        <v>2</v>
      </c>
    </row>
    <row r="208" spans="1:8" x14ac:dyDescent="0.35">
      <c r="A208" t="s">
        <v>845</v>
      </c>
      <c r="B208" t="s">
        <v>959</v>
      </c>
      <c r="C208" t="s">
        <v>13</v>
      </c>
      <c r="D208">
        <v>21518</v>
      </c>
      <c r="E208">
        <v>1</v>
      </c>
      <c r="F208" s="7">
        <v>43255</v>
      </c>
      <c r="G208" t="s">
        <v>210</v>
      </c>
      <c r="H208">
        <v>1.52</v>
      </c>
    </row>
    <row r="209" spans="1:8" x14ac:dyDescent="0.35">
      <c r="A209" t="s">
        <v>983</v>
      </c>
      <c r="C209" t="s">
        <v>13</v>
      </c>
      <c r="F209" s="7">
        <v>43259</v>
      </c>
      <c r="G209" t="s">
        <v>210</v>
      </c>
      <c r="H209">
        <v>0.27</v>
      </c>
    </row>
    <row r="210" spans="1:8" x14ac:dyDescent="0.35">
      <c r="A210" t="s">
        <v>845</v>
      </c>
      <c r="B210" t="s">
        <v>81</v>
      </c>
      <c r="C210" t="s">
        <v>13</v>
      </c>
      <c r="D210">
        <v>40716</v>
      </c>
      <c r="E210">
        <v>1</v>
      </c>
      <c r="F210" s="7">
        <v>43263</v>
      </c>
      <c r="G210" t="s">
        <v>210</v>
      </c>
      <c r="H210">
        <v>2.98</v>
      </c>
    </row>
    <row r="211" spans="1:8" x14ac:dyDescent="0.35">
      <c r="A211" t="s">
        <v>317</v>
      </c>
      <c r="C211" t="s">
        <v>13</v>
      </c>
      <c r="F211" s="7">
        <v>43264</v>
      </c>
      <c r="G211" t="s">
        <v>210</v>
      </c>
      <c r="H211">
        <v>-3428.5</v>
      </c>
    </row>
    <row r="212" spans="1:8" x14ac:dyDescent="0.35">
      <c r="A212" t="s">
        <v>845</v>
      </c>
      <c r="B212" t="s">
        <v>958</v>
      </c>
      <c r="C212" t="s">
        <v>13</v>
      </c>
      <c r="D212">
        <v>40716</v>
      </c>
      <c r="E212">
        <v>1</v>
      </c>
      <c r="F212" s="7">
        <v>43265</v>
      </c>
      <c r="G212" t="s">
        <v>210</v>
      </c>
      <c r="H212">
        <v>1.4</v>
      </c>
    </row>
    <row r="213" spans="1:8" x14ac:dyDescent="0.35">
      <c r="A213" t="s">
        <v>845</v>
      </c>
      <c r="B213" t="s">
        <v>956</v>
      </c>
      <c r="C213" t="s">
        <v>13</v>
      </c>
      <c r="D213">
        <v>112717</v>
      </c>
      <c r="E213">
        <v>1</v>
      </c>
      <c r="F213" s="7">
        <v>43269</v>
      </c>
      <c r="G213" t="s">
        <v>210</v>
      </c>
      <c r="H213">
        <v>5.67</v>
      </c>
    </row>
    <row r="214" spans="1:8" x14ac:dyDescent="0.35">
      <c r="A214" t="s">
        <v>845</v>
      </c>
      <c r="B214" t="s">
        <v>955</v>
      </c>
      <c r="C214" t="s">
        <v>13</v>
      </c>
      <c r="D214">
        <v>10418</v>
      </c>
      <c r="E214">
        <v>1</v>
      </c>
      <c r="F214" s="7">
        <v>43270</v>
      </c>
      <c r="G214" t="s">
        <v>210</v>
      </c>
      <c r="H214">
        <v>1.84</v>
      </c>
    </row>
    <row r="215" spans="1:8" x14ac:dyDescent="0.35">
      <c r="A215" t="s">
        <v>845</v>
      </c>
      <c r="B215" t="s">
        <v>944</v>
      </c>
      <c r="C215" t="s">
        <v>13</v>
      </c>
      <c r="D215">
        <v>40716</v>
      </c>
      <c r="E215">
        <v>1</v>
      </c>
      <c r="F215" s="7">
        <v>43273</v>
      </c>
      <c r="G215" t="s">
        <v>210</v>
      </c>
      <c r="H215">
        <v>0.87</v>
      </c>
    </row>
    <row r="216" spans="1:8" x14ac:dyDescent="0.35">
      <c r="A216" t="s">
        <v>983</v>
      </c>
      <c r="C216" t="s">
        <v>13</v>
      </c>
      <c r="F216" s="7">
        <v>43283</v>
      </c>
      <c r="G216" t="s">
        <v>210</v>
      </c>
      <c r="H216">
        <v>0.5</v>
      </c>
    </row>
    <row r="217" spans="1:8" x14ac:dyDescent="0.35">
      <c r="A217" t="s">
        <v>845</v>
      </c>
      <c r="B217" t="s">
        <v>954</v>
      </c>
      <c r="C217" t="s">
        <v>13</v>
      </c>
      <c r="D217">
        <v>21518</v>
      </c>
      <c r="E217">
        <v>1</v>
      </c>
      <c r="F217" s="7">
        <v>43283</v>
      </c>
      <c r="G217" t="s">
        <v>210</v>
      </c>
      <c r="H217">
        <v>2.4</v>
      </c>
    </row>
    <row r="218" spans="1:8" x14ac:dyDescent="0.35">
      <c r="A218" t="s">
        <v>845</v>
      </c>
      <c r="B218" t="s">
        <v>953</v>
      </c>
      <c r="C218" t="s">
        <v>13</v>
      </c>
      <c r="D218">
        <v>40716</v>
      </c>
      <c r="E218">
        <v>1</v>
      </c>
      <c r="F218" s="7">
        <v>43286</v>
      </c>
      <c r="G218" t="s">
        <v>210</v>
      </c>
      <c r="H218">
        <v>2.5099999999999998</v>
      </c>
    </row>
    <row r="219" spans="1:8" x14ac:dyDescent="0.35">
      <c r="A219" t="s">
        <v>845</v>
      </c>
      <c r="B219" t="s">
        <v>952</v>
      </c>
      <c r="C219" t="s">
        <v>13</v>
      </c>
      <c r="D219">
        <v>21518</v>
      </c>
      <c r="E219">
        <v>1</v>
      </c>
      <c r="F219" s="7">
        <v>43287</v>
      </c>
      <c r="G219" t="s">
        <v>210</v>
      </c>
      <c r="H219">
        <v>5.44</v>
      </c>
    </row>
    <row r="220" spans="1:8" x14ac:dyDescent="0.35">
      <c r="A220" t="s">
        <v>845</v>
      </c>
      <c r="B220" t="s">
        <v>950</v>
      </c>
      <c r="C220" t="s">
        <v>13</v>
      </c>
      <c r="D220">
        <v>112717</v>
      </c>
      <c r="E220">
        <v>1</v>
      </c>
      <c r="F220" s="7">
        <v>43287</v>
      </c>
      <c r="G220" t="s">
        <v>210</v>
      </c>
      <c r="H220">
        <v>5.67</v>
      </c>
    </row>
    <row r="221" spans="1:8" x14ac:dyDescent="0.35">
      <c r="A221" t="s">
        <v>845</v>
      </c>
      <c r="B221" t="s">
        <v>948</v>
      </c>
      <c r="C221" t="s">
        <v>13</v>
      </c>
      <c r="D221">
        <v>112717</v>
      </c>
      <c r="E221">
        <v>1</v>
      </c>
      <c r="F221" s="7">
        <v>43287</v>
      </c>
      <c r="G221" t="s">
        <v>210</v>
      </c>
      <c r="H221">
        <v>0.9</v>
      </c>
    </row>
    <row r="222" spans="1:8" x14ac:dyDescent="0.35">
      <c r="A222" t="s">
        <v>845</v>
      </c>
      <c r="B222" t="s">
        <v>949</v>
      </c>
      <c r="C222" t="s">
        <v>13</v>
      </c>
      <c r="D222">
        <v>40716</v>
      </c>
      <c r="E222">
        <v>1</v>
      </c>
      <c r="F222" s="7">
        <v>43290</v>
      </c>
      <c r="G222" t="s">
        <v>210</v>
      </c>
      <c r="H222">
        <v>0.81</v>
      </c>
    </row>
    <row r="223" spans="1:8" x14ac:dyDescent="0.35">
      <c r="A223" t="s">
        <v>317</v>
      </c>
      <c r="C223" t="s">
        <v>13</v>
      </c>
      <c r="F223" s="7">
        <v>43300</v>
      </c>
      <c r="G223" t="s">
        <v>210</v>
      </c>
      <c r="H223">
        <v>-241.26</v>
      </c>
    </row>
    <row r="224" spans="1:8" x14ac:dyDescent="0.35">
      <c r="A224" t="s">
        <v>845</v>
      </c>
      <c r="B224" t="s">
        <v>947</v>
      </c>
      <c r="C224" t="s">
        <v>13</v>
      </c>
      <c r="D224">
        <v>40716</v>
      </c>
      <c r="E224">
        <v>1</v>
      </c>
      <c r="F224" s="7">
        <v>43301</v>
      </c>
      <c r="G224" t="s">
        <v>210</v>
      </c>
      <c r="H224">
        <v>26.74</v>
      </c>
    </row>
    <row r="225" spans="1:8" x14ac:dyDescent="0.35">
      <c r="A225" t="s">
        <v>845</v>
      </c>
      <c r="B225" t="s">
        <v>946</v>
      </c>
      <c r="C225" t="s">
        <v>13</v>
      </c>
      <c r="D225">
        <v>40716</v>
      </c>
      <c r="E225">
        <v>1</v>
      </c>
      <c r="F225" s="7">
        <v>43308</v>
      </c>
      <c r="G225" t="s">
        <v>210</v>
      </c>
      <c r="H225">
        <v>1.75</v>
      </c>
    </row>
    <row r="226" spans="1:8" x14ac:dyDescent="0.35">
      <c r="A226" t="s">
        <v>317</v>
      </c>
      <c r="C226" t="s">
        <v>13</v>
      </c>
      <c r="F226" s="7">
        <v>43314</v>
      </c>
      <c r="G226" t="s">
        <v>210</v>
      </c>
      <c r="H226">
        <v>-28.49</v>
      </c>
    </row>
    <row r="227" spans="1:8" x14ac:dyDescent="0.35">
      <c r="A227" t="s">
        <v>983</v>
      </c>
      <c r="C227" t="s">
        <v>13</v>
      </c>
      <c r="F227" s="7">
        <v>43318</v>
      </c>
      <c r="G227" t="s">
        <v>210</v>
      </c>
      <c r="H227">
        <v>0.1</v>
      </c>
    </row>
    <row r="228" spans="1:8" x14ac:dyDescent="0.35">
      <c r="A228" t="s">
        <v>845</v>
      </c>
      <c r="B228" t="s">
        <v>963</v>
      </c>
      <c r="C228" t="s">
        <v>13</v>
      </c>
      <c r="D228">
        <v>40716</v>
      </c>
      <c r="E228">
        <v>1</v>
      </c>
      <c r="F228" s="7">
        <v>43328</v>
      </c>
      <c r="G228" t="s">
        <v>210</v>
      </c>
      <c r="H228">
        <v>1.46</v>
      </c>
    </row>
    <row r="229" spans="1:8" x14ac:dyDescent="0.35">
      <c r="A229" t="s">
        <v>246</v>
      </c>
      <c r="C229" t="s">
        <v>13</v>
      </c>
      <c r="F229" s="7">
        <v>43332</v>
      </c>
      <c r="G229" t="s">
        <v>210</v>
      </c>
      <c r="H229">
        <v>2000</v>
      </c>
    </row>
    <row r="230" spans="1:8" x14ac:dyDescent="0.35">
      <c r="A230" t="s">
        <v>845</v>
      </c>
      <c r="B230" t="s">
        <v>962</v>
      </c>
      <c r="C230" t="s">
        <v>13</v>
      </c>
      <c r="D230">
        <v>40716</v>
      </c>
      <c r="E230">
        <v>1</v>
      </c>
      <c r="F230" s="7">
        <v>43333</v>
      </c>
      <c r="G230" t="s">
        <v>210</v>
      </c>
      <c r="H230">
        <v>1.4</v>
      </c>
    </row>
    <row r="231" spans="1:8" x14ac:dyDescent="0.35">
      <c r="A231" t="s">
        <v>845</v>
      </c>
      <c r="B231" t="s">
        <v>961</v>
      </c>
      <c r="C231" t="s">
        <v>13</v>
      </c>
      <c r="D231">
        <v>40716</v>
      </c>
      <c r="E231">
        <v>1</v>
      </c>
      <c r="F231" s="7">
        <v>43336</v>
      </c>
      <c r="G231" t="s">
        <v>210</v>
      </c>
      <c r="H231">
        <v>2.4</v>
      </c>
    </row>
    <row r="232" spans="1:8" x14ac:dyDescent="0.35">
      <c r="A232" t="s">
        <v>845</v>
      </c>
      <c r="B232" t="s">
        <v>960</v>
      </c>
      <c r="C232" t="s">
        <v>13</v>
      </c>
      <c r="D232">
        <v>22718</v>
      </c>
      <c r="E232">
        <v>1</v>
      </c>
      <c r="F232" s="7">
        <v>43341</v>
      </c>
      <c r="G232" t="s">
        <v>210</v>
      </c>
      <c r="H232">
        <v>9.31</v>
      </c>
    </row>
    <row r="233" spans="1:8" x14ac:dyDescent="0.35">
      <c r="A233" t="s">
        <v>845</v>
      </c>
      <c r="B233" t="s">
        <v>959</v>
      </c>
      <c r="C233" t="s">
        <v>13</v>
      </c>
      <c r="D233">
        <v>21518</v>
      </c>
      <c r="E233">
        <v>1</v>
      </c>
      <c r="F233" s="7">
        <v>43347</v>
      </c>
      <c r="G233" t="s">
        <v>210</v>
      </c>
      <c r="H233">
        <v>1.52</v>
      </c>
    </row>
    <row r="234" spans="1:8" x14ac:dyDescent="0.35">
      <c r="A234" t="s">
        <v>845</v>
      </c>
      <c r="B234" t="s">
        <v>958</v>
      </c>
      <c r="C234" t="s">
        <v>13</v>
      </c>
      <c r="D234">
        <v>40716</v>
      </c>
      <c r="E234">
        <v>1</v>
      </c>
      <c r="F234" s="7">
        <v>43349</v>
      </c>
      <c r="G234" t="s">
        <v>210</v>
      </c>
      <c r="H234">
        <v>1.4</v>
      </c>
    </row>
    <row r="235" spans="1:8" x14ac:dyDescent="0.35">
      <c r="A235" t="s">
        <v>845</v>
      </c>
      <c r="B235" t="s">
        <v>957</v>
      </c>
      <c r="C235" t="s">
        <v>13</v>
      </c>
      <c r="D235">
        <v>40716</v>
      </c>
      <c r="E235">
        <v>1</v>
      </c>
      <c r="F235" s="7">
        <v>43350</v>
      </c>
      <c r="G235" t="s">
        <v>210</v>
      </c>
      <c r="H235">
        <v>2</v>
      </c>
    </row>
    <row r="236" spans="1:8" x14ac:dyDescent="0.35">
      <c r="A236" t="s">
        <v>983</v>
      </c>
      <c r="C236" t="s">
        <v>13</v>
      </c>
      <c r="F236" s="7">
        <v>43353</v>
      </c>
      <c r="G236" t="s">
        <v>210</v>
      </c>
      <c r="H236">
        <v>0.1</v>
      </c>
    </row>
    <row r="237" spans="1:8" x14ac:dyDescent="0.35">
      <c r="A237" t="s">
        <v>848</v>
      </c>
      <c r="B237" t="s">
        <v>966</v>
      </c>
      <c r="C237" t="s">
        <v>13</v>
      </c>
      <c r="D237">
        <v>91218</v>
      </c>
      <c r="E237">
        <v>38</v>
      </c>
      <c r="F237" s="7">
        <v>43355</v>
      </c>
      <c r="G237" t="s">
        <v>210</v>
      </c>
      <c r="H237">
        <v>-676.74</v>
      </c>
    </row>
    <row r="238" spans="1:8" x14ac:dyDescent="0.35">
      <c r="A238" t="s">
        <v>848</v>
      </c>
      <c r="B238" t="s">
        <v>967</v>
      </c>
      <c r="C238" t="s">
        <v>13</v>
      </c>
      <c r="D238">
        <v>91218</v>
      </c>
      <c r="E238">
        <v>164</v>
      </c>
      <c r="F238" s="7">
        <v>43355</v>
      </c>
      <c r="G238" t="s">
        <v>210</v>
      </c>
      <c r="H238">
        <v>-667.48</v>
      </c>
    </row>
    <row r="239" spans="1:8" x14ac:dyDescent="0.35">
      <c r="A239" t="s">
        <v>848</v>
      </c>
      <c r="B239" t="s">
        <v>945</v>
      </c>
      <c r="C239" t="s">
        <v>13</v>
      </c>
      <c r="D239">
        <v>91218</v>
      </c>
      <c r="E239">
        <v>16</v>
      </c>
      <c r="F239" s="7">
        <v>43355</v>
      </c>
      <c r="G239" t="s">
        <v>210</v>
      </c>
      <c r="H239">
        <v>-688.78</v>
      </c>
    </row>
    <row r="240" spans="1:8" x14ac:dyDescent="0.35">
      <c r="A240" t="s">
        <v>317</v>
      </c>
      <c r="C240" t="s">
        <v>13</v>
      </c>
      <c r="F240" s="7">
        <v>43361</v>
      </c>
      <c r="G240" t="s">
        <v>210</v>
      </c>
      <c r="H240">
        <v>-237.44</v>
      </c>
    </row>
    <row r="241" spans="1:8" x14ac:dyDescent="0.35">
      <c r="A241" t="s">
        <v>845</v>
      </c>
      <c r="B241" t="s">
        <v>956</v>
      </c>
      <c r="C241" t="s">
        <v>13</v>
      </c>
      <c r="D241">
        <v>112717</v>
      </c>
      <c r="E241">
        <v>1</v>
      </c>
      <c r="F241" s="7">
        <v>43361</v>
      </c>
      <c r="G241" t="s">
        <v>210</v>
      </c>
      <c r="H241">
        <v>5.67</v>
      </c>
    </row>
    <row r="242" spans="1:8" x14ac:dyDescent="0.35">
      <c r="A242" t="s">
        <v>317</v>
      </c>
      <c r="C242" t="s">
        <v>13</v>
      </c>
      <c r="F242" s="7">
        <v>43362</v>
      </c>
      <c r="G242" t="s">
        <v>210</v>
      </c>
      <c r="H242">
        <v>-93.42</v>
      </c>
    </row>
    <row r="243" spans="1:8" x14ac:dyDescent="0.35">
      <c r="A243" t="s">
        <v>845</v>
      </c>
      <c r="B243" t="s">
        <v>955</v>
      </c>
      <c r="C243" t="s">
        <v>13</v>
      </c>
      <c r="D243">
        <v>10418</v>
      </c>
      <c r="E243">
        <v>1</v>
      </c>
      <c r="F243" s="7">
        <v>43362</v>
      </c>
      <c r="G243" t="s">
        <v>210</v>
      </c>
      <c r="H243">
        <v>1.84</v>
      </c>
    </row>
    <row r="244" spans="1:8" x14ac:dyDescent="0.35">
      <c r="A244" t="s">
        <v>845</v>
      </c>
      <c r="B244" t="s">
        <v>954</v>
      </c>
      <c r="C244" t="s">
        <v>13</v>
      </c>
      <c r="D244">
        <v>21518</v>
      </c>
      <c r="E244">
        <v>1</v>
      </c>
      <c r="F244" s="7">
        <v>43374</v>
      </c>
      <c r="G244" t="s">
        <v>210</v>
      </c>
      <c r="H244">
        <v>2.4</v>
      </c>
    </row>
    <row r="245" spans="1:8" x14ac:dyDescent="0.35">
      <c r="A245" t="s">
        <v>845</v>
      </c>
      <c r="B245" t="s">
        <v>953</v>
      </c>
      <c r="C245" t="s">
        <v>13</v>
      </c>
      <c r="D245">
        <v>40716</v>
      </c>
      <c r="E245">
        <v>1</v>
      </c>
      <c r="F245" s="7">
        <v>43376</v>
      </c>
      <c r="G245" t="s">
        <v>210</v>
      </c>
      <c r="H245">
        <v>2.5099999999999998</v>
      </c>
    </row>
    <row r="246" spans="1:8" x14ac:dyDescent="0.35">
      <c r="A246" t="s">
        <v>845</v>
      </c>
      <c r="B246" t="s">
        <v>952</v>
      </c>
      <c r="C246" t="s">
        <v>13</v>
      </c>
      <c r="D246">
        <v>21518</v>
      </c>
      <c r="E246">
        <v>1</v>
      </c>
      <c r="F246" s="7">
        <v>43376</v>
      </c>
      <c r="G246" t="s">
        <v>210</v>
      </c>
      <c r="H246">
        <v>5.44</v>
      </c>
    </row>
    <row r="247" spans="1:8" x14ac:dyDescent="0.35">
      <c r="A247" t="s">
        <v>845</v>
      </c>
      <c r="B247" t="s">
        <v>951</v>
      </c>
      <c r="C247" t="s">
        <v>13</v>
      </c>
      <c r="E247">
        <v>0</v>
      </c>
      <c r="F247" s="7">
        <v>43376</v>
      </c>
      <c r="G247" t="s">
        <v>210</v>
      </c>
      <c r="H247">
        <v>0.8</v>
      </c>
    </row>
    <row r="248" spans="1:8" x14ac:dyDescent="0.35">
      <c r="A248" t="s">
        <v>246</v>
      </c>
      <c r="C248" t="s">
        <v>13</v>
      </c>
      <c r="F248" s="7">
        <v>43377</v>
      </c>
      <c r="G248" t="s">
        <v>210</v>
      </c>
      <c r="H248">
        <v>2000</v>
      </c>
    </row>
    <row r="249" spans="1:8" x14ac:dyDescent="0.35">
      <c r="A249" t="s">
        <v>845</v>
      </c>
      <c r="B249" t="s">
        <v>950</v>
      </c>
      <c r="C249" t="s">
        <v>13</v>
      </c>
      <c r="D249">
        <v>112717</v>
      </c>
      <c r="E249">
        <v>1</v>
      </c>
      <c r="F249" s="7">
        <v>43377</v>
      </c>
      <c r="G249" t="s">
        <v>210</v>
      </c>
      <c r="H249">
        <v>5.67</v>
      </c>
    </row>
    <row r="250" spans="1:8" x14ac:dyDescent="0.35">
      <c r="A250" t="s">
        <v>845</v>
      </c>
      <c r="B250" t="s">
        <v>949</v>
      </c>
      <c r="C250" t="s">
        <v>13</v>
      </c>
      <c r="D250">
        <v>40716</v>
      </c>
      <c r="E250">
        <v>1</v>
      </c>
      <c r="F250" s="7">
        <v>43381</v>
      </c>
      <c r="G250" t="s">
        <v>210</v>
      </c>
      <c r="H250">
        <v>0.97</v>
      </c>
    </row>
    <row r="251" spans="1:8" x14ac:dyDescent="0.35">
      <c r="A251" t="s">
        <v>983</v>
      </c>
      <c r="C251" t="s">
        <v>13</v>
      </c>
      <c r="F251" s="7">
        <v>43382</v>
      </c>
      <c r="G251" t="s">
        <v>210</v>
      </c>
      <c r="H251">
        <v>0.31</v>
      </c>
    </row>
    <row r="252" spans="1:8" x14ac:dyDescent="0.35">
      <c r="A252" t="s">
        <v>845</v>
      </c>
      <c r="B252" t="s">
        <v>948</v>
      </c>
      <c r="C252" t="s">
        <v>13</v>
      </c>
      <c r="D252">
        <v>112717</v>
      </c>
      <c r="E252">
        <v>1</v>
      </c>
      <c r="F252" s="7">
        <v>43384</v>
      </c>
      <c r="G252" t="s">
        <v>210</v>
      </c>
      <c r="H252">
        <v>0.9</v>
      </c>
    </row>
    <row r="253" spans="1:8" x14ac:dyDescent="0.35">
      <c r="A253" t="s">
        <v>845</v>
      </c>
      <c r="B253" t="s">
        <v>947</v>
      </c>
      <c r="C253" t="s">
        <v>13</v>
      </c>
      <c r="D253">
        <v>40716</v>
      </c>
      <c r="E253">
        <v>1</v>
      </c>
      <c r="F253" s="7">
        <v>43391</v>
      </c>
      <c r="G253" t="s">
        <v>210</v>
      </c>
      <c r="H253">
        <v>26.22</v>
      </c>
    </row>
    <row r="254" spans="1:8" x14ac:dyDescent="0.35">
      <c r="A254" t="s">
        <v>848</v>
      </c>
      <c r="B254" t="s">
        <v>969</v>
      </c>
      <c r="C254" t="s">
        <v>13</v>
      </c>
      <c r="D254">
        <v>102318</v>
      </c>
      <c r="E254">
        <v>14</v>
      </c>
      <c r="F254" s="7">
        <v>43396</v>
      </c>
      <c r="G254" t="s">
        <v>210</v>
      </c>
      <c r="H254">
        <v>-1049.1600000000001</v>
      </c>
    </row>
    <row r="255" spans="1:8" x14ac:dyDescent="0.35">
      <c r="A255" t="s">
        <v>848</v>
      </c>
      <c r="B255" t="s">
        <v>968</v>
      </c>
      <c r="C255" t="s">
        <v>13</v>
      </c>
      <c r="D255">
        <v>102318</v>
      </c>
      <c r="E255">
        <v>350</v>
      </c>
      <c r="F255" s="7">
        <v>43396</v>
      </c>
      <c r="G255" t="s">
        <v>210</v>
      </c>
      <c r="H255">
        <v>-317.8</v>
      </c>
    </row>
    <row r="256" spans="1:8" x14ac:dyDescent="0.35">
      <c r="A256" t="s">
        <v>848</v>
      </c>
      <c r="B256" t="s">
        <v>967</v>
      </c>
      <c r="C256" t="s">
        <v>13</v>
      </c>
      <c r="D256">
        <v>102318</v>
      </c>
      <c r="E256">
        <v>90</v>
      </c>
      <c r="F256" s="7">
        <v>43396</v>
      </c>
      <c r="G256" t="s">
        <v>210</v>
      </c>
      <c r="H256">
        <v>-336.59</v>
      </c>
    </row>
    <row r="257" spans="1:8" x14ac:dyDescent="0.35">
      <c r="A257" t="s">
        <v>848</v>
      </c>
      <c r="B257" t="s">
        <v>966</v>
      </c>
      <c r="C257" t="s">
        <v>13</v>
      </c>
      <c r="D257">
        <v>102318</v>
      </c>
      <c r="E257">
        <v>22</v>
      </c>
      <c r="F257" s="7">
        <v>43396</v>
      </c>
      <c r="G257" t="s">
        <v>210</v>
      </c>
      <c r="H257">
        <v>-327.08999999999997</v>
      </c>
    </row>
    <row r="258" spans="1:8" x14ac:dyDescent="0.35">
      <c r="A258" t="s">
        <v>845</v>
      </c>
      <c r="B258" t="s">
        <v>946</v>
      </c>
      <c r="C258" t="s">
        <v>13</v>
      </c>
      <c r="D258">
        <v>40716</v>
      </c>
      <c r="E258">
        <v>1</v>
      </c>
      <c r="F258" s="7">
        <v>43398</v>
      </c>
      <c r="G258" t="s">
        <v>210</v>
      </c>
      <c r="H258">
        <v>1.75</v>
      </c>
    </row>
    <row r="259" spans="1:8" x14ac:dyDescent="0.35">
      <c r="A259" t="s">
        <v>317</v>
      </c>
      <c r="C259" t="s">
        <v>13</v>
      </c>
      <c r="F259" s="7">
        <v>43399</v>
      </c>
      <c r="G259" t="s">
        <v>210</v>
      </c>
      <c r="H259">
        <v>-21.95</v>
      </c>
    </row>
    <row r="260" spans="1:8" x14ac:dyDescent="0.35">
      <c r="A260" t="s">
        <v>845</v>
      </c>
      <c r="B260" t="s">
        <v>945</v>
      </c>
      <c r="C260" t="s">
        <v>13</v>
      </c>
      <c r="D260">
        <v>91218</v>
      </c>
      <c r="E260">
        <v>1</v>
      </c>
      <c r="F260" s="7">
        <v>43403</v>
      </c>
      <c r="G260" t="s">
        <v>210</v>
      </c>
      <c r="H260">
        <v>4</v>
      </c>
    </row>
    <row r="261" spans="1:8" x14ac:dyDescent="0.35">
      <c r="A261" t="s">
        <v>845</v>
      </c>
      <c r="B261" t="s">
        <v>944</v>
      </c>
      <c r="C261" t="s">
        <v>13</v>
      </c>
      <c r="D261">
        <v>40716</v>
      </c>
      <c r="E261">
        <v>1</v>
      </c>
      <c r="F261" s="7">
        <v>43408</v>
      </c>
      <c r="G261" t="s">
        <v>210</v>
      </c>
      <c r="H261">
        <v>0.87</v>
      </c>
    </row>
    <row r="262" spans="1:8" x14ac:dyDescent="0.35">
      <c r="A262" t="s">
        <v>983</v>
      </c>
      <c r="C262" t="s">
        <v>13</v>
      </c>
      <c r="F262" s="7">
        <v>43409</v>
      </c>
      <c r="G262" t="s">
        <v>210</v>
      </c>
      <c r="H262">
        <v>0.1</v>
      </c>
    </row>
    <row r="263" spans="1:8" x14ac:dyDescent="0.35">
      <c r="A263" t="s">
        <v>983</v>
      </c>
      <c r="C263" t="s">
        <v>13</v>
      </c>
      <c r="F263" s="7">
        <v>43411</v>
      </c>
      <c r="G263" t="s">
        <v>210</v>
      </c>
      <c r="H263">
        <v>0.1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A176-8A1E-42BA-9BEA-A472D772A565}">
  <dimension ref="A2:BB1809"/>
  <sheetViews>
    <sheetView topLeftCell="A144" zoomScale="40" zoomScaleNormal="40" workbookViewId="0">
      <selection activeCell="I167" sqref="I167"/>
    </sheetView>
  </sheetViews>
  <sheetFormatPr defaultRowHeight="14.5" x14ac:dyDescent="0.35"/>
  <cols>
    <col min="1" max="1" width="15.6328125" style="7" bestFit="1" customWidth="1"/>
    <col min="2" max="2" width="30.6328125" bestFit="1" customWidth="1"/>
    <col min="3" max="3" width="8.6328125" style="13" bestFit="1" customWidth="1"/>
    <col min="4" max="4" width="17.36328125" style="13" bestFit="1" customWidth="1"/>
    <col min="5" max="53" width="14.1796875" bestFit="1" customWidth="1"/>
    <col min="54" max="54" width="15.81640625" bestFit="1" customWidth="1"/>
    <col min="55" max="362" width="18.08984375" bestFit="1" customWidth="1"/>
    <col min="363" max="363" width="15.81640625" bestFit="1" customWidth="1"/>
    <col min="364" max="419" width="40.54296875" bestFit="1" customWidth="1"/>
    <col min="420" max="420" width="10.7265625" bestFit="1" customWidth="1"/>
  </cols>
  <sheetData>
    <row r="2" spans="1:54" x14ac:dyDescent="0.35">
      <c r="A2" s="61" t="s">
        <v>860</v>
      </c>
      <c r="C2"/>
      <c r="D2"/>
      <c r="E2" s="61" t="s">
        <v>1389</v>
      </c>
      <c r="F2" s="87" t="s">
        <v>4</v>
      </c>
    </row>
    <row r="3" spans="1:54" x14ac:dyDescent="0.35">
      <c r="A3"/>
      <c r="C3"/>
      <c r="D3"/>
      <c r="E3" t="s">
        <v>1390</v>
      </c>
      <c r="G3" t="s">
        <v>1391</v>
      </c>
      <c r="S3" t="s">
        <v>1392</v>
      </c>
      <c r="AE3" t="s">
        <v>1393</v>
      </c>
      <c r="AQ3" t="s">
        <v>1394</v>
      </c>
      <c r="BB3" t="s">
        <v>859</v>
      </c>
    </row>
    <row r="4" spans="1:54" x14ac:dyDescent="0.35">
      <c r="A4" s="61" t="s">
        <v>11</v>
      </c>
      <c r="B4" s="61" t="s">
        <v>1</v>
      </c>
      <c r="C4" s="61" t="s">
        <v>0</v>
      </c>
      <c r="D4" s="61" t="s">
        <v>5</v>
      </c>
      <c r="E4" s="7" t="s">
        <v>1387</v>
      </c>
      <c r="F4" s="7" t="s">
        <v>1388</v>
      </c>
      <c r="G4" s="7" t="s">
        <v>1377</v>
      </c>
      <c r="H4" s="7" t="s">
        <v>1378</v>
      </c>
      <c r="I4" s="7" t="s">
        <v>1379</v>
      </c>
      <c r="J4" s="7" t="s">
        <v>1380</v>
      </c>
      <c r="K4" s="7" t="s">
        <v>1381</v>
      </c>
      <c r="L4" s="7" t="s">
        <v>1382</v>
      </c>
      <c r="M4" s="7" t="s">
        <v>1383</v>
      </c>
      <c r="N4" s="7" t="s">
        <v>1384</v>
      </c>
      <c r="O4" s="7" t="s">
        <v>1385</v>
      </c>
      <c r="P4" s="7" t="s">
        <v>1386</v>
      </c>
      <c r="Q4" s="7" t="s">
        <v>1387</v>
      </c>
      <c r="R4" s="7" t="s">
        <v>1388</v>
      </c>
      <c r="S4" s="7" t="s">
        <v>1377</v>
      </c>
      <c r="T4" s="7" t="s">
        <v>1378</v>
      </c>
      <c r="U4" s="7" t="s">
        <v>1379</v>
      </c>
      <c r="V4" s="7" t="s">
        <v>1380</v>
      </c>
      <c r="W4" s="7" t="s">
        <v>1381</v>
      </c>
      <c r="X4" s="7" t="s">
        <v>1382</v>
      </c>
      <c r="Y4" s="7" t="s">
        <v>1383</v>
      </c>
      <c r="Z4" s="7" t="s">
        <v>1384</v>
      </c>
      <c r="AA4" s="7" t="s">
        <v>1385</v>
      </c>
      <c r="AB4" s="7" t="s">
        <v>1386</v>
      </c>
      <c r="AC4" s="7" t="s">
        <v>1387</v>
      </c>
      <c r="AD4" s="7" t="s">
        <v>1388</v>
      </c>
      <c r="AE4" s="7" t="s">
        <v>1377</v>
      </c>
      <c r="AF4" s="7" t="s">
        <v>1378</v>
      </c>
      <c r="AG4" s="7" t="s">
        <v>1379</v>
      </c>
      <c r="AH4" s="7" t="s">
        <v>1380</v>
      </c>
      <c r="AI4" s="7" t="s">
        <v>1381</v>
      </c>
      <c r="AJ4" s="7" t="s">
        <v>1382</v>
      </c>
      <c r="AK4" s="7" t="s">
        <v>1383</v>
      </c>
      <c r="AL4" s="7" t="s">
        <v>1384</v>
      </c>
      <c r="AM4" s="7" t="s">
        <v>1385</v>
      </c>
      <c r="AN4" s="7" t="s">
        <v>1386</v>
      </c>
      <c r="AO4" s="7" t="s">
        <v>1387</v>
      </c>
      <c r="AP4" s="7" t="s">
        <v>1388</v>
      </c>
      <c r="AQ4" s="7" t="s">
        <v>1377</v>
      </c>
      <c r="AR4" s="7" t="s">
        <v>1378</v>
      </c>
      <c r="AS4" s="7" t="s">
        <v>1379</v>
      </c>
      <c r="AT4" s="7" t="s">
        <v>1380</v>
      </c>
      <c r="AU4" s="7" t="s">
        <v>1381</v>
      </c>
      <c r="AV4" s="7" t="s">
        <v>1382</v>
      </c>
      <c r="AW4" s="7" t="s">
        <v>1383</v>
      </c>
      <c r="AX4" s="7" t="s">
        <v>1384</v>
      </c>
      <c r="AY4" s="7" t="s">
        <v>1385</v>
      </c>
      <c r="AZ4" s="7" t="s">
        <v>1386</v>
      </c>
      <c r="BA4" s="7" t="s">
        <v>1387</v>
      </c>
    </row>
    <row r="5" spans="1:54" x14ac:dyDescent="0.35">
      <c r="A5" t="s">
        <v>12</v>
      </c>
      <c r="B5" t="s">
        <v>23</v>
      </c>
      <c r="C5">
        <v>22115</v>
      </c>
      <c r="D5" t="s">
        <v>102</v>
      </c>
      <c r="E5" s="75"/>
      <c r="F5" s="75"/>
      <c r="G5" s="75"/>
      <c r="H5" s="75">
        <v>-340.35</v>
      </c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>
        <v>289.25</v>
      </c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>
        <v>-51.100000000000023</v>
      </c>
    </row>
    <row r="6" spans="1:54" x14ac:dyDescent="0.35">
      <c r="A6"/>
      <c r="C6">
        <v>112414</v>
      </c>
      <c r="D6" t="s">
        <v>102</v>
      </c>
      <c r="E6" s="75">
        <v>-326.21999999999997</v>
      </c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>
        <v>358.58</v>
      </c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>
        <v>32.360000000000014</v>
      </c>
    </row>
    <row r="7" spans="1:54" x14ac:dyDescent="0.35">
      <c r="A7"/>
      <c r="B7" t="s">
        <v>24</v>
      </c>
      <c r="C7">
        <v>112414</v>
      </c>
      <c r="D7" t="s">
        <v>102</v>
      </c>
      <c r="E7" s="75">
        <v>-325.95999999999998</v>
      </c>
      <c r="F7" s="75">
        <v>3.8</v>
      </c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>
        <v>401.69</v>
      </c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5"/>
      <c r="BA7" s="75"/>
      <c r="BB7" s="75">
        <v>79.53000000000003</v>
      </c>
    </row>
    <row r="8" spans="1:54" x14ac:dyDescent="0.35">
      <c r="A8"/>
      <c r="B8" t="s">
        <v>25</v>
      </c>
      <c r="C8">
        <v>22115</v>
      </c>
      <c r="D8" t="s">
        <v>102</v>
      </c>
      <c r="E8" s="75"/>
      <c r="F8" s="75"/>
      <c r="G8" s="75"/>
      <c r="H8" s="75">
        <v>-341.90000000000003</v>
      </c>
      <c r="I8" s="75"/>
      <c r="J8" s="75"/>
      <c r="K8" s="75"/>
      <c r="L8" s="75"/>
      <c r="M8" s="75"/>
      <c r="N8" s="75"/>
      <c r="O8" s="75"/>
      <c r="P8" s="75"/>
      <c r="Q8" s="75">
        <v>7.24</v>
      </c>
      <c r="R8" s="75"/>
      <c r="S8" s="75"/>
      <c r="T8" s="75"/>
      <c r="U8" s="75">
        <v>341.77</v>
      </c>
      <c r="V8" s="75"/>
      <c r="W8" s="75"/>
      <c r="X8" s="75"/>
      <c r="Y8" s="75"/>
      <c r="Z8" s="75"/>
      <c r="AA8" s="75"/>
      <c r="AB8" s="75">
        <v>0</v>
      </c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>
        <v>7.1099999999999568</v>
      </c>
    </row>
    <row r="9" spans="1:54" x14ac:dyDescent="0.35">
      <c r="A9"/>
      <c r="C9">
        <v>52815</v>
      </c>
      <c r="D9" t="s">
        <v>102</v>
      </c>
      <c r="E9" s="75"/>
      <c r="F9" s="75"/>
      <c r="G9" s="75"/>
      <c r="H9" s="75"/>
      <c r="I9" s="75"/>
      <c r="J9" s="75"/>
      <c r="K9" s="75">
        <v>-338.21</v>
      </c>
      <c r="L9" s="75"/>
      <c r="M9" s="75"/>
      <c r="N9" s="75"/>
      <c r="O9" s="75"/>
      <c r="P9" s="75"/>
      <c r="Q9" s="75">
        <v>6.6400000000000006</v>
      </c>
      <c r="R9" s="75"/>
      <c r="S9" s="75"/>
      <c r="T9" s="75"/>
      <c r="U9" s="75"/>
      <c r="V9" s="75"/>
      <c r="W9" s="75"/>
      <c r="X9" s="75"/>
      <c r="Y9" s="75"/>
      <c r="Z9" s="75"/>
      <c r="AA9" s="75"/>
      <c r="AB9" s="75">
        <v>9.48</v>
      </c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>
        <v>9.48</v>
      </c>
      <c r="AO9" s="75"/>
      <c r="AP9" s="75"/>
      <c r="AQ9" s="75"/>
      <c r="AR9" s="75"/>
      <c r="AS9" s="75">
        <v>382.72</v>
      </c>
      <c r="AT9" s="75"/>
      <c r="AU9" s="75"/>
      <c r="AV9" s="75"/>
      <c r="AW9" s="75"/>
      <c r="AX9" s="75"/>
      <c r="AY9" s="75"/>
      <c r="AZ9" s="75"/>
      <c r="BA9" s="75"/>
      <c r="BB9" s="75">
        <v>70.11000000000007</v>
      </c>
    </row>
    <row r="10" spans="1:54" x14ac:dyDescent="0.35">
      <c r="A10"/>
      <c r="C10">
        <v>112414</v>
      </c>
      <c r="D10" t="s">
        <v>102</v>
      </c>
      <c r="E10" s="75">
        <v>-326.10999999999996</v>
      </c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>
        <v>6.74</v>
      </c>
      <c r="R10" s="75">
        <v>376.39</v>
      </c>
      <c r="S10" s="75"/>
      <c r="T10" s="75"/>
      <c r="U10" s="75"/>
      <c r="V10" s="75"/>
      <c r="W10" s="75"/>
      <c r="X10" s="75"/>
      <c r="Y10" s="75"/>
      <c r="Z10" s="75"/>
      <c r="AA10" s="75"/>
      <c r="AB10" s="75">
        <v>0</v>
      </c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>
        <v>57.020000000000039</v>
      </c>
    </row>
    <row r="11" spans="1:54" x14ac:dyDescent="0.35">
      <c r="A11"/>
      <c r="B11" t="s">
        <v>26</v>
      </c>
      <c r="C11">
        <v>112414</v>
      </c>
      <c r="D11" t="s">
        <v>102</v>
      </c>
      <c r="E11" s="75">
        <v>-326.41999999999996</v>
      </c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>
        <v>81.73</v>
      </c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>
        <v>-244.68999999999994</v>
      </c>
    </row>
    <row r="12" spans="1:54" x14ac:dyDescent="0.35">
      <c r="A12"/>
      <c r="B12" t="s">
        <v>53</v>
      </c>
      <c r="C12">
        <v>22115</v>
      </c>
      <c r="D12" t="s">
        <v>102</v>
      </c>
      <c r="E12" s="75"/>
      <c r="F12" s="75"/>
      <c r="G12" s="75"/>
      <c r="H12" s="75">
        <v>-339</v>
      </c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>
        <v>158.84</v>
      </c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>
        <v>-180.16</v>
      </c>
    </row>
    <row r="13" spans="1:54" x14ac:dyDescent="0.35">
      <c r="A13"/>
      <c r="B13" t="s">
        <v>27</v>
      </c>
      <c r="C13">
        <v>112414</v>
      </c>
      <c r="D13" t="s">
        <v>102</v>
      </c>
      <c r="E13" s="75">
        <v>-326.14999999999998</v>
      </c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>
        <v>234.8</v>
      </c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>
        <v>-91.349999999999966</v>
      </c>
    </row>
    <row r="14" spans="1:54" x14ac:dyDescent="0.35">
      <c r="A14"/>
      <c r="B14" t="s">
        <v>28</v>
      </c>
      <c r="C14">
        <v>22115</v>
      </c>
      <c r="D14" t="s">
        <v>102</v>
      </c>
      <c r="E14" s="75"/>
      <c r="F14" s="75"/>
      <c r="G14" s="75"/>
      <c r="H14" s="75">
        <v>-339.15000000000003</v>
      </c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>
        <v>139.38999999999999</v>
      </c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>
        <v>-199.76000000000005</v>
      </c>
    </row>
    <row r="15" spans="1:54" x14ac:dyDescent="0.35">
      <c r="A15"/>
      <c r="C15">
        <v>112414</v>
      </c>
      <c r="D15" t="s">
        <v>102</v>
      </c>
      <c r="E15" s="75">
        <v>-326.14</v>
      </c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>
        <v>241.17</v>
      </c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>
        <v>-84.97</v>
      </c>
    </row>
    <row r="16" spans="1:54" x14ac:dyDescent="0.35">
      <c r="A16"/>
      <c r="B16" t="s">
        <v>63</v>
      </c>
      <c r="C16">
        <v>22115</v>
      </c>
      <c r="D16" t="s">
        <v>102</v>
      </c>
      <c r="E16" s="75"/>
      <c r="F16" s="75"/>
      <c r="G16" s="75"/>
      <c r="H16" s="75"/>
      <c r="I16" s="75"/>
      <c r="J16" s="75"/>
      <c r="K16" s="75"/>
      <c r="L16" s="75"/>
      <c r="M16" s="75"/>
      <c r="N16" s="75">
        <v>0</v>
      </c>
      <c r="O16" s="75"/>
      <c r="P16" s="75"/>
      <c r="Q16" s="75">
        <v>0</v>
      </c>
      <c r="R16" s="75"/>
      <c r="S16" s="75"/>
      <c r="T16" s="75">
        <v>0</v>
      </c>
      <c r="U16" s="75"/>
      <c r="V16" s="75"/>
      <c r="W16" s="75">
        <v>0</v>
      </c>
      <c r="X16" s="75"/>
      <c r="Y16" s="75"/>
      <c r="Z16" s="75">
        <v>0</v>
      </c>
      <c r="AA16" s="75"/>
      <c r="AB16" s="75"/>
      <c r="AC16" s="75">
        <v>0</v>
      </c>
      <c r="AD16" s="75"/>
      <c r="AE16" s="75"/>
      <c r="AF16" s="75">
        <v>0</v>
      </c>
      <c r="AG16" s="75"/>
      <c r="AH16" s="75"/>
      <c r="AI16" s="75">
        <v>0</v>
      </c>
      <c r="AJ16" s="75"/>
      <c r="AK16" s="75"/>
      <c r="AL16" s="75">
        <v>0</v>
      </c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>
        <v>0</v>
      </c>
    </row>
    <row r="17" spans="1:54" x14ac:dyDescent="0.35">
      <c r="A17"/>
      <c r="C17">
        <v>52815</v>
      </c>
      <c r="D17" t="s">
        <v>102</v>
      </c>
      <c r="E17" s="75"/>
      <c r="F17" s="75"/>
      <c r="G17" s="75"/>
      <c r="H17" s="75"/>
      <c r="I17" s="75"/>
      <c r="J17" s="75"/>
      <c r="K17" s="75">
        <v>-337.15000000000003</v>
      </c>
      <c r="L17" s="75"/>
      <c r="M17" s="75"/>
      <c r="N17" s="75">
        <v>5.53</v>
      </c>
      <c r="O17" s="75"/>
      <c r="P17" s="75"/>
      <c r="Q17" s="75">
        <v>5.53</v>
      </c>
      <c r="R17" s="75"/>
      <c r="S17" s="75"/>
      <c r="T17" s="75">
        <v>5.5299999999999994</v>
      </c>
      <c r="U17" s="75"/>
      <c r="V17" s="75"/>
      <c r="W17" s="75">
        <v>5.5299999999999994</v>
      </c>
      <c r="X17" s="75"/>
      <c r="Y17" s="75"/>
      <c r="Z17" s="75">
        <v>5.53</v>
      </c>
      <c r="AA17" s="75"/>
      <c r="AB17" s="75"/>
      <c r="AC17" s="75">
        <v>5.53</v>
      </c>
      <c r="AD17" s="75"/>
      <c r="AE17" s="75"/>
      <c r="AF17" s="75">
        <v>5.53</v>
      </c>
      <c r="AG17" s="75"/>
      <c r="AH17" s="75"/>
      <c r="AI17" s="75">
        <v>5.53</v>
      </c>
      <c r="AJ17" s="75"/>
      <c r="AK17" s="75"/>
      <c r="AL17" s="75">
        <v>5.5299999999999994</v>
      </c>
      <c r="AM17" s="75"/>
      <c r="AN17" s="75"/>
      <c r="AO17" s="75">
        <v>5.5299999999999994</v>
      </c>
      <c r="AP17" s="75">
        <v>426.15</v>
      </c>
      <c r="AQ17" s="75"/>
      <c r="AR17" s="75">
        <v>0.14000000000000001</v>
      </c>
      <c r="AS17" s="75">
        <v>12.64</v>
      </c>
      <c r="AT17" s="75"/>
      <c r="AU17" s="75"/>
      <c r="AV17" s="75"/>
      <c r="AW17" s="75"/>
      <c r="AX17" s="75"/>
      <c r="AY17" s="75"/>
      <c r="AZ17" s="75"/>
      <c r="BA17" s="75"/>
      <c r="BB17" s="75">
        <v>157.07999999999964</v>
      </c>
    </row>
    <row r="18" spans="1:54" x14ac:dyDescent="0.35">
      <c r="A18"/>
      <c r="C18">
        <v>112414</v>
      </c>
      <c r="D18" t="s">
        <v>102</v>
      </c>
      <c r="E18" s="75"/>
      <c r="F18" s="75"/>
      <c r="G18" s="75"/>
      <c r="H18" s="75"/>
      <c r="I18" s="75"/>
      <c r="J18" s="75"/>
      <c r="K18" s="75"/>
      <c r="L18" s="75"/>
      <c r="M18" s="75"/>
      <c r="N18" s="75">
        <v>0</v>
      </c>
      <c r="O18" s="75"/>
      <c r="P18" s="75"/>
      <c r="Q18" s="75">
        <v>0</v>
      </c>
      <c r="R18" s="75"/>
      <c r="S18" s="75"/>
      <c r="T18" s="75">
        <v>0</v>
      </c>
      <c r="U18" s="75"/>
      <c r="V18" s="75"/>
      <c r="W18" s="75">
        <v>0</v>
      </c>
      <c r="X18" s="75"/>
      <c r="Y18" s="75"/>
      <c r="Z18" s="75">
        <v>0</v>
      </c>
      <c r="AA18" s="75"/>
      <c r="AB18" s="75"/>
      <c r="AC18" s="75">
        <v>0</v>
      </c>
      <c r="AD18" s="75"/>
      <c r="AE18" s="75"/>
      <c r="AF18" s="75">
        <v>0</v>
      </c>
      <c r="AG18" s="75"/>
      <c r="AH18" s="75"/>
      <c r="AI18" s="75">
        <v>-7.66</v>
      </c>
      <c r="AJ18" s="75"/>
      <c r="AK18" s="75"/>
      <c r="AL18" s="75">
        <v>0</v>
      </c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>
        <v>-7.66</v>
      </c>
    </row>
    <row r="19" spans="1:54" x14ac:dyDescent="0.35">
      <c r="A19"/>
      <c r="B19" t="s">
        <v>29</v>
      </c>
      <c r="C19">
        <v>22115</v>
      </c>
      <c r="D19" t="s">
        <v>102</v>
      </c>
      <c r="E19" s="75"/>
      <c r="F19" s="75"/>
      <c r="G19" s="75"/>
      <c r="H19" s="75"/>
      <c r="I19" s="75">
        <v>0</v>
      </c>
      <c r="J19" s="75"/>
      <c r="K19" s="75"/>
      <c r="L19" s="75">
        <v>0</v>
      </c>
      <c r="M19" s="75"/>
      <c r="N19" s="75"/>
      <c r="O19" s="75">
        <v>0</v>
      </c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>
        <v>0</v>
      </c>
    </row>
    <row r="20" spans="1:54" x14ac:dyDescent="0.35">
      <c r="A20"/>
      <c r="C20">
        <v>52815</v>
      </c>
      <c r="D20" t="s">
        <v>102</v>
      </c>
      <c r="E20" s="75"/>
      <c r="F20" s="75"/>
      <c r="G20" s="75"/>
      <c r="H20" s="75"/>
      <c r="I20" s="75"/>
      <c r="J20" s="75"/>
      <c r="K20" s="75"/>
      <c r="L20" s="75">
        <v>0</v>
      </c>
      <c r="M20" s="75"/>
      <c r="N20" s="75"/>
      <c r="O20" s="75">
        <v>0</v>
      </c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>
        <v>0</v>
      </c>
    </row>
    <row r="21" spans="1:54" x14ac:dyDescent="0.35">
      <c r="A21"/>
      <c r="C21">
        <v>112414</v>
      </c>
      <c r="D21" t="s">
        <v>102</v>
      </c>
      <c r="E21" s="75">
        <v>-326.22999999999996</v>
      </c>
      <c r="F21" s="75">
        <v>2.94</v>
      </c>
      <c r="G21" s="75"/>
      <c r="H21" s="75"/>
      <c r="I21" s="75">
        <v>2.94</v>
      </c>
      <c r="J21" s="75"/>
      <c r="K21" s="75"/>
      <c r="L21" s="75">
        <v>2.94</v>
      </c>
      <c r="M21" s="75"/>
      <c r="N21" s="75"/>
      <c r="O21" s="75">
        <v>2.94</v>
      </c>
      <c r="P21" s="75"/>
      <c r="Q21" s="75"/>
      <c r="R21" s="75">
        <v>274.08999999999997</v>
      </c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>
        <v>-40.379999999999995</v>
      </c>
    </row>
    <row r="22" spans="1:54" x14ac:dyDescent="0.35">
      <c r="A22"/>
      <c r="B22" t="s">
        <v>64</v>
      </c>
      <c r="C22">
        <v>22115</v>
      </c>
      <c r="D22" t="s">
        <v>102</v>
      </c>
      <c r="E22" s="75"/>
      <c r="F22" s="75"/>
      <c r="G22" s="75"/>
      <c r="H22" s="75"/>
      <c r="I22" s="75"/>
      <c r="J22" s="75"/>
      <c r="K22" s="75"/>
      <c r="L22" s="75"/>
      <c r="M22" s="75">
        <v>0</v>
      </c>
      <c r="N22" s="75"/>
      <c r="O22" s="75"/>
      <c r="P22" s="75">
        <v>0</v>
      </c>
      <c r="Q22" s="75"/>
      <c r="R22" s="75"/>
      <c r="S22" s="75">
        <v>0</v>
      </c>
      <c r="T22" s="75"/>
      <c r="U22" s="75"/>
      <c r="V22" s="75">
        <v>0</v>
      </c>
      <c r="W22" s="75"/>
      <c r="X22" s="75"/>
      <c r="Y22" s="75">
        <v>0</v>
      </c>
      <c r="Z22" s="75"/>
      <c r="AA22" s="75"/>
      <c r="AB22" s="75">
        <v>0</v>
      </c>
      <c r="AC22" s="75"/>
      <c r="AD22" s="75"/>
      <c r="AE22" s="75">
        <v>0</v>
      </c>
      <c r="AF22" s="75"/>
      <c r="AG22" s="75"/>
      <c r="AH22" s="75">
        <v>0</v>
      </c>
      <c r="AI22" s="75"/>
      <c r="AJ22" s="75"/>
      <c r="AK22" s="75">
        <v>0</v>
      </c>
      <c r="AL22" s="75"/>
      <c r="AM22" s="75"/>
      <c r="AN22" s="75">
        <v>0</v>
      </c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>
        <v>0</v>
      </c>
    </row>
    <row r="23" spans="1:54" x14ac:dyDescent="0.35">
      <c r="A23"/>
      <c r="C23">
        <v>52815</v>
      </c>
      <c r="D23" t="s">
        <v>102</v>
      </c>
      <c r="E23" s="75"/>
      <c r="F23" s="75"/>
      <c r="G23" s="75"/>
      <c r="H23" s="75"/>
      <c r="I23" s="75"/>
      <c r="J23" s="75"/>
      <c r="K23" s="75">
        <v>-338.98999999999995</v>
      </c>
      <c r="L23" s="75"/>
      <c r="M23" s="75">
        <v>2.33</v>
      </c>
      <c r="N23" s="75"/>
      <c r="O23" s="75"/>
      <c r="P23" s="75">
        <v>2.33</v>
      </c>
      <c r="Q23" s="75"/>
      <c r="R23" s="75"/>
      <c r="S23" s="75">
        <v>2.4500000000000002</v>
      </c>
      <c r="T23" s="75"/>
      <c r="U23" s="75"/>
      <c r="V23" s="75">
        <v>2.4500000000000002</v>
      </c>
      <c r="W23" s="75"/>
      <c r="X23" s="75"/>
      <c r="Y23" s="75">
        <v>2.4500000000000002</v>
      </c>
      <c r="Z23" s="75"/>
      <c r="AA23" s="75"/>
      <c r="AB23" s="75">
        <v>2.4500000000000002</v>
      </c>
      <c r="AC23" s="75"/>
      <c r="AD23" s="75"/>
      <c r="AE23" s="75">
        <v>2.58</v>
      </c>
      <c r="AF23" s="75"/>
      <c r="AG23" s="75"/>
      <c r="AH23" s="75">
        <v>2.58</v>
      </c>
      <c r="AI23" s="75"/>
      <c r="AJ23" s="75"/>
      <c r="AK23" s="75">
        <v>2.58</v>
      </c>
      <c r="AL23" s="75"/>
      <c r="AM23" s="75"/>
      <c r="AN23" s="75">
        <v>2.58</v>
      </c>
      <c r="AO23" s="75"/>
      <c r="AP23" s="75">
        <v>500.7</v>
      </c>
      <c r="AQ23" s="75">
        <v>0.12</v>
      </c>
      <c r="AR23" s="75"/>
      <c r="AS23" s="75">
        <v>25.69</v>
      </c>
      <c r="AT23" s="75">
        <v>0.12</v>
      </c>
      <c r="AU23" s="75"/>
      <c r="AV23" s="75"/>
      <c r="AW23" s="75"/>
      <c r="AX23" s="75"/>
      <c r="AY23" s="75"/>
      <c r="AZ23" s="75"/>
      <c r="BA23" s="75"/>
      <c r="BB23" s="75">
        <v>212.4199999999999</v>
      </c>
    </row>
    <row r="24" spans="1:54" x14ac:dyDescent="0.35">
      <c r="A24"/>
      <c r="C24">
        <v>112414</v>
      </c>
      <c r="D24" t="s">
        <v>102</v>
      </c>
      <c r="E24" s="75"/>
      <c r="F24" s="75"/>
      <c r="G24" s="75"/>
      <c r="H24" s="75"/>
      <c r="I24" s="75"/>
      <c r="J24" s="75"/>
      <c r="K24" s="75"/>
      <c r="L24" s="75"/>
      <c r="M24" s="75">
        <v>0</v>
      </c>
      <c r="N24" s="75"/>
      <c r="O24" s="75"/>
      <c r="P24" s="75">
        <v>0</v>
      </c>
      <c r="Q24" s="75"/>
      <c r="R24" s="75"/>
      <c r="S24" s="75">
        <v>0</v>
      </c>
      <c r="T24" s="75"/>
      <c r="U24" s="75"/>
      <c r="V24" s="75">
        <v>0</v>
      </c>
      <c r="W24" s="75"/>
      <c r="X24" s="75"/>
      <c r="Y24" s="75">
        <v>0</v>
      </c>
      <c r="Z24" s="75"/>
      <c r="AA24" s="75"/>
      <c r="AB24" s="75">
        <v>0</v>
      </c>
      <c r="AC24" s="75"/>
      <c r="AD24" s="75"/>
      <c r="AE24" s="75">
        <v>0</v>
      </c>
      <c r="AF24" s="75"/>
      <c r="AG24" s="75"/>
      <c r="AH24" s="75">
        <v>0</v>
      </c>
      <c r="AI24" s="75"/>
      <c r="AJ24" s="75"/>
      <c r="AK24" s="75">
        <v>0</v>
      </c>
      <c r="AL24" s="75"/>
      <c r="AM24" s="75"/>
      <c r="AN24" s="75">
        <v>0</v>
      </c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>
        <v>0</v>
      </c>
    </row>
    <row r="25" spans="1:54" x14ac:dyDescent="0.35">
      <c r="A25"/>
      <c r="B25" t="s">
        <v>30</v>
      </c>
      <c r="C25">
        <v>22115</v>
      </c>
      <c r="D25" t="s">
        <v>102</v>
      </c>
      <c r="E25" s="75"/>
      <c r="F25" s="75"/>
      <c r="G25" s="75"/>
      <c r="H25" s="75"/>
      <c r="I25" s="75"/>
      <c r="J25" s="75">
        <v>0</v>
      </c>
      <c r="K25" s="75"/>
      <c r="L25" s="75"/>
      <c r="M25" s="75">
        <v>0</v>
      </c>
      <c r="N25" s="75"/>
      <c r="O25" s="75"/>
      <c r="P25" s="75">
        <v>0</v>
      </c>
      <c r="Q25" s="75"/>
      <c r="R25" s="75"/>
      <c r="S25" s="75">
        <v>0</v>
      </c>
      <c r="T25" s="75"/>
      <c r="U25" s="75"/>
      <c r="V25" s="75">
        <v>0</v>
      </c>
      <c r="W25" s="75"/>
      <c r="X25" s="75"/>
      <c r="Y25" s="75">
        <v>0</v>
      </c>
      <c r="Z25" s="75"/>
      <c r="AA25" s="75"/>
      <c r="AB25" s="75">
        <v>0</v>
      </c>
      <c r="AC25" s="75"/>
      <c r="AD25" s="75"/>
      <c r="AE25" s="75">
        <v>0</v>
      </c>
      <c r="AF25" s="75"/>
      <c r="AG25" s="75"/>
      <c r="AH25" s="75">
        <v>0</v>
      </c>
      <c r="AI25" s="75"/>
      <c r="AJ25" s="75"/>
      <c r="AK25" s="75">
        <v>0</v>
      </c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>
        <v>0</v>
      </c>
    </row>
    <row r="26" spans="1:54" x14ac:dyDescent="0.35">
      <c r="A26"/>
      <c r="C26">
        <v>52815</v>
      </c>
      <c r="D26" t="s">
        <v>102</v>
      </c>
      <c r="E26" s="75"/>
      <c r="F26" s="75"/>
      <c r="G26" s="75"/>
      <c r="H26" s="75"/>
      <c r="I26" s="75"/>
      <c r="J26" s="75"/>
      <c r="K26" s="75">
        <v>-337.40999999999997</v>
      </c>
      <c r="L26" s="75"/>
      <c r="M26" s="75">
        <v>2.4100000000000006</v>
      </c>
      <c r="N26" s="75"/>
      <c r="O26" s="75"/>
      <c r="P26" s="75">
        <v>2.4100000000000006</v>
      </c>
      <c r="Q26" s="75"/>
      <c r="R26" s="75"/>
      <c r="S26" s="75">
        <v>2.42</v>
      </c>
      <c r="T26" s="75"/>
      <c r="U26" s="75"/>
      <c r="V26" s="75">
        <v>2.99</v>
      </c>
      <c r="W26" s="75"/>
      <c r="X26" s="75"/>
      <c r="Y26" s="75">
        <v>2.99</v>
      </c>
      <c r="Z26" s="75"/>
      <c r="AA26" s="75"/>
      <c r="AB26" s="75">
        <v>2.99</v>
      </c>
      <c r="AC26" s="75"/>
      <c r="AD26" s="75"/>
      <c r="AE26" s="75">
        <v>2.99</v>
      </c>
      <c r="AF26" s="75"/>
      <c r="AG26" s="75"/>
      <c r="AH26" s="75">
        <v>3.34</v>
      </c>
      <c r="AI26" s="75"/>
      <c r="AJ26" s="75"/>
      <c r="AK26" s="75">
        <v>3.34</v>
      </c>
      <c r="AL26" s="75"/>
      <c r="AM26" s="75"/>
      <c r="AN26" s="75">
        <v>3.34</v>
      </c>
      <c r="AO26" s="75"/>
      <c r="AP26" s="75"/>
      <c r="AQ26" s="75">
        <v>3.34</v>
      </c>
      <c r="AR26" s="75"/>
      <c r="AS26" s="75">
        <v>520.27</v>
      </c>
      <c r="AT26" s="75"/>
      <c r="AU26" s="75"/>
      <c r="AV26" s="75"/>
      <c r="AW26" s="75"/>
      <c r="AX26" s="75"/>
      <c r="AY26" s="75"/>
      <c r="AZ26" s="75"/>
      <c r="BA26" s="75"/>
      <c r="BB26" s="75">
        <v>215.42000000000002</v>
      </c>
    </row>
    <row r="27" spans="1:54" x14ac:dyDescent="0.35">
      <c r="A27"/>
      <c r="C27">
        <v>112414</v>
      </c>
      <c r="D27" t="s">
        <v>102</v>
      </c>
      <c r="E27" s="75">
        <v>-326.34999999999997</v>
      </c>
      <c r="F27" s="75"/>
      <c r="G27" s="75">
        <v>2.29</v>
      </c>
      <c r="H27" s="75"/>
      <c r="I27" s="75"/>
      <c r="J27" s="75">
        <v>2.5299999999999998</v>
      </c>
      <c r="K27" s="75"/>
      <c r="L27" s="75"/>
      <c r="M27" s="75">
        <v>2.5299999999999998</v>
      </c>
      <c r="N27" s="75"/>
      <c r="O27" s="75"/>
      <c r="P27" s="75">
        <v>2.5299999999999998</v>
      </c>
      <c r="Q27" s="75"/>
      <c r="R27" s="75">
        <v>330.82</v>
      </c>
      <c r="S27" s="75">
        <v>0</v>
      </c>
      <c r="T27" s="75"/>
      <c r="U27" s="75"/>
      <c r="V27" s="75">
        <v>0</v>
      </c>
      <c r="W27" s="75"/>
      <c r="X27" s="75"/>
      <c r="Y27" s="75">
        <v>0</v>
      </c>
      <c r="Z27" s="75"/>
      <c r="AA27" s="75"/>
      <c r="AB27" s="75">
        <v>0</v>
      </c>
      <c r="AC27" s="75"/>
      <c r="AD27" s="75"/>
      <c r="AE27" s="75">
        <v>0</v>
      </c>
      <c r="AF27" s="75"/>
      <c r="AG27" s="75"/>
      <c r="AH27" s="75">
        <v>0</v>
      </c>
      <c r="AI27" s="75"/>
      <c r="AJ27" s="75"/>
      <c r="AK27" s="75">
        <v>0</v>
      </c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>
        <v>14.349999999999966</v>
      </c>
    </row>
    <row r="28" spans="1:54" x14ac:dyDescent="0.35">
      <c r="A28"/>
      <c r="B28" t="s">
        <v>31</v>
      </c>
      <c r="C28">
        <v>52815</v>
      </c>
      <c r="D28" t="s">
        <v>102</v>
      </c>
      <c r="E28" s="75"/>
      <c r="F28" s="75"/>
      <c r="G28" s="75"/>
      <c r="H28" s="75"/>
      <c r="I28" s="75"/>
      <c r="J28" s="75"/>
      <c r="K28" s="75">
        <v>-339.49</v>
      </c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>
        <v>114.93</v>
      </c>
      <c r="AT28" s="75"/>
      <c r="AU28" s="75"/>
      <c r="AV28" s="75"/>
      <c r="AW28" s="75"/>
      <c r="AX28" s="75"/>
      <c r="AY28" s="75"/>
      <c r="AZ28" s="75"/>
      <c r="BA28" s="75"/>
      <c r="BB28" s="75">
        <v>-224.56</v>
      </c>
    </row>
    <row r="29" spans="1:54" x14ac:dyDescent="0.35">
      <c r="A29"/>
      <c r="C29">
        <v>112414</v>
      </c>
      <c r="D29" t="s">
        <v>102</v>
      </c>
      <c r="E29" s="75">
        <v>-326.10999999999996</v>
      </c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>
        <v>395.1</v>
      </c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>
        <v>68.990000000000066</v>
      </c>
    </row>
    <row r="30" spans="1:54" x14ac:dyDescent="0.35">
      <c r="A30"/>
      <c r="B30" t="s">
        <v>32</v>
      </c>
      <c r="C30">
        <v>22115</v>
      </c>
      <c r="D30" t="s">
        <v>102</v>
      </c>
      <c r="E30" s="75"/>
      <c r="F30" s="75"/>
      <c r="G30" s="75"/>
      <c r="H30" s="75"/>
      <c r="I30" s="75"/>
      <c r="J30" s="75"/>
      <c r="K30" s="75"/>
      <c r="L30" s="75">
        <v>0</v>
      </c>
      <c r="M30" s="75"/>
      <c r="N30" s="75"/>
      <c r="O30" s="75">
        <v>0</v>
      </c>
      <c r="P30" s="75"/>
      <c r="Q30" s="75"/>
      <c r="R30" s="75">
        <v>0</v>
      </c>
      <c r="S30" s="75"/>
      <c r="T30" s="75"/>
      <c r="U30" s="75">
        <v>0</v>
      </c>
      <c r="V30" s="75"/>
      <c r="W30" s="75"/>
      <c r="X30" s="75">
        <v>0</v>
      </c>
      <c r="Y30" s="75"/>
      <c r="Z30" s="75"/>
      <c r="AA30" s="75">
        <v>0</v>
      </c>
      <c r="AB30" s="75"/>
      <c r="AC30" s="75"/>
      <c r="AD30" s="75">
        <v>0</v>
      </c>
      <c r="AE30" s="75"/>
      <c r="AF30" s="75"/>
      <c r="AG30" s="75">
        <v>0</v>
      </c>
      <c r="AH30" s="75"/>
      <c r="AI30" s="75"/>
      <c r="AJ30" s="75">
        <v>0</v>
      </c>
      <c r="AK30" s="75"/>
      <c r="AL30" s="75"/>
      <c r="AM30" s="75">
        <v>0</v>
      </c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>
        <v>0</v>
      </c>
    </row>
    <row r="31" spans="1:54" x14ac:dyDescent="0.35">
      <c r="A31"/>
      <c r="C31">
        <v>52815</v>
      </c>
      <c r="D31" t="s">
        <v>102</v>
      </c>
      <c r="E31" s="75"/>
      <c r="F31" s="75"/>
      <c r="G31" s="75"/>
      <c r="H31" s="75"/>
      <c r="I31" s="75"/>
      <c r="J31" s="75"/>
      <c r="K31" s="75">
        <v>-338.31</v>
      </c>
      <c r="L31" s="75">
        <v>0.80999999999999994</v>
      </c>
      <c r="M31" s="75"/>
      <c r="N31" s="75"/>
      <c r="O31" s="75">
        <v>1.57</v>
      </c>
      <c r="P31" s="75"/>
      <c r="Q31" s="75"/>
      <c r="R31" s="75">
        <v>1.57</v>
      </c>
      <c r="S31" s="75"/>
      <c r="T31" s="75"/>
      <c r="U31" s="75">
        <v>1.57</v>
      </c>
      <c r="V31" s="75"/>
      <c r="W31" s="75"/>
      <c r="X31" s="75">
        <v>1.57</v>
      </c>
      <c r="Y31" s="75"/>
      <c r="Z31" s="75"/>
      <c r="AA31" s="75">
        <v>1.57</v>
      </c>
      <c r="AB31" s="75"/>
      <c r="AC31" s="75"/>
      <c r="AD31" s="75">
        <v>1.57</v>
      </c>
      <c r="AE31" s="75"/>
      <c r="AF31" s="75"/>
      <c r="AG31" s="75">
        <v>1.57</v>
      </c>
      <c r="AH31" s="75"/>
      <c r="AI31" s="75"/>
      <c r="AJ31" s="75">
        <v>1.57</v>
      </c>
      <c r="AK31" s="75"/>
      <c r="AL31" s="75"/>
      <c r="AM31" s="75">
        <v>1.57</v>
      </c>
      <c r="AN31" s="75"/>
      <c r="AO31" s="75"/>
      <c r="AP31" s="75">
        <v>1.57</v>
      </c>
      <c r="AQ31" s="75"/>
      <c r="AR31" s="75"/>
      <c r="AS31" s="75">
        <v>385.12</v>
      </c>
      <c r="AT31" s="75"/>
      <c r="AU31" s="75"/>
      <c r="AV31" s="75"/>
      <c r="AW31" s="75"/>
      <c r="AX31" s="75"/>
      <c r="AY31" s="75"/>
      <c r="AZ31" s="75"/>
      <c r="BA31" s="75"/>
      <c r="BB31" s="75">
        <v>63.319999999999936</v>
      </c>
    </row>
    <row r="32" spans="1:54" x14ac:dyDescent="0.35">
      <c r="A32"/>
      <c r="C32">
        <v>112414</v>
      </c>
      <c r="D32" t="s">
        <v>102</v>
      </c>
      <c r="E32" s="75">
        <v>-326.19</v>
      </c>
      <c r="F32" s="75"/>
      <c r="G32" s="75"/>
      <c r="H32" s="75"/>
      <c r="I32" s="75">
        <v>1.66</v>
      </c>
      <c r="J32" s="75"/>
      <c r="K32" s="75"/>
      <c r="L32" s="75">
        <v>0.85</v>
      </c>
      <c r="M32" s="75"/>
      <c r="N32" s="75"/>
      <c r="O32" s="75">
        <v>1.66</v>
      </c>
      <c r="P32" s="75"/>
      <c r="Q32" s="75"/>
      <c r="R32" s="75">
        <v>332.37</v>
      </c>
      <c r="S32" s="75"/>
      <c r="T32" s="75"/>
      <c r="U32" s="75">
        <v>0</v>
      </c>
      <c r="V32" s="75"/>
      <c r="W32" s="75"/>
      <c r="X32" s="75">
        <v>0</v>
      </c>
      <c r="Y32" s="75"/>
      <c r="Z32" s="75"/>
      <c r="AA32" s="75">
        <v>0</v>
      </c>
      <c r="AB32" s="75"/>
      <c r="AC32" s="75"/>
      <c r="AD32" s="75">
        <v>0</v>
      </c>
      <c r="AE32" s="75"/>
      <c r="AF32" s="75"/>
      <c r="AG32" s="75">
        <v>0</v>
      </c>
      <c r="AH32" s="75"/>
      <c r="AI32" s="75"/>
      <c r="AJ32" s="75">
        <v>0</v>
      </c>
      <c r="AK32" s="75"/>
      <c r="AL32" s="75"/>
      <c r="AM32" s="75">
        <v>0</v>
      </c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>
        <v>10.35000000000008</v>
      </c>
    </row>
    <row r="33" spans="1:54" x14ac:dyDescent="0.35">
      <c r="A33"/>
      <c r="B33" t="s">
        <v>33</v>
      </c>
      <c r="C33">
        <v>22115</v>
      </c>
      <c r="D33" t="s">
        <v>102</v>
      </c>
      <c r="E33" s="75"/>
      <c r="F33" s="75"/>
      <c r="G33" s="75"/>
      <c r="H33" s="75"/>
      <c r="I33" s="75">
        <v>0</v>
      </c>
      <c r="J33" s="75"/>
      <c r="K33" s="75"/>
      <c r="L33" s="75">
        <v>0</v>
      </c>
      <c r="M33" s="75"/>
      <c r="N33" s="75"/>
      <c r="O33" s="75">
        <v>0</v>
      </c>
      <c r="P33" s="75"/>
      <c r="Q33" s="75"/>
      <c r="R33" s="75">
        <v>0</v>
      </c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>
        <v>0</v>
      </c>
    </row>
    <row r="34" spans="1:54" x14ac:dyDescent="0.35">
      <c r="A34"/>
      <c r="C34">
        <v>52815</v>
      </c>
      <c r="D34" t="s">
        <v>102</v>
      </c>
      <c r="E34" s="75"/>
      <c r="F34" s="75"/>
      <c r="G34" s="75"/>
      <c r="H34" s="75"/>
      <c r="I34" s="75"/>
      <c r="J34" s="75"/>
      <c r="K34" s="75"/>
      <c r="L34" s="75">
        <v>0</v>
      </c>
      <c r="M34" s="75"/>
      <c r="N34" s="75"/>
      <c r="O34" s="75">
        <v>0</v>
      </c>
      <c r="P34" s="75"/>
      <c r="Q34" s="75"/>
      <c r="R34" s="75">
        <v>0</v>
      </c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75"/>
      <c r="BB34" s="75">
        <v>0</v>
      </c>
    </row>
    <row r="35" spans="1:54" x14ac:dyDescent="0.35">
      <c r="A35"/>
      <c r="C35">
        <v>112414</v>
      </c>
      <c r="D35" t="s">
        <v>102</v>
      </c>
      <c r="E35" s="75">
        <v>-325.70999999999998</v>
      </c>
      <c r="F35" s="75">
        <v>1.48</v>
      </c>
      <c r="G35" s="75"/>
      <c r="H35" s="75"/>
      <c r="I35" s="75">
        <v>1.48</v>
      </c>
      <c r="J35" s="75"/>
      <c r="K35" s="75"/>
      <c r="L35" s="75">
        <v>1.48</v>
      </c>
      <c r="M35" s="75"/>
      <c r="N35" s="75"/>
      <c r="O35" s="75">
        <v>1.48</v>
      </c>
      <c r="P35" s="75"/>
      <c r="Q35" s="75"/>
      <c r="R35" s="75">
        <v>731.52</v>
      </c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>
        <v>411.73000000000008</v>
      </c>
    </row>
    <row r="36" spans="1:54" x14ac:dyDescent="0.35">
      <c r="A36"/>
      <c r="B36" t="s">
        <v>54</v>
      </c>
      <c r="C36">
        <v>22115</v>
      </c>
      <c r="D36" t="s">
        <v>102</v>
      </c>
      <c r="E36" s="75"/>
      <c r="F36" s="75"/>
      <c r="G36" s="75"/>
      <c r="H36" s="75">
        <v>-344.01</v>
      </c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>
        <v>277.49</v>
      </c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>
        <v>-66.519999999999982</v>
      </c>
    </row>
    <row r="37" spans="1:54" x14ac:dyDescent="0.35">
      <c r="A37"/>
      <c r="C37">
        <v>52815</v>
      </c>
      <c r="D37" t="s">
        <v>102</v>
      </c>
      <c r="E37" s="75"/>
      <c r="F37" s="75"/>
      <c r="G37" s="75"/>
      <c r="H37" s="75"/>
      <c r="I37" s="75"/>
      <c r="J37" s="75"/>
      <c r="K37" s="75">
        <v>-340.05</v>
      </c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>
        <v>383.6</v>
      </c>
      <c r="AQ37" s="75"/>
      <c r="AR37" s="75"/>
      <c r="AS37" s="75">
        <v>33.81</v>
      </c>
      <c r="AT37" s="75"/>
      <c r="AU37" s="75"/>
      <c r="AV37" s="75"/>
      <c r="AW37" s="75"/>
      <c r="AX37" s="75"/>
      <c r="AY37" s="75"/>
      <c r="AZ37" s="75"/>
      <c r="BA37" s="75"/>
      <c r="BB37" s="75">
        <v>77.360000000000014</v>
      </c>
    </row>
    <row r="38" spans="1:54" x14ac:dyDescent="0.35">
      <c r="A38"/>
      <c r="B38" t="s">
        <v>55</v>
      </c>
      <c r="C38">
        <v>22115</v>
      </c>
      <c r="D38" t="s">
        <v>102</v>
      </c>
      <c r="E38" s="75"/>
      <c r="F38" s="75"/>
      <c r="G38" s="75"/>
      <c r="H38" s="75">
        <v>-340.55</v>
      </c>
      <c r="I38" s="75"/>
      <c r="J38" s="75"/>
      <c r="K38" s="75"/>
      <c r="L38" s="75"/>
      <c r="M38" s="75"/>
      <c r="N38" s="75">
        <v>151.87</v>
      </c>
      <c r="O38" s="75"/>
      <c r="P38" s="75"/>
      <c r="Q38" s="75"/>
      <c r="R38" s="75">
        <v>75.930000000000007</v>
      </c>
      <c r="S38" s="75"/>
      <c r="T38" s="75"/>
      <c r="U38" s="75">
        <v>148.6</v>
      </c>
      <c r="V38" s="75"/>
      <c r="W38" s="75"/>
      <c r="X38" s="75"/>
      <c r="Y38" s="75"/>
      <c r="Z38" s="75"/>
      <c r="AA38" s="75"/>
      <c r="AB38" s="75"/>
      <c r="AC38" s="75"/>
      <c r="AD38" s="75">
        <v>0</v>
      </c>
      <c r="AE38" s="75"/>
      <c r="AF38" s="75"/>
      <c r="AG38" s="75"/>
      <c r="AH38" s="75"/>
      <c r="AI38" s="75"/>
      <c r="AJ38" s="75"/>
      <c r="AK38" s="75"/>
      <c r="AL38" s="75"/>
      <c r="AM38" s="75">
        <v>0</v>
      </c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>
        <v>35.849999999999994</v>
      </c>
    </row>
    <row r="39" spans="1:54" x14ac:dyDescent="0.35">
      <c r="A39"/>
      <c r="C39">
        <v>52815</v>
      </c>
      <c r="D39" t="s">
        <v>102</v>
      </c>
      <c r="E39" s="75"/>
      <c r="F39" s="75"/>
      <c r="G39" s="75"/>
      <c r="H39" s="75"/>
      <c r="I39" s="75"/>
      <c r="J39" s="75"/>
      <c r="K39" s="75">
        <v>-340.15</v>
      </c>
      <c r="L39" s="75"/>
      <c r="M39" s="75"/>
      <c r="N39" s="75">
        <v>128.22999999999999</v>
      </c>
      <c r="O39" s="75"/>
      <c r="P39" s="75"/>
      <c r="Q39" s="75"/>
      <c r="R39" s="75">
        <v>64.12</v>
      </c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>
        <v>38.47</v>
      </c>
      <c r="AE39" s="75"/>
      <c r="AF39" s="75"/>
      <c r="AG39" s="75"/>
      <c r="AH39" s="75"/>
      <c r="AI39" s="75"/>
      <c r="AJ39" s="75"/>
      <c r="AK39" s="75"/>
      <c r="AL39" s="75"/>
      <c r="AM39" s="75">
        <v>38.47</v>
      </c>
      <c r="AN39" s="75"/>
      <c r="AO39" s="75"/>
      <c r="AP39" s="75"/>
      <c r="AQ39" s="75"/>
      <c r="AR39" s="75"/>
      <c r="AS39" s="75">
        <v>72.94</v>
      </c>
      <c r="AT39" s="75"/>
      <c r="AU39" s="75"/>
      <c r="AV39" s="75"/>
      <c r="AW39" s="75"/>
      <c r="AX39" s="75"/>
      <c r="AY39" s="75"/>
      <c r="AZ39" s="75"/>
      <c r="BA39" s="75"/>
      <c r="BB39" s="75">
        <v>2.0800000000000125</v>
      </c>
    </row>
    <row r="40" spans="1:54" x14ac:dyDescent="0.35">
      <c r="A40"/>
      <c r="C40">
        <v>112414</v>
      </c>
      <c r="D40" t="s">
        <v>102</v>
      </c>
      <c r="E40" s="75"/>
      <c r="F40" s="75"/>
      <c r="G40" s="75"/>
      <c r="H40" s="75"/>
      <c r="I40" s="75"/>
      <c r="J40" s="75"/>
      <c r="K40" s="75"/>
      <c r="L40" s="75"/>
      <c r="M40" s="75"/>
      <c r="N40" s="75">
        <v>0</v>
      </c>
      <c r="O40" s="75"/>
      <c r="P40" s="75"/>
      <c r="Q40" s="75"/>
      <c r="R40" s="75">
        <v>0</v>
      </c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>
        <v>0</v>
      </c>
      <c r="AE40" s="75"/>
      <c r="AF40" s="75"/>
      <c r="AG40" s="75"/>
      <c r="AH40" s="75"/>
      <c r="AI40" s="75"/>
      <c r="AJ40" s="75"/>
      <c r="AK40" s="75"/>
      <c r="AL40" s="75"/>
      <c r="AM40" s="75">
        <v>0</v>
      </c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>
        <v>0</v>
      </c>
    </row>
    <row r="41" spans="1:54" x14ac:dyDescent="0.35">
      <c r="A41"/>
      <c r="B41" t="s">
        <v>56</v>
      </c>
      <c r="C41">
        <v>22115</v>
      </c>
      <c r="D41" t="s">
        <v>102</v>
      </c>
      <c r="E41" s="75"/>
      <c r="F41" s="75"/>
      <c r="G41" s="75"/>
      <c r="H41" s="75">
        <v>-341.66</v>
      </c>
      <c r="I41" s="75"/>
      <c r="J41" s="75">
        <v>1.21</v>
      </c>
      <c r="K41" s="75"/>
      <c r="L41" s="75"/>
      <c r="M41" s="75">
        <v>1.21</v>
      </c>
      <c r="N41" s="75"/>
      <c r="O41" s="75"/>
      <c r="P41" s="75">
        <v>1.21</v>
      </c>
      <c r="Q41" s="75"/>
      <c r="R41" s="75"/>
      <c r="S41" s="75">
        <v>1.21</v>
      </c>
      <c r="T41" s="75"/>
      <c r="U41" s="75">
        <v>296.83</v>
      </c>
      <c r="V41" s="75">
        <v>1.21</v>
      </c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>
        <v>-38.780000000000122</v>
      </c>
    </row>
    <row r="42" spans="1:54" x14ac:dyDescent="0.35">
      <c r="A42"/>
      <c r="C42">
        <v>52815</v>
      </c>
      <c r="D42" t="s">
        <v>102</v>
      </c>
      <c r="E42" s="75"/>
      <c r="F42" s="75"/>
      <c r="G42" s="75"/>
      <c r="H42" s="75"/>
      <c r="I42" s="75"/>
      <c r="J42" s="75"/>
      <c r="K42" s="75"/>
      <c r="L42" s="75"/>
      <c r="M42" s="75">
        <v>0</v>
      </c>
      <c r="N42" s="75"/>
      <c r="O42" s="75"/>
      <c r="P42" s="75">
        <v>0</v>
      </c>
      <c r="Q42" s="75"/>
      <c r="R42" s="75"/>
      <c r="S42" s="75">
        <v>0</v>
      </c>
      <c r="T42" s="75"/>
      <c r="U42" s="75"/>
      <c r="V42" s="75">
        <v>0</v>
      </c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>
        <v>0</v>
      </c>
    </row>
    <row r="43" spans="1:54" x14ac:dyDescent="0.35">
      <c r="A43"/>
      <c r="C43">
        <v>112414</v>
      </c>
      <c r="D43" t="s">
        <v>102</v>
      </c>
      <c r="E43" s="75"/>
      <c r="F43" s="75"/>
      <c r="G43" s="75"/>
      <c r="H43" s="75"/>
      <c r="I43" s="75"/>
      <c r="J43" s="75">
        <v>0</v>
      </c>
      <c r="K43" s="75"/>
      <c r="L43" s="75"/>
      <c r="M43" s="75">
        <v>0</v>
      </c>
      <c r="N43" s="75"/>
      <c r="O43" s="75"/>
      <c r="P43" s="75">
        <v>0</v>
      </c>
      <c r="Q43" s="75"/>
      <c r="R43" s="75"/>
      <c r="S43" s="75">
        <v>0</v>
      </c>
      <c r="T43" s="75"/>
      <c r="U43" s="75"/>
      <c r="V43" s="75">
        <v>0</v>
      </c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>
        <v>0</v>
      </c>
    </row>
    <row r="44" spans="1:54" x14ac:dyDescent="0.35">
      <c r="A44"/>
      <c r="B44" t="s">
        <v>65</v>
      </c>
      <c r="C44">
        <v>22115</v>
      </c>
      <c r="D44" t="s">
        <v>102</v>
      </c>
      <c r="E44" s="75"/>
      <c r="F44" s="75"/>
      <c r="G44" s="75"/>
      <c r="H44" s="75"/>
      <c r="I44" s="75"/>
      <c r="J44" s="75"/>
      <c r="K44" s="75"/>
      <c r="L44" s="75">
        <v>0</v>
      </c>
      <c r="M44" s="75"/>
      <c r="N44" s="75"/>
      <c r="O44" s="75">
        <v>0</v>
      </c>
      <c r="P44" s="75"/>
      <c r="Q44" s="75"/>
      <c r="R44" s="75">
        <v>0</v>
      </c>
      <c r="S44" s="75"/>
      <c r="T44" s="75"/>
      <c r="U44" s="75">
        <v>0</v>
      </c>
      <c r="V44" s="75"/>
      <c r="W44" s="75"/>
      <c r="X44" s="75">
        <v>0</v>
      </c>
      <c r="Y44" s="75"/>
      <c r="Z44" s="75"/>
      <c r="AA44" s="75">
        <v>0</v>
      </c>
      <c r="AB44" s="75"/>
      <c r="AC44" s="75"/>
      <c r="AD44" s="75">
        <v>0</v>
      </c>
      <c r="AE44" s="75"/>
      <c r="AF44" s="75"/>
      <c r="AG44" s="75">
        <v>0</v>
      </c>
      <c r="AH44" s="75"/>
      <c r="AI44" s="75"/>
      <c r="AJ44" s="75">
        <v>0</v>
      </c>
      <c r="AK44" s="75"/>
      <c r="AL44" s="75"/>
      <c r="AM44" s="75">
        <v>0</v>
      </c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>
        <v>0</v>
      </c>
    </row>
    <row r="45" spans="1:54" x14ac:dyDescent="0.35">
      <c r="A45"/>
      <c r="C45">
        <v>52815</v>
      </c>
      <c r="D45" t="s">
        <v>102</v>
      </c>
      <c r="E45" s="75"/>
      <c r="F45" s="75"/>
      <c r="G45" s="75"/>
      <c r="H45" s="75"/>
      <c r="I45" s="75"/>
      <c r="J45" s="75"/>
      <c r="K45" s="75">
        <v>-339.78999999999996</v>
      </c>
      <c r="L45" s="75">
        <v>1.29</v>
      </c>
      <c r="M45" s="75"/>
      <c r="N45" s="75"/>
      <c r="O45" s="75">
        <v>1.29</v>
      </c>
      <c r="P45" s="75"/>
      <c r="Q45" s="75"/>
      <c r="R45" s="75">
        <v>1.29</v>
      </c>
      <c r="S45" s="75"/>
      <c r="T45" s="75"/>
      <c r="U45" s="75">
        <v>1.29</v>
      </c>
      <c r="V45" s="75"/>
      <c r="W45" s="75"/>
      <c r="X45" s="75">
        <v>1.41</v>
      </c>
      <c r="Y45" s="75"/>
      <c r="Z45" s="75"/>
      <c r="AA45" s="75">
        <v>1.41</v>
      </c>
      <c r="AB45" s="75"/>
      <c r="AC45" s="75"/>
      <c r="AD45" s="75">
        <v>1.41</v>
      </c>
      <c r="AE45" s="75"/>
      <c r="AF45" s="75"/>
      <c r="AG45" s="75">
        <v>1.56</v>
      </c>
      <c r="AH45" s="75"/>
      <c r="AI45" s="75"/>
      <c r="AJ45" s="75">
        <v>1.56</v>
      </c>
      <c r="AK45" s="75"/>
      <c r="AL45" s="75"/>
      <c r="AM45" s="75">
        <v>1.56</v>
      </c>
      <c r="AN45" s="75"/>
      <c r="AO45" s="75"/>
      <c r="AP45" s="75">
        <v>1.56</v>
      </c>
      <c r="AQ45" s="75"/>
      <c r="AR45" s="75"/>
      <c r="AS45" s="75">
        <v>241</v>
      </c>
      <c r="AT45" s="75"/>
      <c r="AU45" s="75"/>
      <c r="AV45" s="75"/>
      <c r="AW45" s="75"/>
      <c r="AX45" s="75"/>
      <c r="AY45" s="75"/>
      <c r="AZ45" s="75"/>
      <c r="BA45" s="75"/>
      <c r="BB45" s="75">
        <v>-83.159999999999798</v>
      </c>
    </row>
    <row r="46" spans="1:54" x14ac:dyDescent="0.35">
      <c r="A46"/>
      <c r="C46">
        <v>112414</v>
      </c>
      <c r="D46" t="s">
        <v>102</v>
      </c>
      <c r="E46" s="75"/>
      <c r="F46" s="75"/>
      <c r="G46" s="75"/>
      <c r="H46" s="75"/>
      <c r="I46" s="75"/>
      <c r="J46" s="75"/>
      <c r="K46" s="75"/>
      <c r="L46" s="75">
        <v>0</v>
      </c>
      <c r="M46" s="75"/>
      <c r="N46" s="75"/>
      <c r="O46" s="75">
        <v>0</v>
      </c>
      <c r="P46" s="75"/>
      <c r="Q46" s="75"/>
      <c r="R46" s="75">
        <v>0</v>
      </c>
      <c r="S46" s="75"/>
      <c r="T46" s="75"/>
      <c r="U46" s="75">
        <v>0</v>
      </c>
      <c r="V46" s="75"/>
      <c r="W46" s="75"/>
      <c r="X46" s="75">
        <v>0</v>
      </c>
      <c r="Y46" s="75"/>
      <c r="Z46" s="75"/>
      <c r="AA46" s="75">
        <v>0</v>
      </c>
      <c r="AB46" s="75"/>
      <c r="AC46" s="75"/>
      <c r="AD46" s="75">
        <v>0</v>
      </c>
      <c r="AE46" s="75"/>
      <c r="AF46" s="75"/>
      <c r="AG46" s="75">
        <v>0</v>
      </c>
      <c r="AH46" s="75"/>
      <c r="AI46" s="75"/>
      <c r="AJ46" s="75">
        <v>0</v>
      </c>
      <c r="AK46" s="75"/>
      <c r="AL46" s="75"/>
      <c r="AM46" s="75">
        <v>0</v>
      </c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5">
        <v>0</v>
      </c>
    </row>
    <row r="47" spans="1:54" x14ac:dyDescent="0.35">
      <c r="A47"/>
      <c r="B47" t="s">
        <v>34</v>
      </c>
      <c r="C47">
        <v>22115</v>
      </c>
      <c r="D47" t="s">
        <v>102</v>
      </c>
      <c r="E47" s="75"/>
      <c r="F47" s="75"/>
      <c r="G47" s="75"/>
      <c r="H47" s="75">
        <v>-342.48</v>
      </c>
      <c r="I47" s="75">
        <v>3.3000000000000003</v>
      </c>
      <c r="J47" s="75"/>
      <c r="K47" s="75"/>
      <c r="L47" s="75">
        <v>3.3</v>
      </c>
      <c r="M47" s="75"/>
      <c r="N47" s="75"/>
      <c r="O47" s="75">
        <v>3.3</v>
      </c>
      <c r="P47" s="75"/>
      <c r="Q47" s="75"/>
      <c r="R47" s="75">
        <v>3.3</v>
      </c>
      <c r="S47" s="75"/>
      <c r="T47" s="75"/>
      <c r="U47" s="75">
        <v>292.55</v>
      </c>
      <c r="V47" s="75"/>
      <c r="W47" s="75"/>
      <c r="X47" s="75">
        <v>0</v>
      </c>
      <c r="Y47" s="75"/>
      <c r="Z47" s="75"/>
      <c r="AA47" s="75">
        <v>0</v>
      </c>
      <c r="AB47" s="75"/>
      <c r="AC47" s="75"/>
      <c r="AD47" s="75">
        <v>0</v>
      </c>
      <c r="AE47" s="75"/>
      <c r="AF47" s="75"/>
      <c r="AG47" s="75">
        <v>0</v>
      </c>
      <c r="AH47" s="75"/>
      <c r="AI47" s="75"/>
      <c r="AJ47" s="75">
        <v>0</v>
      </c>
      <c r="AK47" s="75"/>
      <c r="AL47" s="75"/>
      <c r="AM47" s="75">
        <v>0</v>
      </c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>
        <v>-36.729999999999961</v>
      </c>
    </row>
    <row r="48" spans="1:54" x14ac:dyDescent="0.35">
      <c r="A48"/>
      <c r="C48">
        <v>52815</v>
      </c>
      <c r="D48" t="s">
        <v>102</v>
      </c>
      <c r="E48" s="75"/>
      <c r="F48" s="75"/>
      <c r="G48" s="75"/>
      <c r="H48" s="75"/>
      <c r="I48" s="75"/>
      <c r="J48" s="75"/>
      <c r="K48" s="75">
        <v>-337.95</v>
      </c>
      <c r="L48" s="75">
        <v>3.0100000000000007</v>
      </c>
      <c r="M48" s="75"/>
      <c r="N48" s="75"/>
      <c r="O48" s="75">
        <v>3.0100000000000007</v>
      </c>
      <c r="P48" s="75"/>
      <c r="Q48" s="75"/>
      <c r="R48" s="75">
        <v>3.0100000000000007</v>
      </c>
      <c r="S48" s="75"/>
      <c r="T48" s="75"/>
      <c r="U48" s="75">
        <v>3.1</v>
      </c>
      <c r="V48" s="75"/>
      <c r="W48" s="75"/>
      <c r="X48" s="75">
        <v>3.1</v>
      </c>
      <c r="Y48" s="75"/>
      <c r="Z48" s="75"/>
      <c r="AA48" s="75">
        <v>3.1</v>
      </c>
      <c r="AB48" s="75"/>
      <c r="AC48" s="75"/>
      <c r="AD48" s="75">
        <v>3.1</v>
      </c>
      <c r="AE48" s="75"/>
      <c r="AF48" s="75"/>
      <c r="AG48" s="75">
        <v>3.19</v>
      </c>
      <c r="AH48" s="75"/>
      <c r="AI48" s="75"/>
      <c r="AJ48" s="75">
        <v>3.19</v>
      </c>
      <c r="AK48" s="75"/>
      <c r="AL48" s="75"/>
      <c r="AM48" s="75">
        <v>3.19</v>
      </c>
      <c r="AN48" s="75"/>
      <c r="AO48" s="75"/>
      <c r="AP48" s="75">
        <v>3.19</v>
      </c>
      <c r="AQ48" s="75"/>
      <c r="AR48" s="75"/>
      <c r="AS48" s="75">
        <v>131.63999999999999</v>
      </c>
      <c r="AT48" s="75"/>
      <c r="AU48" s="75"/>
      <c r="AV48" s="75"/>
      <c r="AW48" s="75"/>
      <c r="AX48" s="75"/>
      <c r="AY48" s="75"/>
      <c r="AZ48" s="75"/>
      <c r="BA48" s="75"/>
      <c r="BB48" s="75">
        <v>-172.11999999999995</v>
      </c>
    </row>
    <row r="49" spans="1:54" x14ac:dyDescent="0.35">
      <c r="A49"/>
      <c r="C49">
        <v>112414</v>
      </c>
      <c r="D49" t="s">
        <v>102</v>
      </c>
      <c r="E49" s="75">
        <v>-326.2</v>
      </c>
      <c r="F49" s="75"/>
      <c r="G49" s="75"/>
      <c r="H49" s="75"/>
      <c r="I49" s="75">
        <v>3.1</v>
      </c>
      <c r="J49" s="75"/>
      <c r="K49" s="75"/>
      <c r="L49" s="75">
        <v>3.11</v>
      </c>
      <c r="M49" s="75"/>
      <c r="N49" s="75"/>
      <c r="O49" s="75">
        <v>3.11</v>
      </c>
      <c r="P49" s="75"/>
      <c r="Q49" s="75"/>
      <c r="R49" s="75">
        <v>302.32</v>
      </c>
      <c r="S49" s="75"/>
      <c r="T49" s="75"/>
      <c r="U49" s="75">
        <v>0</v>
      </c>
      <c r="V49" s="75"/>
      <c r="W49" s="75"/>
      <c r="X49" s="75">
        <v>0</v>
      </c>
      <c r="Y49" s="75"/>
      <c r="Z49" s="75"/>
      <c r="AA49" s="75">
        <v>0</v>
      </c>
      <c r="AB49" s="75"/>
      <c r="AC49" s="75"/>
      <c r="AD49" s="75">
        <v>0</v>
      </c>
      <c r="AE49" s="75"/>
      <c r="AF49" s="75"/>
      <c r="AG49" s="75">
        <v>0</v>
      </c>
      <c r="AH49" s="75"/>
      <c r="AI49" s="75"/>
      <c r="AJ49" s="75">
        <v>0</v>
      </c>
      <c r="AK49" s="75"/>
      <c r="AL49" s="75"/>
      <c r="AM49" s="75">
        <v>0</v>
      </c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>
        <v>-14.559999999999945</v>
      </c>
    </row>
    <row r="50" spans="1:54" x14ac:dyDescent="0.35">
      <c r="A50"/>
      <c r="B50" t="s">
        <v>66</v>
      </c>
      <c r="C50">
        <v>22115</v>
      </c>
      <c r="D50" t="s">
        <v>102</v>
      </c>
      <c r="E50" s="75"/>
      <c r="F50" s="75"/>
      <c r="G50" s="75"/>
      <c r="H50" s="75"/>
      <c r="I50" s="75"/>
      <c r="J50" s="75"/>
      <c r="K50" s="75"/>
      <c r="L50" s="75"/>
      <c r="M50" s="75">
        <v>0</v>
      </c>
      <c r="N50" s="75"/>
      <c r="O50" s="75"/>
      <c r="P50" s="75">
        <v>0</v>
      </c>
      <c r="Q50" s="75"/>
      <c r="R50" s="75"/>
      <c r="S50" s="75">
        <v>0</v>
      </c>
      <c r="T50" s="75"/>
      <c r="U50" s="75"/>
      <c r="V50" s="75">
        <v>0</v>
      </c>
      <c r="W50" s="75"/>
      <c r="X50" s="75"/>
      <c r="Y50" s="75">
        <v>0</v>
      </c>
      <c r="Z50" s="75"/>
      <c r="AA50" s="75"/>
      <c r="AB50" s="75">
        <v>0</v>
      </c>
      <c r="AC50" s="75"/>
      <c r="AD50" s="75"/>
      <c r="AE50" s="75">
        <v>0</v>
      </c>
      <c r="AF50" s="75"/>
      <c r="AG50" s="75"/>
      <c r="AH50" s="75">
        <v>0</v>
      </c>
      <c r="AI50" s="75"/>
      <c r="AJ50" s="75"/>
      <c r="AK50" s="75">
        <v>0</v>
      </c>
      <c r="AL50" s="75"/>
      <c r="AM50" s="75"/>
      <c r="AN50" s="75">
        <v>0</v>
      </c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>
        <v>0</v>
      </c>
    </row>
    <row r="51" spans="1:54" x14ac:dyDescent="0.35">
      <c r="A51"/>
      <c r="C51">
        <v>52815</v>
      </c>
      <c r="D51" t="s">
        <v>102</v>
      </c>
      <c r="E51" s="75"/>
      <c r="F51" s="75"/>
      <c r="G51" s="75"/>
      <c r="H51" s="75"/>
      <c r="I51" s="75"/>
      <c r="J51" s="75"/>
      <c r="K51" s="75">
        <v>-337.59999999999997</v>
      </c>
      <c r="L51" s="75"/>
      <c r="M51" s="75">
        <v>2.1</v>
      </c>
      <c r="N51" s="75"/>
      <c r="O51" s="75"/>
      <c r="P51" s="75">
        <v>2.1</v>
      </c>
      <c r="Q51" s="75"/>
      <c r="R51" s="75"/>
      <c r="S51" s="75">
        <v>2.1</v>
      </c>
      <c r="T51" s="75"/>
      <c r="U51" s="75"/>
      <c r="V51" s="75">
        <v>2.1</v>
      </c>
      <c r="W51" s="75"/>
      <c r="X51" s="75"/>
      <c r="Y51" s="75">
        <v>2.31</v>
      </c>
      <c r="Z51" s="75"/>
      <c r="AA51" s="75"/>
      <c r="AB51" s="75">
        <v>2.31</v>
      </c>
      <c r="AC51" s="75"/>
      <c r="AD51" s="75"/>
      <c r="AE51" s="75">
        <v>2.31</v>
      </c>
      <c r="AF51" s="75"/>
      <c r="AG51" s="75"/>
      <c r="AH51" s="75">
        <v>2.31</v>
      </c>
      <c r="AI51" s="75"/>
      <c r="AJ51" s="75"/>
      <c r="AK51" s="75">
        <v>2.52</v>
      </c>
      <c r="AL51" s="75"/>
      <c r="AM51" s="75"/>
      <c r="AN51" s="75">
        <v>2.52</v>
      </c>
      <c r="AO51" s="75"/>
      <c r="AP51" s="75"/>
      <c r="AQ51" s="75">
        <v>2.52</v>
      </c>
      <c r="AR51" s="75"/>
      <c r="AS51" s="75">
        <v>279.49</v>
      </c>
      <c r="AT51" s="75">
        <v>2.52</v>
      </c>
      <c r="AU51" s="75"/>
      <c r="AV51" s="75"/>
      <c r="AW51" s="75"/>
      <c r="AX51" s="75"/>
      <c r="AY51" s="75"/>
      <c r="AZ51" s="75"/>
      <c r="BA51" s="75"/>
      <c r="BB51" s="75">
        <v>-30.389999999999912</v>
      </c>
    </row>
    <row r="52" spans="1:54" x14ac:dyDescent="0.35">
      <c r="A52"/>
      <c r="C52">
        <v>112414</v>
      </c>
      <c r="D52" t="s">
        <v>102</v>
      </c>
      <c r="E52" s="75"/>
      <c r="F52" s="75"/>
      <c r="G52" s="75"/>
      <c r="H52" s="75"/>
      <c r="I52" s="75"/>
      <c r="J52" s="75"/>
      <c r="K52" s="75"/>
      <c r="L52" s="75"/>
      <c r="M52" s="75">
        <v>0</v>
      </c>
      <c r="N52" s="75"/>
      <c r="O52" s="75"/>
      <c r="P52" s="75">
        <v>0</v>
      </c>
      <c r="Q52" s="75"/>
      <c r="R52" s="75"/>
      <c r="S52" s="75">
        <v>0</v>
      </c>
      <c r="T52" s="75"/>
      <c r="U52" s="75"/>
      <c r="V52" s="75">
        <v>0</v>
      </c>
      <c r="W52" s="75"/>
      <c r="X52" s="75"/>
      <c r="Y52" s="75">
        <v>0</v>
      </c>
      <c r="Z52" s="75"/>
      <c r="AA52" s="75"/>
      <c r="AB52" s="75">
        <v>0</v>
      </c>
      <c r="AC52" s="75"/>
      <c r="AD52" s="75"/>
      <c r="AE52" s="75">
        <v>0</v>
      </c>
      <c r="AF52" s="75"/>
      <c r="AG52" s="75"/>
      <c r="AH52" s="75">
        <v>0</v>
      </c>
      <c r="AI52" s="75"/>
      <c r="AJ52" s="75"/>
      <c r="AK52" s="75">
        <v>0</v>
      </c>
      <c r="AL52" s="75"/>
      <c r="AM52" s="75"/>
      <c r="AN52" s="75">
        <v>0</v>
      </c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>
        <v>0</v>
      </c>
    </row>
    <row r="53" spans="1:54" x14ac:dyDescent="0.35">
      <c r="A53"/>
      <c r="B53" t="s">
        <v>35</v>
      </c>
      <c r="C53">
        <v>22115</v>
      </c>
      <c r="D53" t="s">
        <v>102</v>
      </c>
      <c r="E53" s="75"/>
      <c r="F53" s="75"/>
      <c r="G53" s="75"/>
      <c r="H53" s="75">
        <v>-340.34000000000003</v>
      </c>
      <c r="I53" s="75"/>
      <c r="J53" s="75">
        <v>1.26</v>
      </c>
      <c r="K53" s="75"/>
      <c r="L53" s="75"/>
      <c r="M53" s="75">
        <v>1.27</v>
      </c>
      <c r="N53" s="75"/>
      <c r="O53" s="75"/>
      <c r="P53" s="75">
        <v>1.27</v>
      </c>
      <c r="Q53" s="75"/>
      <c r="R53" s="75"/>
      <c r="S53" s="75">
        <v>1.26</v>
      </c>
      <c r="T53" s="75"/>
      <c r="U53" s="75">
        <v>332.53</v>
      </c>
      <c r="V53" s="75">
        <v>0</v>
      </c>
      <c r="W53" s="75"/>
      <c r="X53" s="75"/>
      <c r="Y53" s="75">
        <v>0</v>
      </c>
      <c r="Z53" s="75"/>
      <c r="AA53" s="75"/>
      <c r="AB53" s="75">
        <v>0</v>
      </c>
      <c r="AC53" s="75"/>
      <c r="AD53" s="75"/>
      <c r="AE53" s="75">
        <v>0</v>
      </c>
      <c r="AF53" s="75"/>
      <c r="AG53" s="75"/>
      <c r="AH53" s="75">
        <v>0</v>
      </c>
      <c r="AI53" s="75"/>
      <c r="AJ53" s="75"/>
      <c r="AK53" s="75">
        <v>0</v>
      </c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>
        <v>-2.7500000000001137</v>
      </c>
    </row>
    <row r="54" spans="1:54" x14ac:dyDescent="0.35">
      <c r="A54"/>
      <c r="C54">
        <v>52815</v>
      </c>
      <c r="D54" t="s">
        <v>102</v>
      </c>
      <c r="E54" s="75"/>
      <c r="F54" s="75"/>
      <c r="G54" s="75"/>
      <c r="H54" s="75"/>
      <c r="I54" s="75"/>
      <c r="J54" s="75"/>
      <c r="K54" s="75">
        <v>-337.68</v>
      </c>
      <c r="L54" s="75"/>
      <c r="M54" s="75">
        <v>1.1499999999999999</v>
      </c>
      <c r="N54" s="75"/>
      <c r="O54" s="75"/>
      <c r="P54" s="75">
        <v>1.1499999999999999</v>
      </c>
      <c r="Q54" s="75"/>
      <c r="R54" s="75"/>
      <c r="S54" s="75">
        <v>1.1599999999999999</v>
      </c>
      <c r="T54" s="75"/>
      <c r="U54" s="75"/>
      <c r="V54" s="75">
        <v>1.1599999999999999</v>
      </c>
      <c r="W54" s="75"/>
      <c r="X54" s="75"/>
      <c r="Y54" s="75">
        <v>1.1599999999999999</v>
      </c>
      <c r="Z54" s="75"/>
      <c r="AA54" s="75"/>
      <c r="AB54" s="75">
        <v>1.74</v>
      </c>
      <c r="AC54" s="75"/>
      <c r="AD54" s="75"/>
      <c r="AE54" s="75">
        <v>1.74</v>
      </c>
      <c r="AF54" s="75"/>
      <c r="AG54" s="75"/>
      <c r="AH54" s="75">
        <v>1.74</v>
      </c>
      <c r="AI54" s="75"/>
      <c r="AJ54" s="75"/>
      <c r="AK54" s="75">
        <v>1.74</v>
      </c>
      <c r="AL54" s="75"/>
      <c r="AM54" s="75"/>
      <c r="AN54" s="75">
        <v>2.0299999999999998</v>
      </c>
      <c r="AO54" s="75"/>
      <c r="AP54" s="75"/>
      <c r="AQ54" s="75">
        <v>2.0299999999999998</v>
      </c>
      <c r="AR54" s="75"/>
      <c r="AS54" s="75">
        <v>433.11</v>
      </c>
      <c r="AT54" s="75"/>
      <c r="AU54" s="75"/>
      <c r="AV54" s="75"/>
      <c r="AW54" s="75"/>
      <c r="AX54" s="75"/>
      <c r="AY54" s="75"/>
      <c r="AZ54" s="75"/>
      <c r="BA54" s="75"/>
      <c r="BB54" s="75">
        <v>112.23000000000002</v>
      </c>
    </row>
    <row r="55" spans="1:54" x14ac:dyDescent="0.35">
      <c r="A55"/>
      <c r="C55">
        <v>112414</v>
      </c>
      <c r="D55" t="s">
        <v>102</v>
      </c>
      <c r="E55" s="75">
        <v>-325.93</v>
      </c>
      <c r="F55" s="75"/>
      <c r="G55" s="75">
        <v>1.3</v>
      </c>
      <c r="H55" s="75"/>
      <c r="I55" s="75"/>
      <c r="J55" s="75">
        <v>1.3</v>
      </c>
      <c r="K55" s="75"/>
      <c r="L55" s="75"/>
      <c r="M55" s="75">
        <v>1.3</v>
      </c>
      <c r="N55" s="75"/>
      <c r="O55" s="75"/>
      <c r="P55" s="75">
        <v>1.3</v>
      </c>
      <c r="Q55" s="75"/>
      <c r="R55" s="75">
        <v>342.74</v>
      </c>
      <c r="S55" s="75">
        <v>0</v>
      </c>
      <c r="T55" s="75"/>
      <c r="U55" s="75"/>
      <c r="V55" s="75">
        <v>0</v>
      </c>
      <c r="W55" s="75"/>
      <c r="X55" s="75"/>
      <c r="Y55" s="75">
        <v>0</v>
      </c>
      <c r="Z55" s="75"/>
      <c r="AA55" s="75"/>
      <c r="AB55" s="75">
        <v>0</v>
      </c>
      <c r="AC55" s="75"/>
      <c r="AD55" s="75"/>
      <c r="AE55" s="75">
        <v>0</v>
      </c>
      <c r="AF55" s="75"/>
      <c r="AG55" s="75"/>
      <c r="AH55" s="75">
        <v>0</v>
      </c>
      <c r="AI55" s="75"/>
      <c r="AJ55" s="75"/>
      <c r="AK55" s="75">
        <v>0</v>
      </c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5">
        <v>22.010000000000048</v>
      </c>
    </row>
    <row r="56" spans="1:54" x14ac:dyDescent="0.35">
      <c r="A56"/>
      <c r="B56" t="s">
        <v>36</v>
      </c>
      <c r="C56">
        <v>22115</v>
      </c>
      <c r="D56" t="s">
        <v>102</v>
      </c>
      <c r="E56" s="75"/>
      <c r="F56" s="75"/>
      <c r="G56" s="75"/>
      <c r="H56" s="75">
        <v>-339.24</v>
      </c>
      <c r="I56" s="75"/>
      <c r="J56" s="75"/>
      <c r="K56" s="75"/>
      <c r="L56" s="75">
        <v>2.94</v>
      </c>
      <c r="M56" s="75"/>
      <c r="N56" s="75"/>
      <c r="O56" s="75">
        <v>2.94</v>
      </c>
      <c r="P56" s="75"/>
      <c r="Q56" s="75"/>
      <c r="R56" s="75">
        <v>2.94</v>
      </c>
      <c r="S56" s="75"/>
      <c r="T56" s="75"/>
      <c r="U56" s="75">
        <v>327.96</v>
      </c>
      <c r="V56" s="75"/>
      <c r="W56" s="75"/>
      <c r="X56" s="75">
        <v>0</v>
      </c>
      <c r="Y56" s="75"/>
      <c r="Z56" s="75"/>
      <c r="AA56" s="75">
        <v>0</v>
      </c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5">
        <v>-2.4600000000000364</v>
      </c>
    </row>
    <row r="57" spans="1:54" x14ac:dyDescent="0.35">
      <c r="A57"/>
      <c r="C57">
        <v>52815</v>
      </c>
      <c r="D57" t="s">
        <v>102</v>
      </c>
      <c r="E57" s="75"/>
      <c r="F57" s="75"/>
      <c r="G57" s="75"/>
      <c r="H57" s="75"/>
      <c r="I57" s="75"/>
      <c r="J57" s="75"/>
      <c r="K57" s="75">
        <v>-339.20000000000005</v>
      </c>
      <c r="L57" s="75">
        <v>0</v>
      </c>
      <c r="M57" s="75"/>
      <c r="N57" s="75"/>
      <c r="O57" s="75">
        <v>2.8800000000000003</v>
      </c>
      <c r="P57" s="75"/>
      <c r="Q57" s="75"/>
      <c r="R57" s="75">
        <v>2.8800000000000003</v>
      </c>
      <c r="S57" s="75"/>
      <c r="T57" s="75"/>
      <c r="U57" s="75">
        <v>2.8800000000000003</v>
      </c>
      <c r="V57" s="75"/>
      <c r="W57" s="75"/>
      <c r="X57" s="75">
        <v>3.08</v>
      </c>
      <c r="Y57" s="75"/>
      <c r="Z57" s="75"/>
      <c r="AA57" s="75">
        <v>3.08</v>
      </c>
      <c r="AB57" s="75"/>
      <c r="AC57" s="75"/>
      <c r="AD57" s="75"/>
      <c r="AE57" s="75"/>
      <c r="AF57" s="75">
        <v>442.06</v>
      </c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75"/>
      <c r="AX57" s="75"/>
      <c r="AY57" s="75"/>
      <c r="AZ57" s="75"/>
      <c r="BA57" s="75"/>
      <c r="BB57" s="75">
        <v>117.65999999999991</v>
      </c>
    </row>
    <row r="58" spans="1:54" x14ac:dyDescent="0.35">
      <c r="A58"/>
      <c r="C58">
        <v>112414</v>
      </c>
      <c r="D58" t="s">
        <v>102</v>
      </c>
      <c r="E58" s="75">
        <v>-326.43</v>
      </c>
      <c r="F58" s="75"/>
      <c r="G58" s="75"/>
      <c r="H58" s="75"/>
      <c r="I58" s="75">
        <v>2.75</v>
      </c>
      <c r="J58" s="75"/>
      <c r="K58" s="75"/>
      <c r="L58" s="75">
        <v>2.75</v>
      </c>
      <c r="M58" s="75"/>
      <c r="N58" s="75"/>
      <c r="O58" s="75">
        <v>2.75</v>
      </c>
      <c r="P58" s="75"/>
      <c r="Q58" s="75"/>
      <c r="R58" s="75">
        <v>363.22</v>
      </c>
      <c r="S58" s="75"/>
      <c r="T58" s="75"/>
      <c r="U58" s="75">
        <v>0</v>
      </c>
      <c r="V58" s="75"/>
      <c r="W58" s="75"/>
      <c r="X58" s="75">
        <v>0</v>
      </c>
      <c r="Y58" s="75"/>
      <c r="Z58" s="75"/>
      <c r="AA58" s="75">
        <v>0</v>
      </c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B58" s="75">
        <v>45.04000000000002</v>
      </c>
    </row>
    <row r="59" spans="1:54" x14ac:dyDescent="0.35">
      <c r="A59"/>
      <c r="B59" t="s">
        <v>37</v>
      </c>
      <c r="C59">
        <v>22115</v>
      </c>
      <c r="D59" t="s">
        <v>102</v>
      </c>
      <c r="E59" s="75"/>
      <c r="F59" s="75"/>
      <c r="G59" s="75"/>
      <c r="H59" s="75">
        <v>-341</v>
      </c>
      <c r="I59" s="75">
        <v>19.759999999999998</v>
      </c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>
        <v>378.72</v>
      </c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75"/>
      <c r="AX59" s="75"/>
      <c r="AY59" s="75"/>
      <c r="AZ59" s="75"/>
      <c r="BA59" s="75"/>
      <c r="BB59" s="75">
        <v>57.480000000000018</v>
      </c>
    </row>
    <row r="60" spans="1:54" x14ac:dyDescent="0.35">
      <c r="A60"/>
      <c r="C60">
        <v>112414</v>
      </c>
      <c r="D60" t="s">
        <v>102</v>
      </c>
      <c r="E60" s="75">
        <v>-326.53999999999996</v>
      </c>
      <c r="F60" s="75"/>
      <c r="G60" s="75"/>
      <c r="H60" s="75"/>
      <c r="I60" s="75">
        <v>18.82</v>
      </c>
      <c r="J60" s="75"/>
      <c r="K60" s="75"/>
      <c r="L60" s="75"/>
      <c r="M60" s="75"/>
      <c r="N60" s="75"/>
      <c r="O60" s="75"/>
      <c r="P60" s="75"/>
      <c r="Q60" s="75"/>
      <c r="R60" s="75">
        <v>354.89</v>
      </c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75"/>
      <c r="BB60" s="75">
        <v>47.170000000000016</v>
      </c>
    </row>
    <row r="61" spans="1:54" x14ac:dyDescent="0.35">
      <c r="A61"/>
      <c r="B61" t="s">
        <v>67</v>
      </c>
      <c r="C61">
        <v>52815</v>
      </c>
      <c r="D61" t="s">
        <v>102</v>
      </c>
      <c r="E61" s="75"/>
      <c r="F61" s="75"/>
      <c r="G61" s="75"/>
      <c r="H61" s="75"/>
      <c r="I61" s="75"/>
      <c r="J61" s="75"/>
      <c r="K61" s="75">
        <v>-339</v>
      </c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>
        <v>418.95</v>
      </c>
      <c r="AQ61" s="75"/>
      <c r="AR61" s="75"/>
      <c r="AS61" s="75">
        <v>18.260000000000002</v>
      </c>
      <c r="AT61" s="75"/>
      <c r="AU61" s="75"/>
      <c r="AV61" s="75"/>
      <c r="AW61" s="75"/>
      <c r="AX61" s="75"/>
      <c r="AY61" s="75"/>
      <c r="AZ61" s="75"/>
      <c r="BA61" s="75"/>
      <c r="BB61" s="75">
        <v>98.21</v>
      </c>
    </row>
    <row r="62" spans="1:54" x14ac:dyDescent="0.35">
      <c r="A62"/>
      <c r="B62" t="s">
        <v>68</v>
      </c>
      <c r="C62">
        <v>52815</v>
      </c>
      <c r="D62" t="s">
        <v>102</v>
      </c>
      <c r="E62" s="75"/>
      <c r="F62" s="75"/>
      <c r="G62" s="75"/>
      <c r="H62" s="75"/>
      <c r="I62" s="75"/>
      <c r="J62" s="75"/>
      <c r="K62" s="75">
        <v>-338.76</v>
      </c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>
        <v>100.58</v>
      </c>
      <c r="AT62" s="75"/>
      <c r="AU62" s="75"/>
      <c r="AV62" s="75"/>
      <c r="AW62" s="75"/>
      <c r="AX62" s="75"/>
      <c r="AY62" s="75"/>
      <c r="AZ62" s="75"/>
      <c r="BA62" s="75"/>
      <c r="BB62" s="75">
        <v>-238.18</v>
      </c>
    </row>
    <row r="63" spans="1:54" x14ac:dyDescent="0.35">
      <c r="A63"/>
      <c r="B63" t="s">
        <v>38</v>
      </c>
      <c r="C63">
        <v>22115</v>
      </c>
      <c r="D63" t="s">
        <v>102</v>
      </c>
      <c r="E63" s="75"/>
      <c r="F63" s="75"/>
      <c r="G63" s="75"/>
      <c r="H63" s="75">
        <v>-340.55</v>
      </c>
      <c r="I63" s="75"/>
      <c r="J63" s="75"/>
      <c r="K63" s="75"/>
      <c r="L63" s="75"/>
      <c r="M63" s="75"/>
      <c r="N63" s="75"/>
      <c r="O63" s="75"/>
      <c r="P63" s="75">
        <v>266.53960000000001</v>
      </c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75"/>
      <c r="AW63" s="75"/>
      <c r="AX63" s="75"/>
      <c r="AY63" s="75"/>
      <c r="AZ63" s="75"/>
      <c r="BA63" s="75"/>
      <c r="BB63" s="75">
        <v>-74.010400000000004</v>
      </c>
    </row>
    <row r="64" spans="1:54" x14ac:dyDescent="0.35">
      <c r="A64"/>
      <c r="C64">
        <v>52815</v>
      </c>
      <c r="D64" t="s">
        <v>102</v>
      </c>
      <c r="E64" s="75"/>
      <c r="F64" s="75"/>
      <c r="G64" s="75"/>
      <c r="H64" s="75"/>
      <c r="I64" s="75"/>
      <c r="J64" s="75"/>
      <c r="K64" s="75">
        <v>-332.41999999999996</v>
      </c>
      <c r="L64" s="75"/>
      <c r="M64" s="75"/>
      <c r="N64" s="75"/>
      <c r="O64" s="75"/>
      <c r="P64" s="75">
        <v>-445.99080000000004</v>
      </c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>
        <v>630.57000000000005</v>
      </c>
      <c r="AT64" s="75"/>
      <c r="AU64" s="75"/>
      <c r="AV64" s="75"/>
      <c r="AW64" s="75"/>
      <c r="AX64" s="75"/>
      <c r="AY64" s="75"/>
      <c r="AZ64" s="75"/>
      <c r="BA64" s="75"/>
      <c r="BB64" s="75">
        <v>-147.84079999999994</v>
      </c>
    </row>
    <row r="65" spans="1:54" x14ac:dyDescent="0.35">
      <c r="A65"/>
      <c r="C65">
        <v>112414</v>
      </c>
      <c r="D65" t="s">
        <v>102</v>
      </c>
      <c r="E65" s="75">
        <v>-326.14999999999998</v>
      </c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>
        <v>179.4512</v>
      </c>
      <c r="Q65" s="75"/>
      <c r="R65" s="75">
        <v>0</v>
      </c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75"/>
      <c r="AT65" s="75"/>
      <c r="AU65" s="75"/>
      <c r="AV65" s="75"/>
      <c r="AW65" s="75"/>
      <c r="AX65" s="75"/>
      <c r="AY65" s="75"/>
      <c r="AZ65" s="75"/>
      <c r="BA65" s="75"/>
      <c r="BB65" s="75">
        <v>-146.69879999999998</v>
      </c>
    </row>
    <row r="66" spans="1:54" x14ac:dyDescent="0.35">
      <c r="A66"/>
      <c r="B66" t="s">
        <v>39</v>
      </c>
      <c r="C66">
        <v>22115</v>
      </c>
      <c r="D66" t="s">
        <v>102</v>
      </c>
      <c r="E66" s="75"/>
      <c r="F66" s="75"/>
      <c r="G66" s="75"/>
      <c r="H66" s="75">
        <v>-341.25</v>
      </c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>
        <v>178.65</v>
      </c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/>
      <c r="AU66" s="75"/>
      <c r="AV66" s="75"/>
      <c r="AW66" s="75"/>
      <c r="AX66" s="75"/>
      <c r="AY66" s="75"/>
      <c r="AZ66" s="75"/>
      <c r="BA66" s="75"/>
      <c r="BB66" s="75">
        <v>-162.6</v>
      </c>
    </row>
    <row r="67" spans="1:54" x14ac:dyDescent="0.35">
      <c r="A67"/>
      <c r="C67">
        <v>52815</v>
      </c>
      <c r="D67" t="s">
        <v>102</v>
      </c>
      <c r="E67" s="75"/>
      <c r="F67" s="75"/>
      <c r="G67" s="75"/>
      <c r="H67" s="75"/>
      <c r="I67" s="75"/>
      <c r="J67" s="75"/>
      <c r="K67" s="75">
        <v>-338.66</v>
      </c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>
        <v>240.94</v>
      </c>
      <c r="AT67" s="75"/>
      <c r="AU67" s="75"/>
      <c r="AV67" s="75"/>
      <c r="AW67" s="75"/>
      <c r="AX67" s="75"/>
      <c r="AY67" s="75"/>
      <c r="AZ67" s="75"/>
      <c r="BA67" s="75"/>
      <c r="BB67" s="75">
        <v>-97.720000000000027</v>
      </c>
    </row>
    <row r="68" spans="1:54" x14ac:dyDescent="0.35">
      <c r="A68"/>
      <c r="C68">
        <v>112414</v>
      </c>
      <c r="D68" t="s">
        <v>102</v>
      </c>
      <c r="E68" s="75">
        <v>-326.2</v>
      </c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>
        <v>212.65</v>
      </c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  <c r="AU68" s="75"/>
      <c r="AV68" s="75"/>
      <c r="AW68" s="75"/>
      <c r="AX68" s="75"/>
      <c r="AY68" s="75"/>
      <c r="AZ68" s="75"/>
      <c r="BA68" s="75"/>
      <c r="BB68" s="75">
        <v>-113.54999999999998</v>
      </c>
    </row>
    <row r="69" spans="1:54" x14ac:dyDescent="0.35">
      <c r="A69"/>
      <c r="B69" t="s">
        <v>40</v>
      </c>
      <c r="C69">
        <v>22115</v>
      </c>
      <c r="D69" t="s">
        <v>100</v>
      </c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>
        <v>6.82</v>
      </c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>
        <v>6.85</v>
      </c>
      <c r="AI69" s="75"/>
      <c r="AJ69" s="75"/>
      <c r="AK69" s="75"/>
      <c r="AL69" s="75"/>
      <c r="AM69" s="75"/>
      <c r="AN69" s="75"/>
      <c r="AO69" s="75"/>
      <c r="AP69" s="75"/>
      <c r="AQ69" s="75"/>
      <c r="AR69" s="75"/>
      <c r="AS69" s="75"/>
      <c r="AT69" s="75"/>
      <c r="AU69" s="75"/>
      <c r="AV69" s="75"/>
      <c r="AW69" s="75"/>
      <c r="AX69" s="75"/>
      <c r="AY69" s="75"/>
      <c r="AZ69" s="75"/>
      <c r="BA69" s="75"/>
      <c r="BB69" s="75">
        <v>13.67</v>
      </c>
    </row>
    <row r="70" spans="1:54" x14ac:dyDescent="0.35">
      <c r="A70"/>
      <c r="C70"/>
      <c r="D70" t="s">
        <v>102</v>
      </c>
      <c r="E70" s="75"/>
      <c r="F70" s="75"/>
      <c r="G70" s="75"/>
      <c r="H70" s="75">
        <v>-337.56</v>
      </c>
      <c r="I70" s="75">
        <v>22.529999999999998</v>
      </c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>
        <v>227.98</v>
      </c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 s="75"/>
      <c r="AS70" s="75"/>
      <c r="AT70" s="75"/>
      <c r="AU70" s="75"/>
      <c r="AV70" s="75"/>
      <c r="AW70" s="75"/>
      <c r="AX70" s="75"/>
      <c r="AY70" s="75"/>
      <c r="AZ70" s="75"/>
      <c r="BA70" s="75"/>
      <c r="BB70" s="75">
        <v>-87.05000000000004</v>
      </c>
    </row>
    <row r="71" spans="1:54" x14ac:dyDescent="0.35">
      <c r="A71"/>
      <c r="C71">
        <v>52815</v>
      </c>
      <c r="D71" t="s">
        <v>102</v>
      </c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>
        <v>0</v>
      </c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75"/>
      <c r="AT71" s="75"/>
      <c r="AU71" s="75"/>
      <c r="AV71" s="75"/>
      <c r="AW71" s="75"/>
      <c r="AX71" s="75"/>
      <c r="AY71" s="75"/>
      <c r="AZ71" s="75"/>
      <c r="BA71" s="75"/>
      <c r="BB71" s="75">
        <v>0</v>
      </c>
    </row>
    <row r="72" spans="1:54" x14ac:dyDescent="0.35">
      <c r="A72"/>
      <c r="C72">
        <v>112414</v>
      </c>
      <c r="D72" t="s">
        <v>100</v>
      </c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>
        <v>6.18</v>
      </c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 s="75"/>
      <c r="AS72" s="75"/>
      <c r="AT72" s="75"/>
      <c r="AU72" s="75"/>
      <c r="AV72" s="75"/>
      <c r="AW72" s="75"/>
      <c r="AX72" s="75"/>
      <c r="AY72" s="75"/>
      <c r="AZ72" s="75"/>
      <c r="BA72" s="75"/>
      <c r="BB72" s="75">
        <v>6.18</v>
      </c>
    </row>
    <row r="73" spans="1:54" x14ac:dyDescent="0.35">
      <c r="A73"/>
      <c r="C73"/>
      <c r="D73" t="s">
        <v>102</v>
      </c>
      <c r="E73" s="75">
        <v>-326.16999999999996</v>
      </c>
      <c r="F73" s="75"/>
      <c r="G73" s="75"/>
      <c r="H73" s="75"/>
      <c r="I73" s="75">
        <v>20.39</v>
      </c>
      <c r="J73" s="75"/>
      <c r="K73" s="75"/>
      <c r="L73" s="75"/>
      <c r="M73" s="75"/>
      <c r="N73" s="75"/>
      <c r="O73" s="75"/>
      <c r="P73" s="75"/>
      <c r="Q73" s="75"/>
      <c r="R73" s="75">
        <v>243.44</v>
      </c>
      <c r="S73" s="75"/>
      <c r="T73" s="75"/>
      <c r="U73" s="75">
        <v>0</v>
      </c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5"/>
      <c r="AS73" s="75"/>
      <c r="AT73" s="75"/>
      <c r="AU73" s="75"/>
      <c r="AV73" s="75"/>
      <c r="AW73" s="75"/>
      <c r="AX73" s="75"/>
      <c r="AY73" s="75"/>
      <c r="AZ73" s="75"/>
      <c r="BA73" s="75"/>
      <c r="BB73" s="75">
        <v>-62.339999999999975</v>
      </c>
    </row>
    <row r="74" spans="1:54" x14ac:dyDescent="0.35">
      <c r="A74"/>
      <c r="B74" t="s">
        <v>57</v>
      </c>
      <c r="C74">
        <v>22115</v>
      </c>
      <c r="D74" t="s">
        <v>102</v>
      </c>
      <c r="E74" s="75"/>
      <c r="F74" s="75"/>
      <c r="G74" s="75"/>
      <c r="H74" s="75">
        <v>-341</v>
      </c>
      <c r="I74" s="75"/>
      <c r="J74" s="75"/>
      <c r="K74" s="75"/>
      <c r="L74" s="75"/>
      <c r="M74" s="75"/>
      <c r="N74" s="75">
        <v>0.78</v>
      </c>
      <c r="O74" s="75"/>
      <c r="P74" s="75"/>
      <c r="Q74" s="75"/>
      <c r="R74" s="75"/>
      <c r="S74" s="75"/>
      <c r="T74" s="75">
        <v>0.97</v>
      </c>
      <c r="U74" s="75">
        <v>129.83000000000001</v>
      </c>
      <c r="V74" s="75"/>
      <c r="W74" s="75">
        <v>0</v>
      </c>
      <c r="X74" s="75"/>
      <c r="Y74" s="75"/>
      <c r="Z74" s="75">
        <v>0</v>
      </c>
      <c r="AA74" s="75"/>
      <c r="AB74" s="75"/>
      <c r="AC74" s="75">
        <v>0</v>
      </c>
      <c r="AD74" s="75"/>
      <c r="AE74" s="75"/>
      <c r="AF74" s="75">
        <v>0</v>
      </c>
      <c r="AG74" s="75"/>
      <c r="AH74" s="75"/>
      <c r="AI74" s="75">
        <v>0</v>
      </c>
      <c r="AJ74" s="75"/>
      <c r="AK74" s="75"/>
      <c r="AL74" s="75">
        <v>0</v>
      </c>
      <c r="AM74" s="75"/>
      <c r="AN74" s="75"/>
      <c r="AO74" s="75"/>
      <c r="AP74" s="75"/>
      <c r="AQ74" s="75"/>
      <c r="AR74" s="75"/>
      <c r="AS74" s="75"/>
      <c r="AT74" s="75"/>
      <c r="AU74" s="75"/>
      <c r="AV74" s="75"/>
      <c r="AW74" s="75"/>
      <c r="AX74" s="75"/>
      <c r="AY74" s="75"/>
      <c r="AZ74" s="75"/>
      <c r="BA74" s="75"/>
      <c r="BB74" s="75">
        <v>-209.42</v>
      </c>
    </row>
    <row r="75" spans="1:54" x14ac:dyDescent="0.35">
      <c r="A75"/>
      <c r="C75">
        <v>52815</v>
      </c>
      <c r="D75" t="s">
        <v>102</v>
      </c>
      <c r="E75" s="75"/>
      <c r="F75" s="75"/>
      <c r="G75" s="75"/>
      <c r="H75" s="75"/>
      <c r="I75" s="75"/>
      <c r="J75" s="75"/>
      <c r="K75" s="75">
        <v>-338.15000000000003</v>
      </c>
      <c r="L75" s="75"/>
      <c r="M75" s="75"/>
      <c r="N75" s="75">
        <v>0.95</v>
      </c>
      <c r="O75" s="75"/>
      <c r="P75" s="75"/>
      <c r="Q75" s="75"/>
      <c r="R75" s="75"/>
      <c r="S75" s="75"/>
      <c r="T75" s="75">
        <v>1.2</v>
      </c>
      <c r="U75" s="75"/>
      <c r="V75" s="75"/>
      <c r="W75" s="75">
        <v>4.78</v>
      </c>
      <c r="X75" s="75"/>
      <c r="Y75" s="75"/>
      <c r="Z75" s="75">
        <v>4.78</v>
      </c>
      <c r="AA75" s="75"/>
      <c r="AB75" s="75"/>
      <c r="AC75" s="75">
        <v>2.39</v>
      </c>
      <c r="AD75" s="75"/>
      <c r="AE75" s="75"/>
      <c r="AF75" s="75">
        <v>3.34</v>
      </c>
      <c r="AG75" s="75"/>
      <c r="AH75" s="75"/>
      <c r="AI75" s="75">
        <v>13.14</v>
      </c>
      <c r="AJ75" s="75"/>
      <c r="AK75" s="75"/>
      <c r="AL75" s="75">
        <v>3.82</v>
      </c>
      <c r="AM75" s="75"/>
      <c r="AN75" s="75"/>
      <c r="AO75" s="75"/>
      <c r="AP75" s="75">
        <v>519.79999999999995</v>
      </c>
      <c r="AQ75" s="75"/>
      <c r="AR75" s="75"/>
      <c r="AS75" s="75">
        <v>24.11</v>
      </c>
      <c r="AT75" s="75"/>
      <c r="AU75" s="75"/>
      <c r="AV75" s="75"/>
      <c r="AW75" s="75"/>
      <c r="AX75" s="75"/>
      <c r="AY75" s="75"/>
      <c r="AZ75" s="75"/>
      <c r="BA75" s="75"/>
      <c r="BB75" s="75">
        <v>240.1599999999998</v>
      </c>
    </row>
    <row r="76" spans="1:54" x14ac:dyDescent="0.35">
      <c r="A76"/>
      <c r="C76">
        <v>112414</v>
      </c>
      <c r="D76" t="s">
        <v>102</v>
      </c>
      <c r="E76" s="75"/>
      <c r="F76" s="75"/>
      <c r="G76" s="75"/>
      <c r="H76" s="75"/>
      <c r="I76" s="75"/>
      <c r="J76" s="75"/>
      <c r="K76" s="75"/>
      <c r="L76" s="75"/>
      <c r="M76" s="75"/>
      <c r="N76" s="75">
        <v>0</v>
      </c>
      <c r="O76" s="75"/>
      <c r="P76" s="75"/>
      <c r="Q76" s="75"/>
      <c r="R76" s="75"/>
      <c r="S76" s="75"/>
      <c r="T76" s="75">
        <v>0</v>
      </c>
      <c r="U76" s="75"/>
      <c r="V76" s="75"/>
      <c r="W76" s="75">
        <v>0</v>
      </c>
      <c r="X76" s="75"/>
      <c r="Y76" s="75"/>
      <c r="Z76" s="75">
        <v>0</v>
      </c>
      <c r="AA76" s="75"/>
      <c r="AB76" s="75"/>
      <c r="AC76" s="75">
        <v>0</v>
      </c>
      <c r="AD76" s="75"/>
      <c r="AE76" s="75"/>
      <c r="AF76" s="75">
        <v>0</v>
      </c>
      <c r="AG76" s="75"/>
      <c r="AH76" s="75"/>
      <c r="AI76" s="75">
        <v>0</v>
      </c>
      <c r="AJ76" s="75"/>
      <c r="AK76" s="75"/>
      <c r="AL76" s="75">
        <v>0</v>
      </c>
      <c r="AM76" s="75"/>
      <c r="AN76" s="75"/>
      <c r="AO76" s="75"/>
      <c r="AP76" s="75"/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>
        <v>0</v>
      </c>
    </row>
    <row r="77" spans="1:54" x14ac:dyDescent="0.35">
      <c r="A77"/>
      <c r="C77" t="s">
        <v>1375</v>
      </c>
      <c r="D77" t="s">
        <v>102</v>
      </c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>
        <v>15.29</v>
      </c>
      <c r="AP77" s="75"/>
      <c r="AQ77" s="75"/>
      <c r="AR77" s="75">
        <v>1.05</v>
      </c>
      <c r="AS77" s="75"/>
      <c r="AT77" s="75"/>
      <c r="AU77" s="75"/>
      <c r="AV77" s="75"/>
      <c r="AW77" s="75"/>
      <c r="AX77" s="75"/>
      <c r="AY77" s="75"/>
      <c r="AZ77" s="75"/>
      <c r="BA77" s="75"/>
      <c r="BB77" s="75">
        <v>16.34</v>
      </c>
    </row>
    <row r="78" spans="1:54" x14ac:dyDescent="0.35">
      <c r="A78"/>
      <c r="B78" t="s">
        <v>58</v>
      </c>
      <c r="C78">
        <v>22115</v>
      </c>
      <c r="D78" t="s">
        <v>102</v>
      </c>
      <c r="E78" s="75"/>
      <c r="F78" s="75"/>
      <c r="G78" s="75"/>
      <c r="H78" s="75">
        <v>-342.35</v>
      </c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>
        <v>265.48</v>
      </c>
      <c r="V78" s="75"/>
      <c r="W78" s="75"/>
      <c r="X78" s="75"/>
      <c r="Y78" s="75"/>
      <c r="Z78" s="75"/>
      <c r="AA78" s="75">
        <v>0</v>
      </c>
      <c r="AB78" s="75"/>
      <c r="AC78" s="75"/>
      <c r="AD78" s="75">
        <v>0</v>
      </c>
      <c r="AE78" s="75"/>
      <c r="AF78" s="75"/>
      <c r="AG78" s="75">
        <v>0</v>
      </c>
      <c r="AH78" s="75"/>
      <c r="AI78" s="75"/>
      <c r="AJ78" s="75">
        <v>0</v>
      </c>
      <c r="AK78" s="75"/>
      <c r="AL78" s="75"/>
      <c r="AM78" s="75">
        <v>0</v>
      </c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>
        <v>-76.87</v>
      </c>
    </row>
    <row r="79" spans="1:54" x14ac:dyDescent="0.35">
      <c r="A79"/>
      <c r="C79">
        <v>52815</v>
      </c>
      <c r="D79" t="s">
        <v>102</v>
      </c>
      <c r="E79" s="75"/>
      <c r="F79" s="75"/>
      <c r="G79" s="75"/>
      <c r="H79" s="75"/>
      <c r="I79" s="75"/>
      <c r="J79" s="75"/>
      <c r="K79" s="75">
        <v>-338.02</v>
      </c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>
        <v>2.0099999999999998</v>
      </c>
      <c r="AB79" s="75"/>
      <c r="AC79" s="75"/>
      <c r="AD79" s="75">
        <v>2.0099999999999998</v>
      </c>
      <c r="AE79" s="75"/>
      <c r="AF79" s="75"/>
      <c r="AG79" s="75">
        <v>2.0099999999999998</v>
      </c>
      <c r="AH79" s="75"/>
      <c r="AI79" s="75"/>
      <c r="AJ79" s="75">
        <v>2.0099999999999998</v>
      </c>
      <c r="AK79" s="75"/>
      <c r="AL79" s="75"/>
      <c r="AM79" s="75">
        <v>2.0099999999999998</v>
      </c>
      <c r="AN79" s="75"/>
      <c r="AO79" s="75"/>
      <c r="AP79" s="75">
        <v>2.0099999999999998</v>
      </c>
      <c r="AQ79" s="75"/>
      <c r="AR79" s="75"/>
      <c r="AS79" s="75">
        <v>240.71</v>
      </c>
      <c r="AT79" s="75"/>
      <c r="AU79" s="75"/>
      <c r="AV79" s="75"/>
      <c r="AW79" s="75"/>
      <c r="AX79" s="75"/>
      <c r="AY79" s="75"/>
      <c r="AZ79" s="75"/>
      <c r="BA79" s="75"/>
      <c r="BB79" s="75">
        <v>-85.250000000000028</v>
      </c>
    </row>
    <row r="80" spans="1:54" x14ac:dyDescent="0.35">
      <c r="A80"/>
      <c r="C80">
        <v>112414</v>
      </c>
      <c r="D80" t="s">
        <v>102</v>
      </c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>
        <v>0</v>
      </c>
      <c r="AB80" s="75"/>
      <c r="AC80" s="75"/>
      <c r="AD80" s="75">
        <v>0</v>
      </c>
      <c r="AE80" s="75"/>
      <c r="AF80" s="75"/>
      <c r="AG80" s="75">
        <v>0</v>
      </c>
      <c r="AH80" s="75"/>
      <c r="AI80" s="75"/>
      <c r="AJ80" s="75">
        <v>0</v>
      </c>
      <c r="AK80" s="75"/>
      <c r="AL80" s="75"/>
      <c r="AM80" s="75">
        <v>0</v>
      </c>
      <c r="AN80" s="75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>
        <v>0</v>
      </c>
    </row>
    <row r="81" spans="1:54" x14ac:dyDescent="0.35">
      <c r="A81"/>
      <c r="B81" t="s">
        <v>69</v>
      </c>
      <c r="C81">
        <v>52815</v>
      </c>
      <c r="D81" t="s">
        <v>102</v>
      </c>
      <c r="E81" s="75"/>
      <c r="F81" s="75"/>
      <c r="G81" s="75"/>
      <c r="H81" s="75"/>
      <c r="I81" s="75"/>
      <c r="J81" s="75"/>
      <c r="K81" s="75">
        <v>-337.97999999999996</v>
      </c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>
        <v>740</v>
      </c>
      <c r="AQ81" s="75">
        <v>1.5</v>
      </c>
      <c r="AR81" s="75"/>
      <c r="AS81" s="75">
        <v>18.059999999999999</v>
      </c>
      <c r="AT81" s="75"/>
      <c r="AU81" s="75"/>
      <c r="AV81" s="75"/>
      <c r="AW81" s="75"/>
      <c r="AX81" s="75"/>
      <c r="AY81" s="75"/>
      <c r="AZ81" s="75"/>
      <c r="BA81" s="75"/>
      <c r="BB81" s="75">
        <v>421.58000000000004</v>
      </c>
    </row>
    <row r="82" spans="1:54" x14ac:dyDescent="0.35">
      <c r="A82"/>
      <c r="B82" t="s">
        <v>70</v>
      </c>
      <c r="C82">
        <v>52815</v>
      </c>
      <c r="D82" t="s">
        <v>102</v>
      </c>
      <c r="E82" s="75"/>
      <c r="F82" s="75"/>
      <c r="G82" s="75"/>
      <c r="H82" s="75"/>
      <c r="I82" s="75"/>
      <c r="J82" s="75"/>
      <c r="K82" s="75">
        <v>-336.4</v>
      </c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/>
      <c r="AQ82" s="75"/>
      <c r="AR82" s="75"/>
      <c r="AS82" s="75">
        <v>57.43</v>
      </c>
      <c r="AT82" s="75"/>
      <c r="AU82" s="75"/>
      <c r="AV82" s="75"/>
      <c r="AW82" s="75"/>
      <c r="AX82" s="75"/>
      <c r="AY82" s="75"/>
      <c r="AZ82" s="75"/>
      <c r="BA82" s="75"/>
      <c r="BB82" s="75">
        <v>-278.96999999999997</v>
      </c>
    </row>
    <row r="83" spans="1:54" x14ac:dyDescent="0.35">
      <c r="A83"/>
      <c r="B83" t="s">
        <v>59</v>
      </c>
      <c r="C83">
        <v>22115</v>
      </c>
      <c r="D83" t="s">
        <v>102</v>
      </c>
      <c r="E83" s="75"/>
      <c r="F83" s="75"/>
      <c r="G83" s="75"/>
      <c r="H83" s="75">
        <v>-337.5</v>
      </c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>
        <v>335.97</v>
      </c>
      <c r="V83" s="75"/>
      <c r="W83" s="75"/>
      <c r="X83" s="75"/>
      <c r="Y83" s="75"/>
      <c r="Z83" s="75"/>
      <c r="AA83" s="75"/>
      <c r="AB83" s="75"/>
      <c r="AC83" s="75"/>
      <c r="AD83" s="75"/>
      <c r="AE83" s="75"/>
      <c r="AF83" s="75"/>
      <c r="AG83" s="75"/>
      <c r="AH83" s="75"/>
      <c r="AI83" s="75"/>
      <c r="AJ83" s="75"/>
      <c r="AK83" s="75"/>
      <c r="AL83" s="75"/>
      <c r="AM83" s="75"/>
      <c r="AN83" s="75"/>
      <c r="AO83" s="75"/>
      <c r="AP83" s="75"/>
      <c r="AQ83" s="75"/>
      <c r="AR83" s="75"/>
      <c r="AS83" s="75"/>
      <c r="AT83" s="75"/>
      <c r="AU83" s="75"/>
      <c r="AV83" s="75"/>
      <c r="AW83" s="75"/>
      <c r="AX83" s="75"/>
      <c r="AY83" s="75"/>
      <c r="AZ83" s="75"/>
      <c r="BA83" s="75"/>
      <c r="BB83" s="75">
        <v>-1.5299999999999727</v>
      </c>
    </row>
    <row r="84" spans="1:54" x14ac:dyDescent="0.35">
      <c r="A84"/>
      <c r="C84">
        <v>52815</v>
      </c>
      <c r="D84" t="s">
        <v>102</v>
      </c>
      <c r="E84" s="75"/>
      <c r="F84" s="75"/>
      <c r="G84" s="75"/>
      <c r="H84" s="75"/>
      <c r="I84" s="75"/>
      <c r="J84" s="75"/>
      <c r="K84" s="75">
        <v>-339.65</v>
      </c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75"/>
      <c r="AE84" s="75"/>
      <c r="AF84" s="75"/>
      <c r="AG84" s="75"/>
      <c r="AH84" s="75"/>
      <c r="AI84" s="75"/>
      <c r="AJ84" s="75"/>
      <c r="AK84" s="75"/>
      <c r="AL84" s="75">
        <v>419.76</v>
      </c>
      <c r="AM84" s="75"/>
      <c r="AN84" s="75"/>
      <c r="AO84" s="75"/>
      <c r="AP84" s="75"/>
      <c r="AQ84" s="75"/>
      <c r="AR84" s="75"/>
      <c r="AS84" s="75"/>
      <c r="AT84" s="75"/>
      <c r="AU84" s="75"/>
      <c r="AV84" s="75"/>
      <c r="AW84" s="75"/>
      <c r="AX84" s="75"/>
      <c r="AY84" s="75"/>
      <c r="AZ84" s="75"/>
      <c r="BA84" s="75"/>
      <c r="BB84" s="75">
        <v>80.110000000000014</v>
      </c>
    </row>
    <row r="85" spans="1:54" x14ac:dyDescent="0.35">
      <c r="A85"/>
      <c r="B85" t="s">
        <v>71</v>
      </c>
      <c r="C85">
        <v>52815</v>
      </c>
      <c r="D85" t="s">
        <v>102</v>
      </c>
      <c r="E85" s="75"/>
      <c r="F85" s="75"/>
      <c r="G85" s="75"/>
      <c r="H85" s="75"/>
      <c r="I85" s="75"/>
      <c r="J85" s="75"/>
      <c r="K85" s="75">
        <v>-336.16999999999996</v>
      </c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>
        <v>601.66999999999996</v>
      </c>
      <c r="AA85" s="75"/>
      <c r="AB85" s="75"/>
      <c r="AC85" s="75"/>
      <c r="AD85" s="75"/>
      <c r="AE85" s="75"/>
      <c r="AF85" s="75"/>
      <c r="AG85" s="75"/>
      <c r="AH85" s="75"/>
      <c r="AI85" s="75"/>
      <c r="AJ85" s="75"/>
      <c r="AK85" s="75"/>
      <c r="AL85" s="75"/>
      <c r="AM85" s="75"/>
      <c r="AN85" s="75"/>
      <c r="AO85" s="75"/>
      <c r="AP85" s="75"/>
      <c r="AQ85" s="75"/>
      <c r="AR85" s="75"/>
      <c r="AS85" s="75"/>
      <c r="AT85" s="75"/>
      <c r="AU85" s="75"/>
      <c r="AV85" s="75"/>
      <c r="AW85" s="75"/>
      <c r="AX85" s="75"/>
      <c r="AY85" s="75"/>
      <c r="AZ85" s="75"/>
      <c r="BA85" s="75"/>
      <c r="BB85" s="75">
        <v>265.5</v>
      </c>
    </row>
    <row r="86" spans="1:54" x14ac:dyDescent="0.35">
      <c r="A86"/>
      <c r="B86" t="s">
        <v>41</v>
      </c>
      <c r="C86">
        <v>22115</v>
      </c>
      <c r="D86" t="s">
        <v>102</v>
      </c>
      <c r="E86" s="75"/>
      <c r="F86" s="75"/>
      <c r="G86" s="75"/>
      <c r="H86" s="75">
        <v>-342.53000000000003</v>
      </c>
      <c r="I86" s="75">
        <v>7.44</v>
      </c>
      <c r="J86" s="75"/>
      <c r="K86" s="75"/>
      <c r="L86" s="75">
        <v>7.44</v>
      </c>
      <c r="M86" s="75"/>
      <c r="N86" s="75"/>
      <c r="O86" s="75">
        <v>7.44</v>
      </c>
      <c r="P86" s="75"/>
      <c r="Q86" s="75"/>
      <c r="R86" s="75">
        <v>7.44</v>
      </c>
      <c r="S86" s="75"/>
      <c r="T86" s="75"/>
      <c r="U86" s="75">
        <v>160.41</v>
      </c>
      <c r="V86" s="75"/>
      <c r="W86" s="75"/>
      <c r="X86" s="75">
        <v>0</v>
      </c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/>
      <c r="AU86" s="75"/>
      <c r="AV86" s="75"/>
      <c r="AW86" s="75"/>
      <c r="AX86" s="75"/>
      <c r="AY86" s="75"/>
      <c r="AZ86" s="75"/>
      <c r="BA86" s="75"/>
      <c r="BB86" s="75">
        <v>-152.36000000000004</v>
      </c>
    </row>
    <row r="87" spans="1:54" x14ac:dyDescent="0.35">
      <c r="A87"/>
      <c r="C87">
        <v>52815</v>
      </c>
      <c r="D87" t="s">
        <v>102</v>
      </c>
      <c r="E87" s="75"/>
      <c r="F87" s="75"/>
      <c r="G87" s="75"/>
      <c r="H87" s="75"/>
      <c r="I87" s="75"/>
      <c r="J87" s="75"/>
      <c r="K87" s="75">
        <v>-337.72999999999996</v>
      </c>
      <c r="L87" s="75">
        <v>7.419999999999999</v>
      </c>
      <c r="M87" s="75"/>
      <c r="N87" s="75"/>
      <c r="O87" s="75">
        <v>7.419999999999999</v>
      </c>
      <c r="P87" s="75"/>
      <c r="Q87" s="75"/>
      <c r="R87" s="75">
        <v>7.419999999999999</v>
      </c>
      <c r="S87" s="75"/>
      <c r="T87" s="75"/>
      <c r="U87" s="75">
        <v>2.4700000000000002</v>
      </c>
      <c r="V87" s="75"/>
      <c r="W87" s="75"/>
      <c r="X87" s="75">
        <v>2.4700000000000002</v>
      </c>
      <c r="Y87" s="75"/>
      <c r="Z87" s="75"/>
      <c r="AA87" s="75"/>
      <c r="AB87" s="75"/>
      <c r="AC87" s="75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75"/>
      <c r="AO87" s="75"/>
      <c r="AP87" s="75"/>
      <c r="AQ87" s="75"/>
      <c r="AR87" s="75"/>
      <c r="AS87" s="75">
        <v>143.66</v>
      </c>
      <c r="AT87" s="75"/>
      <c r="AU87" s="75"/>
      <c r="AV87" s="75"/>
      <c r="AW87" s="75"/>
      <c r="AX87" s="75"/>
      <c r="AY87" s="75"/>
      <c r="AZ87" s="75"/>
      <c r="BA87" s="75"/>
      <c r="BB87" s="75">
        <v>-166.86999999999986</v>
      </c>
    </row>
    <row r="88" spans="1:54" x14ac:dyDescent="0.35">
      <c r="A88"/>
      <c r="C88">
        <v>112414</v>
      </c>
      <c r="D88" t="s">
        <v>102</v>
      </c>
      <c r="E88" s="75">
        <v>-326.35999999999996</v>
      </c>
      <c r="F88" s="75">
        <v>6.22</v>
      </c>
      <c r="G88" s="75"/>
      <c r="H88" s="75"/>
      <c r="I88" s="75">
        <v>6.22</v>
      </c>
      <c r="J88" s="75"/>
      <c r="K88" s="75"/>
      <c r="L88" s="75">
        <v>6.22</v>
      </c>
      <c r="M88" s="75"/>
      <c r="N88" s="75"/>
      <c r="O88" s="75">
        <v>6.22</v>
      </c>
      <c r="P88" s="75"/>
      <c r="Q88" s="75"/>
      <c r="R88" s="75">
        <v>155.78</v>
      </c>
      <c r="S88" s="75"/>
      <c r="T88" s="75"/>
      <c r="U88" s="75">
        <v>0</v>
      </c>
      <c r="V88" s="75"/>
      <c r="W88" s="75"/>
      <c r="X88" s="75">
        <v>0</v>
      </c>
      <c r="Y88" s="75"/>
      <c r="Z88" s="75"/>
      <c r="AA88" s="75"/>
      <c r="AB88" s="75"/>
      <c r="AC88" s="75"/>
      <c r="AD88" s="75"/>
      <c r="AE88" s="75"/>
      <c r="AF88" s="75"/>
      <c r="AG88" s="75"/>
      <c r="AH88" s="75"/>
      <c r="AI88" s="75"/>
      <c r="AJ88" s="75"/>
      <c r="AK88" s="75"/>
      <c r="AL88" s="75"/>
      <c r="AM88" s="75"/>
      <c r="AN88" s="75"/>
      <c r="AO88" s="75"/>
      <c r="AP88" s="75"/>
      <c r="AQ88" s="75"/>
      <c r="AR88" s="75"/>
      <c r="AS88" s="75"/>
      <c r="AT88" s="75"/>
      <c r="AU88" s="75"/>
      <c r="AV88" s="75"/>
      <c r="AW88" s="75"/>
      <c r="AX88" s="75"/>
      <c r="AY88" s="75"/>
      <c r="AZ88" s="75"/>
      <c r="BA88" s="75"/>
      <c r="BB88" s="75">
        <v>-145.69999999999985</v>
      </c>
    </row>
    <row r="89" spans="1:54" x14ac:dyDescent="0.35">
      <c r="A89"/>
      <c r="B89" t="s">
        <v>42</v>
      </c>
      <c r="C89">
        <v>22115</v>
      </c>
      <c r="D89" t="s">
        <v>102</v>
      </c>
      <c r="E89" s="75"/>
      <c r="F89" s="75"/>
      <c r="G89" s="75"/>
      <c r="H89" s="75">
        <v>-340.5</v>
      </c>
      <c r="I89" s="75"/>
      <c r="J89" s="75"/>
      <c r="K89" s="75">
        <v>3.99</v>
      </c>
      <c r="L89" s="75"/>
      <c r="M89" s="75"/>
      <c r="N89" s="75">
        <v>3.99</v>
      </c>
      <c r="O89" s="75"/>
      <c r="P89" s="75"/>
      <c r="Q89" s="75">
        <v>3.99</v>
      </c>
      <c r="R89" s="75"/>
      <c r="S89" s="75"/>
      <c r="T89" s="75">
        <v>3.98</v>
      </c>
      <c r="U89" s="75">
        <v>388.35</v>
      </c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  <c r="AS89" s="75"/>
      <c r="AT89" s="75"/>
      <c r="AU89" s="75"/>
      <c r="AV89" s="75"/>
      <c r="AW89" s="75"/>
      <c r="AX89" s="75"/>
      <c r="AY89" s="75"/>
      <c r="AZ89" s="75"/>
      <c r="BA89" s="75"/>
      <c r="BB89" s="75">
        <v>63.800000000000068</v>
      </c>
    </row>
    <row r="90" spans="1:54" x14ac:dyDescent="0.35">
      <c r="A90"/>
      <c r="C90">
        <v>52815</v>
      </c>
      <c r="D90" t="s">
        <v>102</v>
      </c>
      <c r="E90" s="75"/>
      <c r="F90" s="75"/>
      <c r="G90" s="75"/>
      <c r="H90" s="75"/>
      <c r="I90" s="75"/>
      <c r="J90" s="75"/>
      <c r="K90" s="75"/>
      <c r="L90" s="75"/>
      <c r="M90" s="75"/>
      <c r="N90" s="75">
        <v>0</v>
      </c>
      <c r="O90" s="75"/>
      <c r="P90" s="75"/>
      <c r="Q90" s="75">
        <v>0</v>
      </c>
      <c r="R90" s="75"/>
      <c r="S90" s="75"/>
      <c r="T90" s="75">
        <v>0</v>
      </c>
      <c r="U90" s="75"/>
      <c r="V90" s="75"/>
      <c r="W90" s="75"/>
      <c r="X90" s="75"/>
      <c r="Y90" s="75"/>
      <c r="Z90" s="75"/>
      <c r="AA90" s="75"/>
      <c r="AB90" s="75"/>
      <c r="AC90" s="75"/>
      <c r="AD90" s="75"/>
      <c r="AE90" s="75"/>
      <c r="AF90" s="75"/>
      <c r="AG90" s="75"/>
      <c r="AH90" s="75"/>
      <c r="AI90" s="75"/>
      <c r="AJ90" s="75"/>
      <c r="AK90" s="75"/>
      <c r="AL90" s="75"/>
      <c r="AM90" s="75"/>
      <c r="AN90" s="75"/>
      <c r="AO90" s="75"/>
      <c r="AP90" s="75"/>
      <c r="AQ90" s="75"/>
      <c r="AR90" s="75"/>
      <c r="AS90" s="75"/>
      <c r="AT90" s="75"/>
      <c r="AU90" s="75"/>
      <c r="AV90" s="75"/>
      <c r="AW90" s="75"/>
      <c r="AX90" s="75"/>
      <c r="AY90" s="75"/>
      <c r="AZ90" s="75"/>
      <c r="BA90" s="75"/>
      <c r="BB90" s="75">
        <v>0</v>
      </c>
    </row>
    <row r="91" spans="1:54" x14ac:dyDescent="0.35">
      <c r="A91"/>
      <c r="C91">
        <v>112414</v>
      </c>
      <c r="D91" t="s">
        <v>102</v>
      </c>
      <c r="E91" s="75">
        <v>-326.14999999999998</v>
      </c>
      <c r="F91" s="75"/>
      <c r="G91" s="75"/>
      <c r="H91" s="75">
        <v>4.08</v>
      </c>
      <c r="I91" s="75"/>
      <c r="J91" s="75"/>
      <c r="K91" s="75">
        <v>4.32</v>
      </c>
      <c r="L91" s="75"/>
      <c r="M91" s="75"/>
      <c r="N91" s="75">
        <v>4.32</v>
      </c>
      <c r="O91" s="75"/>
      <c r="P91" s="75"/>
      <c r="Q91" s="75">
        <v>4.32</v>
      </c>
      <c r="R91" s="75">
        <v>406.5</v>
      </c>
      <c r="S91" s="75"/>
      <c r="T91" s="75">
        <v>0</v>
      </c>
      <c r="U91" s="75"/>
      <c r="V91" s="75"/>
      <c r="W91" s="75"/>
      <c r="X91" s="75"/>
      <c r="Y91" s="75"/>
      <c r="Z91" s="75"/>
      <c r="AA91" s="75"/>
      <c r="AB91" s="75"/>
      <c r="AC91" s="75"/>
      <c r="AD91" s="75"/>
      <c r="AE91" s="75"/>
      <c r="AF91" s="75"/>
      <c r="AG91" s="75"/>
      <c r="AH91" s="75"/>
      <c r="AI91" s="75"/>
      <c r="AJ91" s="75"/>
      <c r="AK91" s="75"/>
      <c r="AL91" s="75"/>
      <c r="AM91" s="75"/>
      <c r="AN91" s="75"/>
      <c r="AO91" s="75"/>
      <c r="AP91" s="75"/>
      <c r="AQ91" s="75"/>
      <c r="AR91" s="75"/>
      <c r="AS91" s="75"/>
      <c r="AT91" s="75"/>
      <c r="AU91" s="75"/>
      <c r="AV91" s="75"/>
      <c r="AW91" s="75"/>
      <c r="AX91" s="75"/>
      <c r="AY91" s="75"/>
      <c r="AZ91" s="75"/>
      <c r="BA91" s="75"/>
      <c r="BB91" s="75">
        <v>97.389999999999986</v>
      </c>
    </row>
    <row r="92" spans="1:54" x14ac:dyDescent="0.35">
      <c r="A92"/>
      <c r="B92" t="s">
        <v>43</v>
      </c>
      <c r="C92">
        <v>22115</v>
      </c>
      <c r="D92" t="s">
        <v>102</v>
      </c>
      <c r="E92" s="75"/>
      <c r="F92" s="75"/>
      <c r="G92" s="75"/>
      <c r="H92" s="75">
        <v>-338.87</v>
      </c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>
        <v>104.24</v>
      </c>
      <c r="V92" s="75"/>
      <c r="W92" s="75"/>
      <c r="X92" s="75"/>
      <c r="Y92" s="75"/>
      <c r="Z92" s="75"/>
      <c r="AA92" s="75"/>
      <c r="AB92" s="75"/>
      <c r="AC92" s="75"/>
      <c r="AD92" s="75"/>
      <c r="AE92" s="75"/>
      <c r="AF92" s="75"/>
      <c r="AG92" s="75"/>
      <c r="AH92" s="75"/>
      <c r="AI92" s="75"/>
      <c r="AJ92" s="75"/>
      <c r="AK92" s="75"/>
      <c r="AL92" s="75"/>
      <c r="AM92" s="75"/>
      <c r="AN92" s="75"/>
      <c r="AO92" s="75"/>
      <c r="AP92" s="75"/>
      <c r="AQ92" s="75"/>
      <c r="AR92" s="75"/>
      <c r="AS92" s="75"/>
      <c r="AT92" s="75"/>
      <c r="AU92" s="75"/>
      <c r="AV92" s="75"/>
      <c r="AW92" s="75"/>
      <c r="AX92" s="75"/>
      <c r="AY92" s="75"/>
      <c r="AZ92" s="75"/>
      <c r="BA92" s="75"/>
      <c r="BB92" s="75">
        <v>-234.63</v>
      </c>
    </row>
    <row r="93" spans="1:54" x14ac:dyDescent="0.35">
      <c r="A93"/>
      <c r="C93">
        <v>112414</v>
      </c>
      <c r="D93" t="s">
        <v>102</v>
      </c>
      <c r="E93" s="75">
        <v>-326.14999999999998</v>
      </c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>
        <v>91.38</v>
      </c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  <c r="AE93" s="75"/>
      <c r="AF93" s="75"/>
      <c r="AG93" s="75"/>
      <c r="AH93" s="75"/>
      <c r="AI93" s="75"/>
      <c r="AJ93" s="75"/>
      <c r="AK93" s="75"/>
      <c r="AL93" s="75"/>
      <c r="AM93" s="75"/>
      <c r="AN93" s="75"/>
      <c r="AO93" s="75"/>
      <c r="AP93" s="75"/>
      <c r="AQ93" s="75"/>
      <c r="AR93" s="75"/>
      <c r="AS93" s="75"/>
      <c r="AT93" s="75"/>
      <c r="AU93" s="75"/>
      <c r="AV93" s="75"/>
      <c r="AW93" s="75"/>
      <c r="AX93" s="75"/>
      <c r="AY93" s="75"/>
      <c r="AZ93" s="75"/>
      <c r="BA93" s="75"/>
      <c r="BB93" s="75">
        <v>-234.76999999999998</v>
      </c>
    </row>
    <row r="94" spans="1:54" x14ac:dyDescent="0.35">
      <c r="A94"/>
      <c r="B94" t="s">
        <v>60</v>
      </c>
      <c r="C94">
        <v>22115</v>
      </c>
      <c r="D94" t="s">
        <v>102</v>
      </c>
      <c r="E94" s="75"/>
      <c r="F94" s="75"/>
      <c r="G94" s="75"/>
      <c r="H94" s="75">
        <v>-342.81</v>
      </c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>
        <v>219.29</v>
      </c>
      <c r="V94" s="75"/>
      <c r="W94" s="75"/>
      <c r="X94" s="75"/>
      <c r="Y94" s="75"/>
      <c r="Z94" s="75"/>
      <c r="AA94" s="75"/>
      <c r="AB94" s="75"/>
      <c r="AC94" s="75"/>
      <c r="AD94" s="75"/>
      <c r="AE94" s="75"/>
      <c r="AF94" s="75"/>
      <c r="AG94" s="75"/>
      <c r="AH94" s="75"/>
      <c r="AI94" s="75"/>
      <c r="AJ94" s="75"/>
      <c r="AK94" s="75"/>
      <c r="AL94" s="75"/>
      <c r="AM94" s="75"/>
      <c r="AN94" s="75"/>
      <c r="AO94" s="75"/>
      <c r="AP94" s="75"/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>
        <v>-123.52000000000001</v>
      </c>
    </row>
    <row r="95" spans="1:54" x14ac:dyDescent="0.35">
      <c r="A95"/>
      <c r="C95">
        <v>52815</v>
      </c>
      <c r="D95" t="s">
        <v>102</v>
      </c>
      <c r="E95" s="75"/>
      <c r="F95" s="75"/>
      <c r="G95" s="75"/>
      <c r="H95" s="75"/>
      <c r="I95" s="75"/>
      <c r="J95" s="75"/>
      <c r="K95" s="75">
        <v>-337.96</v>
      </c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  <c r="AE95" s="75"/>
      <c r="AF95" s="75"/>
      <c r="AG95" s="75"/>
      <c r="AH95" s="75"/>
      <c r="AI95" s="75"/>
      <c r="AJ95" s="75"/>
      <c r="AK95" s="75"/>
      <c r="AL95" s="75"/>
      <c r="AM95" s="75"/>
      <c r="AN95" s="75"/>
      <c r="AO95" s="75"/>
      <c r="AP95" s="75"/>
      <c r="AQ95" s="75"/>
      <c r="AR95" s="75"/>
      <c r="AS95" s="75">
        <v>107.14</v>
      </c>
      <c r="AT95" s="75"/>
      <c r="AU95" s="75"/>
      <c r="AV95" s="75"/>
      <c r="AW95" s="75"/>
      <c r="AX95" s="75"/>
      <c r="AY95" s="75"/>
      <c r="AZ95" s="75"/>
      <c r="BA95" s="75"/>
      <c r="BB95" s="75">
        <v>-230.82</v>
      </c>
    </row>
    <row r="96" spans="1:54" x14ac:dyDescent="0.35">
      <c r="A96"/>
      <c r="B96" t="s">
        <v>44</v>
      </c>
      <c r="C96">
        <v>112414</v>
      </c>
      <c r="D96" t="s">
        <v>102</v>
      </c>
      <c r="E96" s="75">
        <v>-326.12</v>
      </c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>
        <v>332.36</v>
      </c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  <c r="AE96" s="75"/>
      <c r="AF96" s="75"/>
      <c r="AG96" s="75"/>
      <c r="AH96" s="75"/>
      <c r="AI96" s="75"/>
      <c r="AJ96" s="75"/>
      <c r="AK96" s="75"/>
      <c r="AL96" s="75"/>
      <c r="AM96" s="75"/>
      <c r="AN96" s="75"/>
      <c r="AO96" s="75"/>
      <c r="AP96" s="75"/>
      <c r="AQ96" s="75"/>
      <c r="AR96" s="75"/>
      <c r="AS96" s="75"/>
      <c r="AT96" s="75"/>
      <c r="AU96" s="75"/>
      <c r="AV96" s="75"/>
      <c r="AW96" s="75"/>
      <c r="AX96" s="75"/>
      <c r="AY96" s="75"/>
      <c r="AZ96" s="75"/>
      <c r="BA96" s="75"/>
      <c r="BB96" s="75">
        <v>6.2400000000000091</v>
      </c>
    </row>
    <row r="97" spans="1:54" x14ac:dyDescent="0.35">
      <c r="A97"/>
      <c r="B97" t="s">
        <v>45</v>
      </c>
      <c r="C97">
        <v>22115</v>
      </c>
      <c r="D97" t="s">
        <v>102</v>
      </c>
      <c r="E97" s="75"/>
      <c r="F97" s="75"/>
      <c r="G97" s="75"/>
      <c r="H97" s="75">
        <v>-340.79</v>
      </c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>
        <v>258.54000000000002</v>
      </c>
      <c r="V97" s="75"/>
      <c r="W97" s="75"/>
      <c r="X97" s="75"/>
      <c r="Y97" s="75"/>
      <c r="Z97" s="75"/>
      <c r="AA97" s="75"/>
      <c r="AB97" s="75"/>
      <c r="AC97" s="75"/>
      <c r="AD97" s="75"/>
      <c r="AE97" s="75"/>
      <c r="AF97" s="75"/>
      <c r="AG97" s="75"/>
      <c r="AH97" s="75"/>
      <c r="AI97" s="75"/>
      <c r="AJ97" s="75"/>
      <c r="AK97" s="75"/>
      <c r="AL97" s="75"/>
      <c r="AM97" s="75"/>
      <c r="AN97" s="75"/>
      <c r="AO97" s="75"/>
      <c r="AP97" s="75"/>
      <c r="AQ97" s="75"/>
      <c r="AR97" s="75"/>
      <c r="AS97" s="75"/>
      <c r="AT97" s="75"/>
      <c r="AU97" s="75"/>
      <c r="AV97" s="75"/>
      <c r="AW97" s="75"/>
      <c r="AX97" s="75"/>
      <c r="AY97" s="75"/>
      <c r="AZ97" s="75"/>
      <c r="BA97" s="75"/>
      <c r="BB97" s="75">
        <v>-82.25</v>
      </c>
    </row>
    <row r="98" spans="1:54" x14ac:dyDescent="0.35">
      <c r="A98"/>
      <c r="C98">
        <v>52815</v>
      </c>
      <c r="D98" t="s">
        <v>102</v>
      </c>
      <c r="E98" s="75"/>
      <c r="F98" s="75"/>
      <c r="G98" s="75"/>
      <c r="H98" s="75"/>
      <c r="I98" s="75"/>
      <c r="J98" s="75"/>
      <c r="K98" s="75">
        <v>-337.26</v>
      </c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  <c r="AC98" s="75"/>
      <c r="AD98" s="75"/>
      <c r="AE98" s="75"/>
      <c r="AF98" s="75"/>
      <c r="AG98" s="75"/>
      <c r="AH98" s="75"/>
      <c r="AI98" s="75"/>
      <c r="AJ98" s="75"/>
      <c r="AK98" s="75"/>
      <c r="AL98" s="75"/>
      <c r="AM98" s="75"/>
      <c r="AN98" s="75"/>
      <c r="AO98" s="75"/>
      <c r="AP98" s="75">
        <v>1.06</v>
      </c>
      <c r="AQ98" s="75"/>
      <c r="AR98" s="75"/>
      <c r="AS98" s="75">
        <v>230.71</v>
      </c>
      <c r="AT98" s="75"/>
      <c r="AU98" s="75"/>
      <c r="AV98" s="75"/>
      <c r="AW98" s="75"/>
      <c r="AX98" s="75"/>
      <c r="AY98" s="75"/>
      <c r="AZ98" s="75"/>
      <c r="BA98" s="75"/>
      <c r="BB98" s="75">
        <v>-105.48999999999998</v>
      </c>
    </row>
    <row r="99" spans="1:54" x14ac:dyDescent="0.35">
      <c r="A99"/>
      <c r="C99">
        <v>112414</v>
      </c>
      <c r="D99" t="s">
        <v>102</v>
      </c>
      <c r="E99" s="75">
        <v>-326.18</v>
      </c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>
        <v>327.61</v>
      </c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  <c r="AD99" s="75"/>
      <c r="AE99" s="75"/>
      <c r="AF99" s="75"/>
      <c r="AG99" s="75"/>
      <c r="AH99" s="75"/>
      <c r="AI99" s="75"/>
      <c r="AJ99" s="75"/>
      <c r="AK99" s="75"/>
      <c r="AL99" s="75"/>
      <c r="AM99" s="75"/>
      <c r="AN99" s="75"/>
      <c r="AO99" s="75"/>
      <c r="AP99" s="75"/>
      <c r="AQ99" s="75"/>
      <c r="AR99" s="75"/>
      <c r="AS99" s="75"/>
      <c r="AT99" s="75"/>
      <c r="AU99" s="75"/>
      <c r="AV99" s="75"/>
      <c r="AW99" s="75"/>
      <c r="AX99" s="75"/>
      <c r="AY99" s="75"/>
      <c r="AZ99" s="75"/>
      <c r="BA99" s="75"/>
      <c r="BB99" s="75">
        <v>1.4300000000000068</v>
      </c>
    </row>
    <row r="100" spans="1:54" x14ac:dyDescent="0.35">
      <c r="A100"/>
      <c r="B100" t="s">
        <v>46</v>
      </c>
      <c r="C100">
        <v>22115</v>
      </c>
      <c r="D100" t="s">
        <v>102</v>
      </c>
      <c r="E100" s="75"/>
      <c r="F100" s="75"/>
      <c r="G100" s="75"/>
      <c r="H100" s="75">
        <v>-340.63</v>
      </c>
      <c r="I100" s="75">
        <v>2.2599999999999998</v>
      </c>
      <c r="J100" s="75"/>
      <c r="K100" s="75"/>
      <c r="L100" s="75">
        <v>2.2599999999999998</v>
      </c>
      <c r="M100" s="75"/>
      <c r="N100" s="75"/>
      <c r="O100" s="75">
        <v>2.2599999999999998</v>
      </c>
      <c r="P100" s="75"/>
      <c r="Q100" s="75"/>
      <c r="R100" s="75">
        <v>4.5199999999999996</v>
      </c>
      <c r="S100" s="75"/>
      <c r="T100" s="75"/>
      <c r="U100" s="75">
        <v>298.14999999999998</v>
      </c>
      <c r="V100" s="75"/>
      <c r="W100" s="75"/>
      <c r="X100" s="75"/>
      <c r="Y100" s="75"/>
      <c r="Z100" s="75"/>
      <c r="AA100" s="75"/>
      <c r="AB100" s="75"/>
      <c r="AC100" s="75"/>
      <c r="AD100" s="75"/>
      <c r="AE100" s="75"/>
      <c r="AF100" s="75"/>
      <c r="AG100" s="75"/>
      <c r="AH100" s="75"/>
      <c r="AI100" s="75"/>
      <c r="AJ100" s="75"/>
      <c r="AK100" s="75"/>
      <c r="AL100" s="75"/>
      <c r="AM100" s="75"/>
      <c r="AN100" s="75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>
        <v>-31.180000000000064</v>
      </c>
    </row>
    <row r="101" spans="1:54" x14ac:dyDescent="0.35">
      <c r="A101"/>
      <c r="C101">
        <v>52815</v>
      </c>
      <c r="D101" t="s">
        <v>102</v>
      </c>
      <c r="E101" s="75"/>
      <c r="F101" s="75"/>
      <c r="G101" s="75"/>
      <c r="H101" s="75"/>
      <c r="I101" s="75"/>
      <c r="J101" s="75"/>
      <c r="K101" s="75"/>
      <c r="L101" s="75">
        <v>0</v>
      </c>
      <c r="M101" s="75"/>
      <c r="N101" s="75"/>
      <c r="O101" s="75">
        <v>0</v>
      </c>
      <c r="P101" s="75"/>
      <c r="Q101" s="75"/>
      <c r="R101" s="75">
        <v>0</v>
      </c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  <c r="AE101" s="75"/>
      <c r="AF101" s="75"/>
      <c r="AG101" s="75"/>
      <c r="AH101" s="75"/>
      <c r="AI101" s="75"/>
      <c r="AJ101" s="75"/>
      <c r="AK101" s="75"/>
      <c r="AL101" s="75"/>
      <c r="AM101" s="75"/>
      <c r="AN101" s="75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>
        <v>0</v>
      </c>
    </row>
    <row r="102" spans="1:54" x14ac:dyDescent="0.35">
      <c r="A102"/>
      <c r="C102">
        <v>112414</v>
      </c>
      <c r="D102" t="s">
        <v>102</v>
      </c>
      <c r="E102" s="75">
        <v>-325.96999999999997</v>
      </c>
      <c r="F102" s="75"/>
      <c r="G102" s="75"/>
      <c r="H102" s="75"/>
      <c r="I102" s="75">
        <v>2.5</v>
      </c>
      <c r="J102" s="75"/>
      <c r="K102" s="75"/>
      <c r="L102" s="75">
        <v>2.5</v>
      </c>
      <c r="M102" s="75"/>
      <c r="N102" s="75"/>
      <c r="O102" s="75">
        <v>2.5</v>
      </c>
      <c r="P102" s="75"/>
      <c r="Q102" s="75"/>
      <c r="R102" s="75">
        <v>373</v>
      </c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  <c r="AE102" s="75"/>
      <c r="AF102" s="75"/>
      <c r="AG102" s="75"/>
      <c r="AH102" s="75"/>
      <c r="AI102" s="75"/>
      <c r="AJ102" s="75"/>
      <c r="AK102" s="75"/>
      <c r="AL102" s="75"/>
      <c r="AM102" s="75"/>
      <c r="AN102" s="75"/>
      <c r="AO102" s="75"/>
      <c r="AP102" s="75"/>
      <c r="AQ102" s="75"/>
      <c r="AR102" s="75"/>
      <c r="AS102" s="75"/>
      <c r="AT102" s="75"/>
      <c r="AU102" s="75"/>
      <c r="AV102" s="75"/>
      <c r="AW102" s="75"/>
      <c r="AX102" s="75"/>
      <c r="AY102" s="75"/>
      <c r="AZ102" s="75"/>
      <c r="BA102" s="75"/>
      <c r="BB102" s="75">
        <v>54.53000000000003</v>
      </c>
    </row>
    <row r="103" spans="1:54" x14ac:dyDescent="0.35">
      <c r="A103"/>
      <c r="B103" t="s">
        <v>72</v>
      </c>
      <c r="C103">
        <v>22115</v>
      </c>
      <c r="D103" t="s">
        <v>102</v>
      </c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  <c r="AD103" s="75"/>
      <c r="AE103" s="75"/>
      <c r="AF103" s="75"/>
      <c r="AG103" s="75">
        <v>0</v>
      </c>
      <c r="AH103" s="75"/>
      <c r="AI103" s="75"/>
      <c r="AJ103" s="75">
        <v>0</v>
      </c>
      <c r="AK103" s="75"/>
      <c r="AL103" s="75"/>
      <c r="AM103" s="75">
        <v>0</v>
      </c>
      <c r="AN103" s="75"/>
      <c r="AO103" s="75"/>
      <c r="AP103" s="75"/>
      <c r="AQ103" s="75"/>
      <c r="AR103" s="75"/>
      <c r="AS103" s="75"/>
      <c r="AT103" s="75"/>
      <c r="AU103" s="75"/>
      <c r="AV103" s="75"/>
      <c r="AW103" s="75"/>
      <c r="AX103" s="75"/>
      <c r="AY103" s="75"/>
      <c r="AZ103" s="75"/>
      <c r="BA103" s="75"/>
      <c r="BB103" s="75">
        <v>0</v>
      </c>
    </row>
    <row r="104" spans="1:54" x14ac:dyDescent="0.35">
      <c r="A104"/>
      <c r="C104">
        <v>52815</v>
      </c>
      <c r="D104" t="s">
        <v>102</v>
      </c>
      <c r="E104" s="75"/>
      <c r="F104" s="75"/>
      <c r="G104" s="75"/>
      <c r="H104" s="75"/>
      <c r="I104" s="75"/>
      <c r="J104" s="75"/>
      <c r="K104" s="75">
        <v>-339.35999999999996</v>
      </c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  <c r="AD104" s="75"/>
      <c r="AE104" s="75"/>
      <c r="AF104" s="75"/>
      <c r="AG104" s="75">
        <v>1.84</v>
      </c>
      <c r="AH104" s="75"/>
      <c r="AI104" s="75"/>
      <c r="AJ104" s="75">
        <v>1.84</v>
      </c>
      <c r="AK104" s="75"/>
      <c r="AL104" s="75"/>
      <c r="AM104" s="75">
        <v>1.84</v>
      </c>
      <c r="AN104" s="75"/>
      <c r="AO104" s="75"/>
      <c r="AP104" s="75">
        <v>668.73</v>
      </c>
      <c r="AQ104" s="75"/>
      <c r="AR104" s="75"/>
      <c r="AS104" s="75">
        <v>37.480000000000004</v>
      </c>
      <c r="AT104" s="75"/>
      <c r="AU104" s="75"/>
      <c r="AV104" s="75"/>
      <c r="AW104" s="75"/>
      <c r="AX104" s="75"/>
      <c r="AY104" s="75"/>
      <c r="AZ104" s="75"/>
      <c r="BA104" s="75"/>
      <c r="BB104" s="75">
        <v>372.37</v>
      </c>
    </row>
    <row r="105" spans="1:54" x14ac:dyDescent="0.35">
      <c r="A105"/>
      <c r="C105">
        <v>112414</v>
      </c>
      <c r="D105" t="s">
        <v>102</v>
      </c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  <c r="AD105" s="75"/>
      <c r="AE105" s="75"/>
      <c r="AF105" s="75"/>
      <c r="AG105" s="75">
        <v>0</v>
      </c>
      <c r="AH105" s="75"/>
      <c r="AI105" s="75"/>
      <c r="AJ105" s="75">
        <v>0</v>
      </c>
      <c r="AK105" s="75"/>
      <c r="AL105" s="75"/>
      <c r="AM105" s="75">
        <v>0</v>
      </c>
      <c r="AN105" s="75"/>
      <c r="AO105" s="75"/>
      <c r="AP105" s="75"/>
      <c r="AQ105" s="75"/>
      <c r="AR105" s="75"/>
      <c r="AS105" s="75"/>
      <c r="AT105" s="75"/>
      <c r="AU105" s="75"/>
      <c r="AV105" s="75"/>
      <c r="AW105" s="75"/>
      <c r="AX105" s="75"/>
      <c r="AY105" s="75"/>
      <c r="AZ105" s="75"/>
      <c r="BA105" s="75"/>
      <c r="BB105" s="75">
        <v>0</v>
      </c>
    </row>
    <row r="106" spans="1:54" x14ac:dyDescent="0.35">
      <c r="A106"/>
      <c r="B106" t="s">
        <v>61</v>
      </c>
      <c r="C106">
        <v>22115</v>
      </c>
      <c r="D106" t="s">
        <v>102</v>
      </c>
      <c r="E106" s="75"/>
      <c r="F106" s="75"/>
      <c r="G106" s="75"/>
      <c r="H106" s="75">
        <v>-339.96000000000004</v>
      </c>
      <c r="I106" s="75">
        <v>1.7</v>
      </c>
      <c r="J106" s="75"/>
      <c r="K106" s="75"/>
      <c r="L106" s="75">
        <v>1.7</v>
      </c>
      <c r="M106" s="75"/>
      <c r="N106" s="75"/>
      <c r="O106" s="75">
        <v>1.7</v>
      </c>
      <c r="P106" s="75"/>
      <c r="Q106" s="75"/>
      <c r="R106" s="75">
        <v>1.7</v>
      </c>
      <c r="S106" s="75"/>
      <c r="T106" s="75"/>
      <c r="U106" s="75">
        <v>255.89</v>
      </c>
      <c r="V106" s="75"/>
      <c r="W106" s="75"/>
      <c r="X106" s="75"/>
      <c r="Y106" s="75"/>
      <c r="Z106" s="75"/>
      <c r="AA106" s="75"/>
      <c r="AB106" s="75"/>
      <c r="AC106" s="75"/>
      <c r="AD106" s="75"/>
      <c r="AE106" s="75"/>
      <c r="AF106" s="75"/>
      <c r="AG106" s="75"/>
      <c r="AH106" s="75"/>
      <c r="AI106" s="75"/>
      <c r="AJ106" s="75"/>
      <c r="AK106" s="75"/>
      <c r="AL106" s="75"/>
      <c r="AM106" s="75"/>
      <c r="AN106" s="75"/>
      <c r="AO106" s="75"/>
      <c r="AP106" s="75"/>
      <c r="AQ106" s="75"/>
      <c r="AR106" s="75"/>
      <c r="AS106" s="75"/>
      <c r="AT106" s="75"/>
      <c r="AU106" s="75"/>
      <c r="AV106" s="75"/>
      <c r="AW106" s="75"/>
      <c r="AX106" s="75"/>
      <c r="AY106" s="75"/>
      <c r="AZ106" s="75"/>
      <c r="BA106" s="75"/>
      <c r="BB106" s="75">
        <v>-77.270000000000095</v>
      </c>
    </row>
    <row r="107" spans="1:54" x14ac:dyDescent="0.35">
      <c r="A107"/>
      <c r="C107">
        <v>52815</v>
      </c>
      <c r="D107" t="s">
        <v>102</v>
      </c>
      <c r="E107" s="75"/>
      <c r="F107" s="75"/>
      <c r="G107" s="75"/>
      <c r="H107" s="75"/>
      <c r="I107" s="75"/>
      <c r="J107" s="75"/>
      <c r="K107" s="75"/>
      <c r="L107" s="75">
        <v>0</v>
      </c>
      <c r="M107" s="75"/>
      <c r="N107" s="75"/>
      <c r="O107" s="75">
        <v>0</v>
      </c>
      <c r="P107" s="75"/>
      <c r="Q107" s="75"/>
      <c r="R107" s="75">
        <v>0</v>
      </c>
      <c r="S107" s="75"/>
      <c r="T107" s="75"/>
      <c r="U107" s="75">
        <v>0</v>
      </c>
      <c r="V107" s="75"/>
      <c r="W107" s="75"/>
      <c r="X107" s="75"/>
      <c r="Y107" s="75"/>
      <c r="Z107" s="75"/>
      <c r="AA107" s="75"/>
      <c r="AB107" s="75"/>
      <c r="AC107" s="75"/>
      <c r="AD107" s="75"/>
      <c r="AE107" s="75"/>
      <c r="AF107" s="75"/>
      <c r="AG107" s="75"/>
      <c r="AH107" s="75"/>
      <c r="AI107" s="75"/>
      <c r="AJ107" s="75"/>
      <c r="AK107" s="75"/>
      <c r="AL107" s="75"/>
      <c r="AM107" s="75"/>
      <c r="AN107" s="75"/>
      <c r="AO107" s="75"/>
      <c r="AP107" s="75"/>
      <c r="AQ107" s="75"/>
      <c r="AR107" s="75"/>
      <c r="AS107" s="75"/>
      <c r="AT107" s="75"/>
      <c r="AU107" s="75"/>
      <c r="AV107" s="75"/>
      <c r="AW107" s="75"/>
      <c r="AX107" s="75"/>
      <c r="AY107" s="75"/>
      <c r="AZ107" s="75"/>
      <c r="BA107" s="75"/>
      <c r="BB107" s="75">
        <v>0</v>
      </c>
    </row>
    <row r="108" spans="1:54" x14ac:dyDescent="0.35">
      <c r="A108"/>
      <c r="C108">
        <v>112414</v>
      </c>
      <c r="D108" t="s">
        <v>102</v>
      </c>
      <c r="E108" s="75"/>
      <c r="F108" s="75"/>
      <c r="G108" s="75"/>
      <c r="H108" s="75"/>
      <c r="I108" s="75">
        <v>0</v>
      </c>
      <c r="J108" s="75"/>
      <c r="K108" s="75"/>
      <c r="L108" s="75">
        <v>0</v>
      </c>
      <c r="M108" s="75"/>
      <c r="N108" s="75"/>
      <c r="O108" s="75">
        <v>0</v>
      </c>
      <c r="P108" s="75"/>
      <c r="Q108" s="75"/>
      <c r="R108" s="75">
        <v>0</v>
      </c>
      <c r="S108" s="75"/>
      <c r="T108" s="75"/>
      <c r="U108" s="75">
        <v>0</v>
      </c>
      <c r="V108" s="75"/>
      <c r="W108" s="75"/>
      <c r="X108" s="75"/>
      <c r="Y108" s="75"/>
      <c r="Z108" s="75"/>
      <c r="AA108" s="75"/>
      <c r="AB108" s="75"/>
      <c r="AC108" s="75"/>
      <c r="AD108" s="75"/>
      <c r="AE108" s="75"/>
      <c r="AF108" s="75"/>
      <c r="AG108" s="75"/>
      <c r="AH108" s="75"/>
      <c r="AI108" s="75"/>
      <c r="AJ108" s="75"/>
      <c r="AK108" s="75"/>
      <c r="AL108" s="75"/>
      <c r="AM108" s="75"/>
      <c r="AN108" s="75"/>
      <c r="AO108" s="75"/>
      <c r="AP108" s="75"/>
      <c r="AQ108" s="75"/>
      <c r="AR108" s="75"/>
      <c r="AS108" s="75"/>
      <c r="AT108" s="75"/>
      <c r="AU108" s="75"/>
      <c r="AV108" s="75"/>
      <c r="AW108" s="75"/>
      <c r="AX108" s="75"/>
      <c r="AY108" s="75"/>
      <c r="AZ108" s="75"/>
      <c r="BA108" s="75"/>
      <c r="BB108" s="75">
        <v>0</v>
      </c>
    </row>
    <row r="109" spans="1:54" x14ac:dyDescent="0.35">
      <c r="A109"/>
      <c r="B109" t="s">
        <v>47</v>
      </c>
      <c r="C109">
        <v>112414</v>
      </c>
      <c r="D109" t="s">
        <v>102</v>
      </c>
      <c r="E109" s="75">
        <v>-326.08999999999997</v>
      </c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>
        <v>424.79</v>
      </c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  <c r="AD109" s="75"/>
      <c r="AE109" s="75"/>
      <c r="AF109" s="75"/>
      <c r="AG109" s="75"/>
      <c r="AH109" s="75"/>
      <c r="AI109" s="75"/>
      <c r="AJ109" s="75"/>
      <c r="AK109" s="75"/>
      <c r="AL109" s="75"/>
      <c r="AM109" s="75"/>
      <c r="AN109" s="75"/>
      <c r="AO109" s="75"/>
      <c r="AP109" s="75"/>
      <c r="AQ109" s="75"/>
      <c r="AR109" s="75"/>
      <c r="AS109" s="75"/>
      <c r="AT109" s="75"/>
      <c r="AU109" s="75"/>
      <c r="AV109" s="75"/>
      <c r="AW109" s="75"/>
      <c r="AX109" s="75"/>
      <c r="AY109" s="75"/>
      <c r="AZ109" s="75"/>
      <c r="BA109" s="75"/>
      <c r="BB109" s="75">
        <v>98.700000000000045</v>
      </c>
    </row>
    <row r="110" spans="1:54" x14ac:dyDescent="0.35">
      <c r="A110"/>
      <c r="B110" t="s">
        <v>48</v>
      </c>
      <c r="C110">
        <v>22115</v>
      </c>
      <c r="D110" t="s">
        <v>102</v>
      </c>
      <c r="E110" s="75"/>
      <c r="F110" s="75"/>
      <c r="G110" s="75"/>
      <c r="H110" s="75">
        <v>-342.22</v>
      </c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>
        <v>280.14</v>
      </c>
      <c r="V110" s="75"/>
      <c r="W110" s="75"/>
      <c r="X110" s="75"/>
      <c r="Y110" s="75"/>
      <c r="Z110" s="75"/>
      <c r="AA110" s="75"/>
      <c r="AB110" s="75"/>
      <c r="AC110" s="75"/>
      <c r="AD110" s="75"/>
      <c r="AE110" s="75"/>
      <c r="AF110" s="75"/>
      <c r="AG110" s="75"/>
      <c r="AH110" s="75"/>
      <c r="AI110" s="75"/>
      <c r="AJ110" s="75"/>
      <c r="AK110" s="75"/>
      <c r="AL110" s="75"/>
      <c r="AM110" s="75"/>
      <c r="AN110" s="75"/>
      <c r="AO110" s="75"/>
      <c r="AP110" s="75"/>
      <c r="AQ110" s="75"/>
      <c r="AR110" s="75"/>
      <c r="AS110" s="75"/>
      <c r="AT110" s="75"/>
      <c r="AU110" s="75"/>
      <c r="AV110" s="75"/>
      <c r="AW110" s="75"/>
      <c r="AX110" s="75"/>
      <c r="AY110" s="75"/>
      <c r="AZ110" s="75"/>
      <c r="BA110" s="75"/>
      <c r="BB110" s="75">
        <v>-62.080000000000041</v>
      </c>
    </row>
    <row r="111" spans="1:54" x14ac:dyDescent="0.35">
      <c r="A111"/>
      <c r="C111">
        <v>112414</v>
      </c>
      <c r="D111" t="s">
        <v>102</v>
      </c>
      <c r="E111" s="75">
        <v>-326.16999999999996</v>
      </c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>
        <v>223.53</v>
      </c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  <c r="AD111" s="75"/>
      <c r="AE111" s="75"/>
      <c r="AF111" s="75"/>
      <c r="AG111" s="75"/>
      <c r="AH111" s="75"/>
      <c r="AI111" s="75"/>
      <c r="AJ111" s="75"/>
      <c r="AK111" s="75"/>
      <c r="AL111" s="75"/>
      <c r="AM111" s="75"/>
      <c r="AN111" s="75"/>
      <c r="AO111" s="75"/>
      <c r="AP111" s="75"/>
      <c r="AQ111" s="75"/>
      <c r="AR111" s="75"/>
      <c r="AS111" s="75"/>
      <c r="AT111" s="75"/>
      <c r="AU111" s="75"/>
      <c r="AV111" s="75"/>
      <c r="AW111" s="75"/>
      <c r="AX111" s="75"/>
      <c r="AY111" s="75"/>
      <c r="AZ111" s="75"/>
      <c r="BA111" s="75"/>
      <c r="BB111" s="75">
        <v>-102.63999999999996</v>
      </c>
    </row>
    <row r="112" spans="1:54" x14ac:dyDescent="0.35">
      <c r="A112"/>
      <c r="B112" t="s">
        <v>49</v>
      </c>
      <c r="C112">
        <v>112414</v>
      </c>
      <c r="D112" t="s">
        <v>102</v>
      </c>
      <c r="E112" s="75">
        <v>-326.09999999999997</v>
      </c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>
        <v>158.77000000000001</v>
      </c>
      <c r="S112" s="75"/>
      <c r="T112" s="75"/>
      <c r="U112" s="75"/>
      <c r="V112" s="75"/>
      <c r="W112" s="75"/>
      <c r="X112" s="75"/>
      <c r="Y112" s="75"/>
      <c r="Z112" s="75"/>
      <c r="AA112" s="75"/>
      <c r="AB112" s="75"/>
      <c r="AC112" s="75"/>
      <c r="AD112" s="75"/>
      <c r="AE112" s="75"/>
      <c r="AF112" s="75"/>
      <c r="AG112" s="75"/>
      <c r="AH112" s="75"/>
      <c r="AI112" s="75"/>
      <c r="AJ112" s="75"/>
      <c r="AK112" s="75"/>
      <c r="AL112" s="75"/>
      <c r="AM112" s="75"/>
      <c r="AN112" s="75"/>
      <c r="AO112" s="75"/>
      <c r="AP112" s="75"/>
      <c r="AQ112" s="75"/>
      <c r="AR112" s="75"/>
      <c r="AS112" s="75"/>
      <c r="AT112" s="75"/>
      <c r="AU112" s="75"/>
      <c r="AV112" s="75"/>
      <c r="AW112" s="75"/>
      <c r="AX112" s="75"/>
      <c r="AY112" s="75"/>
      <c r="AZ112" s="75"/>
      <c r="BA112" s="75"/>
      <c r="BB112" s="75">
        <v>-167.32999999999996</v>
      </c>
    </row>
    <row r="113" spans="1:54" x14ac:dyDescent="0.35">
      <c r="A113"/>
      <c r="B113" t="s">
        <v>50</v>
      </c>
      <c r="C113">
        <v>22115</v>
      </c>
      <c r="D113" t="s">
        <v>102</v>
      </c>
      <c r="E113" s="75"/>
      <c r="F113" s="75"/>
      <c r="G113" s="75"/>
      <c r="H113" s="75">
        <v>-339.02000000000004</v>
      </c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>
        <v>215.61</v>
      </c>
      <c r="V113" s="75"/>
      <c r="W113" s="75"/>
      <c r="X113" s="75"/>
      <c r="Y113" s="75"/>
      <c r="Z113" s="75"/>
      <c r="AA113" s="75"/>
      <c r="AB113" s="75"/>
      <c r="AC113" s="75"/>
      <c r="AD113" s="75"/>
      <c r="AE113" s="75"/>
      <c r="AF113" s="75"/>
      <c r="AG113" s="75"/>
      <c r="AH113" s="75"/>
      <c r="AI113" s="75"/>
      <c r="AJ113" s="75"/>
      <c r="AK113" s="75"/>
      <c r="AL113" s="75"/>
      <c r="AM113" s="75"/>
      <c r="AN113" s="75"/>
      <c r="AO113" s="75"/>
      <c r="AP113" s="75"/>
      <c r="AQ113" s="75"/>
      <c r="AR113" s="75"/>
      <c r="AS113" s="75"/>
      <c r="AT113" s="75"/>
      <c r="AU113" s="75"/>
      <c r="AV113" s="75"/>
      <c r="AW113" s="75"/>
      <c r="AX113" s="75"/>
      <c r="AY113" s="75"/>
      <c r="AZ113" s="75"/>
      <c r="BA113" s="75"/>
      <c r="BB113" s="75">
        <v>-123.41000000000003</v>
      </c>
    </row>
    <row r="114" spans="1:54" x14ac:dyDescent="0.35">
      <c r="A114"/>
      <c r="C114">
        <v>52815</v>
      </c>
      <c r="D114" t="s">
        <v>102</v>
      </c>
      <c r="E114" s="75"/>
      <c r="F114" s="75"/>
      <c r="G114" s="75"/>
      <c r="H114" s="75"/>
      <c r="I114" s="75"/>
      <c r="J114" s="75"/>
      <c r="K114" s="75">
        <v>-340.78999999999996</v>
      </c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  <c r="AD114" s="75"/>
      <c r="AE114" s="75"/>
      <c r="AF114" s="75"/>
      <c r="AG114" s="75"/>
      <c r="AH114" s="75"/>
      <c r="AI114" s="75"/>
      <c r="AJ114" s="75"/>
      <c r="AK114" s="75"/>
      <c r="AL114" s="75"/>
      <c r="AM114" s="75"/>
      <c r="AN114" s="75"/>
      <c r="AO114" s="75"/>
      <c r="AP114" s="75"/>
      <c r="AQ114" s="75"/>
      <c r="AR114" s="75"/>
      <c r="AS114" s="75">
        <v>502.63</v>
      </c>
      <c r="AT114" s="75"/>
      <c r="AU114" s="75"/>
      <c r="AV114" s="75"/>
      <c r="AW114" s="75"/>
      <c r="AX114" s="75"/>
      <c r="AY114" s="75"/>
      <c r="AZ114" s="75"/>
      <c r="BA114" s="75"/>
      <c r="BB114" s="75">
        <v>161.84000000000003</v>
      </c>
    </row>
    <row r="115" spans="1:54" x14ac:dyDescent="0.35">
      <c r="A115"/>
      <c r="C115">
        <v>112414</v>
      </c>
      <c r="D115" t="s">
        <v>102</v>
      </c>
      <c r="E115" s="75">
        <v>-326.41999999999996</v>
      </c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>
        <v>292.45</v>
      </c>
      <c r="S115" s="75"/>
      <c r="T115" s="75"/>
      <c r="U115" s="75"/>
      <c r="V115" s="75"/>
      <c r="W115" s="75"/>
      <c r="X115" s="75"/>
      <c r="Y115" s="75"/>
      <c r="Z115" s="75"/>
      <c r="AA115" s="75"/>
      <c r="AB115" s="75"/>
      <c r="AC115" s="75"/>
      <c r="AD115" s="75"/>
      <c r="AE115" s="75"/>
      <c r="AF115" s="75"/>
      <c r="AG115" s="75"/>
      <c r="AH115" s="75"/>
      <c r="AI115" s="75"/>
      <c r="AJ115" s="75"/>
      <c r="AK115" s="75"/>
      <c r="AL115" s="75"/>
      <c r="AM115" s="75"/>
      <c r="AN115" s="75"/>
      <c r="AO115" s="75"/>
      <c r="AP115" s="75"/>
      <c r="AQ115" s="75"/>
      <c r="AR115" s="75"/>
      <c r="AS115" s="75"/>
      <c r="AT115" s="75"/>
      <c r="AU115" s="75"/>
      <c r="AV115" s="75"/>
      <c r="AW115" s="75"/>
      <c r="AX115" s="75"/>
      <c r="AY115" s="75"/>
      <c r="AZ115" s="75"/>
      <c r="BA115" s="75"/>
      <c r="BB115" s="75">
        <v>-33.96999999999997</v>
      </c>
    </row>
    <row r="116" spans="1:54" x14ac:dyDescent="0.35">
      <c r="A116"/>
      <c r="B116" t="s">
        <v>51</v>
      </c>
      <c r="C116">
        <v>22115</v>
      </c>
      <c r="D116" t="s">
        <v>102</v>
      </c>
      <c r="E116" s="75"/>
      <c r="F116" s="75"/>
      <c r="G116" s="75"/>
      <c r="H116" s="75"/>
      <c r="I116" s="75"/>
      <c r="J116" s="75">
        <v>0</v>
      </c>
      <c r="K116" s="75"/>
      <c r="L116" s="75"/>
      <c r="M116" s="75">
        <v>0</v>
      </c>
      <c r="N116" s="75"/>
      <c r="O116" s="75"/>
      <c r="P116" s="75">
        <v>0</v>
      </c>
      <c r="Q116" s="75"/>
      <c r="R116" s="75"/>
      <c r="S116" s="75">
        <v>0</v>
      </c>
      <c r="T116" s="75"/>
      <c r="U116" s="75"/>
      <c r="V116" s="75">
        <v>0</v>
      </c>
      <c r="W116" s="75"/>
      <c r="X116" s="75"/>
      <c r="Y116" s="75">
        <v>0</v>
      </c>
      <c r="Z116" s="75"/>
      <c r="AA116" s="75"/>
      <c r="AB116" s="75">
        <v>0</v>
      </c>
      <c r="AC116" s="75"/>
      <c r="AD116" s="75"/>
      <c r="AE116" s="75">
        <v>0</v>
      </c>
      <c r="AF116" s="75"/>
      <c r="AG116" s="75"/>
      <c r="AH116" s="75">
        <v>0</v>
      </c>
      <c r="AI116" s="75"/>
      <c r="AJ116" s="75"/>
      <c r="AK116" s="75">
        <v>0</v>
      </c>
      <c r="AL116" s="75"/>
      <c r="AM116" s="75"/>
      <c r="AN116" s="75">
        <v>0</v>
      </c>
      <c r="AO116" s="75"/>
      <c r="AP116" s="75"/>
      <c r="AQ116" s="75"/>
      <c r="AR116" s="75"/>
      <c r="AS116" s="75"/>
      <c r="AT116" s="75"/>
      <c r="AU116" s="75"/>
      <c r="AV116" s="75"/>
      <c r="AW116" s="75"/>
      <c r="AX116" s="75"/>
      <c r="AY116" s="75"/>
      <c r="AZ116" s="75"/>
      <c r="BA116" s="75"/>
      <c r="BB116" s="75">
        <v>0</v>
      </c>
    </row>
    <row r="117" spans="1:54" x14ac:dyDescent="0.35">
      <c r="A117"/>
      <c r="C117">
        <v>52815</v>
      </c>
      <c r="D117" t="s">
        <v>102</v>
      </c>
      <c r="E117" s="75"/>
      <c r="F117" s="75"/>
      <c r="G117" s="75"/>
      <c r="H117" s="75"/>
      <c r="I117" s="75"/>
      <c r="J117" s="75"/>
      <c r="K117" s="75">
        <v>-337.81</v>
      </c>
      <c r="L117" s="75"/>
      <c r="M117" s="75">
        <v>1.99</v>
      </c>
      <c r="N117" s="75"/>
      <c r="O117" s="75"/>
      <c r="P117" s="75">
        <v>1.99</v>
      </c>
      <c r="Q117" s="75"/>
      <c r="R117" s="75"/>
      <c r="S117" s="75">
        <v>2</v>
      </c>
      <c r="T117" s="75"/>
      <c r="U117" s="75"/>
      <c r="V117" s="75">
        <v>2</v>
      </c>
      <c r="W117" s="75"/>
      <c r="X117" s="75"/>
      <c r="Y117" s="75">
        <v>2</v>
      </c>
      <c r="Z117" s="75"/>
      <c r="AA117" s="75"/>
      <c r="AB117" s="75">
        <v>1</v>
      </c>
      <c r="AC117" s="75"/>
      <c r="AD117" s="75"/>
      <c r="AE117" s="75">
        <v>1</v>
      </c>
      <c r="AF117" s="75"/>
      <c r="AG117" s="75"/>
      <c r="AH117" s="75">
        <v>1</v>
      </c>
      <c r="AI117" s="75"/>
      <c r="AJ117" s="75"/>
      <c r="AK117" s="75">
        <v>1</v>
      </c>
      <c r="AL117" s="75"/>
      <c r="AM117" s="75"/>
      <c r="AN117" s="75">
        <v>1</v>
      </c>
      <c r="AO117" s="75"/>
      <c r="AP117" s="75"/>
      <c r="AQ117" s="75">
        <v>1</v>
      </c>
      <c r="AR117" s="75"/>
      <c r="AS117" s="75">
        <v>163.04</v>
      </c>
      <c r="AT117" s="75">
        <v>1</v>
      </c>
      <c r="AU117" s="75"/>
      <c r="AV117" s="75"/>
      <c r="AW117" s="75"/>
      <c r="AX117" s="75"/>
      <c r="AY117" s="75"/>
      <c r="AZ117" s="75"/>
      <c r="BA117" s="75"/>
      <c r="BB117" s="75">
        <v>-157.79</v>
      </c>
    </row>
    <row r="118" spans="1:54" x14ac:dyDescent="0.35">
      <c r="A118"/>
      <c r="C118">
        <v>112414</v>
      </c>
      <c r="D118" t="s">
        <v>102</v>
      </c>
      <c r="E118" s="75">
        <v>-325.72999999999996</v>
      </c>
      <c r="F118" s="75"/>
      <c r="G118" s="75">
        <v>1.45</v>
      </c>
      <c r="H118" s="75"/>
      <c r="I118" s="75"/>
      <c r="J118" s="75">
        <v>1.45</v>
      </c>
      <c r="K118" s="75"/>
      <c r="L118" s="75"/>
      <c r="M118" s="75">
        <v>1.76</v>
      </c>
      <c r="N118" s="75"/>
      <c r="O118" s="75"/>
      <c r="P118" s="75">
        <v>1.76</v>
      </c>
      <c r="Q118" s="75"/>
      <c r="R118" s="75">
        <v>217.97</v>
      </c>
      <c r="S118" s="75">
        <v>0</v>
      </c>
      <c r="T118" s="75"/>
      <c r="U118" s="75"/>
      <c r="V118" s="75">
        <v>0</v>
      </c>
      <c r="W118" s="75"/>
      <c r="X118" s="75"/>
      <c r="Y118" s="75">
        <v>0</v>
      </c>
      <c r="Z118" s="75"/>
      <c r="AA118" s="75"/>
      <c r="AB118" s="75">
        <v>0</v>
      </c>
      <c r="AC118" s="75"/>
      <c r="AD118" s="75"/>
      <c r="AE118" s="75">
        <v>0</v>
      </c>
      <c r="AF118" s="75"/>
      <c r="AG118" s="75"/>
      <c r="AH118" s="75">
        <v>0</v>
      </c>
      <c r="AI118" s="75"/>
      <c r="AJ118" s="75"/>
      <c r="AK118" s="75">
        <v>0</v>
      </c>
      <c r="AL118" s="75"/>
      <c r="AM118" s="75"/>
      <c r="AN118" s="75">
        <v>0</v>
      </c>
      <c r="AO118" s="75"/>
      <c r="AP118" s="75"/>
      <c r="AQ118" s="75"/>
      <c r="AR118" s="75"/>
      <c r="AS118" s="75"/>
      <c r="AT118" s="75"/>
      <c r="AU118" s="75"/>
      <c r="AV118" s="75"/>
      <c r="AW118" s="75"/>
      <c r="AX118" s="75"/>
      <c r="AY118" s="75"/>
      <c r="AZ118" s="75"/>
      <c r="BA118" s="75"/>
      <c r="BB118" s="75">
        <v>-101.34</v>
      </c>
    </row>
    <row r="119" spans="1:54" x14ac:dyDescent="0.35">
      <c r="A119"/>
      <c r="B119" t="s">
        <v>52</v>
      </c>
      <c r="C119">
        <v>22115</v>
      </c>
      <c r="D119" t="s">
        <v>102</v>
      </c>
      <c r="E119" s="75"/>
      <c r="F119" s="75"/>
      <c r="G119" s="75"/>
      <c r="H119" s="75">
        <v>-339.19</v>
      </c>
      <c r="I119" s="75"/>
      <c r="J119" s="75"/>
      <c r="K119" s="75">
        <v>3.35</v>
      </c>
      <c r="L119" s="75"/>
      <c r="M119" s="75"/>
      <c r="N119" s="75">
        <v>3.35</v>
      </c>
      <c r="O119" s="75"/>
      <c r="P119" s="75"/>
      <c r="Q119" s="75">
        <v>3.35</v>
      </c>
      <c r="R119" s="75"/>
      <c r="S119" s="75"/>
      <c r="T119" s="75">
        <v>3.35</v>
      </c>
      <c r="U119" s="75">
        <v>318.81</v>
      </c>
      <c r="V119" s="75"/>
      <c r="W119" s="75"/>
      <c r="X119" s="75"/>
      <c r="Y119" s="75"/>
      <c r="Z119" s="75"/>
      <c r="AA119" s="75"/>
      <c r="AB119" s="75"/>
      <c r="AC119" s="75"/>
      <c r="AD119" s="75"/>
      <c r="AE119" s="75"/>
      <c r="AF119" s="75"/>
      <c r="AG119" s="75"/>
      <c r="AH119" s="75"/>
      <c r="AI119" s="75"/>
      <c r="AJ119" s="75"/>
      <c r="AK119" s="75"/>
      <c r="AL119" s="75"/>
      <c r="AM119" s="75"/>
      <c r="AN119" s="75"/>
      <c r="AO119" s="75"/>
      <c r="AP119" s="75"/>
      <c r="AQ119" s="75"/>
      <c r="AR119" s="75"/>
      <c r="AS119" s="75"/>
      <c r="AT119" s="75"/>
      <c r="AU119" s="75"/>
      <c r="AV119" s="75"/>
      <c r="AW119" s="75"/>
      <c r="AX119" s="75"/>
      <c r="AY119" s="75"/>
      <c r="AZ119" s="75"/>
      <c r="BA119" s="75"/>
      <c r="BB119" s="75">
        <v>-6.9799999999999045</v>
      </c>
    </row>
    <row r="120" spans="1:54" x14ac:dyDescent="0.35">
      <c r="A120"/>
      <c r="C120">
        <v>52815</v>
      </c>
      <c r="D120" t="s">
        <v>102</v>
      </c>
      <c r="E120" s="75"/>
      <c r="F120" s="75"/>
      <c r="G120" s="75"/>
      <c r="H120" s="75"/>
      <c r="I120" s="75"/>
      <c r="J120" s="75"/>
      <c r="K120" s="75"/>
      <c r="L120" s="75"/>
      <c r="M120" s="75"/>
      <c r="N120" s="75">
        <v>0</v>
      </c>
      <c r="O120" s="75"/>
      <c r="P120" s="75"/>
      <c r="Q120" s="75">
        <v>0</v>
      </c>
      <c r="R120" s="75"/>
      <c r="S120" s="75"/>
      <c r="T120" s="75">
        <v>0</v>
      </c>
      <c r="U120" s="75"/>
      <c r="V120" s="75"/>
      <c r="W120" s="75"/>
      <c r="X120" s="75"/>
      <c r="Y120" s="75"/>
      <c r="Z120" s="75"/>
      <c r="AA120" s="75"/>
      <c r="AB120" s="75"/>
      <c r="AC120" s="75"/>
      <c r="AD120" s="75"/>
      <c r="AE120" s="75"/>
      <c r="AF120" s="75"/>
      <c r="AG120" s="75"/>
      <c r="AH120" s="75"/>
      <c r="AI120" s="75"/>
      <c r="AJ120" s="75"/>
      <c r="AK120" s="75"/>
      <c r="AL120" s="75"/>
      <c r="AM120" s="75"/>
      <c r="AN120" s="75"/>
      <c r="AO120" s="75"/>
      <c r="AP120" s="75"/>
      <c r="AQ120" s="75"/>
      <c r="AR120" s="75"/>
      <c r="AS120" s="75"/>
      <c r="AT120" s="75"/>
      <c r="AU120" s="75"/>
      <c r="AV120" s="75"/>
      <c r="AW120" s="75"/>
      <c r="AX120" s="75"/>
      <c r="AY120" s="75"/>
      <c r="AZ120" s="75"/>
      <c r="BA120" s="75"/>
      <c r="BB120" s="75">
        <v>0</v>
      </c>
    </row>
    <row r="121" spans="1:54" x14ac:dyDescent="0.35">
      <c r="A121"/>
      <c r="C121">
        <v>112414</v>
      </c>
      <c r="D121" t="s">
        <v>102</v>
      </c>
      <c r="E121" s="75">
        <v>-326.25</v>
      </c>
      <c r="F121" s="75"/>
      <c r="G121" s="75"/>
      <c r="H121" s="75">
        <v>3.15</v>
      </c>
      <c r="I121" s="75"/>
      <c r="J121" s="75"/>
      <c r="K121" s="75">
        <v>3.15</v>
      </c>
      <c r="L121" s="75"/>
      <c r="M121" s="75"/>
      <c r="N121" s="75">
        <v>3.15</v>
      </c>
      <c r="O121" s="75"/>
      <c r="P121" s="75"/>
      <c r="Q121" s="75">
        <v>3.15</v>
      </c>
      <c r="R121" s="75">
        <v>330.01</v>
      </c>
      <c r="S121" s="75"/>
      <c r="T121" s="75">
        <v>0</v>
      </c>
      <c r="U121" s="75"/>
      <c r="V121" s="75"/>
      <c r="W121" s="75"/>
      <c r="X121" s="75"/>
      <c r="Y121" s="75"/>
      <c r="Z121" s="75"/>
      <c r="AA121" s="75"/>
      <c r="AB121" s="75"/>
      <c r="AC121" s="75"/>
      <c r="AD121" s="75"/>
      <c r="AE121" s="75"/>
      <c r="AF121" s="75"/>
      <c r="AG121" s="75"/>
      <c r="AH121" s="75"/>
      <c r="AI121" s="75"/>
      <c r="AJ121" s="75"/>
      <c r="AK121" s="75"/>
      <c r="AL121" s="75"/>
      <c r="AM121" s="75"/>
      <c r="AN121" s="75"/>
      <c r="AO121" s="75"/>
      <c r="AP121" s="75"/>
      <c r="AQ121" s="75"/>
      <c r="AR121" s="75"/>
      <c r="AS121" s="75"/>
      <c r="AT121" s="75"/>
      <c r="AU121" s="75"/>
      <c r="AV121" s="75"/>
      <c r="AW121" s="75"/>
      <c r="AX121" s="75"/>
      <c r="AY121" s="75"/>
      <c r="AZ121" s="75"/>
      <c r="BA121" s="75"/>
      <c r="BB121" s="75">
        <v>16.3599999999999</v>
      </c>
    </row>
    <row r="122" spans="1:54" x14ac:dyDescent="0.35">
      <c r="A122"/>
      <c r="B122" t="s">
        <v>62</v>
      </c>
      <c r="C122">
        <v>22115</v>
      </c>
      <c r="D122" t="s">
        <v>102</v>
      </c>
      <c r="E122" s="75"/>
      <c r="F122" s="75"/>
      <c r="G122" s="75"/>
      <c r="H122" s="75">
        <v>-342.65000000000003</v>
      </c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>
        <v>266.89</v>
      </c>
      <c r="V122" s="75"/>
      <c r="W122" s="75"/>
      <c r="X122" s="75"/>
      <c r="Y122" s="75"/>
      <c r="Z122" s="75"/>
      <c r="AA122" s="75"/>
      <c r="AB122" s="75"/>
      <c r="AC122" s="75"/>
      <c r="AD122" s="75"/>
      <c r="AE122" s="75"/>
      <c r="AF122" s="75"/>
      <c r="AG122" s="75"/>
      <c r="AH122" s="75"/>
      <c r="AI122" s="75"/>
      <c r="AJ122" s="75"/>
      <c r="AK122" s="75"/>
      <c r="AL122" s="75"/>
      <c r="AM122" s="75"/>
      <c r="AN122" s="75"/>
      <c r="AO122" s="75"/>
      <c r="AP122" s="75"/>
      <c r="AQ122" s="75"/>
      <c r="AR122" s="75"/>
      <c r="AS122" s="75"/>
      <c r="AT122" s="75"/>
      <c r="AU122" s="75"/>
      <c r="AV122" s="75"/>
      <c r="AW122" s="75"/>
      <c r="AX122" s="75"/>
      <c r="AY122" s="75"/>
      <c r="AZ122" s="75"/>
      <c r="BA122" s="75"/>
      <c r="BB122" s="75">
        <v>-75.760000000000048</v>
      </c>
    </row>
    <row r="123" spans="1:54" x14ac:dyDescent="0.35">
      <c r="A123"/>
      <c r="B123" t="s">
        <v>1375</v>
      </c>
      <c r="C123" t="s">
        <v>1375</v>
      </c>
      <c r="D123" t="s">
        <v>102</v>
      </c>
      <c r="E123" s="75">
        <v>10000</v>
      </c>
      <c r="F123" s="75">
        <v>-222.8</v>
      </c>
      <c r="G123" s="75"/>
      <c r="H123" s="75">
        <v>82812.709999999992</v>
      </c>
      <c r="I123" s="75"/>
      <c r="J123" s="75">
        <v>-73414.7</v>
      </c>
      <c r="K123" s="75">
        <v>10000</v>
      </c>
      <c r="L123" s="75"/>
      <c r="M123" s="75"/>
      <c r="N123" s="75">
        <v>10000</v>
      </c>
      <c r="O123" s="75"/>
      <c r="P123" s="75">
        <v>-10641.04</v>
      </c>
      <c r="Q123" s="75">
        <v>-39.92</v>
      </c>
      <c r="R123" s="75">
        <v>-8958.48</v>
      </c>
      <c r="S123" s="75"/>
      <c r="T123" s="75"/>
      <c r="U123" s="75">
        <v>-7040.38</v>
      </c>
      <c r="V123" s="75">
        <v>-35.82</v>
      </c>
      <c r="W123" s="75">
        <v>-4.1500000000000004</v>
      </c>
      <c r="X123" s="75">
        <v>-17.43</v>
      </c>
      <c r="Y123" s="75"/>
      <c r="Z123" s="75"/>
      <c r="AA123" s="75">
        <v>-632.04999999999995</v>
      </c>
      <c r="AB123" s="75">
        <v>-12.28</v>
      </c>
      <c r="AC123" s="75">
        <v>-14.21</v>
      </c>
      <c r="AD123" s="75">
        <v>-12.589999999999998</v>
      </c>
      <c r="AE123" s="75">
        <v>-47.78</v>
      </c>
      <c r="AF123" s="75">
        <v>-446.79</v>
      </c>
      <c r="AG123" s="75">
        <v>-10.44</v>
      </c>
      <c r="AH123" s="75">
        <v>-11.91</v>
      </c>
      <c r="AI123" s="75"/>
      <c r="AJ123" s="75">
        <v>-25.27</v>
      </c>
      <c r="AK123" s="75"/>
      <c r="AL123" s="75"/>
      <c r="AM123" s="75"/>
      <c r="AN123" s="75">
        <v>-498.59999999999997</v>
      </c>
      <c r="AO123" s="75">
        <v>2007.66</v>
      </c>
      <c r="AP123" s="75">
        <v>-3657.8399999999997</v>
      </c>
      <c r="AQ123" s="75"/>
      <c r="AR123" s="75">
        <v>-10</v>
      </c>
      <c r="AS123" s="75">
        <v>-7200.42</v>
      </c>
      <c r="AT123" s="75">
        <v>-6.29</v>
      </c>
      <c r="AU123" s="75">
        <v>-0.12</v>
      </c>
      <c r="AV123" s="75"/>
      <c r="AW123" s="75"/>
      <c r="AX123" s="75"/>
      <c r="AY123" s="75"/>
      <c r="AZ123" s="75"/>
      <c r="BA123" s="75"/>
      <c r="BB123" s="75">
        <v>1859.0599999999904</v>
      </c>
    </row>
    <row r="124" spans="1:54" x14ac:dyDescent="0.35">
      <c r="A124" t="s">
        <v>13</v>
      </c>
      <c r="B124" t="s">
        <v>975</v>
      </c>
      <c r="C124">
        <v>21518</v>
      </c>
      <c r="D124" t="s">
        <v>210</v>
      </c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  <c r="AD124" s="75"/>
      <c r="AE124" s="75"/>
      <c r="AF124" s="75"/>
      <c r="AG124" s="75"/>
      <c r="AH124" s="75"/>
      <c r="AI124" s="75"/>
      <c r="AJ124" s="75"/>
      <c r="AK124" s="75"/>
      <c r="AL124" s="75"/>
      <c r="AM124" s="75"/>
      <c r="AN124" s="75"/>
      <c r="AO124" s="75"/>
      <c r="AP124" s="75"/>
      <c r="AQ124" s="75"/>
      <c r="AR124" s="75">
        <v>-397.8</v>
      </c>
      <c r="AS124" s="75"/>
      <c r="AT124" s="75"/>
      <c r="AU124" s="75"/>
      <c r="AV124" s="75"/>
      <c r="AW124" s="75"/>
      <c r="AX124" s="75"/>
      <c r="AY124" s="75"/>
      <c r="AZ124" s="75"/>
      <c r="BA124" s="75"/>
      <c r="BB124" s="75">
        <v>-397.8</v>
      </c>
    </row>
    <row r="125" spans="1:54" x14ac:dyDescent="0.35">
      <c r="A125"/>
      <c r="B125" t="s">
        <v>1353</v>
      </c>
      <c r="C125">
        <v>40716</v>
      </c>
      <c r="D125" t="s">
        <v>210</v>
      </c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>
        <v>-207.19</v>
      </c>
      <c r="W125" s="75"/>
      <c r="X125" s="75"/>
      <c r="Y125" s="75"/>
      <c r="Z125" s="75"/>
      <c r="AA125" s="75"/>
      <c r="AB125" s="75"/>
      <c r="AC125" s="75"/>
      <c r="AD125" s="75"/>
      <c r="AE125" s="75"/>
      <c r="AF125" s="75"/>
      <c r="AG125" s="75"/>
      <c r="AH125" s="75"/>
      <c r="AI125" s="75"/>
      <c r="AJ125" s="75"/>
      <c r="AK125" s="75"/>
      <c r="AL125" s="75"/>
      <c r="AM125" s="75"/>
      <c r="AN125" s="75"/>
      <c r="AO125" s="75"/>
      <c r="AP125" s="75"/>
      <c r="AQ125" s="75"/>
      <c r="AR125" s="75"/>
      <c r="AS125" s="75"/>
      <c r="AT125" s="75"/>
      <c r="AU125" s="75"/>
      <c r="AV125" s="75"/>
      <c r="AW125" s="75"/>
      <c r="AX125" s="75"/>
      <c r="AY125" s="75"/>
      <c r="AZ125" s="75"/>
      <c r="BA125" s="75"/>
      <c r="BB125" s="75">
        <v>-207.19</v>
      </c>
    </row>
    <row r="126" spans="1:54" x14ac:dyDescent="0.35">
      <c r="A126"/>
      <c r="B126" t="s">
        <v>981</v>
      </c>
      <c r="C126">
        <v>112417</v>
      </c>
      <c r="D126" t="s">
        <v>210</v>
      </c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  <c r="AD126" s="75"/>
      <c r="AE126" s="75"/>
      <c r="AF126" s="75"/>
      <c r="AG126" s="75"/>
      <c r="AH126" s="75"/>
      <c r="AI126" s="75"/>
      <c r="AJ126" s="75"/>
      <c r="AK126" s="75"/>
      <c r="AL126" s="75"/>
      <c r="AM126" s="75"/>
      <c r="AN126" s="75"/>
      <c r="AO126" s="75">
        <v>-399.35</v>
      </c>
      <c r="AP126" s="75"/>
      <c r="AQ126" s="75"/>
      <c r="AR126" s="75"/>
      <c r="AS126" s="75"/>
      <c r="AT126" s="75"/>
      <c r="AU126" s="75"/>
      <c r="AV126" s="75"/>
      <c r="AW126" s="75"/>
      <c r="AX126" s="75"/>
      <c r="AY126" s="75"/>
      <c r="AZ126" s="75"/>
      <c r="BA126" s="75"/>
      <c r="BB126" s="75">
        <v>-399.35</v>
      </c>
    </row>
    <row r="127" spans="1:54" x14ac:dyDescent="0.35">
      <c r="A127"/>
      <c r="B127" t="s">
        <v>959</v>
      </c>
      <c r="C127">
        <v>21518</v>
      </c>
      <c r="D127" t="s">
        <v>210</v>
      </c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  <c r="AB127" s="75"/>
      <c r="AC127" s="75"/>
      <c r="AD127" s="75"/>
      <c r="AE127" s="75"/>
      <c r="AF127" s="75"/>
      <c r="AG127" s="75"/>
      <c r="AH127" s="75"/>
      <c r="AI127" s="75"/>
      <c r="AJ127" s="75"/>
      <c r="AK127" s="75"/>
      <c r="AL127" s="75"/>
      <c r="AM127" s="75"/>
      <c r="AN127" s="75"/>
      <c r="AO127" s="75"/>
      <c r="AP127" s="75"/>
      <c r="AQ127" s="75"/>
      <c r="AR127" s="75">
        <v>-384.72</v>
      </c>
      <c r="AS127" s="75">
        <v>1.52</v>
      </c>
      <c r="AT127" s="75"/>
      <c r="AU127" s="75"/>
      <c r="AV127" s="75">
        <v>1.52</v>
      </c>
      <c r="AW127" s="75"/>
      <c r="AX127" s="75"/>
      <c r="AY127" s="75">
        <v>1.52</v>
      </c>
      <c r="AZ127" s="75"/>
      <c r="BA127" s="75"/>
      <c r="BB127" s="75">
        <v>-380.16000000000008</v>
      </c>
    </row>
    <row r="128" spans="1:54" x14ac:dyDescent="0.35">
      <c r="A128"/>
      <c r="B128" t="s">
        <v>963</v>
      </c>
      <c r="C128">
        <v>40716</v>
      </c>
      <c r="D128" t="s">
        <v>210</v>
      </c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>
        <v>-218.9</v>
      </c>
      <c r="W128" s="75">
        <v>1.1399999999999999</v>
      </c>
      <c r="X128" s="75"/>
      <c r="Y128" s="75"/>
      <c r="Z128" s="75">
        <v>1.1399999999999999</v>
      </c>
      <c r="AA128" s="75"/>
      <c r="AB128" s="75"/>
      <c r="AC128" s="75">
        <v>1.1399999999999999</v>
      </c>
      <c r="AD128" s="75"/>
      <c r="AE128" s="75"/>
      <c r="AF128" s="75">
        <v>1.1399999999999999</v>
      </c>
      <c r="AG128" s="75"/>
      <c r="AH128" s="75"/>
      <c r="AI128" s="75">
        <v>1.26</v>
      </c>
      <c r="AJ128" s="75"/>
      <c r="AK128" s="75"/>
      <c r="AL128" s="75">
        <v>1.26</v>
      </c>
      <c r="AM128" s="75"/>
      <c r="AN128" s="75"/>
      <c r="AO128" s="75">
        <v>1.26</v>
      </c>
      <c r="AP128" s="75"/>
      <c r="AQ128" s="75"/>
      <c r="AR128" s="75">
        <v>1.26</v>
      </c>
      <c r="AS128" s="75"/>
      <c r="AT128" s="75"/>
      <c r="AU128" s="75">
        <v>1.46</v>
      </c>
      <c r="AV128" s="75"/>
      <c r="AW128" s="75"/>
      <c r="AX128" s="75">
        <v>1.46</v>
      </c>
      <c r="AY128" s="75"/>
      <c r="AZ128" s="75"/>
      <c r="BA128" s="75"/>
      <c r="BB128" s="75">
        <v>-206.38000000000008</v>
      </c>
    </row>
    <row r="129" spans="1:54" x14ac:dyDescent="0.35">
      <c r="A129"/>
      <c r="B129" t="s">
        <v>945</v>
      </c>
      <c r="C129">
        <v>91218</v>
      </c>
      <c r="D129" t="s">
        <v>210</v>
      </c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  <c r="AD129" s="75"/>
      <c r="AE129" s="75"/>
      <c r="AF129" s="75"/>
      <c r="AG129" s="75"/>
      <c r="AH129" s="75"/>
      <c r="AI129" s="75"/>
      <c r="AJ129" s="75"/>
      <c r="AK129" s="75"/>
      <c r="AL129" s="75"/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75"/>
      <c r="AX129" s="75"/>
      <c r="AY129" s="75">
        <v>-688.78</v>
      </c>
      <c r="AZ129" s="75">
        <v>4</v>
      </c>
      <c r="BA129" s="75"/>
      <c r="BB129" s="75">
        <v>-684.78</v>
      </c>
    </row>
    <row r="130" spans="1:54" x14ac:dyDescent="0.35">
      <c r="A130"/>
      <c r="B130" t="s">
        <v>957</v>
      </c>
      <c r="C130">
        <v>40716</v>
      </c>
      <c r="D130" t="s">
        <v>210</v>
      </c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>
        <v>-217.36</v>
      </c>
      <c r="W130" s="75"/>
      <c r="X130" s="75">
        <v>1.76</v>
      </c>
      <c r="Y130" s="75"/>
      <c r="Z130" s="75"/>
      <c r="AA130" s="75">
        <v>1.76</v>
      </c>
      <c r="AB130" s="75"/>
      <c r="AC130" s="75"/>
      <c r="AD130" s="75">
        <v>1.76</v>
      </c>
      <c r="AE130" s="75"/>
      <c r="AF130" s="75"/>
      <c r="AG130" s="75">
        <v>2</v>
      </c>
      <c r="AH130" s="75"/>
      <c r="AI130" s="75"/>
      <c r="AJ130" s="75">
        <v>2</v>
      </c>
      <c r="AK130" s="75"/>
      <c r="AL130" s="75"/>
      <c r="AM130" s="75">
        <v>2</v>
      </c>
      <c r="AN130" s="75"/>
      <c r="AO130" s="75"/>
      <c r="AP130" s="75">
        <v>2</v>
      </c>
      <c r="AQ130" s="75"/>
      <c r="AR130" s="75"/>
      <c r="AS130" s="75">
        <v>2</v>
      </c>
      <c r="AT130" s="75"/>
      <c r="AU130" s="75"/>
      <c r="AV130" s="75">
        <v>2</v>
      </c>
      <c r="AW130" s="75"/>
      <c r="AX130" s="75"/>
      <c r="AY130" s="75">
        <v>2</v>
      </c>
      <c r="AZ130" s="75"/>
      <c r="BA130" s="75"/>
      <c r="BB130" s="75">
        <v>-198.08000000000004</v>
      </c>
    </row>
    <row r="131" spans="1:54" x14ac:dyDescent="0.35">
      <c r="A131"/>
      <c r="B131" t="s">
        <v>980</v>
      </c>
      <c r="C131">
        <v>112417</v>
      </c>
      <c r="D131" t="s">
        <v>210</v>
      </c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5"/>
      <c r="AD131" s="75"/>
      <c r="AE131" s="75"/>
      <c r="AF131" s="75"/>
      <c r="AG131" s="75"/>
      <c r="AH131" s="75"/>
      <c r="AI131" s="75"/>
      <c r="AJ131" s="75"/>
      <c r="AK131" s="75"/>
      <c r="AL131" s="75"/>
      <c r="AM131" s="75"/>
      <c r="AN131" s="75"/>
      <c r="AO131" s="75">
        <v>-404.56</v>
      </c>
      <c r="AP131" s="75"/>
      <c r="AQ131" s="75"/>
      <c r="AR131" s="75"/>
      <c r="AS131" s="75"/>
      <c r="AT131" s="75"/>
      <c r="AU131" s="75"/>
      <c r="AV131" s="75"/>
      <c r="AW131" s="75"/>
      <c r="AX131" s="75"/>
      <c r="AY131" s="75"/>
      <c r="AZ131" s="75"/>
      <c r="BA131" s="75"/>
      <c r="BB131" s="75">
        <v>-404.56</v>
      </c>
    </row>
    <row r="132" spans="1:54" x14ac:dyDescent="0.35">
      <c r="A132"/>
      <c r="B132" t="s">
        <v>1352</v>
      </c>
      <c r="C132">
        <v>40716</v>
      </c>
      <c r="D132" t="s">
        <v>210</v>
      </c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>
        <v>-227.85</v>
      </c>
      <c r="W132" s="75"/>
      <c r="X132" s="75"/>
      <c r="Y132" s="75"/>
      <c r="Z132" s="75"/>
      <c r="AA132" s="75"/>
      <c r="AB132" s="75"/>
      <c r="AC132" s="75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  <c r="AV132" s="75"/>
      <c r="AW132" s="75"/>
      <c r="AX132" s="75"/>
      <c r="AY132" s="75"/>
      <c r="AZ132" s="75"/>
      <c r="BA132" s="75"/>
      <c r="BB132" s="75">
        <v>-227.85</v>
      </c>
    </row>
    <row r="133" spans="1:54" x14ac:dyDescent="0.35">
      <c r="A133"/>
      <c r="B133" t="s">
        <v>947</v>
      </c>
      <c r="C133">
        <v>40716</v>
      </c>
      <c r="D133" t="s">
        <v>210</v>
      </c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>
        <v>-229.48</v>
      </c>
      <c r="W133" s="75"/>
      <c r="X133" s="75"/>
      <c r="Y133" s="75">
        <v>13.02</v>
      </c>
      <c r="Z133" s="75"/>
      <c r="AA133" s="75"/>
      <c r="AB133" s="75">
        <v>12.91</v>
      </c>
      <c r="AC133" s="75"/>
      <c r="AD133" s="75"/>
      <c r="AE133" s="75">
        <v>18.89</v>
      </c>
      <c r="AF133" s="75"/>
      <c r="AG133" s="75"/>
      <c r="AH133" s="75">
        <v>20.87</v>
      </c>
      <c r="AI133" s="75"/>
      <c r="AJ133" s="75"/>
      <c r="AK133" s="75">
        <v>15.83</v>
      </c>
      <c r="AL133" s="75"/>
      <c r="AM133" s="75"/>
      <c r="AN133" s="75">
        <v>12.81</v>
      </c>
      <c r="AO133" s="75"/>
      <c r="AP133" s="75"/>
      <c r="AQ133" s="75">
        <v>23.37</v>
      </c>
      <c r="AR133" s="75"/>
      <c r="AS133" s="75"/>
      <c r="AT133" s="75">
        <v>24.22</v>
      </c>
      <c r="AU133" s="75"/>
      <c r="AV133" s="75"/>
      <c r="AW133" s="75">
        <v>26.74</v>
      </c>
      <c r="AX133" s="75"/>
      <c r="AY133" s="75"/>
      <c r="AZ133" s="75">
        <v>26.22</v>
      </c>
      <c r="BA133" s="75"/>
      <c r="BB133" s="75">
        <v>-34.599999999999952</v>
      </c>
    </row>
    <row r="134" spans="1:54" x14ac:dyDescent="0.35">
      <c r="A134"/>
      <c r="B134" t="s">
        <v>1350</v>
      </c>
      <c r="C134">
        <v>40716</v>
      </c>
      <c r="D134" t="s">
        <v>210</v>
      </c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>
        <v>-220.44</v>
      </c>
      <c r="W134" s="75"/>
      <c r="X134" s="75"/>
      <c r="Y134" s="75">
        <v>1.21</v>
      </c>
      <c r="Z134" s="75"/>
      <c r="AA134" s="75"/>
      <c r="AB134" s="75">
        <v>1.21</v>
      </c>
      <c r="AC134" s="75"/>
      <c r="AD134" s="75"/>
      <c r="AE134" s="75">
        <v>1.21</v>
      </c>
      <c r="AF134" s="75"/>
      <c r="AG134" s="75"/>
      <c r="AH134" s="75">
        <v>1.21</v>
      </c>
      <c r="AI134" s="75"/>
      <c r="AJ134" s="75"/>
      <c r="AK134" s="75">
        <v>1.21</v>
      </c>
      <c r="AL134" s="75"/>
      <c r="AM134" s="75"/>
      <c r="AN134" s="75">
        <v>1.21</v>
      </c>
      <c r="AO134" s="75">
        <v>280.5</v>
      </c>
      <c r="AP134" s="75"/>
      <c r="AQ134" s="75"/>
      <c r="AR134" s="75"/>
      <c r="AS134" s="75"/>
      <c r="AT134" s="75"/>
      <c r="AU134" s="75"/>
      <c r="AV134" s="75"/>
      <c r="AW134" s="75"/>
      <c r="AX134" s="75"/>
      <c r="AY134" s="75"/>
      <c r="AZ134" s="75"/>
      <c r="BA134" s="75"/>
      <c r="BB134" s="75">
        <v>67.32000000000005</v>
      </c>
    </row>
    <row r="135" spans="1:54" x14ac:dyDescent="0.35">
      <c r="A135"/>
      <c r="B135" t="s">
        <v>1351</v>
      </c>
      <c r="C135">
        <v>40716</v>
      </c>
      <c r="D135" t="s">
        <v>210</v>
      </c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>
        <v>-228.54</v>
      </c>
      <c r="W135" s="75"/>
      <c r="X135" s="75"/>
      <c r="Y135" s="75"/>
      <c r="Z135" s="75"/>
      <c r="AA135" s="75"/>
      <c r="AB135" s="75"/>
      <c r="AC135" s="75"/>
      <c r="AD135" s="75"/>
      <c r="AE135" s="75"/>
      <c r="AF135" s="75"/>
      <c r="AG135" s="75"/>
      <c r="AH135" s="75"/>
      <c r="AI135" s="75"/>
      <c r="AJ135" s="75"/>
      <c r="AK135" s="75"/>
      <c r="AL135" s="75"/>
      <c r="AM135" s="75"/>
      <c r="AN135" s="75"/>
      <c r="AO135" s="75"/>
      <c r="AP135" s="75"/>
      <c r="AQ135" s="75"/>
      <c r="AR135" s="75"/>
      <c r="AS135" s="75"/>
      <c r="AT135" s="75"/>
      <c r="AU135" s="75"/>
      <c r="AV135" s="75"/>
      <c r="AW135" s="75"/>
      <c r="AX135" s="75"/>
      <c r="AY135" s="75"/>
      <c r="AZ135" s="75"/>
      <c r="BA135" s="75"/>
      <c r="BB135" s="75">
        <v>-228.54</v>
      </c>
    </row>
    <row r="136" spans="1:54" x14ac:dyDescent="0.35">
      <c r="A136"/>
      <c r="B136" t="s">
        <v>946</v>
      </c>
      <c r="C136">
        <v>40716</v>
      </c>
      <c r="D136" t="s">
        <v>210</v>
      </c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>
        <v>-204.89</v>
      </c>
      <c r="W136" s="75"/>
      <c r="X136" s="75"/>
      <c r="Y136" s="75">
        <v>1.75</v>
      </c>
      <c r="Z136" s="75"/>
      <c r="AA136" s="75"/>
      <c r="AB136" s="75">
        <v>1.75</v>
      </c>
      <c r="AC136" s="75"/>
      <c r="AD136" s="75"/>
      <c r="AE136" s="75">
        <v>7</v>
      </c>
      <c r="AF136" s="75"/>
      <c r="AG136" s="75"/>
      <c r="AH136" s="75">
        <v>1.75</v>
      </c>
      <c r="AI136" s="75"/>
      <c r="AJ136" s="75"/>
      <c r="AK136" s="75">
        <v>1.75</v>
      </c>
      <c r="AL136" s="75"/>
      <c r="AM136" s="75"/>
      <c r="AN136" s="75">
        <v>1.75</v>
      </c>
      <c r="AO136" s="75"/>
      <c r="AP136" s="75"/>
      <c r="AQ136" s="75">
        <v>14</v>
      </c>
      <c r="AR136" s="75"/>
      <c r="AS136" s="75"/>
      <c r="AT136" s="75">
        <v>1.75</v>
      </c>
      <c r="AU136" s="75"/>
      <c r="AV136" s="75"/>
      <c r="AW136" s="75">
        <v>1.75</v>
      </c>
      <c r="AX136" s="75"/>
      <c r="AY136" s="75"/>
      <c r="AZ136" s="75">
        <v>1.75</v>
      </c>
      <c r="BA136" s="75"/>
      <c r="BB136" s="75">
        <v>-169.89</v>
      </c>
    </row>
    <row r="137" spans="1:54" x14ac:dyDescent="0.35">
      <c r="A137"/>
      <c r="B137" t="s">
        <v>962</v>
      </c>
      <c r="C137">
        <v>40716</v>
      </c>
      <c r="D137" t="s">
        <v>210</v>
      </c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>
        <v>-208.2</v>
      </c>
      <c r="W137" s="75">
        <v>1.76</v>
      </c>
      <c r="X137" s="75"/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/>
      <c r="AT137" s="75"/>
      <c r="AU137" s="75"/>
      <c r="AV137" s="75"/>
      <c r="AW137" s="75"/>
      <c r="AX137" s="75">
        <v>1.4</v>
      </c>
      <c r="AY137" s="75"/>
      <c r="AZ137" s="75"/>
      <c r="BA137" s="75"/>
      <c r="BB137" s="75">
        <v>-205.04</v>
      </c>
    </row>
    <row r="138" spans="1:54" x14ac:dyDescent="0.35">
      <c r="A138"/>
      <c r="B138" t="s">
        <v>973</v>
      </c>
      <c r="C138">
        <v>22718</v>
      </c>
      <c r="D138" t="s">
        <v>210</v>
      </c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  <c r="AD138" s="75"/>
      <c r="AE138" s="75"/>
      <c r="AF138" s="75"/>
      <c r="AG138" s="75"/>
      <c r="AH138" s="75"/>
      <c r="AI138" s="75"/>
      <c r="AJ138" s="75"/>
      <c r="AK138" s="75"/>
      <c r="AL138" s="75"/>
      <c r="AM138" s="75"/>
      <c r="AN138" s="75"/>
      <c r="AO138" s="75"/>
      <c r="AP138" s="75"/>
      <c r="AQ138" s="75"/>
      <c r="AR138" s="75">
        <v>-395.82</v>
      </c>
      <c r="AS138" s="75"/>
      <c r="AT138" s="75"/>
      <c r="AU138" s="75"/>
      <c r="AV138" s="75"/>
      <c r="AW138" s="75"/>
      <c r="AX138" s="75"/>
      <c r="AY138" s="75"/>
      <c r="AZ138" s="75"/>
      <c r="BA138" s="75"/>
      <c r="BB138" s="75">
        <v>-395.82</v>
      </c>
    </row>
    <row r="139" spans="1:54" x14ac:dyDescent="0.35">
      <c r="A139"/>
      <c r="B139" t="s">
        <v>970</v>
      </c>
      <c r="C139">
        <v>22718</v>
      </c>
      <c r="D139" t="s">
        <v>210</v>
      </c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  <c r="AE139" s="75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/>
      <c r="AP139" s="75"/>
      <c r="AQ139" s="75"/>
      <c r="AR139" s="75">
        <v>-419.8</v>
      </c>
      <c r="AS139" s="75"/>
      <c r="AT139" s="75"/>
      <c r="AU139" s="75"/>
      <c r="AV139" s="75"/>
      <c r="AW139" s="75"/>
      <c r="AX139" s="75"/>
      <c r="AY139" s="75"/>
      <c r="AZ139" s="75"/>
      <c r="BA139" s="75"/>
      <c r="BB139" s="75">
        <v>-419.8</v>
      </c>
    </row>
    <row r="140" spans="1:54" x14ac:dyDescent="0.35">
      <c r="A140"/>
      <c r="B140" t="s">
        <v>972</v>
      </c>
      <c r="C140">
        <v>22718</v>
      </c>
      <c r="D140" t="s">
        <v>210</v>
      </c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  <c r="AL140" s="75"/>
      <c r="AM140" s="75"/>
      <c r="AN140" s="75"/>
      <c r="AO140" s="75"/>
      <c r="AP140" s="75"/>
      <c r="AQ140" s="75"/>
      <c r="AR140" s="75">
        <v>-406.33</v>
      </c>
      <c r="AS140" s="75"/>
      <c r="AT140" s="75"/>
      <c r="AU140" s="75"/>
      <c r="AV140" s="75"/>
      <c r="AW140" s="75"/>
      <c r="AX140" s="75"/>
      <c r="AY140" s="75"/>
      <c r="AZ140" s="75"/>
      <c r="BA140" s="75"/>
      <c r="BB140" s="75">
        <v>-406.33</v>
      </c>
    </row>
    <row r="141" spans="1:54" x14ac:dyDescent="0.35">
      <c r="A141"/>
      <c r="B141" t="s">
        <v>979</v>
      </c>
      <c r="C141">
        <v>10418</v>
      </c>
      <c r="D141" t="s">
        <v>210</v>
      </c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  <c r="AB141" s="75"/>
      <c r="AC141" s="75"/>
      <c r="AD141" s="75"/>
      <c r="AE141" s="75"/>
      <c r="AF141" s="75"/>
      <c r="AG141" s="75"/>
      <c r="AH141" s="75"/>
      <c r="AI141" s="75"/>
      <c r="AJ141" s="75"/>
      <c r="AK141" s="75"/>
      <c r="AL141" s="75"/>
      <c r="AM141" s="75"/>
      <c r="AN141" s="75"/>
      <c r="AO141" s="75"/>
      <c r="AP141" s="75"/>
      <c r="AQ141" s="75">
        <v>-409.8</v>
      </c>
      <c r="AR141" s="75"/>
      <c r="AS141" s="75"/>
      <c r="AT141" s="75"/>
      <c r="AU141" s="75"/>
      <c r="AV141" s="75"/>
      <c r="AW141" s="75"/>
      <c r="AX141" s="75"/>
      <c r="AY141" s="75"/>
      <c r="AZ141" s="75"/>
      <c r="BA141" s="75"/>
      <c r="BB141" s="75">
        <v>-409.8</v>
      </c>
    </row>
    <row r="142" spans="1:54" x14ac:dyDescent="0.35">
      <c r="A142"/>
      <c r="B142" t="s">
        <v>950</v>
      </c>
      <c r="C142">
        <v>112717</v>
      </c>
      <c r="D142" t="s">
        <v>210</v>
      </c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>
        <v>-388.26</v>
      </c>
      <c r="AP142" s="75"/>
      <c r="AQ142" s="75">
        <v>8.73</v>
      </c>
      <c r="AR142" s="75"/>
      <c r="AS142" s="75"/>
      <c r="AT142" s="75">
        <v>5.67</v>
      </c>
      <c r="AU142" s="75"/>
      <c r="AV142" s="75"/>
      <c r="AW142" s="75">
        <v>5.67</v>
      </c>
      <c r="AX142" s="75"/>
      <c r="AY142" s="75"/>
      <c r="AZ142" s="75">
        <v>5.67</v>
      </c>
      <c r="BA142" s="75"/>
      <c r="BB142" s="75">
        <v>-362.51999999999992</v>
      </c>
    </row>
    <row r="143" spans="1:54" x14ac:dyDescent="0.35">
      <c r="A143"/>
      <c r="B143" t="s">
        <v>971</v>
      </c>
      <c r="C143">
        <v>22718</v>
      </c>
      <c r="D143" t="s">
        <v>210</v>
      </c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  <c r="AD143" s="75"/>
      <c r="AE143" s="75"/>
      <c r="AF143" s="75"/>
      <c r="AG143" s="75"/>
      <c r="AH143" s="75"/>
      <c r="AI143" s="75"/>
      <c r="AJ143" s="75"/>
      <c r="AK143" s="75"/>
      <c r="AL143" s="75"/>
      <c r="AM143" s="75"/>
      <c r="AN143" s="75"/>
      <c r="AO143" s="75"/>
      <c r="AP143" s="75"/>
      <c r="AQ143" s="75"/>
      <c r="AR143" s="75">
        <v>-371</v>
      </c>
      <c r="AS143" s="75"/>
      <c r="AT143" s="75"/>
      <c r="AU143" s="75"/>
      <c r="AV143" s="75"/>
      <c r="AW143" s="75"/>
      <c r="AX143" s="75"/>
      <c r="AY143" s="75"/>
      <c r="AZ143" s="75"/>
      <c r="BA143" s="75"/>
      <c r="BB143" s="75">
        <v>-371</v>
      </c>
    </row>
    <row r="144" spans="1:54" x14ac:dyDescent="0.35">
      <c r="A144"/>
      <c r="B144" t="s">
        <v>978</v>
      </c>
      <c r="C144">
        <v>10418</v>
      </c>
      <c r="D144" t="s">
        <v>210</v>
      </c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  <c r="AD144" s="75"/>
      <c r="AE144" s="75"/>
      <c r="AF144" s="75"/>
      <c r="AG144" s="75"/>
      <c r="AH144" s="75"/>
      <c r="AI144" s="75"/>
      <c r="AJ144" s="75"/>
      <c r="AK144" s="75"/>
      <c r="AL144" s="75"/>
      <c r="AM144" s="75"/>
      <c r="AN144" s="75"/>
      <c r="AO144" s="75"/>
      <c r="AP144" s="75"/>
      <c r="AQ144" s="75">
        <v>-410.83</v>
      </c>
      <c r="AR144" s="75"/>
      <c r="AS144" s="75"/>
      <c r="AT144" s="75"/>
      <c r="AU144" s="75"/>
      <c r="AV144" s="75"/>
      <c r="AW144" s="75"/>
      <c r="AX144" s="75"/>
      <c r="AY144" s="75"/>
      <c r="AZ144" s="75"/>
      <c r="BA144" s="75"/>
      <c r="BB144" s="75">
        <v>-410.83</v>
      </c>
    </row>
    <row r="145" spans="1:54" x14ac:dyDescent="0.35">
      <c r="A145"/>
      <c r="B145" t="s">
        <v>966</v>
      </c>
      <c r="C145">
        <v>91218</v>
      </c>
      <c r="D145" t="s">
        <v>210</v>
      </c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  <c r="AD145" s="75"/>
      <c r="AE145" s="75"/>
      <c r="AF145" s="75"/>
      <c r="AG145" s="75"/>
      <c r="AH145" s="75"/>
      <c r="AI145" s="75"/>
      <c r="AJ145" s="75"/>
      <c r="AK145" s="75"/>
      <c r="AL145" s="75"/>
      <c r="AM145" s="75"/>
      <c r="AN145" s="75"/>
      <c r="AO145" s="75"/>
      <c r="AP145" s="75"/>
      <c r="AQ145" s="75"/>
      <c r="AR145" s="75"/>
      <c r="AS145" s="75"/>
      <c r="AT145" s="75"/>
      <c r="AU145" s="75"/>
      <c r="AV145" s="75"/>
      <c r="AW145" s="75"/>
      <c r="AX145" s="75"/>
      <c r="AY145" s="75">
        <v>-676.74</v>
      </c>
      <c r="AZ145" s="75"/>
      <c r="BA145" s="75"/>
      <c r="BB145" s="75">
        <v>-676.74</v>
      </c>
    </row>
    <row r="146" spans="1:54" x14ac:dyDescent="0.35">
      <c r="A146"/>
      <c r="C146">
        <v>102318</v>
      </c>
      <c r="D146" t="s">
        <v>210</v>
      </c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  <c r="AJ146" s="75"/>
      <c r="AK146" s="75"/>
      <c r="AL146" s="75"/>
      <c r="AM146" s="75"/>
      <c r="AN146" s="75"/>
      <c r="AO146" s="75"/>
      <c r="AP146" s="75"/>
      <c r="AQ146" s="75"/>
      <c r="AR146" s="75"/>
      <c r="AS146" s="75"/>
      <c r="AT146" s="75"/>
      <c r="AU146" s="75"/>
      <c r="AV146" s="75"/>
      <c r="AW146" s="75"/>
      <c r="AX146" s="75"/>
      <c r="AY146" s="75"/>
      <c r="AZ146" s="75">
        <v>-327.08999999999997</v>
      </c>
      <c r="BA146" s="75"/>
      <c r="BB146" s="75">
        <v>-327.08999999999997</v>
      </c>
    </row>
    <row r="147" spans="1:54" x14ac:dyDescent="0.35">
      <c r="A147"/>
      <c r="B147" t="s">
        <v>1348</v>
      </c>
      <c r="C147">
        <v>40716</v>
      </c>
      <c r="D147" t="s">
        <v>210</v>
      </c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>
        <v>-207.41</v>
      </c>
      <c r="W147" s="75"/>
      <c r="X147" s="75"/>
      <c r="Y147" s="75"/>
      <c r="Z147" s="75"/>
      <c r="AA147" s="75"/>
      <c r="AB147" s="75"/>
      <c r="AC147" s="75"/>
      <c r="AD147" s="75"/>
      <c r="AE147" s="75"/>
      <c r="AF147" s="75"/>
      <c r="AG147" s="75"/>
      <c r="AH147" s="75"/>
      <c r="AI147" s="75"/>
      <c r="AJ147" s="75"/>
      <c r="AK147" s="75"/>
      <c r="AL147" s="75"/>
      <c r="AM147" s="75"/>
      <c r="AN147" s="75"/>
      <c r="AO147" s="75"/>
      <c r="AP147" s="75"/>
      <c r="AQ147" s="75"/>
      <c r="AR147" s="75"/>
      <c r="AS147" s="75"/>
      <c r="AT147" s="75"/>
      <c r="AU147" s="75"/>
      <c r="AV147" s="75"/>
      <c r="AW147" s="75"/>
      <c r="AX147" s="75"/>
      <c r="AY147" s="75"/>
      <c r="AZ147" s="75"/>
      <c r="BA147" s="75"/>
      <c r="BB147" s="75">
        <v>-207.41</v>
      </c>
    </row>
    <row r="148" spans="1:54" x14ac:dyDescent="0.35">
      <c r="A148"/>
      <c r="B148" t="s">
        <v>1349</v>
      </c>
      <c r="C148">
        <v>40716</v>
      </c>
      <c r="D148" t="s">
        <v>210</v>
      </c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>
        <v>-222.6</v>
      </c>
      <c r="W148" s="75"/>
      <c r="X148" s="75"/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  <c r="AP148" s="75"/>
      <c r="AQ148" s="75"/>
      <c r="AR148" s="75"/>
      <c r="AS148" s="75"/>
      <c r="AT148" s="75"/>
      <c r="AU148" s="75"/>
      <c r="AV148" s="75"/>
      <c r="AW148" s="75"/>
      <c r="AX148" s="75"/>
      <c r="AY148" s="75"/>
      <c r="AZ148" s="75"/>
      <c r="BA148" s="75"/>
      <c r="BB148" s="75">
        <v>-222.6</v>
      </c>
    </row>
    <row r="149" spans="1:54" x14ac:dyDescent="0.35">
      <c r="A149"/>
      <c r="B149" t="s">
        <v>967</v>
      </c>
      <c r="C149">
        <v>91218</v>
      </c>
      <c r="D149" t="s">
        <v>210</v>
      </c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  <c r="AD149" s="75"/>
      <c r="AE149" s="75"/>
      <c r="AF149" s="75"/>
      <c r="AG149" s="75"/>
      <c r="AH149" s="75"/>
      <c r="AI149" s="75"/>
      <c r="AJ149" s="75"/>
      <c r="AK149" s="75"/>
      <c r="AL149" s="75"/>
      <c r="AM149" s="75"/>
      <c r="AN149" s="75"/>
      <c r="AO149" s="75"/>
      <c r="AP149" s="75"/>
      <c r="AQ149" s="75"/>
      <c r="AR149" s="75"/>
      <c r="AS149" s="75"/>
      <c r="AT149" s="75"/>
      <c r="AU149" s="75"/>
      <c r="AV149" s="75"/>
      <c r="AW149" s="75"/>
      <c r="AX149" s="75"/>
      <c r="AY149" s="75">
        <v>-667.48</v>
      </c>
      <c r="AZ149" s="75"/>
      <c r="BA149" s="75"/>
      <c r="BB149" s="75">
        <v>-667.48</v>
      </c>
    </row>
    <row r="150" spans="1:54" x14ac:dyDescent="0.35">
      <c r="A150"/>
      <c r="C150">
        <v>102318</v>
      </c>
      <c r="D150" t="s">
        <v>210</v>
      </c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  <c r="AD150" s="75"/>
      <c r="AE150" s="75"/>
      <c r="AF150" s="75"/>
      <c r="AG150" s="75"/>
      <c r="AH150" s="75"/>
      <c r="AI150" s="75"/>
      <c r="AJ150" s="75"/>
      <c r="AK150" s="75"/>
      <c r="AL150" s="75"/>
      <c r="AM150" s="75"/>
      <c r="AN150" s="75"/>
      <c r="AO150" s="75"/>
      <c r="AP150" s="75"/>
      <c r="AQ150" s="75"/>
      <c r="AR150" s="75"/>
      <c r="AS150" s="75"/>
      <c r="AT150" s="75"/>
      <c r="AU150" s="75"/>
      <c r="AV150" s="75"/>
      <c r="AW150" s="75"/>
      <c r="AX150" s="75"/>
      <c r="AY150" s="75"/>
      <c r="AZ150" s="75">
        <v>-336.59</v>
      </c>
      <c r="BA150" s="75"/>
      <c r="BB150" s="75">
        <v>-336.59</v>
      </c>
    </row>
    <row r="151" spans="1:54" x14ac:dyDescent="0.35">
      <c r="A151"/>
      <c r="B151" t="s">
        <v>1347</v>
      </c>
      <c r="C151">
        <v>40716</v>
      </c>
      <c r="D151" t="s">
        <v>210</v>
      </c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>
        <v>-227.85</v>
      </c>
      <c r="W151" s="75"/>
      <c r="X151" s="75"/>
      <c r="Y151" s="75"/>
      <c r="Z151" s="75"/>
      <c r="AA151" s="75"/>
      <c r="AB151" s="75"/>
      <c r="AC151" s="75"/>
      <c r="AD151" s="75"/>
      <c r="AE151" s="75"/>
      <c r="AF151" s="75"/>
      <c r="AG151" s="75"/>
      <c r="AH151" s="75"/>
      <c r="AI151" s="75"/>
      <c r="AJ151" s="75"/>
      <c r="AK151" s="75"/>
      <c r="AL151" s="75"/>
      <c r="AM151" s="75"/>
      <c r="AN151" s="75"/>
      <c r="AO151" s="75"/>
      <c r="AP151" s="75"/>
      <c r="AQ151" s="75"/>
      <c r="AR151" s="75"/>
      <c r="AS151" s="75"/>
      <c r="AT151" s="75"/>
      <c r="AU151" s="75"/>
      <c r="AV151" s="75"/>
      <c r="AW151" s="75"/>
      <c r="AX151" s="75"/>
      <c r="AY151" s="75"/>
      <c r="AZ151" s="75"/>
      <c r="BA151" s="75"/>
      <c r="BB151" s="75">
        <v>-227.85</v>
      </c>
    </row>
    <row r="152" spans="1:54" x14ac:dyDescent="0.35">
      <c r="A152"/>
      <c r="B152" t="s">
        <v>1346</v>
      </c>
      <c r="C152">
        <v>40716</v>
      </c>
      <c r="D152" t="s">
        <v>210</v>
      </c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>
        <v>-222.7</v>
      </c>
      <c r="W152" s="75"/>
      <c r="X152" s="75"/>
      <c r="Y152" s="75"/>
      <c r="Z152" s="75"/>
      <c r="AA152" s="75"/>
      <c r="AB152" s="75"/>
      <c r="AC152" s="75"/>
      <c r="AD152" s="75"/>
      <c r="AE152" s="75"/>
      <c r="AF152" s="75"/>
      <c r="AG152" s="75"/>
      <c r="AH152" s="75"/>
      <c r="AI152" s="75"/>
      <c r="AJ152" s="75"/>
      <c r="AK152" s="75"/>
      <c r="AL152" s="75"/>
      <c r="AM152" s="75"/>
      <c r="AN152" s="75"/>
      <c r="AO152" s="75"/>
      <c r="AP152" s="75"/>
      <c r="AQ152" s="75"/>
      <c r="AR152" s="75"/>
      <c r="AS152" s="75"/>
      <c r="AT152" s="75"/>
      <c r="AU152" s="75"/>
      <c r="AV152" s="75"/>
      <c r="AW152" s="75"/>
      <c r="AX152" s="75"/>
      <c r="AY152" s="75"/>
      <c r="AZ152" s="75"/>
      <c r="BA152" s="75"/>
      <c r="BB152" s="75">
        <v>-222.7</v>
      </c>
    </row>
    <row r="153" spans="1:54" x14ac:dyDescent="0.35">
      <c r="A153"/>
      <c r="B153" t="s">
        <v>944</v>
      </c>
      <c r="C153">
        <v>40716</v>
      </c>
      <c r="D153" t="s">
        <v>210</v>
      </c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>
        <v>-225.04</v>
      </c>
      <c r="W153" s="75"/>
      <c r="X153" s="75">
        <v>0.87</v>
      </c>
      <c r="Y153" s="75"/>
      <c r="Z153" s="75"/>
      <c r="AA153" s="75">
        <v>0.87</v>
      </c>
      <c r="AB153" s="75"/>
      <c r="AC153" s="75"/>
      <c r="AD153" s="75">
        <v>0.87</v>
      </c>
      <c r="AE153" s="75"/>
      <c r="AF153" s="75"/>
      <c r="AG153" s="75">
        <v>0.87</v>
      </c>
      <c r="AH153" s="75"/>
      <c r="AI153" s="75"/>
      <c r="AJ153" s="75">
        <v>0.87</v>
      </c>
      <c r="AK153" s="75"/>
      <c r="AL153" s="75"/>
      <c r="AM153" s="75">
        <v>0.87</v>
      </c>
      <c r="AN153" s="75"/>
      <c r="AO153" s="75"/>
      <c r="AP153" s="75">
        <v>0.87</v>
      </c>
      <c r="AQ153" s="75"/>
      <c r="AR153" s="75"/>
      <c r="AS153" s="75">
        <v>0.87</v>
      </c>
      <c r="AT153" s="75"/>
      <c r="AU153" s="75"/>
      <c r="AV153" s="75">
        <v>0.87</v>
      </c>
      <c r="AW153" s="75"/>
      <c r="AX153" s="75"/>
      <c r="AY153" s="75"/>
      <c r="AZ153" s="75"/>
      <c r="BA153" s="75">
        <v>0.87</v>
      </c>
      <c r="BB153" s="75">
        <v>-216.33999999999995</v>
      </c>
    </row>
    <row r="154" spans="1:54" x14ac:dyDescent="0.35">
      <c r="A154"/>
      <c r="B154" t="s">
        <v>953</v>
      </c>
      <c r="C154">
        <v>40716</v>
      </c>
      <c r="D154" t="s">
        <v>210</v>
      </c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>
        <v>-217.98</v>
      </c>
      <c r="W154" s="75"/>
      <c r="X154" s="75"/>
      <c r="Y154" s="75">
        <v>2.23</v>
      </c>
      <c r="Z154" s="75"/>
      <c r="AA154" s="75"/>
      <c r="AB154" s="75">
        <v>2.23</v>
      </c>
      <c r="AC154" s="75"/>
      <c r="AD154" s="75"/>
      <c r="AE154" s="75">
        <v>2.39</v>
      </c>
      <c r="AF154" s="75"/>
      <c r="AG154" s="75"/>
      <c r="AH154" s="75">
        <v>2.39</v>
      </c>
      <c r="AI154" s="75"/>
      <c r="AJ154" s="75"/>
      <c r="AK154" s="75">
        <v>2.39</v>
      </c>
      <c r="AL154" s="75"/>
      <c r="AM154" s="75"/>
      <c r="AN154" s="75">
        <v>2.39</v>
      </c>
      <c r="AO154" s="75"/>
      <c r="AP154" s="75"/>
      <c r="AQ154" s="75">
        <v>2.5099999999999998</v>
      </c>
      <c r="AR154" s="75"/>
      <c r="AS154" s="75"/>
      <c r="AT154" s="75">
        <v>2.5099999999999998</v>
      </c>
      <c r="AU154" s="75"/>
      <c r="AV154" s="75"/>
      <c r="AW154" s="75">
        <v>2.5099999999999998</v>
      </c>
      <c r="AX154" s="75"/>
      <c r="AY154" s="75"/>
      <c r="AZ154" s="75">
        <v>2.5099999999999998</v>
      </c>
      <c r="BA154" s="75"/>
      <c r="BB154" s="75">
        <v>-193.9200000000001</v>
      </c>
    </row>
    <row r="155" spans="1:54" x14ac:dyDescent="0.35">
      <c r="A155"/>
      <c r="B155" t="s">
        <v>81</v>
      </c>
      <c r="C155">
        <v>40716</v>
      </c>
      <c r="D155" t="s">
        <v>210</v>
      </c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>
        <v>-224.23</v>
      </c>
      <c r="W155" s="75"/>
      <c r="X155" s="75">
        <v>2.04</v>
      </c>
      <c r="Y155" s="75"/>
      <c r="Z155" s="75"/>
      <c r="AA155" s="75">
        <v>2.04</v>
      </c>
      <c r="AB155" s="75"/>
      <c r="AC155" s="75"/>
      <c r="AD155" s="75">
        <v>2.04</v>
      </c>
      <c r="AE155" s="75"/>
      <c r="AF155" s="75"/>
      <c r="AG155" s="75">
        <v>2.5499999999999998</v>
      </c>
      <c r="AH155" s="75"/>
      <c r="AI155" s="75"/>
      <c r="AJ155" s="75">
        <v>2.5499999999999998</v>
      </c>
      <c r="AK155" s="75"/>
      <c r="AL155" s="75"/>
      <c r="AM155" s="75">
        <v>2.5499999999999998</v>
      </c>
      <c r="AN155" s="75"/>
      <c r="AO155" s="75"/>
      <c r="AP155" s="75">
        <v>2.5499999999999998</v>
      </c>
      <c r="AQ155" s="75"/>
      <c r="AR155" s="75"/>
      <c r="AS155" s="75">
        <v>2.98</v>
      </c>
      <c r="AT155" s="75"/>
      <c r="AU155" s="75"/>
      <c r="AV155" s="75">
        <v>2.98</v>
      </c>
      <c r="AW155" s="75"/>
      <c r="AX155" s="75"/>
      <c r="AY155" s="75"/>
      <c r="AZ155" s="75"/>
      <c r="BA155" s="75"/>
      <c r="BB155" s="75">
        <v>-201.95</v>
      </c>
    </row>
    <row r="156" spans="1:54" x14ac:dyDescent="0.35">
      <c r="A156"/>
      <c r="B156" t="s">
        <v>956</v>
      </c>
      <c r="C156">
        <v>112717</v>
      </c>
      <c r="D156" t="s">
        <v>210</v>
      </c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  <c r="AD156" s="75"/>
      <c r="AE156" s="75"/>
      <c r="AF156" s="75"/>
      <c r="AG156" s="75"/>
      <c r="AH156" s="75"/>
      <c r="AI156" s="75"/>
      <c r="AJ156" s="75"/>
      <c r="AK156" s="75"/>
      <c r="AL156" s="75"/>
      <c r="AM156" s="75"/>
      <c r="AN156" s="75"/>
      <c r="AO156" s="75">
        <v>-506.25</v>
      </c>
      <c r="AP156" s="75">
        <v>4.8600000000000003</v>
      </c>
      <c r="AQ156" s="75"/>
      <c r="AR156" s="75"/>
      <c r="AS156" s="75">
        <v>5.67</v>
      </c>
      <c r="AT156" s="75"/>
      <c r="AU156" s="75"/>
      <c r="AV156" s="75">
        <v>5.67</v>
      </c>
      <c r="AW156" s="75"/>
      <c r="AX156" s="75"/>
      <c r="AY156" s="75">
        <v>5.67</v>
      </c>
      <c r="AZ156" s="75"/>
      <c r="BA156" s="75"/>
      <c r="BB156" s="75">
        <v>-484.37999999999994</v>
      </c>
    </row>
    <row r="157" spans="1:54" x14ac:dyDescent="0.35">
      <c r="A157"/>
      <c r="B157" t="s">
        <v>951</v>
      </c>
      <c r="C157" t="s">
        <v>1375</v>
      </c>
      <c r="D157" t="s">
        <v>210</v>
      </c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  <c r="AD157" s="75"/>
      <c r="AE157" s="75"/>
      <c r="AF157" s="75"/>
      <c r="AG157" s="75"/>
      <c r="AH157" s="75"/>
      <c r="AI157" s="75"/>
      <c r="AJ157" s="75"/>
      <c r="AK157" s="75"/>
      <c r="AL157" s="75"/>
      <c r="AM157" s="75"/>
      <c r="AN157" s="75"/>
      <c r="AO157" s="75"/>
      <c r="AP157" s="75"/>
      <c r="AQ157" s="75"/>
      <c r="AR157" s="75"/>
      <c r="AS157" s="75"/>
      <c r="AT157" s="75"/>
      <c r="AU157" s="75"/>
      <c r="AV157" s="75"/>
      <c r="AW157" s="75"/>
      <c r="AX157" s="75"/>
      <c r="AY157" s="75"/>
      <c r="AZ157" s="75">
        <v>0.8</v>
      </c>
      <c r="BA157" s="75"/>
      <c r="BB157" s="75">
        <v>0.8</v>
      </c>
    </row>
    <row r="158" spans="1:54" x14ac:dyDescent="0.35">
      <c r="A158"/>
      <c r="B158" t="s">
        <v>1345</v>
      </c>
      <c r="C158">
        <v>40716</v>
      </c>
      <c r="D158" t="s">
        <v>210</v>
      </c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>
        <v>-190.73</v>
      </c>
      <c r="W158" s="75"/>
      <c r="X158" s="75"/>
      <c r="Y158" s="75"/>
      <c r="Z158" s="75"/>
      <c r="AA158" s="75"/>
      <c r="AB158" s="75"/>
      <c r="AC158" s="75"/>
      <c r="AD158" s="75"/>
      <c r="AE158" s="75"/>
      <c r="AF158" s="75"/>
      <c r="AG158" s="75"/>
      <c r="AH158" s="75"/>
      <c r="AI158" s="75"/>
      <c r="AJ158" s="75"/>
      <c r="AK158" s="75"/>
      <c r="AL158" s="75"/>
      <c r="AM158" s="75"/>
      <c r="AN158" s="75"/>
      <c r="AO158" s="75"/>
      <c r="AP158" s="75"/>
      <c r="AQ158" s="75"/>
      <c r="AR158" s="75"/>
      <c r="AS158" s="75"/>
      <c r="AT158" s="75"/>
      <c r="AU158" s="75"/>
      <c r="AV158" s="75"/>
      <c r="AW158" s="75"/>
      <c r="AX158" s="75"/>
      <c r="AY158" s="75"/>
      <c r="AZ158" s="75"/>
      <c r="BA158" s="75"/>
      <c r="BB158" s="75">
        <v>-190.73</v>
      </c>
    </row>
    <row r="159" spans="1:54" x14ac:dyDescent="0.35">
      <c r="A159"/>
      <c r="B159" t="s">
        <v>1344</v>
      </c>
      <c r="C159">
        <v>40716</v>
      </c>
      <c r="D159" t="s">
        <v>210</v>
      </c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>
        <v>-216.36</v>
      </c>
      <c r="W159" s="75"/>
      <c r="X159" s="75"/>
      <c r="Y159" s="75"/>
      <c r="Z159" s="75"/>
      <c r="AA159" s="75"/>
      <c r="AB159" s="75"/>
      <c r="AC159" s="75"/>
      <c r="AD159" s="75"/>
      <c r="AE159" s="75"/>
      <c r="AF159" s="75"/>
      <c r="AG159" s="75"/>
      <c r="AH159" s="75"/>
      <c r="AI159" s="75"/>
      <c r="AJ159" s="75"/>
      <c r="AK159" s="75"/>
      <c r="AL159" s="75"/>
      <c r="AM159" s="75"/>
      <c r="AN159" s="75"/>
      <c r="AO159" s="75"/>
      <c r="AP159" s="75"/>
      <c r="AQ159" s="75"/>
      <c r="AR159" s="75"/>
      <c r="AS159" s="75"/>
      <c r="AT159" s="75"/>
      <c r="AU159" s="75"/>
      <c r="AV159" s="75"/>
      <c r="AW159" s="75"/>
      <c r="AX159" s="75"/>
      <c r="AY159" s="75"/>
      <c r="AZ159" s="75"/>
      <c r="BA159" s="75"/>
      <c r="BB159" s="75">
        <v>-216.36</v>
      </c>
    </row>
    <row r="160" spans="1:54" x14ac:dyDescent="0.35">
      <c r="A160"/>
      <c r="B160" t="s">
        <v>974</v>
      </c>
      <c r="C160">
        <v>21518</v>
      </c>
      <c r="D160" t="s">
        <v>210</v>
      </c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  <c r="AD160" s="75"/>
      <c r="AE160" s="75"/>
      <c r="AF160" s="75"/>
      <c r="AG160" s="75"/>
      <c r="AH160" s="75"/>
      <c r="AI160" s="75"/>
      <c r="AJ160" s="75"/>
      <c r="AK160" s="75"/>
      <c r="AL160" s="75"/>
      <c r="AM160" s="75"/>
      <c r="AN160" s="75"/>
      <c r="AO160" s="75"/>
      <c r="AP160" s="75"/>
      <c r="AQ160" s="75"/>
      <c r="AR160" s="75">
        <v>-406.47</v>
      </c>
      <c r="AS160" s="75"/>
      <c r="AT160" s="75"/>
      <c r="AU160" s="75"/>
      <c r="AV160" s="75"/>
      <c r="AW160" s="75"/>
      <c r="AX160" s="75"/>
      <c r="AY160" s="75"/>
      <c r="AZ160" s="75"/>
      <c r="BA160" s="75"/>
      <c r="BB160" s="75">
        <v>-406.47</v>
      </c>
    </row>
    <row r="161" spans="1:54" x14ac:dyDescent="0.35">
      <c r="A161"/>
      <c r="B161" t="s">
        <v>1343</v>
      </c>
      <c r="C161">
        <v>40716</v>
      </c>
      <c r="D161" t="s">
        <v>210</v>
      </c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>
        <v>-215.77</v>
      </c>
      <c r="W161" s="75"/>
      <c r="X161" s="75"/>
      <c r="Y161" s="75"/>
      <c r="Z161" s="75"/>
      <c r="AA161" s="75"/>
      <c r="AB161" s="75"/>
      <c r="AC161" s="75"/>
      <c r="AD161" s="75"/>
      <c r="AE161" s="75"/>
      <c r="AF161" s="75"/>
      <c r="AG161" s="75"/>
      <c r="AH161" s="75"/>
      <c r="AI161" s="75"/>
      <c r="AJ161" s="75"/>
      <c r="AK161" s="75"/>
      <c r="AL161" s="75"/>
      <c r="AM161" s="75"/>
      <c r="AN161" s="75"/>
      <c r="AO161" s="75"/>
      <c r="AP161" s="75"/>
      <c r="AQ161" s="75"/>
      <c r="AR161" s="75"/>
      <c r="AS161" s="75"/>
      <c r="AT161" s="75"/>
      <c r="AU161" s="75"/>
      <c r="AV161" s="75"/>
      <c r="AW161" s="75"/>
      <c r="AX161" s="75"/>
      <c r="AY161" s="75"/>
      <c r="AZ161" s="75"/>
      <c r="BA161" s="75"/>
      <c r="BB161" s="75">
        <v>-215.77</v>
      </c>
    </row>
    <row r="162" spans="1:54" x14ac:dyDescent="0.35">
      <c r="A162"/>
      <c r="B162" t="s">
        <v>961</v>
      </c>
      <c r="C162">
        <v>40716</v>
      </c>
      <c r="D162" t="s">
        <v>210</v>
      </c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>
        <v>-201.9</v>
      </c>
      <c r="W162" s="75">
        <v>0.36</v>
      </c>
      <c r="X162" s="75"/>
      <c r="Y162" s="75"/>
      <c r="Z162" s="75">
        <v>0.42</v>
      </c>
      <c r="AA162" s="75"/>
      <c r="AB162" s="75"/>
      <c r="AC162" s="75">
        <v>2.58</v>
      </c>
      <c r="AD162" s="75"/>
      <c r="AE162" s="75"/>
      <c r="AF162" s="75"/>
      <c r="AG162" s="75">
        <v>2.64</v>
      </c>
      <c r="AH162" s="75"/>
      <c r="AI162" s="75">
        <v>2.7</v>
      </c>
      <c r="AJ162" s="75"/>
      <c r="AK162" s="75"/>
      <c r="AL162" s="75">
        <v>2.16</v>
      </c>
      <c r="AM162" s="75"/>
      <c r="AN162" s="75"/>
      <c r="AO162" s="75">
        <v>1.62</v>
      </c>
      <c r="AP162" s="75"/>
      <c r="AQ162" s="75"/>
      <c r="AR162" s="75"/>
      <c r="AS162" s="75">
        <v>0.78</v>
      </c>
      <c r="AT162" s="75"/>
      <c r="AU162" s="75">
        <v>11.4</v>
      </c>
      <c r="AV162" s="75"/>
      <c r="AW162" s="75"/>
      <c r="AX162" s="75">
        <v>2.4</v>
      </c>
      <c r="AY162" s="75"/>
      <c r="AZ162" s="75"/>
      <c r="BA162" s="75"/>
      <c r="BB162" s="75">
        <v>-174.84</v>
      </c>
    </row>
    <row r="163" spans="1:54" x14ac:dyDescent="0.35">
      <c r="A163"/>
      <c r="B163" t="s">
        <v>1342</v>
      </c>
      <c r="C163">
        <v>40716</v>
      </c>
      <c r="D163" t="s">
        <v>210</v>
      </c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>
        <v>-214.29</v>
      </c>
      <c r="W163" s="75"/>
      <c r="X163" s="75"/>
      <c r="Y163" s="75"/>
      <c r="Z163" s="75"/>
      <c r="AA163" s="75"/>
      <c r="AB163" s="75"/>
      <c r="AC163" s="75"/>
      <c r="AD163" s="75"/>
      <c r="AE163" s="75"/>
      <c r="AF163" s="75"/>
      <c r="AG163" s="75"/>
      <c r="AH163" s="75"/>
      <c r="AI163" s="75"/>
      <c r="AJ163" s="75"/>
      <c r="AK163" s="75"/>
      <c r="AL163" s="75">
        <v>301.5</v>
      </c>
      <c r="AM163" s="75"/>
      <c r="AN163" s="75"/>
      <c r="AO163" s="75"/>
      <c r="AP163" s="75"/>
      <c r="AQ163" s="75"/>
      <c r="AR163" s="75"/>
      <c r="AS163" s="75"/>
      <c r="AT163" s="75"/>
      <c r="AU163" s="75"/>
      <c r="AV163" s="75"/>
      <c r="AW163" s="75"/>
      <c r="AX163" s="75"/>
      <c r="AY163" s="75"/>
      <c r="AZ163" s="75"/>
      <c r="BA163" s="75"/>
      <c r="BB163" s="75">
        <v>87.210000000000008</v>
      </c>
    </row>
    <row r="164" spans="1:54" x14ac:dyDescent="0.35">
      <c r="A164"/>
      <c r="B164" t="s">
        <v>955</v>
      </c>
      <c r="C164">
        <v>10418</v>
      </c>
      <c r="D164" t="s">
        <v>210</v>
      </c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  <c r="AD164" s="75"/>
      <c r="AE164" s="75"/>
      <c r="AF164" s="75"/>
      <c r="AG164" s="75"/>
      <c r="AH164" s="75"/>
      <c r="AI164" s="75"/>
      <c r="AJ164" s="75"/>
      <c r="AK164" s="75"/>
      <c r="AL164" s="75"/>
      <c r="AM164" s="75"/>
      <c r="AN164" s="75"/>
      <c r="AO164" s="75"/>
      <c r="AP164" s="75"/>
      <c r="AQ164" s="75">
        <v>-392.04</v>
      </c>
      <c r="AR164" s="75"/>
      <c r="AS164" s="75">
        <v>1.84</v>
      </c>
      <c r="AT164" s="75"/>
      <c r="AU164" s="75"/>
      <c r="AV164" s="75">
        <v>1.84</v>
      </c>
      <c r="AW164" s="75"/>
      <c r="AX164" s="75"/>
      <c r="AY164" s="75">
        <v>1.84</v>
      </c>
      <c r="AZ164" s="75"/>
      <c r="BA164" s="75"/>
      <c r="BB164" s="75">
        <v>-386.5200000000001</v>
      </c>
    </row>
    <row r="165" spans="1:54" x14ac:dyDescent="0.35">
      <c r="A165"/>
      <c r="B165" t="s">
        <v>960</v>
      </c>
      <c r="C165">
        <v>22718</v>
      </c>
      <c r="D165" t="s">
        <v>210</v>
      </c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  <c r="AD165" s="75"/>
      <c r="AE165" s="75"/>
      <c r="AF165" s="75"/>
      <c r="AG165" s="75"/>
      <c r="AH165" s="75"/>
      <c r="AI165" s="75"/>
      <c r="AJ165" s="75"/>
      <c r="AK165" s="75"/>
      <c r="AL165" s="75"/>
      <c r="AM165" s="75"/>
      <c r="AN165" s="75"/>
      <c r="AO165" s="75"/>
      <c r="AP165" s="75"/>
      <c r="AQ165" s="75"/>
      <c r="AR165" s="75">
        <v>-403.68</v>
      </c>
      <c r="AS165" s="75"/>
      <c r="AT165" s="75"/>
      <c r="AU165" s="75">
        <v>9.31</v>
      </c>
      <c r="AV165" s="75"/>
      <c r="AW165" s="75"/>
      <c r="AX165" s="75">
        <v>9.31</v>
      </c>
      <c r="AY165" s="75"/>
      <c r="AZ165" s="75"/>
      <c r="BA165" s="75"/>
      <c r="BB165" s="75">
        <v>-385.06</v>
      </c>
    </row>
    <row r="166" spans="1:54" x14ac:dyDescent="0.35">
      <c r="A166"/>
      <c r="B166" t="s">
        <v>968</v>
      </c>
      <c r="C166">
        <v>102318</v>
      </c>
      <c r="D166" t="s">
        <v>210</v>
      </c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  <c r="AD166" s="75"/>
      <c r="AE166" s="75"/>
      <c r="AF166" s="75"/>
      <c r="AG166" s="75"/>
      <c r="AH166" s="75"/>
      <c r="AI166" s="75"/>
      <c r="AJ166" s="75"/>
      <c r="AK166" s="75"/>
      <c r="AL166" s="75"/>
      <c r="AM166" s="75"/>
      <c r="AN166" s="75"/>
      <c r="AO166" s="75"/>
      <c r="AP166" s="75"/>
      <c r="AQ166" s="75"/>
      <c r="AR166" s="75"/>
      <c r="AS166" s="75"/>
      <c r="AT166" s="75"/>
      <c r="AU166" s="75"/>
      <c r="AV166" s="75"/>
      <c r="AW166" s="75"/>
      <c r="AX166" s="75"/>
      <c r="AY166" s="75"/>
      <c r="AZ166" s="75">
        <v>-317.8</v>
      </c>
      <c r="BA166" s="75"/>
      <c r="BB166" s="75">
        <v>-317.8</v>
      </c>
    </row>
    <row r="167" spans="1:54" x14ac:dyDescent="0.35">
      <c r="A167"/>
      <c r="B167" t="s">
        <v>964</v>
      </c>
      <c r="C167">
        <v>40716</v>
      </c>
      <c r="D167" t="s">
        <v>210</v>
      </c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>
        <v>-222.8</v>
      </c>
      <c r="W167" s="75"/>
      <c r="X167" s="75"/>
      <c r="Y167" s="75"/>
      <c r="Z167" s="75"/>
      <c r="AA167" s="75"/>
      <c r="AB167" s="75"/>
      <c r="AC167" s="75"/>
      <c r="AD167" s="75"/>
      <c r="AE167" s="75"/>
      <c r="AF167" s="75"/>
      <c r="AG167" s="75"/>
      <c r="AH167" s="75"/>
      <c r="AI167" s="75"/>
      <c r="AJ167" s="75"/>
      <c r="AK167" s="75"/>
      <c r="AL167" s="75"/>
      <c r="AM167" s="75"/>
      <c r="AN167" s="75"/>
      <c r="AO167" s="75"/>
      <c r="AP167" s="75">
        <v>1</v>
      </c>
      <c r="AQ167" s="75"/>
      <c r="AR167" s="75"/>
      <c r="AS167" s="75">
        <v>1</v>
      </c>
      <c r="AT167" s="75"/>
      <c r="AU167" s="75"/>
      <c r="AV167" s="75"/>
      <c r="AW167" s="75"/>
      <c r="AX167" s="75"/>
      <c r="AY167" s="75"/>
      <c r="AZ167" s="75"/>
      <c r="BA167" s="75"/>
      <c r="BB167" s="75">
        <v>-220.8</v>
      </c>
    </row>
    <row r="168" spans="1:54" x14ac:dyDescent="0.35">
      <c r="A168"/>
      <c r="B168" t="s">
        <v>977</v>
      </c>
      <c r="C168">
        <v>10418</v>
      </c>
      <c r="D168" t="s">
        <v>210</v>
      </c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  <c r="AA168" s="75"/>
      <c r="AB168" s="75"/>
      <c r="AC168" s="75"/>
      <c r="AD168" s="75"/>
      <c r="AE168" s="75"/>
      <c r="AF168" s="75"/>
      <c r="AG168" s="75"/>
      <c r="AH168" s="75"/>
      <c r="AI168" s="75"/>
      <c r="AJ168" s="75"/>
      <c r="AK168" s="75"/>
      <c r="AL168" s="75"/>
      <c r="AM168" s="75"/>
      <c r="AN168" s="75"/>
      <c r="AO168" s="75"/>
      <c r="AP168" s="75"/>
      <c r="AQ168" s="75">
        <v>-400.69</v>
      </c>
      <c r="AR168" s="75"/>
      <c r="AS168" s="75"/>
      <c r="AT168" s="75"/>
      <c r="AU168" s="75"/>
      <c r="AV168" s="75"/>
      <c r="AW168" s="75"/>
      <c r="AX168" s="75"/>
      <c r="AY168" s="75"/>
      <c r="AZ168" s="75"/>
      <c r="BA168" s="75"/>
      <c r="BB168" s="75">
        <v>-400.69</v>
      </c>
    </row>
    <row r="169" spans="1:54" x14ac:dyDescent="0.35">
      <c r="A169"/>
      <c r="B169" t="s">
        <v>1341</v>
      </c>
      <c r="C169">
        <v>40716</v>
      </c>
      <c r="D169" t="s">
        <v>210</v>
      </c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>
        <v>-221.92</v>
      </c>
      <c r="W169" s="75"/>
      <c r="X169" s="75"/>
      <c r="Y169" s="75"/>
      <c r="Z169" s="75"/>
      <c r="AA169" s="75"/>
      <c r="AB169" s="75"/>
      <c r="AC169" s="75"/>
      <c r="AD169" s="75"/>
      <c r="AE169" s="75"/>
      <c r="AF169" s="75"/>
      <c r="AG169" s="75"/>
      <c r="AH169" s="75"/>
      <c r="AI169" s="75"/>
      <c r="AJ169" s="75"/>
      <c r="AK169" s="75"/>
      <c r="AL169" s="75"/>
      <c r="AM169" s="75"/>
      <c r="AN169" s="75"/>
      <c r="AO169" s="75"/>
      <c r="AP169" s="75"/>
      <c r="AQ169" s="75"/>
      <c r="AR169" s="75"/>
      <c r="AS169" s="75"/>
      <c r="AT169" s="75"/>
      <c r="AU169" s="75"/>
      <c r="AV169" s="75"/>
      <c r="AW169" s="75"/>
      <c r="AX169" s="75"/>
      <c r="AY169" s="75"/>
      <c r="AZ169" s="75"/>
      <c r="BA169" s="75"/>
      <c r="BB169" s="75">
        <v>-221.92</v>
      </c>
    </row>
    <row r="170" spans="1:54" x14ac:dyDescent="0.35">
      <c r="A170"/>
      <c r="B170" t="s">
        <v>976</v>
      </c>
      <c r="C170">
        <v>10518</v>
      </c>
      <c r="D170" t="s">
        <v>210</v>
      </c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  <c r="AD170" s="75"/>
      <c r="AE170" s="75"/>
      <c r="AF170" s="75"/>
      <c r="AG170" s="75"/>
      <c r="AH170" s="75"/>
      <c r="AI170" s="75"/>
      <c r="AJ170" s="75"/>
      <c r="AK170" s="75"/>
      <c r="AL170" s="75"/>
      <c r="AM170" s="75"/>
      <c r="AN170" s="75"/>
      <c r="AO170" s="75"/>
      <c r="AP170" s="75"/>
      <c r="AQ170" s="75">
        <v>-377.48</v>
      </c>
      <c r="AR170" s="75"/>
      <c r="AS170" s="75"/>
      <c r="AT170" s="75"/>
      <c r="AU170" s="75"/>
      <c r="AV170" s="75"/>
      <c r="AW170" s="75"/>
      <c r="AX170" s="75"/>
      <c r="AY170" s="75"/>
      <c r="AZ170" s="75"/>
      <c r="BA170" s="75"/>
      <c r="BB170" s="75">
        <v>-377.48</v>
      </c>
    </row>
    <row r="171" spans="1:54" x14ac:dyDescent="0.35">
      <c r="A171"/>
      <c r="B171" t="s">
        <v>1339</v>
      </c>
      <c r="C171">
        <v>40716</v>
      </c>
      <c r="D171" t="s">
        <v>210</v>
      </c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>
        <v>-218.68</v>
      </c>
      <c r="W171" s="75"/>
      <c r="X171" s="75"/>
      <c r="Y171" s="75"/>
      <c r="Z171" s="75"/>
      <c r="AA171" s="75"/>
      <c r="AB171" s="75"/>
      <c r="AC171" s="75"/>
      <c r="AD171" s="75"/>
      <c r="AE171" s="75"/>
      <c r="AF171" s="75"/>
      <c r="AG171" s="75"/>
      <c r="AH171" s="75"/>
      <c r="AI171" s="75"/>
      <c r="AJ171" s="75"/>
      <c r="AK171" s="75"/>
      <c r="AL171" s="75"/>
      <c r="AM171" s="75"/>
      <c r="AN171" s="75"/>
      <c r="AO171" s="75"/>
      <c r="AP171" s="75"/>
      <c r="AQ171" s="75"/>
      <c r="AR171" s="75"/>
      <c r="AS171" s="75"/>
      <c r="AT171" s="75"/>
      <c r="AU171" s="75"/>
      <c r="AV171" s="75"/>
      <c r="AW171" s="75"/>
      <c r="AX171" s="75"/>
      <c r="AY171" s="75"/>
      <c r="AZ171" s="75"/>
      <c r="BA171" s="75"/>
      <c r="BB171" s="75">
        <v>-218.68</v>
      </c>
    </row>
    <row r="172" spans="1:54" x14ac:dyDescent="0.35">
      <c r="A172"/>
      <c r="B172" t="s">
        <v>969</v>
      </c>
      <c r="C172">
        <v>102318</v>
      </c>
      <c r="D172" t="s">
        <v>210</v>
      </c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  <c r="AB172" s="75"/>
      <c r="AC172" s="75"/>
      <c r="AD172" s="75"/>
      <c r="AE172" s="75"/>
      <c r="AF172" s="75"/>
      <c r="AG172" s="75"/>
      <c r="AH172" s="75"/>
      <c r="AI172" s="75"/>
      <c r="AJ172" s="75"/>
      <c r="AK172" s="75"/>
      <c r="AL172" s="75"/>
      <c r="AM172" s="75"/>
      <c r="AN172" s="75"/>
      <c r="AO172" s="75"/>
      <c r="AP172" s="75"/>
      <c r="AQ172" s="75"/>
      <c r="AR172" s="75"/>
      <c r="AS172" s="75"/>
      <c r="AT172" s="75"/>
      <c r="AU172" s="75"/>
      <c r="AV172" s="75"/>
      <c r="AW172" s="75"/>
      <c r="AX172" s="75"/>
      <c r="AY172" s="75"/>
      <c r="AZ172" s="75">
        <v>-1049.1600000000001</v>
      </c>
      <c r="BA172" s="75"/>
      <c r="BB172" s="75">
        <v>-1049.1600000000001</v>
      </c>
    </row>
    <row r="173" spans="1:54" x14ac:dyDescent="0.35">
      <c r="A173"/>
      <c r="B173" t="s">
        <v>965</v>
      </c>
      <c r="C173">
        <v>40716</v>
      </c>
      <c r="D173" t="s">
        <v>210</v>
      </c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>
        <v>-218.4</v>
      </c>
      <c r="W173" s="75"/>
      <c r="X173" s="75">
        <v>2.85</v>
      </c>
      <c r="Y173" s="75"/>
      <c r="Z173" s="75"/>
      <c r="AA173" s="75">
        <v>2.85</v>
      </c>
      <c r="AB173" s="75"/>
      <c r="AC173" s="75"/>
      <c r="AD173" s="75">
        <v>2.85</v>
      </c>
      <c r="AE173" s="75"/>
      <c r="AF173" s="75"/>
      <c r="AG173" s="75">
        <v>2.85</v>
      </c>
      <c r="AH173" s="75"/>
      <c r="AI173" s="75"/>
      <c r="AJ173" s="75">
        <v>0.6</v>
      </c>
      <c r="AK173" s="75"/>
      <c r="AL173" s="75"/>
      <c r="AM173" s="75">
        <v>0.6</v>
      </c>
      <c r="AN173" s="75"/>
      <c r="AO173" s="75"/>
      <c r="AP173" s="75">
        <v>0.6</v>
      </c>
      <c r="AQ173" s="75"/>
      <c r="AR173" s="75"/>
      <c r="AS173" s="75"/>
      <c r="AT173" s="75"/>
      <c r="AU173" s="75"/>
      <c r="AV173" s="75"/>
      <c r="AW173" s="75"/>
      <c r="AX173" s="75"/>
      <c r="AY173" s="75"/>
      <c r="AZ173" s="75"/>
      <c r="BA173" s="75"/>
      <c r="BB173" s="75">
        <v>-205.20000000000005</v>
      </c>
    </row>
    <row r="174" spans="1:54" x14ac:dyDescent="0.35">
      <c r="A174"/>
      <c r="B174" t="s">
        <v>952</v>
      </c>
      <c r="C174">
        <v>21518</v>
      </c>
      <c r="D174" t="s">
        <v>210</v>
      </c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  <c r="AD174" s="75"/>
      <c r="AE174" s="75"/>
      <c r="AF174" s="75"/>
      <c r="AG174" s="75"/>
      <c r="AH174" s="75"/>
      <c r="AI174" s="75"/>
      <c r="AJ174" s="75"/>
      <c r="AK174" s="75"/>
      <c r="AL174" s="75"/>
      <c r="AM174" s="75"/>
      <c r="AN174" s="75"/>
      <c r="AO174" s="75"/>
      <c r="AP174" s="75"/>
      <c r="AQ174" s="75"/>
      <c r="AR174" s="75">
        <v>-415.35</v>
      </c>
      <c r="AS174" s="75"/>
      <c r="AT174" s="75">
        <v>5.44</v>
      </c>
      <c r="AU174" s="75"/>
      <c r="AV174" s="75"/>
      <c r="AW174" s="75">
        <v>5.44</v>
      </c>
      <c r="AX174" s="75"/>
      <c r="AY174" s="75"/>
      <c r="AZ174" s="75">
        <v>5.44</v>
      </c>
      <c r="BA174" s="75"/>
      <c r="BB174" s="75">
        <v>-399.03000000000003</v>
      </c>
    </row>
    <row r="175" spans="1:54" x14ac:dyDescent="0.35">
      <c r="A175"/>
      <c r="B175" t="s">
        <v>1340</v>
      </c>
      <c r="C175">
        <v>40716</v>
      </c>
      <c r="D175" t="s">
        <v>210</v>
      </c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>
        <v>-226.54</v>
      </c>
      <c r="W175" s="75"/>
      <c r="X175" s="75"/>
      <c r="Y175" s="75"/>
      <c r="Z175" s="75"/>
      <c r="AA175" s="75"/>
      <c r="AB175" s="75"/>
      <c r="AC175" s="75"/>
      <c r="AD175" s="75"/>
      <c r="AE175" s="75"/>
      <c r="AF175" s="75"/>
      <c r="AG175" s="75"/>
      <c r="AH175" s="75"/>
      <c r="AI175" s="75"/>
      <c r="AJ175" s="75"/>
      <c r="AK175" s="75"/>
      <c r="AL175" s="75"/>
      <c r="AM175" s="75"/>
      <c r="AN175" s="75"/>
      <c r="AO175" s="75"/>
      <c r="AP175" s="75"/>
      <c r="AQ175" s="75"/>
      <c r="AR175" s="75"/>
      <c r="AS175" s="75"/>
      <c r="AT175" s="75"/>
      <c r="AU175" s="75"/>
      <c r="AV175" s="75"/>
      <c r="AW175" s="75"/>
      <c r="AX175" s="75"/>
      <c r="AY175" s="75"/>
      <c r="AZ175" s="75"/>
      <c r="BA175" s="75"/>
      <c r="BB175" s="75">
        <v>-226.54</v>
      </c>
    </row>
    <row r="176" spans="1:54" x14ac:dyDescent="0.35">
      <c r="A176"/>
      <c r="B176" t="s">
        <v>954</v>
      </c>
      <c r="C176">
        <v>21518</v>
      </c>
      <c r="D176" t="s">
        <v>210</v>
      </c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  <c r="AE176" s="75"/>
      <c r="AF176" s="75"/>
      <c r="AG176" s="75"/>
      <c r="AH176" s="75"/>
      <c r="AI176" s="75"/>
      <c r="AJ176" s="75"/>
      <c r="AK176" s="75"/>
      <c r="AL176" s="75"/>
      <c r="AM176" s="75"/>
      <c r="AN176" s="75"/>
      <c r="AO176" s="75"/>
      <c r="AP176" s="75"/>
      <c r="AQ176" s="75"/>
      <c r="AR176" s="75">
        <v>-405.72</v>
      </c>
      <c r="AS176" s="75"/>
      <c r="AT176" s="75">
        <v>2.4</v>
      </c>
      <c r="AU176" s="75"/>
      <c r="AV176" s="75"/>
      <c r="AW176" s="75">
        <v>2.4</v>
      </c>
      <c r="AX176" s="75"/>
      <c r="AY176" s="75"/>
      <c r="AZ176" s="75">
        <v>2.4</v>
      </c>
      <c r="BA176" s="75"/>
      <c r="BB176" s="75">
        <v>-398.5200000000001</v>
      </c>
    </row>
    <row r="177" spans="1:54" x14ac:dyDescent="0.35">
      <c r="A177"/>
      <c r="B177" t="s">
        <v>949</v>
      </c>
      <c r="C177">
        <v>40716</v>
      </c>
      <c r="D177" t="s">
        <v>100</v>
      </c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  <c r="AD177" s="75"/>
      <c r="AE177" s="75"/>
      <c r="AF177" s="75"/>
      <c r="AG177" s="75"/>
      <c r="AH177" s="75">
        <v>0.15</v>
      </c>
      <c r="AI177" s="75"/>
      <c r="AJ177" s="75"/>
      <c r="AK177" s="75"/>
      <c r="AL177" s="75"/>
      <c r="AM177" s="75"/>
      <c r="AN177" s="75"/>
      <c r="AO177" s="75"/>
      <c r="AP177" s="75"/>
      <c r="AQ177" s="75"/>
      <c r="AR177" s="75"/>
      <c r="AS177" s="75"/>
      <c r="AT177" s="75">
        <v>1</v>
      </c>
      <c r="AU177" s="75"/>
      <c r="AV177" s="75"/>
      <c r="AW177" s="75"/>
      <c r="AX177" s="75"/>
      <c r="AY177" s="75"/>
      <c r="AZ177" s="75"/>
      <c r="BA177" s="75"/>
      <c r="BB177" s="75">
        <v>1.1499999999999999</v>
      </c>
    </row>
    <row r="178" spans="1:54" x14ac:dyDescent="0.35">
      <c r="A178"/>
      <c r="C178"/>
      <c r="D178" t="s">
        <v>210</v>
      </c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>
        <v>-224.99</v>
      </c>
      <c r="W178" s="75"/>
      <c r="X178" s="75"/>
      <c r="Y178" s="75">
        <v>0.96</v>
      </c>
      <c r="Z178" s="75"/>
      <c r="AA178" s="75"/>
      <c r="AB178" s="75">
        <v>0.79999999999999993</v>
      </c>
      <c r="AC178" s="75"/>
      <c r="AD178" s="75"/>
      <c r="AE178" s="75">
        <v>0.79999999999999993</v>
      </c>
      <c r="AF178" s="75"/>
      <c r="AG178" s="75"/>
      <c r="AH178" s="75">
        <v>0.79</v>
      </c>
      <c r="AI178" s="75"/>
      <c r="AJ178" s="75"/>
      <c r="AK178" s="75">
        <v>0.82</v>
      </c>
      <c r="AL178" s="75"/>
      <c r="AM178" s="75">
        <v>0</v>
      </c>
      <c r="AN178" s="75">
        <v>1</v>
      </c>
      <c r="AO178" s="75"/>
      <c r="AP178" s="75"/>
      <c r="AQ178" s="75">
        <v>1.01</v>
      </c>
      <c r="AR178" s="75"/>
      <c r="AS178" s="75"/>
      <c r="AT178" s="75">
        <v>0.98</v>
      </c>
      <c r="AU178" s="75"/>
      <c r="AV178" s="75"/>
      <c r="AW178" s="75">
        <v>0.81</v>
      </c>
      <c r="AX178" s="75"/>
      <c r="AY178" s="75"/>
      <c r="AZ178" s="75">
        <v>0.97</v>
      </c>
      <c r="BA178" s="75"/>
      <c r="BB178" s="75">
        <v>-216.05</v>
      </c>
    </row>
    <row r="179" spans="1:54" x14ac:dyDescent="0.35">
      <c r="A179"/>
      <c r="B179" t="s">
        <v>948</v>
      </c>
      <c r="C179">
        <v>112717</v>
      </c>
      <c r="D179" t="s">
        <v>210</v>
      </c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  <c r="AD179" s="75"/>
      <c r="AE179" s="75"/>
      <c r="AF179" s="75"/>
      <c r="AG179" s="75"/>
      <c r="AH179" s="75"/>
      <c r="AI179" s="75"/>
      <c r="AJ179" s="75"/>
      <c r="AK179" s="75"/>
      <c r="AL179" s="75"/>
      <c r="AM179" s="75"/>
      <c r="AN179" s="75"/>
      <c r="AO179" s="75">
        <v>-414.75</v>
      </c>
      <c r="AP179" s="75"/>
      <c r="AQ179" s="75">
        <v>0.9</v>
      </c>
      <c r="AR179" s="75"/>
      <c r="AS179" s="75"/>
      <c r="AT179" s="75">
        <v>0.9</v>
      </c>
      <c r="AU179" s="75"/>
      <c r="AV179" s="75"/>
      <c r="AW179" s="75">
        <v>0.9</v>
      </c>
      <c r="AX179" s="75"/>
      <c r="AY179" s="75"/>
      <c r="AZ179" s="75">
        <v>0.9</v>
      </c>
      <c r="BA179" s="75"/>
      <c r="BB179" s="75">
        <v>-411.15000000000009</v>
      </c>
    </row>
    <row r="180" spans="1:54" x14ac:dyDescent="0.35">
      <c r="A180"/>
      <c r="B180" t="s">
        <v>958</v>
      </c>
      <c r="C180">
        <v>40716</v>
      </c>
      <c r="D180" t="s">
        <v>210</v>
      </c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>
        <v>-209.58</v>
      </c>
      <c r="W180" s="75"/>
      <c r="X180" s="75">
        <v>1.4</v>
      </c>
      <c r="Y180" s="75"/>
      <c r="Z180" s="75"/>
      <c r="AA180" s="75">
        <v>1.4</v>
      </c>
      <c r="AB180" s="75"/>
      <c r="AC180" s="75">
        <v>1.4</v>
      </c>
      <c r="AD180" s="75"/>
      <c r="AE180" s="75"/>
      <c r="AF180" s="75"/>
      <c r="AG180" s="75">
        <v>1.4</v>
      </c>
      <c r="AH180" s="75"/>
      <c r="AI180" s="75"/>
      <c r="AJ180" s="75">
        <v>1.4</v>
      </c>
      <c r="AK180" s="75"/>
      <c r="AL180" s="75"/>
      <c r="AM180" s="75">
        <v>1.4</v>
      </c>
      <c r="AN180" s="75"/>
      <c r="AO180" s="75"/>
      <c r="AP180" s="75">
        <v>1.4</v>
      </c>
      <c r="AQ180" s="75"/>
      <c r="AR180" s="75"/>
      <c r="AS180" s="75">
        <v>1.4</v>
      </c>
      <c r="AT180" s="75"/>
      <c r="AU180" s="75"/>
      <c r="AV180" s="75">
        <v>1.4</v>
      </c>
      <c r="AW180" s="75"/>
      <c r="AX180" s="75"/>
      <c r="AY180" s="75">
        <v>1.4</v>
      </c>
      <c r="AZ180" s="75"/>
      <c r="BA180" s="75"/>
      <c r="BB180" s="75">
        <v>-195.57999999999996</v>
      </c>
    </row>
    <row r="181" spans="1:54" x14ac:dyDescent="0.35">
      <c r="A181"/>
      <c r="B181" t="s">
        <v>1375</v>
      </c>
      <c r="C181" t="s">
        <v>1375</v>
      </c>
      <c r="D181" t="s">
        <v>210</v>
      </c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>
        <v>6095.74</v>
      </c>
      <c r="W181" s="75">
        <v>-3.14</v>
      </c>
      <c r="X181" s="75">
        <v>-10.14</v>
      </c>
      <c r="Y181" s="75">
        <v>-5.48</v>
      </c>
      <c r="Z181" s="75"/>
      <c r="AA181" s="75">
        <v>-19.03</v>
      </c>
      <c r="AB181" s="75">
        <v>-24.31</v>
      </c>
      <c r="AC181" s="75">
        <v>-1.75</v>
      </c>
      <c r="AD181" s="75">
        <v>-7.75</v>
      </c>
      <c r="AE181" s="75">
        <v>-4.8899999999999997</v>
      </c>
      <c r="AF181" s="75">
        <v>-31.43</v>
      </c>
      <c r="AG181" s="75">
        <v>-9.76</v>
      </c>
      <c r="AH181" s="75">
        <v>-2.5499999999999998</v>
      </c>
      <c r="AI181" s="75"/>
      <c r="AJ181" s="75">
        <v>-37.599999999999994</v>
      </c>
      <c r="AK181" s="75"/>
      <c r="AL181" s="75"/>
      <c r="AM181" s="75"/>
      <c r="AN181" s="75">
        <v>-352.41999999999996</v>
      </c>
      <c r="AO181" s="75">
        <v>1828.04</v>
      </c>
      <c r="AP181" s="75">
        <v>2000</v>
      </c>
      <c r="AQ181" s="75">
        <v>1704.1799999999998</v>
      </c>
      <c r="AR181" s="75">
        <v>1695.6</v>
      </c>
      <c r="AS181" s="75">
        <v>2495.37</v>
      </c>
      <c r="AT181" s="75">
        <v>0.15</v>
      </c>
      <c r="AU181" s="75">
        <v>0.88</v>
      </c>
      <c r="AV181" s="75">
        <v>-3428.23</v>
      </c>
      <c r="AW181" s="75">
        <v>-240.76</v>
      </c>
      <c r="AX181" s="75">
        <v>1971.61</v>
      </c>
      <c r="AY181" s="75">
        <v>-330.76</v>
      </c>
      <c r="AZ181" s="75">
        <v>1978.36</v>
      </c>
      <c r="BA181" s="75">
        <v>0.2</v>
      </c>
      <c r="BB181" s="75">
        <v>15260.130000000001</v>
      </c>
    </row>
    <row r="182" spans="1:54" x14ac:dyDescent="0.35">
      <c r="A182" s="7" t="s">
        <v>859</v>
      </c>
      <c r="B182" s="7"/>
      <c r="C182" s="7"/>
      <c r="D182" s="7"/>
      <c r="E182" s="75">
        <v>215.10000000000036</v>
      </c>
      <c r="F182" s="75">
        <v>-208.36</v>
      </c>
      <c r="G182" s="75">
        <v>5.04</v>
      </c>
      <c r="H182" s="75">
        <v>73280.87999999999</v>
      </c>
      <c r="I182" s="75">
        <v>116.85</v>
      </c>
      <c r="J182" s="75">
        <v>-73406.95</v>
      </c>
      <c r="K182" s="75">
        <v>206.71000000000095</v>
      </c>
      <c r="L182" s="75">
        <v>50.02</v>
      </c>
      <c r="M182" s="75">
        <v>18.05</v>
      </c>
      <c r="N182" s="75">
        <v>10302.17</v>
      </c>
      <c r="O182" s="75">
        <v>54.470000000000006</v>
      </c>
      <c r="P182" s="75">
        <v>-10622.990000000002</v>
      </c>
      <c r="Q182" s="75">
        <v>1.0399999999999991</v>
      </c>
      <c r="R182" s="75">
        <v>129.30999999999949</v>
      </c>
      <c r="S182" s="75">
        <v>12.6</v>
      </c>
      <c r="T182" s="75">
        <v>393.75000000000006</v>
      </c>
      <c r="U182" s="75">
        <v>-519.63000000000011</v>
      </c>
      <c r="V182" s="75">
        <v>-7.7899999999999636</v>
      </c>
      <c r="W182" s="75">
        <v>6.2799999999999976</v>
      </c>
      <c r="X182" s="75">
        <v>-7.02</v>
      </c>
      <c r="Y182" s="75">
        <v>24.6</v>
      </c>
      <c r="Z182" s="75">
        <v>613.53999999999985</v>
      </c>
      <c r="AA182" s="75">
        <v>-630.99</v>
      </c>
      <c r="AB182" s="75">
        <v>2.2800000000000047</v>
      </c>
      <c r="AC182" s="75">
        <v>-2.9200000000000013</v>
      </c>
      <c r="AD182" s="75">
        <v>33.739999999999995</v>
      </c>
      <c r="AE182" s="75">
        <v>-11.759999999999994</v>
      </c>
      <c r="AF182" s="75">
        <v>-26.15000000000007</v>
      </c>
      <c r="AG182" s="75">
        <v>2.2800000000000011</v>
      </c>
      <c r="AH182" s="75">
        <v>30.52</v>
      </c>
      <c r="AI182" s="75">
        <v>14.970000000000002</v>
      </c>
      <c r="AJ182" s="75">
        <v>-45.279999999999994</v>
      </c>
      <c r="AK182" s="75">
        <v>33.18</v>
      </c>
      <c r="AL182" s="75">
        <v>734.03</v>
      </c>
      <c r="AM182" s="75">
        <v>56.059999999999995</v>
      </c>
      <c r="AN182" s="75">
        <v>-810.91</v>
      </c>
      <c r="AO182" s="75">
        <v>2026.73</v>
      </c>
      <c r="AP182" s="75">
        <v>2022.7600000000004</v>
      </c>
      <c r="AQ182" s="75">
        <v>-225.63000000000011</v>
      </c>
      <c r="AR182" s="75">
        <v>-2318.64</v>
      </c>
      <c r="AS182" s="75">
        <v>461.69000000000005</v>
      </c>
      <c r="AT182" s="75">
        <v>42.36999999999999</v>
      </c>
      <c r="AU182" s="75">
        <v>22.93</v>
      </c>
      <c r="AV182" s="75">
        <v>-3411.95</v>
      </c>
      <c r="AW182" s="75">
        <v>-194.54</v>
      </c>
      <c r="AX182" s="75">
        <v>1986.1799999999998</v>
      </c>
      <c r="AY182" s="75">
        <v>-2351.33</v>
      </c>
      <c r="AZ182" s="75">
        <v>-1.6199999999998909</v>
      </c>
      <c r="BA182" s="75">
        <v>1.07</v>
      </c>
      <c r="BB182" s="75">
        <v>-1903.2600000000166</v>
      </c>
    </row>
    <row r="183" spans="1:54" x14ac:dyDescent="0.35">
      <c r="A183"/>
      <c r="C183"/>
      <c r="D183"/>
    </row>
    <row r="184" spans="1:54" x14ac:dyDescent="0.35">
      <c r="A184"/>
      <c r="C184"/>
      <c r="D184"/>
    </row>
    <row r="185" spans="1:54" x14ac:dyDescent="0.35">
      <c r="A185"/>
      <c r="C185"/>
      <c r="D185"/>
    </row>
    <row r="186" spans="1:54" x14ac:dyDescent="0.35">
      <c r="A186"/>
      <c r="C186"/>
      <c r="D186"/>
    </row>
    <row r="187" spans="1:54" x14ac:dyDescent="0.35">
      <c r="A187"/>
      <c r="C187"/>
      <c r="D187"/>
    </row>
    <row r="188" spans="1:54" x14ac:dyDescent="0.35">
      <c r="A188"/>
      <c r="C188"/>
      <c r="D188"/>
    </row>
    <row r="189" spans="1:54" x14ac:dyDescent="0.35">
      <c r="A189"/>
      <c r="C189"/>
      <c r="D189"/>
    </row>
    <row r="190" spans="1:54" x14ac:dyDescent="0.35">
      <c r="A190"/>
      <c r="C190"/>
      <c r="D190"/>
    </row>
    <row r="191" spans="1:54" x14ac:dyDescent="0.35">
      <c r="A191"/>
      <c r="C191"/>
      <c r="D191"/>
    </row>
    <row r="192" spans="1:54" x14ac:dyDescent="0.35">
      <c r="A192"/>
      <c r="C192"/>
      <c r="D192"/>
    </row>
    <row r="193" spans="1:4" x14ac:dyDescent="0.35">
      <c r="A193"/>
      <c r="C193"/>
      <c r="D193"/>
    </row>
    <row r="194" spans="1:4" x14ac:dyDescent="0.35">
      <c r="A194"/>
      <c r="C194"/>
      <c r="D194"/>
    </row>
    <row r="195" spans="1:4" x14ac:dyDescent="0.35">
      <c r="A195"/>
      <c r="C195"/>
      <c r="D195"/>
    </row>
    <row r="196" spans="1:4" x14ac:dyDescent="0.35">
      <c r="A196"/>
      <c r="C196"/>
      <c r="D196"/>
    </row>
    <row r="197" spans="1:4" x14ac:dyDescent="0.35">
      <c r="A197"/>
      <c r="C197"/>
      <c r="D197"/>
    </row>
    <row r="198" spans="1:4" x14ac:dyDescent="0.35">
      <c r="A198"/>
      <c r="C198"/>
      <c r="D198"/>
    </row>
    <row r="199" spans="1:4" x14ac:dyDescent="0.35">
      <c r="A199"/>
      <c r="C199"/>
      <c r="D199"/>
    </row>
    <row r="200" spans="1:4" x14ac:dyDescent="0.35">
      <c r="A200"/>
      <c r="C200"/>
      <c r="D200"/>
    </row>
    <row r="201" spans="1:4" x14ac:dyDescent="0.35">
      <c r="A201"/>
      <c r="C201"/>
      <c r="D201"/>
    </row>
    <row r="202" spans="1:4" x14ac:dyDescent="0.35">
      <c r="A202"/>
      <c r="C202"/>
      <c r="D202"/>
    </row>
    <row r="203" spans="1:4" x14ac:dyDescent="0.35">
      <c r="A203"/>
      <c r="C203"/>
      <c r="D203"/>
    </row>
    <row r="204" spans="1:4" x14ac:dyDescent="0.35">
      <c r="A204"/>
      <c r="C204"/>
      <c r="D204"/>
    </row>
    <row r="205" spans="1:4" x14ac:dyDescent="0.35">
      <c r="A205"/>
      <c r="C205"/>
      <c r="D205"/>
    </row>
    <row r="206" spans="1:4" x14ac:dyDescent="0.35">
      <c r="A206"/>
      <c r="C206"/>
      <c r="D206"/>
    </row>
    <row r="207" spans="1:4" x14ac:dyDescent="0.35">
      <c r="A207"/>
      <c r="C207"/>
      <c r="D207"/>
    </row>
    <row r="208" spans="1:4" x14ac:dyDescent="0.35">
      <c r="A208"/>
      <c r="C208"/>
      <c r="D208"/>
    </row>
    <row r="209" spans="1:4" x14ac:dyDescent="0.35">
      <c r="A209"/>
      <c r="C209"/>
      <c r="D209"/>
    </row>
    <row r="210" spans="1:4" x14ac:dyDescent="0.35">
      <c r="A210"/>
      <c r="C210"/>
      <c r="D210"/>
    </row>
    <row r="211" spans="1:4" x14ac:dyDescent="0.35">
      <c r="A211"/>
      <c r="C211"/>
      <c r="D211"/>
    </row>
    <row r="212" spans="1:4" x14ac:dyDescent="0.35">
      <c r="A212"/>
      <c r="C212"/>
      <c r="D212"/>
    </row>
    <row r="213" spans="1:4" x14ac:dyDescent="0.35">
      <c r="A213"/>
      <c r="C213"/>
      <c r="D213"/>
    </row>
    <row r="214" spans="1:4" x14ac:dyDescent="0.35">
      <c r="A214"/>
      <c r="C214"/>
      <c r="D214"/>
    </row>
    <row r="215" spans="1:4" x14ac:dyDescent="0.35">
      <c r="A215"/>
      <c r="C215"/>
      <c r="D215"/>
    </row>
    <row r="216" spans="1:4" x14ac:dyDescent="0.35">
      <c r="A216"/>
      <c r="C216"/>
      <c r="D216"/>
    </row>
    <row r="217" spans="1:4" x14ac:dyDescent="0.35">
      <c r="A217"/>
      <c r="C217"/>
      <c r="D217"/>
    </row>
    <row r="218" spans="1:4" x14ac:dyDescent="0.35">
      <c r="A218"/>
      <c r="C218"/>
      <c r="D218"/>
    </row>
    <row r="219" spans="1:4" x14ac:dyDescent="0.35">
      <c r="A219"/>
      <c r="C219"/>
      <c r="D219"/>
    </row>
    <row r="220" spans="1:4" x14ac:dyDescent="0.35">
      <c r="A220"/>
      <c r="C220"/>
      <c r="D220"/>
    </row>
    <row r="221" spans="1:4" x14ac:dyDescent="0.35">
      <c r="A221"/>
      <c r="C221"/>
      <c r="D221"/>
    </row>
    <row r="222" spans="1:4" x14ac:dyDescent="0.35">
      <c r="A222"/>
      <c r="C222"/>
      <c r="D222"/>
    </row>
    <row r="223" spans="1:4" x14ac:dyDescent="0.35">
      <c r="A223"/>
      <c r="C223"/>
      <c r="D223"/>
    </row>
    <row r="224" spans="1:4" x14ac:dyDescent="0.35">
      <c r="A224"/>
      <c r="C224"/>
      <c r="D224"/>
    </row>
    <row r="225" spans="1:4" x14ac:dyDescent="0.35">
      <c r="A225"/>
      <c r="C225"/>
      <c r="D225"/>
    </row>
    <row r="226" spans="1:4" x14ac:dyDescent="0.35">
      <c r="A226"/>
      <c r="C226"/>
      <c r="D226"/>
    </row>
    <row r="227" spans="1:4" x14ac:dyDescent="0.35">
      <c r="A227"/>
      <c r="C227"/>
      <c r="D227"/>
    </row>
    <row r="228" spans="1:4" x14ac:dyDescent="0.35">
      <c r="A228"/>
      <c r="C228"/>
      <c r="D228"/>
    </row>
    <row r="229" spans="1:4" x14ac:dyDescent="0.35">
      <c r="A229"/>
      <c r="C229"/>
      <c r="D229"/>
    </row>
    <row r="230" spans="1:4" x14ac:dyDescent="0.35">
      <c r="A230"/>
      <c r="C230"/>
      <c r="D230"/>
    </row>
    <row r="231" spans="1:4" x14ac:dyDescent="0.35">
      <c r="A231"/>
      <c r="C231"/>
      <c r="D231"/>
    </row>
    <row r="232" spans="1:4" x14ac:dyDescent="0.35">
      <c r="A232"/>
      <c r="C232"/>
      <c r="D232"/>
    </row>
    <row r="233" spans="1:4" x14ac:dyDescent="0.35">
      <c r="A233"/>
      <c r="C233"/>
      <c r="D233"/>
    </row>
    <row r="234" spans="1:4" x14ac:dyDescent="0.35">
      <c r="A234"/>
      <c r="C234"/>
      <c r="D234"/>
    </row>
    <row r="235" spans="1:4" x14ac:dyDescent="0.35">
      <c r="A235"/>
      <c r="C235"/>
      <c r="D235"/>
    </row>
    <row r="236" spans="1:4" x14ac:dyDescent="0.35">
      <c r="A236"/>
      <c r="C236"/>
      <c r="D236"/>
    </row>
    <row r="237" spans="1:4" x14ac:dyDescent="0.35">
      <c r="A237"/>
      <c r="C237"/>
      <c r="D237"/>
    </row>
    <row r="238" spans="1:4" x14ac:dyDescent="0.35">
      <c r="A238"/>
      <c r="C238"/>
      <c r="D238"/>
    </row>
    <row r="239" spans="1:4" x14ac:dyDescent="0.35">
      <c r="A239"/>
      <c r="C239"/>
      <c r="D239"/>
    </row>
    <row r="240" spans="1:4" x14ac:dyDescent="0.35">
      <c r="A240"/>
      <c r="C240"/>
      <c r="D240"/>
    </row>
    <row r="241" spans="1:4" x14ac:dyDescent="0.35">
      <c r="A241"/>
      <c r="C241"/>
      <c r="D241"/>
    </row>
    <row r="242" spans="1:4" x14ac:dyDescent="0.35">
      <c r="A242"/>
      <c r="C242"/>
      <c r="D242"/>
    </row>
    <row r="243" spans="1:4" x14ac:dyDescent="0.35">
      <c r="A243"/>
      <c r="C243"/>
      <c r="D243"/>
    </row>
    <row r="244" spans="1:4" x14ac:dyDescent="0.35">
      <c r="A244"/>
      <c r="C244"/>
      <c r="D244"/>
    </row>
    <row r="245" spans="1:4" x14ac:dyDescent="0.35">
      <c r="A245"/>
      <c r="C245"/>
      <c r="D245"/>
    </row>
    <row r="246" spans="1:4" x14ac:dyDescent="0.35">
      <c r="A246"/>
      <c r="C246"/>
      <c r="D246"/>
    </row>
    <row r="247" spans="1:4" x14ac:dyDescent="0.35">
      <c r="A247"/>
      <c r="C247"/>
      <c r="D247"/>
    </row>
    <row r="248" spans="1:4" x14ac:dyDescent="0.35">
      <c r="A248"/>
      <c r="C248"/>
      <c r="D248"/>
    </row>
    <row r="249" spans="1:4" x14ac:dyDescent="0.35">
      <c r="A249"/>
      <c r="C249"/>
      <c r="D249"/>
    </row>
    <row r="250" spans="1:4" x14ac:dyDescent="0.35">
      <c r="A250"/>
      <c r="C250"/>
      <c r="D250"/>
    </row>
    <row r="251" spans="1:4" x14ac:dyDescent="0.35">
      <c r="A251"/>
      <c r="C251"/>
      <c r="D251"/>
    </row>
    <row r="252" spans="1:4" x14ac:dyDescent="0.35">
      <c r="A252"/>
      <c r="C252"/>
      <c r="D252"/>
    </row>
    <row r="253" spans="1:4" x14ac:dyDescent="0.35">
      <c r="A253"/>
      <c r="C253"/>
      <c r="D253"/>
    </row>
    <row r="254" spans="1:4" x14ac:dyDescent="0.35">
      <c r="A254"/>
      <c r="C254"/>
      <c r="D254"/>
    </row>
    <row r="255" spans="1:4" x14ac:dyDescent="0.35">
      <c r="A255"/>
      <c r="C255"/>
      <c r="D255"/>
    </row>
    <row r="256" spans="1:4" x14ac:dyDescent="0.35">
      <c r="A256"/>
      <c r="C256"/>
      <c r="D256"/>
    </row>
    <row r="257" spans="1:4" x14ac:dyDescent="0.35">
      <c r="A257"/>
      <c r="C257"/>
      <c r="D257"/>
    </row>
    <row r="258" spans="1:4" x14ac:dyDescent="0.35">
      <c r="A258"/>
      <c r="C258"/>
      <c r="D258"/>
    </row>
    <row r="259" spans="1:4" x14ac:dyDescent="0.35">
      <c r="A259"/>
      <c r="C259"/>
      <c r="D259"/>
    </row>
    <row r="260" spans="1:4" x14ac:dyDescent="0.35">
      <c r="A260"/>
      <c r="C260"/>
      <c r="D260"/>
    </row>
    <row r="261" spans="1:4" x14ac:dyDescent="0.35">
      <c r="A261"/>
      <c r="C261"/>
      <c r="D261"/>
    </row>
    <row r="262" spans="1:4" x14ac:dyDescent="0.35">
      <c r="A262"/>
      <c r="C262"/>
      <c r="D262"/>
    </row>
    <row r="263" spans="1:4" x14ac:dyDescent="0.35">
      <c r="A263"/>
      <c r="C263"/>
      <c r="D263"/>
    </row>
    <row r="264" spans="1:4" x14ac:dyDescent="0.35">
      <c r="A264"/>
      <c r="C264"/>
      <c r="D264"/>
    </row>
    <row r="265" spans="1:4" x14ac:dyDescent="0.35">
      <c r="A265"/>
      <c r="C265"/>
      <c r="D265"/>
    </row>
    <row r="266" spans="1:4" x14ac:dyDescent="0.35">
      <c r="A266"/>
      <c r="C266"/>
      <c r="D266"/>
    </row>
    <row r="267" spans="1:4" x14ac:dyDescent="0.35">
      <c r="A267"/>
      <c r="C267"/>
      <c r="D267"/>
    </row>
    <row r="268" spans="1:4" x14ac:dyDescent="0.35">
      <c r="A268"/>
      <c r="C268"/>
      <c r="D268"/>
    </row>
    <row r="269" spans="1:4" x14ac:dyDescent="0.35">
      <c r="A269"/>
      <c r="C269"/>
      <c r="D269"/>
    </row>
    <row r="270" spans="1:4" x14ac:dyDescent="0.35">
      <c r="A270"/>
      <c r="C270"/>
      <c r="D270"/>
    </row>
    <row r="271" spans="1:4" x14ac:dyDescent="0.35">
      <c r="A271"/>
      <c r="C271"/>
      <c r="D271"/>
    </row>
    <row r="272" spans="1:4" x14ac:dyDescent="0.35">
      <c r="A272"/>
      <c r="C272"/>
      <c r="D272"/>
    </row>
    <row r="273" spans="1:4" x14ac:dyDescent="0.35">
      <c r="A273"/>
      <c r="C273"/>
      <c r="D273"/>
    </row>
    <row r="274" spans="1:4" x14ac:dyDescent="0.35">
      <c r="A274"/>
      <c r="C274"/>
      <c r="D274"/>
    </row>
    <row r="275" spans="1:4" x14ac:dyDescent="0.35">
      <c r="A275"/>
      <c r="C275"/>
      <c r="D275"/>
    </row>
    <row r="276" spans="1:4" x14ac:dyDescent="0.35">
      <c r="A276"/>
      <c r="C276"/>
      <c r="D276"/>
    </row>
    <row r="277" spans="1:4" x14ac:dyDescent="0.35">
      <c r="A277"/>
      <c r="C277"/>
      <c r="D277"/>
    </row>
    <row r="278" spans="1:4" x14ac:dyDescent="0.35">
      <c r="A278"/>
      <c r="C278"/>
      <c r="D278"/>
    </row>
    <row r="279" spans="1:4" x14ac:dyDescent="0.35">
      <c r="A279"/>
      <c r="C279"/>
      <c r="D279"/>
    </row>
    <row r="280" spans="1:4" x14ac:dyDescent="0.35">
      <c r="A280"/>
      <c r="C280"/>
      <c r="D280"/>
    </row>
    <row r="281" spans="1:4" x14ac:dyDescent="0.35">
      <c r="A281"/>
      <c r="C281"/>
      <c r="D281"/>
    </row>
    <row r="282" spans="1:4" x14ac:dyDescent="0.35">
      <c r="A282"/>
      <c r="C282"/>
      <c r="D282"/>
    </row>
    <row r="283" spans="1:4" x14ac:dyDescent="0.35">
      <c r="A283"/>
      <c r="C283"/>
      <c r="D283"/>
    </row>
    <row r="284" spans="1:4" x14ac:dyDescent="0.35">
      <c r="A284"/>
      <c r="C284"/>
      <c r="D284"/>
    </row>
    <row r="285" spans="1:4" x14ac:dyDescent="0.35">
      <c r="A285"/>
      <c r="C285"/>
      <c r="D285"/>
    </row>
    <row r="286" spans="1:4" x14ac:dyDescent="0.35">
      <c r="A286"/>
      <c r="C286"/>
      <c r="D286"/>
    </row>
    <row r="287" spans="1:4" x14ac:dyDescent="0.35">
      <c r="A287"/>
      <c r="C287"/>
      <c r="D287"/>
    </row>
    <row r="288" spans="1:4" x14ac:dyDescent="0.35">
      <c r="A288"/>
      <c r="C288"/>
      <c r="D288"/>
    </row>
    <row r="289" spans="1:4" x14ac:dyDescent="0.35">
      <c r="A289"/>
      <c r="C289"/>
      <c r="D289"/>
    </row>
    <row r="290" spans="1:4" x14ac:dyDescent="0.35">
      <c r="A290"/>
      <c r="C290"/>
      <c r="D290"/>
    </row>
    <row r="291" spans="1:4" x14ac:dyDescent="0.35">
      <c r="A291"/>
      <c r="C291"/>
      <c r="D291"/>
    </row>
    <row r="292" spans="1:4" x14ac:dyDescent="0.35">
      <c r="A292"/>
      <c r="C292"/>
      <c r="D292"/>
    </row>
    <row r="293" spans="1:4" x14ac:dyDescent="0.35">
      <c r="A293"/>
      <c r="C293"/>
      <c r="D293"/>
    </row>
    <row r="294" spans="1:4" x14ac:dyDescent="0.35">
      <c r="A294"/>
      <c r="C294"/>
      <c r="D294"/>
    </row>
    <row r="295" spans="1:4" x14ac:dyDescent="0.35">
      <c r="A295"/>
      <c r="C295"/>
      <c r="D295"/>
    </row>
    <row r="296" spans="1:4" x14ac:dyDescent="0.35">
      <c r="A296"/>
      <c r="C296"/>
      <c r="D296"/>
    </row>
    <row r="297" spans="1:4" x14ac:dyDescent="0.35">
      <c r="A297"/>
      <c r="C297"/>
      <c r="D297"/>
    </row>
    <row r="298" spans="1:4" x14ac:dyDescent="0.35">
      <c r="A298"/>
      <c r="C298"/>
      <c r="D298"/>
    </row>
    <row r="299" spans="1:4" x14ac:dyDescent="0.35">
      <c r="A299"/>
      <c r="C299"/>
      <c r="D299"/>
    </row>
    <row r="300" spans="1:4" x14ac:dyDescent="0.35">
      <c r="A300"/>
      <c r="C300"/>
      <c r="D300"/>
    </row>
    <row r="301" spans="1:4" x14ac:dyDescent="0.35">
      <c r="A301"/>
      <c r="C301"/>
      <c r="D301"/>
    </row>
    <row r="302" spans="1:4" x14ac:dyDescent="0.35">
      <c r="A302"/>
      <c r="C302"/>
      <c r="D302"/>
    </row>
    <row r="303" spans="1:4" x14ac:dyDescent="0.35">
      <c r="A303"/>
      <c r="C303"/>
      <c r="D303"/>
    </row>
    <row r="304" spans="1:4" x14ac:dyDescent="0.35">
      <c r="A304"/>
      <c r="C304"/>
      <c r="D304"/>
    </row>
    <row r="305" spans="1:4" x14ac:dyDescent="0.35">
      <c r="A305"/>
      <c r="C305"/>
      <c r="D305"/>
    </row>
    <row r="306" spans="1:4" x14ac:dyDescent="0.35">
      <c r="A306"/>
      <c r="C306"/>
      <c r="D306"/>
    </row>
    <row r="307" spans="1:4" x14ac:dyDescent="0.35">
      <c r="A307"/>
      <c r="C307"/>
      <c r="D307"/>
    </row>
    <row r="308" spans="1:4" x14ac:dyDescent="0.35">
      <c r="A308"/>
      <c r="C308"/>
      <c r="D308"/>
    </row>
    <row r="309" spans="1:4" x14ac:dyDescent="0.35">
      <c r="A309"/>
      <c r="C309"/>
      <c r="D309"/>
    </row>
    <row r="310" spans="1:4" x14ac:dyDescent="0.35">
      <c r="A310"/>
      <c r="C310"/>
      <c r="D310"/>
    </row>
    <row r="311" spans="1:4" x14ac:dyDescent="0.35">
      <c r="A311"/>
      <c r="C311"/>
      <c r="D311"/>
    </row>
    <row r="312" spans="1:4" x14ac:dyDescent="0.35">
      <c r="A312"/>
      <c r="C312"/>
      <c r="D312"/>
    </row>
    <row r="313" spans="1:4" x14ac:dyDescent="0.35">
      <c r="A313"/>
      <c r="C313"/>
      <c r="D313"/>
    </row>
    <row r="314" spans="1:4" x14ac:dyDescent="0.35">
      <c r="A314"/>
      <c r="C314"/>
      <c r="D314"/>
    </row>
    <row r="315" spans="1:4" x14ac:dyDescent="0.35">
      <c r="A315"/>
      <c r="C315"/>
      <c r="D315"/>
    </row>
    <row r="316" spans="1:4" x14ac:dyDescent="0.35">
      <c r="A316"/>
      <c r="C316"/>
      <c r="D316"/>
    </row>
    <row r="317" spans="1:4" x14ac:dyDescent="0.35">
      <c r="A317"/>
      <c r="C317"/>
      <c r="D317"/>
    </row>
    <row r="318" spans="1:4" x14ac:dyDescent="0.35">
      <c r="A318"/>
      <c r="C318"/>
      <c r="D318"/>
    </row>
    <row r="319" spans="1:4" x14ac:dyDescent="0.35">
      <c r="A319"/>
      <c r="C319"/>
      <c r="D319"/>
    </row>
    <row r="320" spans="1:4" x14ac:dyDescent="0.35">
      <c r="A320"/>
      <c r="C320"/>
      <c r="D320"/>
    </row>
    <row r="321" spans="1:4" x14ac:dyDescent="0.35">
      <c r="A321"/>
      <c r="C321"/>
      <c r="D321"/>
    </row>
    <row r="322" spans="1:4" x14ac:dyDescent="0.35">
      <c r="A322"/>
      <c r="C322"/>
      <c r="D322"/>
    </row>
    <row r="323" spans="1:4" x14ac:dyDescent="0.35">
      <c r="A323"/>
      <c r="C323"/>
      <c r="D323"/>
    </row>
    <row r="324" spans="1:4" x14ac:dyDescent="0.35">
      <c r="A324"/>
      <c r="C324"/>
      <c r="D324"/>
    </row>
    <row r="325" spans="1:4" x14ac:dyDescent="0.35">
      <c r="A325"/>
      <c r="C325"/>
      <c r="D325"/>
    </row>
    <row r="326" spans="1:4" x14ac:dyDescent="0.35">
      <c r="A326"/>
      <c r="C326"/>
      <c r="D326"/>
    </row>
    <row r="327" spans="1:4" x14ac:dyDescent="0.35">
      <c r="A327"/>
      <c r="C327"/>
      <c r="D327"/>
    </row>
    <row r="328" spans="1:4" x14ac:dyDescent="0.35">
      <c r="A328"/>
      <c r="C328"/>
      <c r="D328"/>
    </row>
    <row r="329" spans="1:4" x14ac:dyDescent="0.35">
      <c r="A329"/>
      <c r="C329"/>
      <c r="D329"/>
    </row>
    <row r="330" spans="1:4" x14ac:dyDescent="0.35">
      <c r="A330"/>
      <c r="C330"/>
      <c r="D330"/>
    </row>
    <row r="331" spans="1:4" x14ac:dyDescent="0.35">
      <c r="A331"/>
      <c r="C331"/>
      <c r="D331"/>
    </row>
    <row r="332" spans="1:4" x14ac:dyDescent="0.35">
      <c r="A332"/>
      <c r="C332"/>
      <c r="D332"/>
    </row>
    <row r="333" spans="1:4" x14ac:dyDescent="0.35">
      <c r="A333"/>
      <c r="C333"/>
      <c r="D333"/>
    </row>
    <row r="334" spans="1:4" x14ac:dyDescent="0.35">
      <c r="A334"/>
      <c r="C334"/>
      <c r="D334"/>
    </row>
    <row r="335" spans="1:4" x14ac:dyDescent="0.35">
      <c r="A335"/>
      <c r="C335"/>
      <c r="D335"/>
    </row>
    <row r="336" spans="1:4" x14ac:dyDescent="0.35">
      <c r="A336"/>
      <c r="C336"/>
      <c r="D336"/>
    </row>
    <row r="337" spans="1:4" x14ac:dyDescent="0.35">
      <c r="A337"/>
      <c r="C337"/>
      <c r="D337"/>
    </row>
    <row r="338" spans="1:4" x14ac:dyDescent="0.35">
      <c r="A338"/>
      <c r="C338"/>
      <c r="D338"/>
    </row>
    <row r="339" spans="1:4" x14ac:dyDescent="0.35">
      <c r="A339"/>
      <c r="C339"/>
      <c r="D339"/>
    </row>
    <row r="340" spans="1:4" x14ac:dyDescent="0.35">
      <c r="A340"/>
      <c r="C340"/>
      <c r="D340"/>
    </row>
    <row r="341" spans="1:4" x14ac:dyDescent="0.35">
      <c r="A341"/>
      <c r="C341"/>
      <c r="D341"/>
    </row>
    <row r="342" spans="1:4" x14ac:dyDescent="0.35">
      <c r="A342"/>
      <c r="C342"/>
      <c r="D342"/>
    </row>
    <row r="343" spans="1:4" x14ac:dyDescent="0.35">
      <c r="A343"/>
      <c r="C343"/>
      <c r="D343"/>
    </row>
    <row r="344" spans="1:4" x14ac:dyDescent="0.35">
      <c r="A344"/>
      <c r="C344"/>
      <c r="D344"/>
    </row>
    <row r="345" spans="1:4" x14ac:dyDescent="0.35">
      <c r="A345"/>
      <c r="C345"/>
      <c r="D345"/>
    </row>
    <row r="346" spans="1:4" x14ac:dyDescent="0.35">
      <c r="A346"/>
      <c r="C346"/>
      <c r="D346"/>
    </row>
    <row r="347" spans="1:4" x14ac:dyDescent="0.35">
      <c r="A347"/>
      <c r="C347"/>
      <c r="D347"/>
    </row>
    <row r="348" spans="1:4" x14ac:dyDescent="0.35">
      <c r="A348"/>
      <c r="C348"/>
      <c r="D348"/>
    </row>
    <row r="349" spans="1:4" x14ac:dyDescent="0.35">
      <c r="A349"/>
      <c r="C349"/>
      <c r="D349"/>
    </row>
    <row r="350" spans="1:4" x14ac:dyDescent="0.35">
      <c r="A350"/>
      <c r="C350"/>
      <c r="D350"/>
    </row>
    <row r="351" spans="1:4" x14ac:dyDescent="0.35">
      <c r="A351"/>
      <c r="C351"/>
      <c r="D351"/>
    </row>
    <row r="352" spans="1:4" x14ac:dyDescent="0.35">
      <c r="A352"/>
      <c r="C352"/>
      <c r="D352"/>
    </row>
    <row r="353" spans="1:4" x14ac:dyDescent="0.35">
      <c r="A353"/>
      <c r="C353"/>
      <c r="D353"/>
    </row>
    <row r="354" spans="1:4" x14ac:dyDescent="0.35">
      <c r="A354"/>
      <c r="C354"/>
      <c r="D354"/>
    </row>
    <row r="355" spans="1:4" x14ac:dyDescent="0.35">
      <c r="A355"/>
      <c r="C355"/>
      <c r="D355"/>
    </row>
    <row r="356" spans="1:4" x14ac:dyDescent="0.35">
      <c r="A356"/>
      <c r="C356"/>
      <c r="D356"/>
    </row>
    <row r="357" spans="1:4" x14ac:dyDescent="0.35">
      <c r="A357"/>
      <c r="C357"/>
      <c r="D357"/>
    </row>
    <row r="358" spans="1:4" x14ac:dyDescent="0.35">
      <c r="A358"/>
      <c r="C358"/>
      <c r="D358"/>
    </row>
    <row r="359" spans="1:4" x14ac:dyDescent="0.35">
      <c r="A359"/>
      <c r="C359"/>
      <c r="D359"/>
    </row>
    <row r="360" spans="1:4" x14ac:dyDescent="0.35">
      <c r="A360"/>
      <c r="C360"/>
      <c r="D360"/>
    </row>
    <row r="361" spans="1:4" x14ac:dyDescent="0.35">
      <c r="A361"/>
      <c r="C361"/>
      <c r="D361"/>
    </row>
    <row r="362" spans="1:4" x14ac:dyDescent="0.35">
      <c r="A362"/>
      <c r="C362"/>
      <c r="D362"/>
    </row>
    <row r="363" spans="1:4" x14ac:dyDescent="0.35">
      <c r="A363"/>
      <c r="C363"/>
      <c r="D363"/>
    </row>
    <row r="364" spans="1:4" x14ac:dyDescent="0.35">
      <c r="A364"/>
      <c r="C364"/>
      <c r="D364"/>
    </row>
    <row r="365" spans="1:4" x14ac:dyDescent="0.35">
      <c r="A365"/>
      <c r="C365"/>
      <c r="D365"/>
    </row>
    <row r="366" spans="1:4" x14ac:dyDescent="0.35">
      <c r="A366"/>
      <c r="C366"/>
      <c r="D366"/>
    </row>
    <row r="367" spans="1:4" x14ac:dyDescent="0.35">
      <c r="A367"/>
      <c r="C367"/>
      <c r="D367"/>
    </row>
    <row r="368" spans="1:4" x14ac:dyDescent="0.35">
      <c r="A368"/>
      <c r="C368"/>
      <c r="D368"/>
    </row>
    <row r="369" spans="1:4" x14ac:dyDescent="0.35">
      <c r="A369"/>
      <c r="C369"/>
      <c r="D369"/>
    </row>
    <row r="370" spans="1:4" x14ac:dyDescent="0.35">
      <c r="A370"/>
      <c r="C370"/>
      <c r="D370"/>
    </row>
    <row r="371" spans="1:4" x14ac:dyDescent="0.35">
      <c r="A371"/>
      <c r="C371"/>
      <c r="D371"/>
    </row>
    <row r="372" spans="1:4" x14ac:dyDescent="0.35">
      <c r="A372"/>
      <c r="C372"/>
      <c r="D372"/>
    </row>
    <row r="373" spans="1:4" x14ac:dyDescent="0.35">
      <c r="A373"/>
      <c r="C373"/>
      <c r="D373"/>
    </row>
    <row r="374" spans="1:4" x14ac:dyDescent="0.35">
      <c r="A374"/>
      <c r="C374"/>
      <c r="D374"/>
    </row>
    <row r="375" spans="1:4" x14ac:dyDescent="0.35">
      <c r="A375"/>
      <c r="C375"/>
      <c r="D375"/>
    </row>
    <row r="376" spans="1:4" x14ac:dyDescent="0.35">
      <c r="A376"/>
      <c r="C376"/>
      <c r="D376"/>
    </row>
    <row r="377" spans="1:4" x14ac:dyDescent="0.35">
      <c r="A377"/>
      <c r="C377"/>
      <c r="D377"/>
    </row>
    <row r="378" spans="1:4" x14ac:dyDescent="0.35">
      <c r="A378"/>
      <c r="C378"/>
      <c r="D378"/>
    </row>
    <row r="379" spans="1:4" x14ac:dyDescent="0.35">
      <c r="A379"/>
      <c r="C379"/>
      <c r="D379"/>
    </row>
    <row r="380" spans="1:4" x14ac:dyDescent="0.35">
      <c r="A380"/>
      <c r="C380"/>
      <c r="D380"/>
    </row>
    <row r="381" spans="1:4" x14ac:dyDescent="0.35">
      <c r="A381"/>
      <c r="C381"/>
      <c r="D381"/>
    </row>
    <row r="382" spans="1:4" x14ac:dyDescent="0.35">
      <c r="A382"/>
      <c r="C382"/>
      <c r="D382"/>
    </row>
    <row r="383" spans="1:4" x14ac:dyDescent="0.35">
      <c r="A383"/>
      <c r="C383"/>
      <c r="D383"/>
    </row>
    <row r="384" spans="1:4" x14ac:dyDescent="0.35">
      <c r="A384"/>
      <c r="C384"/>
      <c r="D384"/>
    </row>
    <row r="385" spans="1:4" x14ac:dyDescent="0.35">
      <c r="A385"/>
      <c r="C385"/>
      <c r="D385"/>
    </row>
    <row r="386" spans="1:4" x14ac:dyDescent="0.35">
      <c r="A386"/>
      <c r="C386"/>
      <c r="D386"/>
    </row>
    <row r="387" spans="1:4" x14ac:dyDescent="0.35">
      <c r="A387"/>
      <c r="C387"/>
      <c r="D387"/>
    </row>
    <row r="388" spans="1:4" x14ac:dyDescent="0.35">
      <c r="A388"/>
      <c r="C388"/>
      <c r="D388"/>
    </row>
    <row r="389" spans="1:4" x14ac:dyDescent="0.35">
      <c r="A389"/>
      <c r="C389"/>
      <c r="D389"/>
    </row>
    <row r="390" spans="1:4" x14ac:dyDescent="0.35">
      <c r="A390"/>
      <c r="C390"/>
      <c r="D390"/>
    </row>
    <row r="391" spans="1:4" x14ac:dyDescent="0.35">
      <c r="A391"/>
      <c r="C391"/>
      <c r="D391"/>
    </row>
    <row r="392" spans="1:4" x14ac:dyDescent="0.35">
      <c r="A392"/>
      <c r="C392"/>
      <c r="D392"/>
    </row>
    <row r="393" spans="1:4" x14ac:dyDescent="0.35">
      <c r="A393"/>
      <c r="C393"/>
      <c r="D393"/>
    </row>
    <row r="394" spans="1:4" x14ac:dyDescent="0.35">
      <c r="A394"/>
      <c r="C394"/>
      <c r="D394"/>
    </row>
    <row r="395" spans="1:4" x14ac:dyDescent="0.35">
      <c r="A395"/>
      <c r="C395"/>
      <c r="D395"/>
    </row>
    <row r="396" spans="1:4" x14ac:dyDescent="0.35">
      <c r="A396"/>
      <c r="C396"/>
      <c r="D396"/>
    </row>
    <row r="397" spans="1:4" x14ac:dyDescent="0.35">
      <c r="A397"/>
      <c r="C397"/>
      <c r="D397"/>
    </row>
    <row r="398" spans="1:4" x14ac:dyDescent="0.35">
      <c r="A398"/>
      <c r="C398"/>
      <c r="D398"/>
    </row>
    <row r="399" spans="1:4" x14ac:dyDescent="0.35">
      <c r="A399"/>
      <c r="C399"/>
      <c r="D399"/>
    </row>
    <row r="400" spans="1:4" x14ac:dyDescent="0.35">
      <c r="A400"/>
      <c r="C400"/>
      <c r="D400"/>
    </row>
    <row r="401" spans="1:4" x14ac:dyDescent="0.35">
      <c r="A401"/>
      <c r="C401"/>
      <c r="D401"/>
    </row>
    <row r="402" spans="1:4" x14ac:dyDescent="0.35">
      <c r="A402"/>
      <c r="C402"/>
      <c r="D402"/>
    </row>
    <row r="403" spans="1:4" x14ac:dyDescent="0.35">
      <c r="A403"/>
      <c r="C403"/>
      <c r="D403"/>
    </row>
    <row r="404" spans="1:4" x14ac:dyDescent="0.35">
      <c r="A404"/>
      <c r="C404"/>
      <c r="D404"/>
    </row>
    <row r="405" spans="1:4" x14ac:dyDescent="0.35">
      <c r="A405"/>
      <c r="C405"/>
      <c r="D405"/>
    </row>
    <row r="406" spans="1:4" x14ac:dyDescent="0.35">
      <c r="A406"/>
      <c r="C406"/>
      <c r="D406"/>
    </row>
    <row r="407" spans="1:4" x14ac:dyDescent="0.35">
      <c r="A407"/>
      <c r="C407"/>
      <c r="D407"/>
    </row>
    <row r="408" spans="1:4" x14ac:dyDescent="0.35">
      <c r="A408"/>
      <c r="C408"/>
      <c r="D408"/>
    </row>
    <row r="409" spans="1:4" x14ac:dyDescent="0.35">
      <c r="A409"/>
      <c r="C409"/>
      <c r="D409"/>
    </row>
    <row r="410" spans="1:4" x14ac:dyDescent="0.35">
      <c r="A410"/>
      <c r="C410"/>
      <c r="D410"/>
    </row>
    <row r="411" spans="1:4" x14ac:dyDescent="0.35">
      <c r="A411"/>
      <c r="C411"/>
      <c r="D411"/>
    </row>
    <row r="412" spans="1:4" x14ac:dyDescent="0.35">
      <c r="A412"/>
      <c r="C412"/>
      <c r="D412"/>
    </row>
    <row r="413" spans="1:4" x14ac:dyDescent="0.35">
      <c r="A413"/>
      <c r="C413"/>
      <c r="D413"/>
    </row>
    <row r="414" spans="1:4" x14ac:dyDescent="0.35">
      <c r="A414"/>
      <c r="C414"/>
      <c r="D414"/>
    </row>
    <row r="415" spans="1:4" x14ac:dyDescent="0.35">
      <c r="A415"/>
      <c r="C415"/>
      <c r="D415"/>
    </row>
    <row r="416" spans="1:4" x14ac:dyDescent="0.35">
      <c r="A416"/>
      <c r="C416"/>
      <c r="D416"/>
    </row>
    <row r="417" spans="1:4" x14ac:dyDescent="0.35">
      <c r="A417"/>
      <c r="C417"/>
      <c r="D417"/>
    </row>
    <row r="418" spans="1:4" x14ac:dyDescent="0.35">
      <c r="A418"/>
      <c r="C418"/>
      <c r="D418"/>
    </row>
    <row r="419" spans="1:4" x14ac:dyDescent="0.35">
      <c r="A419"/>
      <c r="C419"/>
      <c r="D419"/>
    </row>
    <row r="420" spans="1:4" x14ac:dyDescent="0.35">
      <c r="A420"/>
      <c r="C420"/>
      <c r="D420"/>
    </row>
    <row r="421" spans="1:4" x14ac:dyDescent="0.35">
      <c r="A421"/>
      <c r="C421"/>
      <c r="D421"/>
    </row>
    <row r="422" spans="1:4" x14ac:dyDescent="0.35">
      <c r="A422"/>
      <c r="C422"/>
      <c r="D422"/>
    </row>
    <row r="423" spans="1:4" x14ac:dyDescent="0.35">
      <c r="A423"/>
      <c r="C423"/>
      <c r="D423"/>
    </row>
    <row r="424" spans="1:4" x14ac:dyDescent="0.35">
      <c r="A424"/>
      <c r="C424"/>
      <c r="D424"/>
    </row>
    <row r="425" spans="1:4" x14ac:dyDescent="0.35">
      <c r="A425"/>
      <c r="C425"/>
      <c r="D425"/>
    </row>
    <row r="426" spans="1:4" x14ac:dyDescent="0.35">
      <c r="A426"/>
      <c r="C426"/>
      <c r="D426"/>
    </row>
    <row r="427" spans="1:4" x14ac:dyDescent="0.35">
      <c r="A427"/>
      <c r="C427"/>
      <c r="D427"/>
    </row>
    <row r="428" spans="1:4" x14ac:dyDescent="0.35">
      <c r="A428"/>
      <c r="C428"/>
      <c r="D428"/>
    </row>
    <row r="429" spans="1:4" x14ac:dyDescent="0.35">
      <c r="A429"/>
      <c r="C429"/>
      <c r="D429"/>
    </row>
    <row r="430" spans="1:4" x14ac:dyDescent="0.35">
      <c r="A430"/>
      <c r="C430"/>
      <c r="D430"/>
    </row>
    <row r="431" spans="1:4" x14ac:dyDescent="0.35">
      <c r="A431"/>
      <c r="C431"/>
      <c r="D431"/>
    </row>
    <row r="432" spans="1:4" x14ac:dyDescent="0.35">
      <c r="A432"/>
      <c r="C432"/>
      <c r="D432"/>
    </row>
    <row r="433" spans="1:4" x14ac:dyDescent="0.35">
      <c r="A433"/>
      <c r="C433"/>
      <c r="D433"/>
    </row>
    <row r="434" spans="1:4" x14ac:dyDescent="0.35">
      <c r="A434"/>
      <c r="C434"/>
      <c r="D434"/>
    </row>
    <row r="435" spans="1:4" x14ac:dyDescent="0.35">
      <c r="A435"/>
      <c r="C435"/>
      <c r="D435"/>
    </row>
    <row r="436" spans="1:4" x14ac:dyDescent="0.35">
      <c r="A436"/>
      <c r="C436"/>
      <c r="D436"/>
    </row>
    <row r="437" spans="1:4" x14ac:dyDescent="0.35">
      <c r="A437"/>
      <c r="C437"/>
      <c r="D437"/>
    </row>
    <row r="438" spans="1:4" x14ac:dyDescent="0.35">
      <c r="A438"/>
      <c r="C438"/>
      <c r="D438"/>
    </row>
    <row r="439" spans="1:4" x14ac:dyDescent="0.35">
      <c r="A439"/>
      <c r="C439"/>
      <c r="D439"/>
    </row>
    <row r="440" spans="1:4" x14ac:dyDescent="0.35">
      <c r="A440"/>
      <c r="C440"/>
      <c r="D440"/>
    </row>
    <row r="441" spans="1:4" x14ac:dyDescent="0.35">
      <c r="A441"/>
      <c r="C441"/>
      <c r="D441"/>
    </row>
    <row r="442" spans="1:4" x14ac:dyDescent="0.35">
      <c r="A442"/>
      <c r="C442"/>
      <c r="D442"/>
    </row>
    <row r="443" spans="1:4" x14ac:dyDescent="0.35">
      <c r="A443"/>
      <c r="C443"/>
      <c r="D443"/>
    </row>
    <row r="444" spans="1:4" x14ac:dyDescent="0.35">
      <c r="A444"/>
      <c r="C444"/>
      <c r="D444"/>
    </row>
    <row r="445" spans="1:4" x14ac:dyDescent="0.35">
      <c r="A445"/>
      <c r="C445"/>
      <c r="D445"/>
    </row>
    <row r="446" spans="1:4" x14ac:dyDescent="0.35">
      <c r="A446"/>
      <c r="C446"/>
      <c r="D446"/>
    </row>
    <row r="447" spans="1:4" x14ac:dyDescent="0.35">
      <c r="A447"/>
      <c r="C447"/>
      <c r="D447"/>
    </row>
    <row r="448" spans="1:4" x14ac:dyDescent="0.35">
      <c r="A448"/>
      <c r="C448"/>
      <c r="D448"/>
    </row>
    <row r="449" spans="1:4" x14ac:dyDescent="0.35">
      <c r="A449"/>
      <c r="C449"/>
      <c r="D449"/>
    </row>
    <row r="450" spans="1:4" x14ac:dyDescent="0.35">
      <c r="A450"/>
      <c r="C450"/>
      <c r="D450"/>
    </row>
    <row r="451" spans="1:4" x14ac:dyDescent="0.35">
      <c r="A451"/>
      <c r="C451"/>
      <c r="D451"/>
    </row>
    <row r="452" spans="1:4" x14ac:dyDescent="0.35">
      <c r="A452"/>
      <c r="C452"/>
      <c r="D452"/>
    </row>
    <row r="453" spans="1:4" x14ac:dyDescent="0.35">
      <c r="A453"/>
      <c r="C453"/>
      <c r="D453"/>
    </row>
    <row r="454" spans="1:4" x14ac:dyDescent="0.35">
      <c r="A454"/>
      <c r="C454"/>
      <c r="D454"/>
    </row>
    <row r="455" spans="1:4" x14ac:dyDescent="0.35">
      <c r="A455"/>
      <c r="C455"/>
      <c r="D455"/>
    </row>
    <row r="456" spans="1:4" x14ac:dyDescent="0.35">
      <c r="A456"/>
      <c r="C456"/>
      <c r="D456"/>
    </row>
    <row r="457" spans="1:4" x14ac:dyDescent="0.35">
      <c r="A457"/>
      <c r="C457"/>
      <c r="D457"/>
    </row>
    <row r="458" spans="1:4" x14ac:dyDescent="0.35">
      <c r="A458"/>
      <c r="C458"/>
      <c r="D458"/>
    </row>
    <row r="459" spans="1:4" x14ac:dyDescent="0.35">
      <c r="A459"/>
      <c r="C459"/>
      <c r="D459"/>
    </row>
    <row r="460" spans="1:4" x14ac:dyDescent="0.35">
      <c r="A460"/>
      <c r="C460"/>
      <c r="D460"/>
    </row>
    <row r="461" spans="1:4" x14ac:dyDescent="0.35">
      <c r="A461"/>
      <c r="C461"/>
      <c r="D461"/>
    </row>
    <row r="462" spans="1:4" x14ac:dyDescent="0.35">
      <c r="A462"/>
      <c r="C462"/>
      <c r="D462"/>
    </row>
    <row r="463" spans="1:4" x14ac:dyDescent="0.35">
      <c r="A463"/>
      <c r="C463"/>
      <c r="D463"/>
    </row>
    <row r="464" spans="1:4" x14ac:dyDescent="0.35">
      <c r="A464"/>
      <c r="C464"/>
      <c r="D464"/>
    </row>
    <row r="465" spans="1:4" x14ac:dyDescent="0.35">
      <c r="A465"/>
      <c r="C465"/>
      <c r="D465"/>
    </row>
    <row r="466" spans="1:4" x14ac:dyDescent="0.35">
      <c r="A466"/>
      <c r="C466"/>
      <c r="D466"/>
    </row>
    <row r="467" spans="1:4" x14ac:dyDescent="0.35">
      <c r="A467"/>
      <c r="C467"/>
      <c r="D467"/>
    </row>
    <row r="468" spans="1:4" x14ac:dyDescent="0.35">
      <c r="A468"/>
      <c r="C468"/>
      <c r="D468"/>
    </row>
    <row r="469" spans="1:4" x14ac:dyDescent="0.35">
      <c r="A469"/>
      <c r="C469"/>
      <c r="D469"/>
    </row>
    <row r="470" spans="1:4" x14ac:dyDescent="0.35">
      <c r="A470"/>
      <c r="C470"/>
      <c r="D470"/>
    </row>
    <row r="471" spans="1:4" x14ac:dyDescent="0.35">
      <c r="A471"/>
      <c r="C471"/>
      <c r="D471"/>
    </row>
    <row r="472" spans="1:4" x14ac:dyDescent="0.35">
      <c r="A472"/>
      <c r="C472"/>
      <c r="D472"/>
    </row>
    <row r="473" spans="1:4" x14ac:dyDescent="0.35">
      <c r="A473"/>
      <c r="C473"/>
      <c r="D473"/>
    </row>
    <row r="474" spans="1:4" x14ac:dyDescent="0.35">
      <c r="A474"/>
      <c r="C474"/>
      <c r="D474"/>
    </row>
    <row r="475" spans="1:4" x14ac:dyDescent="0.35">
      <c r="A475"/>
      <c r="C475"/>
      <c r="D475"/>
    </row>
    <row r="476" spans="1:4" x14ac:dyDescent="0.35">
      <c r="A476"/>
      <c r="C476"/>
      <c r="D476"/>
    </row>
    <row r="477" spans="1:4" x14ac:dyDescent="0.35">
      <c r="A477"/>
      <c r="C477"/>
      <c r="D477"/>
    </row>
    <row r="478" spans="1:4" x14ac:dyDescent="0.35">
      <c r="A478"/>
      <c r="C478"/>
      <c r="D478"/>
    </row>
    <row r="479" spans="1:4" x14ac:dyDescent="0.35">
      <c r="A479"/>
      <c r="C479"/>
      <c r="D479"/>
    </row>
    <row r="480" spans="1:4" x14ac:dyDescent="0.35">
      <c r="A480"/>
      <c r="C480"/>
      <c r="D480"/>
    </row>
    <row r="481" spans="1:4" x14ac:dyDescent="0.35">
      <c r="A481"/>
      <c r="C481"/>
      <c r="D481"/>
    </row>
    <row r="482" spans="1:4" x14ac:dyDescent="0.35">
      <c r="A482"/>
      <c r="C482"/>
      <c r="D482"/>
    </row>
    <row r="483" spans="1:4" x14ac:dyDescent="0.35">
      <c r="A483"/>
      <c r="C483"/>
      <c r="D483"/>
    </row>
    <row r="484" spans="1:4" x14ac:dyDescent="0.35">
      <c r="A484"/>
      <c r="C484"/>
      <c r="D484"/>
    </row>
    <row r="485" spans="1:4" x14ac:dyDescent="0.35">
      <c r="A485"/>
      <c r="C485"/>
      <c r="D485"/>
    </row>
    <row r="486" spans="1:4" x14ac:dyDescent="0.35">
      <c r="A486"/>
      <c r="C486"/>
      <c r="D486"/>
    </row>
    <row r="487" spans="1:4" x14ac:dyDescent="0.35">
      <c r="A487"/>
      <c r="C487"/>
      <c r="D487"/>
    </row>
    <row r="488" spans="1:4" x14ac:dyDescent="0.35">
      <c r="A488"/>
      <c r="C488"/>
      <c r="D488"/>
    </row>
    <row r="489" spans="1:4" x14ac:dyDescent="0.35">
      <c r="A489"/>
      <c r="C489"/>
      <c r="D489"/>
    </row>
    <row r="490" spans="1:4" x14ac:dyDescent="0.35">
      <c r="A490"/>
      <c r="C490"/>
      <c r="D490"/>
    </row>
    <row r="491" spans="1:4" x14ac:dyDescent="0.35">
      <c r="A491"/>
      <c r="C491"/>
      <c r="D491"/>
    </row>
    <row r="492" spans="1:4" x14ac:dyDescent="0.35">
      <c r="A492"/>
      <c r="C492"/>
      <c r="D492"/>
    </row>
    <row r="493" spans="1:4" x14ac:dyDescent="0.35">
      <c r="A493"/>
      <c r="C493"/>
      <c r="D493"/>
    </row>
    <row r="494" spans="1:4" x14ac:dyDescent="0.35">
      <c r="A494"/>
      <c r="C494"/>
      <c r="D494"/>
    </row>
    <row r="495" spans="1:4" x14ac:dyDescent="0.35">
      <c r="A495"/>
      <c r="C495"/>
      <c r="D495"/>
    </row>
    <row r="496" spans="1:4" x14ac:dyDescent="0.35">
      <c r="A496"/>
      <c r="C496"/>
      <c r="D496"/>
    </row>
    <row r="497" spans="1:4" x14ac:dyDescent="0.35">
      <c r="A497"/>
      <c r="C497"/>
      <c r="D497"/>
    </row>
    <row r="498" spans="1:4" x14ac:dyDescent="0.35">
      <c r="A498"/>
      <c r="C498"/>
      <c r="D498"/>
    </row>
    <row r="499" spans="1:4" x14ac:dyDescent="0.35">
      <c r="A499"/>
      <c r="C499"/>
      <c r="D499"/>
    </row>
    <row r="500" spans="1:4" x14ac:dyDescent="0.35">
      <c r="A500"/>
      <c r="C500"/>
      <c r="D500"/>
    </row>
    <row r="501" spans="1:4" x14ac:dyDescent="0.35">
      <c r="A501"/>
      <c r="C501"/>
      <c r="D501"/>
    </row>
    <row r="502" spans="1:4" x14ac:dyDescent="0.35">
      <c r="A502"/>
      <c r="C502"/>
      <c r="D502"/>
    </row>
    <row r="503" spans="1:4" x14ac:dyDescent="0.35">
      <c r="A503"/>
      <c r="C503"/>
      <c r="D503"/>
    </row>
    <row r="504" spans="1:4" x14ac:dyDescent="0.35">
      <c r="A504"/>
      <c r="C504"/>
      <c r="D504"/>
    </row>
    <row r="505" spans="1:4" x14ac:dyDescent="0.35">
      <c r="A505"/>
      <c r="C505"/>
      <c r="D505"/>
    </row>
    <row r="506" spans="1:4" x14ac:dyDescent="0.35">
      <c r="A506"/>
      <c r="C506"/>
      <c r="D506"/>
    </row>
    <row r="507" spans="1:4" x14ac:dyDescent="0.35">
      <c r="A507"/>
      <c r="C507"/>
      <c r="D507"/>
    </row>
    <row r="508" spans="1:4" x14ac:dyDescent="0.35">
      <c r="A508"/>
      <c r="C508"/>
      <c r="D508"/>
    </row>
    <row r="509" spans="1:4" x14ac:dyDescent="0.35">
      <c r="A509"/>
      <c r="C509"/>
      <c r="D509"/>
    </row>
    <row r="510" spans="1:4" x14ac:dyDescent="0.35">
      <c r="A510"/>
      <c r="C510"/>
      <c r="D510"/>
    </row>
    <row r="511" spans="1:4" x14ac:dyDescent="0.35">
      <c r="A511"/>
      <c r="C511"/>
      <c r="D511"/>
    </row>
    <row r="512" spans="1:4" x14ac:dyDescent="0.35">
      <c r="A512"/>
      <c r="C512"/>
      <c r="D512"/>
    </row>
    <row r="513" spans="1:4" x14ac:dyDescent="0.35">
      <c r="A513"/>
      <c r="C513"/>
      <c r="D513"/>
    </row>
    <row r="514" spans="1:4" x14ac:dyDescent="0.35">
      <c r="A514"/>
      <c r="C514"/>
      <c r="D514"/>
    </row>
    <row r="515" spans="1:4" x14ac:dyDescent="0.35">
      <c r="A515"/>
      <c r="C515"/>
      <c r="D515"/>
    </row>
    <row r="516" spans="1:4" x14ac:dyDescent="0.35">
      <c r="A516"/>
      <c r="C516"/>
      <c r="D516"/>
    </row>
    <row r="517" spans="1:4" x14ac:dyDescent="0.35">
      <c r="A517"/>
      <c r="C517"/>
      <c r="D517"/>
    </row>
    <row r="518" spans="1:4" x14ac:dyDescent="0.35">
      <c r="A518"/>
      <c r="C518"/>
      <c r="D518"/>
    </row>
    <row r="519" spans="1:4" x14ac:dyDescent="0.35">
      <c r="A519"/>
      <c r="C519"/>
      <c r="D519"/>
    </row>
    <row r="520" spans="1:4" x14ac:dyDescent="0.35">
      <c r="A520"/>
      <c r="C520"/>
      <c r="D520"/>
    </row>
    <row r="521" spans="1:4" x14ac:dyDescent="0.35">
      <c r="A521"/>
      <c r="C521"/>
      <c r="D521"/>
    </row>
    <row r="522" spans="1:4" x14ac:dyDescent="0.35">
      <c r="A522"/>
      <c r="C522"/>
      <c r="D522"/>
    </row>
    <row r="523" spans="1:4" x14ac:dyDescent="0.35">
      <c r="A523"/>
      <c r="C523"/>
      <c r="D523"/>
    </row>
    <row r="524" spans="1:4" x14ac:dyDescent="0.35">
      <c r="A524"/>
      <c r="C524"/>
      <c r="D524"/>
    </row>
    <row r="525" spans="1:4" x14ac:dyDescent="0.35">
      <c r="A525"/>
      <c r="C525"/>
      <c r="D525"/>
    </row>
    <row r="526" spans="1:4" x14ac:dyDescent="0.35">
      <c r="A526"/>
      <c r="C526"/>
      <c r="D526"/>
    </row>
    <row r="527" spans="1:4" x14ac:dyDescent="0.35">
      <c r="A527"/>
      <c r="C527"/>
      <c r="D527"/>
    </row>
    <row r="528" spans="1:4" x14ac:dyDescent="0.35">
      <c r="A528"/>
      <c r="C528"/>
      <c r="D528"/>
    </row>
    <row r="529" spans="1:4" x14ac:dyDescent="0.35">
      <c r="A529"/>
      <c r="C529"/>
      <c r="D529"/>
    </row>
    <row r="530" spans="1:4" x14ac:dyDescent="0.35">
      <c r="A530"/>
      <c r="C530"/>
      <c r="D530"/>
    </row>
    <row r="531" spans="1:4" x14ac:dyDescent="0.35">
      <c r="A531"/>
      <c r="C531"/>
      <c r="D531"/>
    </row>
    <row r="532" spans="1:4" x14ac:dyDescent="0.35">
      <c r="A532"/>
      <c r="C532"/>
      <c r="D532"/>
    </row>
    <row r="533" spans="1:4" x14ac:dyDescent="0.35">
      <c r="A533"/>
      <c r="C533"/>
      <c r="D533"/>
    </row>
    <row r="534" spans="1:4" x14ac:dyDescent="0.35">
      <c r="A534"/>
      <c r="C534"/>
      <c r="D534"/>
    </row>
    <row r="535" spans="1:4" x14ac:dyDescent="0.35">
      <c r="A535"/>
      <c r="C535"/>
      <c r="D535"/>
    </row>
    <row r="536" spans="1:4" x14ac:dyDescent="0.35">
      <c r="A536"/>
      <c r="C536"/>
      <c r="D536"/>
    </row>
    <row r="537" spans="1:4" x14ac:dyDescent="0.35">
      <c r="A537"/>
      <c r="C537"/>
      <c r="D537"/>
    </row>
    <row r="538" spans="1:4" x14ac:dyDescent="0.35">
      <c r="A538"/>
      <c r="C538"/>
      <c r="D538"/>
    </row>
    <row r="539" spans="1:4" x14ac:dyDescent="0.35">
      <c r="A539"/>
      <c r="C539"/>
      <c r="D539"/>
    </row>
    <row r="540" spans="1:4" x14ac:dyDescent="0.35">
      <c r="A540"/>
      <c r="C540"/>
      <c r="D540"/>
    </row>
    <row r="541" spans="1:4" x14ac:dyDescent="0.35">
      <c r="A541"/>
      <c r="C541"/>
      <c r="D541"/>
    </row>
    <row r="542" spans="1:4" x14ac:dyDescent="0.35">
      <c r="A542"/>
      <c r="C542"/>
      <c r="D542"/>
    </row>
    <row r="543" spans="1:4" x14ac:dyDescent="0.35">
      <c r="A543"/>
      <c r="C543"/>
      <c r="D543"/>
    </row>
    <row r="544" spans="1:4" x14ac:dyDescent="0.35">
      <c r="A544"/>
      <c r="C544"/>
      <c r="D544"/>
    </row>
    <row r="545" spans="1:4" x14ac:dyDescent="0.35">
      <c r="A545"/>
      <c r="C545"/>
      <c r="D545"/>
    </row>
    <row r="546" spans="1:4" x14ac:dyDescent="0.35">
      <c r="A546"/>
      <c r="C546"/>
      <c r="D546"/>
    </row>
    <row r="547" spans="1:4" x14ac:dyDescent="0.35">
      <c r="A547"/>
      <c r="C547"/>
      <c r="D547"/>
    </row>
    <row r="548" spans="1:4" x14ac:dyDescent="0.35">
      <c r="A548"/>
      <c r="C548"/>
      <c r="D548"/>
    </row>
    <row r="549" spans="1:4" x14ac:dyDescent="0.35">
      <c r="A549"/>
      <c r="C549"/>
      <c r="D549"/>
    </row>
    <row r="550" spans="1:4" x14ac:dyDescent="0.35">
      <c r="A550"/>
      <c r="C550"/>
      <c r="D550"/>
    </row>
    <row r="551" spans="1:4" x14ac:dyDescent="0.35">
      <c r="A551"/>
      <c r="C551"/>
      <c r="D551"/>
    </row>
    <row r="552" spans="1:4" x14ac:dyDescent="0.35">
      <c r="A552"/>
      <c r="C552"/>
      <c r="D552"/>
    </row>
    <row r="553" spans="1:4" x14ac:dyDescent="0.35">
      <c r="A553"/>
      <c r="C553"/>
      <c r="D553"/>
    </row>
    <row r="554" spans="1:4" x14ac:dyDescent="0.35">
      <c r="A554"/>
      <c r="C554"/>
      <c r="D554"/>
    </row>
    <row r="555" spans="1:4" x14ac:dyDescent="0.35">
      <c r="A555"/>
      <c r="C555"/>
      <c r="D555"/>
    </row>
    <row r="556" spans="1:4" x14ac:dyDescent="0.35">
      <c r="A556"/>
      <c r="C556"/>
      <c r="D556"/>
    </row>
    <row r="557" spans="1:4" x14ac:dyDescent="0.35">
      <c r="A557"/>
      <c r="C557"/>
      <c r="D557"/>
    </row>
    <row r="558" spans="1:4" x14ac:dyDescent="0.35">
      <c r="A558"/>
      <c r="C558"/>
      <c r="D558"/>
    </row>
    <row r="559" spans="1:4" x14ac:dyDescent="0.35">
      <c r="A559"/>
      <c r="C559"/>
      <c r="D559"/>
    </row>
    <row r="560" spans="1:4" x14ac:dyDescent="0.35">
      <c r="A560"/>
      <c r="C560"/>
      <c r="D560"/>
    </row>
    <row r="561" spans="1:4" x14ac:dyDescent="0.35">
      <c r="A561"/>
      <c r="C561"/>
      <c r="D561"/>
    </row>
    <row r="562" spans="1:4" x14ac:dyDescent="0.35">
      <c r="A562"/>
      <c r="C562"/>
      <c r="D562"/>
    </row>
    <row r="563" spans="1:4" x14ac:dyDescent="0.35">
      <c r="A563"/>
      <c r="C563"/>
      <c r="D563"/>
    </row>
    <row r="564" spans="1:4" x14ac:dyDescent="0.35">
      <c r="A564"/>
      <c r="C564"/>
      <c r="D564"/>
    </row>
    <row r="565" spans="1:4" x14ac:dyDescent="0.35">
      <c r="A565"/>
      <c r="C565"/>
      <c r="D565"/>
    </row>
    <row r="566" spans="1:4" x14ac:dyDescent="0.35">
      <c r="A566"/>
      <c r="C566"/>
      <c r="D566"/>
    </row>
    <row r="567" spans="1:4" x14ac:dyDescent="0.35">
      <c r="A567"/>
      <c r="C567"/>
      <c r="D567"/>
    </row>
    <row r="568" spans="1:4" x14ac:dyDescent="0.35">
      <c r="A568"/>
      <c r="C568"/>
      <c r="D568"/>
    </row>
    <row r="569" spans="1:4" x14ac:dyDescent="0.35">
      <c r="A569"/>
      <c r="C569"/>
      <c r="D569"/>
    </row>
    <row r="570" spans="1:4" x14ac:dyDescent="0.35">
      <c r="A570"/>
      <c r="C570"/>
      <c r="D570"/>
    </row>
    <row r="571" spans="1:4" x14ac:dyDescent="0.35">
      <c r="A571"/>
      <c r="C571"/>
      <c r="D571"/>
    </row>
    <row r="572" spans="1:4" x14ac:dyDescent="0.35">
      <c r="A572"/>
      <c r="C572"/>
      <c r="D572"/>
    </row>
    <row r="573" spans="1:4" x14ac:dyDescent="0.35">
      <c r="A573"/>
      <c r="C573"/>
      <c r="D573"/>
    </row>
    <row r="574" spans="1:4" x14ac:dyDescent="0.35">
      <c r="A574"/>
      <c r="C574"/>
      <c r="D574"/>
    </row>
    <row r="575" spans="1:4" x14ac:dyDescent="0.35">
      <c r="A575"/>
      <c r="C575"/>
      <c r="D575"/>
    </row>
    <row r="576" spans="1:4" x14ac:dyDescent="0.35">
      <c r="A576"/>
      <c r="C576"/>
      <c r="D576"/>
    </row>
    <row r="577" spans="1:4" x14ac:dyDescent="0.35">
      <c r="A577"/>
      <c r="C577"/>
      <c r="D577"/>
    </row>
    <row r="578" spans="1:4" x14ac:dyDescent="0.35">
      <c r="A578"/>
      <c r="C578"/>
      <c r="D578"/>
    </row>
    <row r="579" spans="1:4" x14ac:dyDescent="0.35">
      <c r="A579"/>
      <c r="C579"/>
      <c r="D579"/>
    </row>
    <row r="580" spans="1:4" x14ac:dyDescent="0.35">
      <c r="A580"/>
      <c r="C580"/>
      <c r="D580"/>
    </row>
    <row r="581" spans="1:4" x14ac:dyDescent="0.35">
      <c r="A581"/>
      <c r="C581"/>
      <c r="D581"/>
    </row>
    <row r="582" spans="1:4" x14ac:dyDescent="0.35">
      <c r="A582"/>
      <c r="C582"/>
      <c r="D582"/>
    </row>
    <row r="583" spans="1:4" x14ac:dyDescent="0.35">
      <c r="A583"/>
      <c r="C583"/>
      <c r="D583"/>
    </row>
    <row r="584" spans="1:4" x14ac:dyDescent="0.35">
      <c r="A584"/>
      <c r="C584"/>
      <c r="D584"/>
    </row>
    <row r="585" spans="1:4" x14ac:dyDescent="0.35">
      <c r="A585"/>
      <c r="C585"/>
      <c r="D585"/>
    </row>
    <row r="586" spans="1:4" x14ac:dyDescent="0.35">
      <c r="A586"/>
      <c r="C586"/>
      <c r="D586"/>
    </row>
    <row r="587" spans="1:4" x14ac:dyDescent="0.35">
      <c r="A587"/>
      <c r="C587"/>
      <c r="D587"/>
    </row>
    <row r="588" spans="1:4" x14ac:dyDescent="0.35">
      <c r="A588"/>
      <c r="C588"/>
      <c r="D588"/>
    </row>
    <row r="589" spans="1:4" x14ac:dyDescent="0.35">
      <c r="A589"/>
      <c r="C589"/>
      <c r="D589"/>
    </row>
    <row r="590" spans="1:4" x14ac:dyDescent="0.35">
      <c r="A590"/>
      <c r="C590"/>
      <c r="D590"/>
    </row>
    <row r="591" spans="1:4" x14ac:dyDescent="0.35">
      <c r="A591"/>
      <c r="C591"/>
      <c r="D591"/>
    </row>
    <row r="592" spans="1:4" x14ac:dyDescent="0.35">
      <c r="A592"/>
      <c r="C592"/>
      <c r="D592"/>
    </row>
    <row r="593" spans="1:4" x14ac:dyDescent="0.35">
      <c r="A593"/>
      <c r="C593"/>
      <c r="D593"/>
    </row>
    <row r="594" spans="1:4" x14ac:dyDescent="0.35">
      <c r="A594"/>
      <c r="C594"/>
      <c r="D594"/>
    </row>
    <row r="595" spans="1:4" x14ac:dyDescent="0.35">
      <c r="A595"/>
      <c r="C595"/>
      <c r="D595"/>
    </row>
    <row r="596" spans="1:4" x14ac:dyDescent="0.35">
      <c r="A596"/>
      <c r="C596"/>
      <c r="D596"/>
    </row>
    <row r="597" spans="1:4" x14ac:dyDescent="0.35">
      <c r="A597"/>
      <c r="C597"/>
      <c r="D597"/>
    </row>
    <row r="598" spans="1:4" x14ac:dyDescent="0.35">
      <c r="A598"/>
      <c r="C598"/>
      <c r="D598"/>
    </row>
    <row r="599" spans="1:4" x14ac:dyDescent="0.35">
      <c r="A599"/>
      <c r="C599"/>
      <c r="D599"/>
    </row>
    <row r="600" spans="1:4" x14ac:dyDescent="0.35">
      <c r="A600"/>
      <c r="C600"/>
      <c r="D600"/>
    </row>
    <row r="601" spans="1:4" x14ac:dyDescent="0.35">
      <c r="A601"/>
      <c r="C601"/>
      <c r="D601"/>
    </row>
    <row r="602" spans="1:4" x14ac:dyDescent="0.35">
      <c r="A602"/>
      <c r="C602"/>
      <c r="D602"/>
    </row>
    <row r="603" spans="1:4" x14ac:dyDescent="0.35">
      <c r="A603"/>
      <c r="C603"/>
      <c r="D603"/>
    </row>
    <row r="604" spans="1:4" x14ac:dyDescent="0.35">
      <c r="A604"/>
      <c r="C604"/>
      <c r="D604"/>
    </row>
    <row r="605" spans="1:4" x14ac:dyDescent="0.35">
      <c r="A605"/>
      <c r="C605"/>
      <c r="D605"/>
    </row>
    <row r="606" spans="1:4" x14ac:dyDescent="0.35">
      <c r="A606"/>
      <c r="C606"/>
      <c r="D606"/>
    </row>
    <row r="607" spans="1:4" x14ac:dyDescent="0.35">
      <c r="A607"/>
      <c r="C607"/>
      <c r="D607"/>
    </row>
    <row r="608" spans="1:4" x14ac:dyDescent="0.35">
      <c r="A608"/>
      <c r="C608"/>
      <c r="D608"/>
    </row>
    <row r="609" spans="1:4" x14ac:dyDescent="0.35">
      <c r="A609"/>
      <c r="C609"/>
      <c r="D609"/>
    </row>
    <row r="610" spans="1:4" x14ac:dyDescent="0.35">
      <c r="A610"/>
      <c r="C610"/>
      <c r="D610"/>
    </row>
    <row r="611" spans="1:4" x14ac:dyDescent="0.35">
      <c r="A611"/>
      <c r="C611"/>
      <c r="D611"/>
    </row>
    <row r="612" spans="1:4" x14ac:dyDescent="0.35">
      <c r="A612"/>
      <c r="C612"/>
      <c r="D612"/>
    </row>
    <row r="613" spans="1:4" x14ac:dyDescent="0.35">
      <c r="A613"/>
      <c r="C613"/>
      <c r="D613"/>
    </row>
    <row r="614" spans="1:4" x14ac:dyDescent="0.35">
      <c r="A614"/>
      <c r="C614"/>
      <c r="D614"/>
    </row>
    <row r="615" spans="1:4" x14ac:dyDescent="0.35">
      <c r="A615"/>
      <c r="C615"/>
      <c r="D615"/>
    </row>
    <row r="616" spans="1:4" x14ac:dyDescent="0.35">
      <c r="A616"/>
      <c r="C616"/>
      <c r="D616"/>
    </row>
    <row r="617" spans="1:4" x14ac:dyDescent="0.35">
      <c r="A617"/>
      <c r="C617"/>
      <c r="D617"/>
    </row>
    <row r="618" spans="1:4" x14ac:dyDescent="0.35">
      <c r="A618"/>
      <c r="C618"/>
      <c r="D618"/>
    </row>
    <row r="619" spans="1:4" x14ac:dyDescent="0.35">
      <c r="A619"/>
      <c r="C619"/>
      <c r="D619"/>
    </row>
    <row r="620" spans="1:4" x14ac:dyDescent="0.35">
      <c r="A620"/>
      <c r="C620"/>
      <c r="D620"/>
    </row>
    <row r="621" spans="1:4" x14ac:dyDescent="0.35">
      <c r="A621"/>
      <c r="C621"/>
      <c r="D621"/>
    </row>
    <row r="622" spans="1:4" x14ac:dyDescent="0.35">
      <c r="A622"/>
      <c r="C622"/>
      <c r="D622"/>
    </row>
    <row r="623" spans="1:4" x14ac:dyDescent="0.35">
      <c r="A623"/>
      <c r="C623"/>
      <c r="D623"/>
    </row>
    <row r="624" spans="1:4" x14ac:dyDescent="0.35">
      <c r="A624"/>
      <c r="C624"/>
      <c r="D624"/>
    </row>
    <row r="625" spans="1:4" x14ac:dyDescent="0.35">
      <c r="A625"/>
      <c r="C625"/>
      <c r="D625"/>
    </row>
    <row r="626" spans="1:4" x14ac:dyDescent="0.35">
      <c r="A626"/>
      <c r="C626"/>
      <c r="D626"/>
    </row>
    <row r="627" spans="1:4" x14ac:dyDescent="0.35">
      <c r="A627"/>
      <c r="C627"/>
      <c r="D627"/>
    </row>
    <row r="628" spans="1:4" x14ac:dyDescent="0.35">
      <c r="A628"/>
      <c r="C628"/>
      <c r="D628"/>
    </row>
    <row r="629" spans="1:4" x14ac:dyDescent="0.35">
      <c r="A629"/>
      <c r="C629"/>
      <c r="D629"/>
    </row>
    <row r="630" spans="1:4" x14ac:dyDescent="0.35">
      <c r="A630"/>
      <c r="C630"/>
      <c r="D630"/>
    </row>
    <row r="631" spans="1:4" x14ac:dyDescent="0.35">
      <c r="A631"/>
      <c r="C631"/>
      <c r="D631"/>
    </row>
    <row r="632" spans="1:4" x14ac:dyDescent="0.35">
      <c r="A632"/>
      <c r="C632"/>
      <c r="D632"/>
    </row>
    <row r="633" spans="1:4" x14ac:dyDescent="0.35">
      <c r="A633"/>
      <c r="C633"/>
      <c r="D633"/>
    </row>
    <row r="634" spans="1:4" x14ac:dyDescent="0.35">
      <c r="A634"/>
      <c r="C634"/>
      <c r="D634"/>
    </row>
    <row r="635" spans="1:4" x14ac:dyDescent="0.35">
      <c r="A635"/>
      <c r="C635"/>
      <c r="D635"/>
    </row>
    <row r="636" spans="1:4" x14ac:dyDescent="0.35">
      <c r="A636"/>
      <c r="C636"/>
      <c r="D636"/>
    </row>
    <row r="637" spans="1:4" x14ac:dyDescent="0.35">
      <c r="A637"/>
      <c r="C637"/>
      <c r="D637"/>
    </row>
    <row r="638" spans="1:4" x14ac:dyDescent="0.35">
      <c r="A638"/>
      <c r="C638"/>
      <c r="D638"/>
    </row>
    <row r="639" spans="1:4" x14ac:dyDescent="0.35">
      <c r="A639"/>
      <c r="C639"/>
      <c r="D639"/>
    </row>
    <row r="640" spans="1:4" x14ac:dyDescent="0.35">
      <c r="A640"/>
      <c r="C640"/>
      <c r="D640"/>
    </row>
    <row r="641" spans="1:4" x14ac:dyDescent="0.35">
      <c r="A641"/>
      <c r="C641"/>
      <c r="D641"/>
    </row>
    <row r="642" spans="1:4" x14ac:dyDescent="0.35">
      <c r="A642"/>
      <c r="C642"/>
      <c r="D642"/>
    </row>
    <row r="643" spans="1:4" x14ac:dyDescent="0.35">
      <c r="A643"/>
      <c r="C643"/>
      <c r="D643"/>
    </row>
    <row r="644" spans="1:4" x14ac:dyDescent="0.35">
      <c r="A644"/>
      <c r="C644"/>
      <c r="D644"/>
    </row>
    <row r="645" spans="1:4" x14ac:dyDescent="0.35">
      <c r="A645"/>
      <c r="C645"/>
      <c r="D645"/>
    </row>
    <row r="646" spans="1:4" x14ac:dyDescent="0.35">
      <c r="A646"/>
      <c r="C646"/>
      <c r="D646"/>
    </row>
    <row r="647" spans="1:4" x14ac:dyDescent="0.35">
      <c r="A647"/>
      <c r="C647"/>
      <c r="D647"/>
    </row>
    <row r="648" spans="1:4" x14ac:dyDescent="0.35">
      <c r="A648"/>
      <c r="C648"/>
      <c r="D648"/>
    </row>
    <row r="649" spans="1:4" x14ac:dyDescent="0.35">
      <c r="A649"/>
      <c r="C649"/>
      <c r="D649"/>
    </row>
    <row r="650" spans="1:4" x14ac:dyDescent="0.35">
      <c r="A650"/>
      <c r="C650"/>
      <c r="D650"/>
    </row>
    <row r="651" spans="1:4" x14ac:dyDescent="0.35">
      <c r="A651"/>
      <c r="C651"/>
      <c r="D651"/>
    </row>
    <row r="652" spans="1:4" x14ac:dyDescent="0.35">
      <c r="A652"/>
      <c r="C652"/>
      <c r="D652"/>
    </row>
    <row r="653" spans="1:4" x14ac:dyDescent="0.35">
      <c r="A653"/>
      <c r="C653"/>
      <c r="D653"/>
    </row>
    <row r="654" spans="1:4" x14ac:dyDescent="0.35">
      <c r="A654"/>
      <c r="C654"/>
      <c r="D654"/>
    </row>
    <row r="655" spans="1:4" x14ac:dyDescent="0.35">
      <c r="A655"/>
      <c r="C655"/>
      <c r="D655"/>
    </row>
    <row r="656" spans="1:4" x14ac:dyDescent="0.35">
      <c r="A656"/>
      <c r="C656"/>
      <c r="D656"/>
    </row>
    <row r="657" spans="1:4" x14ac:dyDescent="0.35">
      <c r="A657"/>
      <c r="C657"/>
      <c r="D657"/>
    </row>
    <row r="658" spans="1:4" x14ac:dyDescent="0.35">
      <c r="A658"/>
      <c r="C658"/>
      <c r="D658"/>
    </row>
    <row r="659" spans="1:4" x14ac:dyDescent="0.35">
      <c r="A659"/>
      <c r="C659"/>
      <c r="D659"/>
    </row>
    <row r="660" spans="1:4" x14ac:dyDescent="0.35">
      <c r="A660"/>
      <c r="C660"/>
      <c r="D660"/>
    </row>
    <row r="661" spans="1:4" x14ac:dyDescent="0.35">
      <c r="A661"/>
      <c r="C661"/>
      <c r="D661"/>
    </row>
    <row r="662" spans="1:4" x14ac:dyDescent="0.35">
      <c r="A662"/>
      <c r="C662"/>
      <c r="D662"/>
    </row>
    <row r="663" spans="1:4" x14ac:dyDescent="0.35">
      <c r="A663"/>
      <c r="C663"/>
      <c r="D663"/>
    </row>
    <row r="664" spans="1:4" x14ac:dyDescent="0.35">
      <c r="A664"/>
      <c r="C664"/>
      <c r="D664"/>
    </row>
    <row r="665" spans="1:4" x14ac:dyDescent="0.35">
      <c r="A665"/>
      <c r="C665"/>
      <c r="D665"/>
    </row>
    <row r="666" spans="1:4" x14ac:dyDescent="0.35">
      <c r="A666"/>
      <c r="C666"/>
      <c r="D666"/>
    </row>
    <row r="667" spans="1:4" x14ac:dyDescent="0.35">
      <c r="A667"/>
      <c r="C667"/>
      <c r="D667"/>
    </row>
    <row r="668" spans="1:4" x14ac:dyDescent="0.35">
      <c r="A668"/>
      <c r="C668"/>
      <c r="D668"/>
    </row>
    <row r="669" spans="1:4" x14ac:dyDescent="0.35">
      <c r="A669"/>
      <c r="C669"/>
      <c r="D669"/>
    </row>
    <row r="670" spans="1:4" x14ac:dyDescent="0.35">
      <c r="A670"/>
      <c r="C670"/>
      <c r="D670"/>
    </row>
    <row r="671" spans="1:4" x14ac:dyDescent="0.35">
      <c r="A671"/>
      <c r="C671"/>
      <c r="D671"/>
    </row>
    <row r="672" spans="1:4" x14ac:dyDescent="0.35">
      <c r="A672"/>
      <c r="C672"/>
      <c r="D672"/>
    </row>
    <row r="673" spans="1:4" x14ac:dyDescent="0.35">
      <c r="A673"/>
      <c r="C673"/>
      <c r="D673"/>
    </row>
    <row r="674" spans="1:4" x14ac:dyDescent="0.35">
      <c r="A674"/>
      <c r="C674"/>
      <c r="D674"/>
    </row>
    <row r="675" spans="1:4" x14ac:dyDescent="0.35">
      <c r="A675"/>
      <c r="C675"/>
      <c r="D675"/>
    </row>
    <row r="676" spans="1:4" x14ac:dyDescent="0.35">
      <c r="A676"/>
      <c r="C676"/>
      <c r="D676"/>
    </row>
    <row r="677" spans="1:4" x14ac:dyDescent="0.35">
      <c r="A677"/>
      <c r="C677"/>
      <c r="D677"/>
    </row>
    <row r="678" spans="1:4" x14ac:dyDescent="0.35">
      <c r="A678"/>
      <c r="C678"/>
      <c r="D678"/>
    </row>
    <row r="679" spans="1:4" x14ac:dyDescent="0.35">
      <c r="A679"/>
      <c r="C679"/>
      <c r="D679"/>
    </row>
    <row r="680" spans="1:4" x14ac:dyDescent="0.35">
      <c r="A680"/>
      <c r="C680"/>
      <c r="D680"/>
    </row>
    <row r="681" spans="1:4" x14ac:dyDescent="0.35">
      <c r="A681"/>
      <c r="C681"/>
      <c r="D681"/>
    </row>
    <row r="682" spans="1:4" x14ac:dyDescent="0.35">
      <c r="A682"/>
      <c r="C682"/>
      <c r="D682"/>
    </row>
    <row r="683" spans="1:4" x14ac:dyDescent="0.35">
      <c r="A683"/>
      <c r="C683"/>
      <c r="D683"/>
    </row>
    <row r="684" spans="1:4" x14ac:dyDescent="0.35">
      <c r="A684"/>
      <c r="C684"/>
      <c r="D684"/>
    </row>
    <row r="685" spans="1:4" x14ac:dyDescent="0.35">
      <c r="A685"/>
      <c r="C685"/>
      <c r="D685"/>
    </row>
    <row r="686" spans="1:4" x14ac:dyDescent="0.35">
      <c r="A686"/>
      <c r="C686"/>
      <c r="D686"/>
    </row>
    <row r="687" spans="1:4" x14ac:dyDescent="0.35">
      <c r="A687"/>
      <c r="C687"/>
      <c r="D687"/>
    </row>
    <row r="688" spans="1:4" x14ac:dyDescent="0.35">
      <c r="A688"/>
      <c r="C688"/>
      <c r="D688"/>
    </row>
    <row r="689" spans="1:4" x14ac:dyDescent="0.35">
      <c r="A689"/>
      <c r="C689"/>
      <c r="D689"/>
    </row>
    <row r="690" spans="1:4" x14ac:dyDescent="0.35">
      <c r="A690"/>
      <c r="C690"/>
      <c r="D690"/>
    </row>
    <row r="691" spans="1:4" x14ac:dyDescent="0.35">
      <c r="A691"/>
      <c r="C691"/>
      <c r="D691"/>
    </row>
    <row r="692" spans="1:4" x14ac:dyDescent="0.35">
      <c r="A692"/>
      <c r="C692"/>
      <c r="D692"/>
    </row>
    <row r="693" spans="1:4" x14ac:dyDescent="0.35">
      <c r="A693"/>
      <c r="C693"/>
      <c r="D693"/>
    </row>
    <row r="694" spans="1:4" x14ac:dyDescent="0.35">
      <c r="A694"/>
      <c r="C694"/>
      <c r="D694"/>
    </row>
    <row r="695" spans="1:4" x14ac:dyDescent="0.35">
      <c r="A695"/>
      <c r="C695"/>
      <c r="D695"/>
    </row>
    <row r="696" spans="1:4" x14ac:dyDescent="0.35">
      <c r="A696"/>
      <c r="C696"/>
      <c r="D696"/>
    </row>
    <row r="697" spans="1:4" x14ac:dyDescent="0.35">
      <c r="A697"/>
      <c r="C697"/>
      <c r="D697"/>
    </row>
    <row r="698" spans="1:4" x14ac:dyDescent="0.35">
      <c r="A698"/>
      <c r="C698"/>
      <c r="D698"/>
    </row>
    <row r="699" spans="1:4" x14ac:dyDescent="0.35">
      <c r="A699"/>
      <c r="C699"/>
      <c r="D699"/>
    </row>
    <row r="700" spans="1:4" x14ac:dyDescent="0.35">
      <c r="A700"/>
      <c r="C700"/>
      <c r="D700"/>
    </row>
    <row r="701" spans="1:4" x14ac:dyDescent="0.35">
      <c r="A701"/>
      <c r="C701"/>
      <c r="D701"/>
    </row>
    <row r="702" spans="1:4" x14ac:dyDescent="0.35">
      <c r="A702"/>
      <c r="C702"/>
      <c r="D702"/>
    </row>
    <row r="703" spans="1:4" x14ac:dyDescent="0.35">
      <c r="A703"/>
      <c r="C703"/>
      <c r="D703"/>
    </row>
    <row r="704" spans="1:4" x14ac:dyDescent="0.35">
      <c r="A704"/>
      <c r="C704"/>
      <c r="D704"/>
    </row>
    <row r="705" spans="1:4" x14ac:dyDescent="0.35">
      <c r="A705"/>
      <c r="C705"/>
      <c r="D705"/>
    </row>
    <row r="706" spans="1:4" x14ac:dyDescent="0.35">
      <c r="A706"/>
      <c r="C706"/>
      <c r="D706"/>
    </row>
    <row r="707" spans="1:4" x14ac:dyDescent="0.35">
      <c r="A707"/>
      <c r="C707"/>
      <c r="D707"/>
    </row>
    <row r="708" spans="1:4" x14ac:dyDescent="0.35">
      <c r="A708"/>
      <c r="C708"/>
      <c r="D708"/>
    </row>
    <row r="709" spans="1:4" x14ac:dyDescent="0.35">
      <c r="A709"/>
      <c r="C709"/>
      <c r="D709"/>
    </row>
    <row r="710" spans="1:4" x14ac:dyDescent="0.35">
      <c r="A710"/>
      <c r="C710"/>
      <c r="D710"/>
    </row>
    <row r="711" spans="1:4" x14ac:dyDescent="0.35">
      <c r="A711"/>
      <c r="C711"/>
      <c r="D711"/>
    </row>
    <row r="712" spans="1:4" x14ac:dyDescent="0.35">
      <c r="A712"/>
      <c r="C712"/>
      <c r="D712"/>
    </row>
    <row r="713" spans="1:4" x14ac:dyDescent="0.35">
      <c r="A713"/>
      <c r="C713"/>
      <c r="D713"/>
    </row>
    <row r="714" spans="1:4" x14ac:dyDescent="0.35">
      <c r="A714"/>
      <c r="C714"/>
      <c r="D714"/>
    </row>
    <row r="715" spans="1:4" x14ac:dyDescent="0.35">
      <c r="A715"/>
      <c r="C715"/>
      <c r="D715"/>
    </row>
    <row r="716" spans="1:4" x14ac:dyDescent="0.35">
      <c r="A716"/>
      <c r="C716"/>
      <c r="D716"/>
    </row>
    <row r="717" spans="1:4" x14ac:dyDescent="0.35">
      <c r="A717"/>
      <c r="C717"/>
      <c r="D717"/>
    </row>
    <row r="718" spans="1:4" x14ac:dyDescent="0.35">
      <c r="A718"/>
      <c r="C718"/>
      <c r="D718"/>
    </row>
    <row r="719" spans="1:4" x14ac:dyDescent="0.35">
      <c r="A719"/>
      <c r="C719"/>
      <c r="D719"/>
    </row>
    <row r="720" spans="1:4" x14ac:dyDescent="0.35">
      <c r="A720"/>
      <c r="C720"/>
      <c r="D720"/>
    </row>
    <row r="721" spans="1:4" x14ac:dyDescent="0.35">
      <c r="A721"/>
      <c r="C721"/>
      <c r="D721"/>
    </row>
    <row r="722" spans="1:4" x14ac:dyDescent="0.35">
      <c r="A722"/>
      <c r="C722"/>
      <c r="D722"/>
    </row>
    <row r="723" spans="1:4" x14ac:dyDescent="0.35">
      <c r="A723"/>
      <c r="C723"/>
      <c r="D723"/>
    </row>
    <row r="724" spans="1:4" x14ac:dyDescent="0.35">
      <c r="A724"/>
      <c r="C724"/>
      <c r="D724"/>
    </row>
    <row r="725" spans="1:4" x14ac:dyDescent="0.35">
      <c r="A725"/>
      <c r="C725"/>
      <c r="D725"/>
    </row>
    <row r="726" spans="1:4" x14ac:dyDescent="0.35">
      <c r="A726"/>
      <c r="C726"/>
      <c r="D726"/>
    </row>
    <row r="727" spans="1:4" x14ac:dyDescent="0.35">
      <c r="A727"/>
      <c r="C727"/>
      <c r="D727"/>
    </row>
    <row r="728" spans="1:4" x14ac:dyDescent="0.35">
      <c r="A728"/>
      <c r="C728"/>
      <c r="D728"/>
    </row>
    <row r="729" spans="1:4" x14ac:dyDescent="0.35">
      <c r="A729"/>
      <c r="C729"/>
      <c r="D729"/>
    </row>
    <row r="730" spans="1:4" x14ac:dyDescent="0.35">
      <c r="A730"/>
      <c r="C730"/>
      <c r="D730"/>
    </row>
    <row r="731" spans="1:4" x14ac:dyDescent="0.35">
      <c r="A731"/>
      <c r="C731"/>
      <c r="D731"/>
    </row>
    <row r="732" spans="1:4" x14ac:dyDescent="0.35">
      <c r="A732"/>
      <c r="C732"/>
      <c r="D732"/>
    </row>
    <row r="733" spans="1:4" x14ac:dyDescent="0.35">
      <c r="A733"/>
      <c r="C733"/>
      <c r="D733"/>
    </row>
    <row r="734" spans="1:4" x14ac:dyDescent="0.35">
      <c r="A734"/>
      <c r="C734"/>
      <c r="D734"/>
    </row>
    <row r="735" spans="1:4" x14ac:dyDescent="0.35">
      <c r="A735"/>
      <c r="C735"/>
      <c r="D735"/>
    </row>
    <row r="736" spans="1:4" x14ac:dyDescent="0.35">
      <c r="A736"/>
      <c r="C736"/>
      <c r="D736"/>
    </row>
    <row r="737" spans="1:4" x14ac:dyDescent="0.35">
      <c r="A737"/>
      <c r="C737"/>
      <c r="D737"/>
    </row>
    <row r="738" spans="1:4" x14ac:dyDescent="0.35">
      <c r="A738"/>
      <c r="C738"/>
      <c r="D738"/>
    </row>
    <row r="739" spans="1:4" x14ac:dyDescent="0.35">
      <c r="A739"/>
      <c r="C739"/>
      <c r="D739"/>
    </row>
    <row r="740" spans="1:4" x14ac:dyDescent="0.35">
      <c r="A740"/>
      <c r="C740"/>
      <c r="D740"/>
    </row>
    <row r="741" spans="1:4" x14ac:dyDescent="0.35">
      <c r="A741"/>
      <c r="C741"/>
      <c r="D741"/>
    </row>
    <row r="742" spans="1:4" x14ac:dyDescent="0.35">
      <c r="A742"/>
      <c r="C742"/>
      <c r="D742"/>
    </row>
    <row r="743" spans="1:4" x14ac:dyDescent="0.35">
      <c r="A743"/>
      <c r="C743"/>
      <c r="D743"/>
    </row>
    <row r="744" spans="1:4" x14ac:dyDescent="0.35">
      <c r="A744"/>
      <c r="C744"/>
      <c r="D744"/>
    </row>
    <row r="745" spans="1:4" x14ac:dyDescent="0.35">
      <c r="A745"/>
      <c r="C745"/>
      <c r="D745"/>
    </row>
    <row r="746" spans="1:4" x14ac:dyDescent="0.35">
      <c r="A746"/>
      <c r="C746"/>
      <c r="D746"/>
    </row>
    <row r="747" spans="1:4" x14ac:dyDescent="0.35">
      <c r="A747"/>
      <c r="C747"/>
      <c r="D747"/>
    </row>
    <row r="748" spans="1:4" x14ac:dyDescent="0.35">
      <c r="A748"/>
      <c r="C748"/>
      <c r="D748"/>
    </row>
    <row r="749" spans="1:4" x14ac:dyDescent="0.35">
      <c r="A749"/>
      <c r="C749"/>
      <c r="D749"/>
    </row>
    <row r="750" spans="1:4" x14ac:dyDescent="0.35">
      <c r="A750"/>
      <c r="C750"/>
      <c r="D750"/>
    </row>
    <row r="751" spans="1:4" x14ac:dyDescent="0.35">
      <c r="A751"/>
      <c r="C751"/>
      <c r="D751"/>
    </row>
    <row r="752" spans="1:4" x14ac:dyDescent="0.35">
      <c r="A752"/>
      <c r="C752"/>
      <c r="D752"/>
    </row>
    <row r="753" spans="1:4" x14ac:dyDescent="0.35">
      <c r="A753"/>
      <c r="C753"/>
      <c r="D753"/>
    </row>
    <row r="754" spans="1:4" x14ac:dyDescent="0.35">
      <c r="A754"/>
      <c r="C754"/>
      <c r="D754"/>
    </row>
    <row r="755" spans="1:4" x14ac:dyDescent="0.35">
      <c r="A755"/>
      <c r="C755"/>
      <c r="D755"/>
    </row>
    <row r="756" spans="1:4" x14ac:dyDescent="0.35">
      <c r="A756"/>
      <c r="C756"/>
      <c r="D756"/>
    </row>
    <row r="757" spans="1:4" x14ac:dyDescent="0.35">
      <c r="A757"/>
      <c r="C757"/>
      <c r="D757"/>
    </row>
    <row r="758" spans="1:4" x14ac:dyDescent="0.35">
      <c r="A758"/>
      <c r="C758"/>
      <c r="D758"/>
    </row>
    <row r="759" spans="1:4" x14ac:dyDescent="0.35">
      <c r="A759"/>
      <c r="C759"/>
      <c r="D759"/>
    </row>
    <row r="760" spans="1:4" x14ac:dyDescent="0.35">
      <c r="A760"/>
      <c r="C760"/>
      <c r="D760"/>
    </row>
    <row r="761" spans="1:4" x14ac:dyDescent="0.35">
      <c r="A761"/>
      <c r="C761"/>
      <c r="D761"/>
    </row>
    <row r="762" spans="1:4" x14ac:dyDescent="0.35">
      <c r="A762"/>
      <c r="C762"/>
      <c r="D762"/>
    </row>
    <row r="763" spans="1:4" x14ac:dyDescent="0.35">
      <c r="A763"/>
      <c r="C763"/>
      <c r="D763"/>
    </row>
    <row r="764" spans="1:4" x14ac:dyDescent="0.35">
      <c r="A764"/>
      <c r="C764"/>
      <c r="D764"/>
    </row>
    <row r="765" spans="1:4" x14ac:dyDescent="0.35">
      <c r="A765"/>
      <c r="C765"/>
      <c r="D765"/>
    </row>
    <row r="766" spans="1:4" x14ac:dyDescent="0.35">
      <c r="A766"/>
      <c r="C766"/>
      <c r="D766"/>
    </row>
    <row r="767" spans="1:4" x14ac:dyDescent="0.35">
      <c r="A767"/>
      <c r="C767"/>
      <c r="D767"/>
    </row>
    <row r="768" spans="1:4" x14ac:dyDescent="0.35">
      <c r="A768"/>
      <c r="C768"/>
      <c r="D768"/>
    </row>
    <row r="769" spans="1:4" x14ac:dyDescent="0.35">
      <c r="A769"/>
      <c r="C769"/>
      <c r="D769"/>
    </row>
    <row r="770" spans="1:4" x14ac:dyDescent="0.35">
      <c r="A770"/>
      <c r="C770"/>
      <c r="D770"/>
    </row>
    <row r="771" spans="1:4" x14ac:dyDescent="0.35">
      <c r="A771"/>
      <c r="C771"/>
      <c r="D771"/>
    </row>
    <row r="772" spans="1:4" x14ac:dyDescent="0.35">
      <c r="A772"/>
      <c r="C772"/>
      <c r="D772"/>
    </row>
    <row r="773" spans="1:4" x14ac:dyDescent="0.35">
      <c r="A773"/>
      <c r="C773"/>
      <c r="D773"/>
    </row>
    <row r="774" spans="1:4" x14ac:dyDescent="0.35">
      <c r="A774"/>
      <c r="C774"/>
      <c r="D774"/>
    </row>
    <row r="775" spans="1:4" x14ac:dyDescent="0.35">
      <c r="A775"/>
      <c r="C775"/>
      <c r="D775"/>
    </row>
    <row r="776" spans="1:4" x14ac:dyDescent="0.35">
      <c r="A776"/>
      <c r="C776"/>
      <c r="D776"/>
    </row>
    <row r="777" spans="1:4" x14ac:dyDescent="0.35">
      <c r="A777"/>
      <c r="C777"/>
      <c r="D777"/>
    </row>
    <row r="778" spans="1:4" x14ac:dyDescent="0.35">
      <c r="A778"/>
      <c r="C778"/>
      <c r="D778"/>
    </row>
    <row r="779" spans="1:4" x14ac:dyDescent="0.35">
      <c r="A779"/>
      <c r="C779"/>
      <c r="D779"/>
    </row>
    <row r="780" spans="1:4" x14ac:dyDescent="0.35">
      <c r="A780"/>
      <c r="C780"/>
      <c r="D780"/>
    </row>
    <row r="781" spans="1:4" x14ac:dyDescent="0.35">
      <c r="A781"/>
      <c r="C781"/>
      <c r="D781"/>
    </row>
    <row r="782" spans="1:4" x14ac:dyDescent="0.35">
      <c r="A782"/>
      <c r="C782"/>
      <c r="D782"/>
    </row>
    <row r="783" spans="1:4" x14ac:dyDescent="0.35">
      <c r="A783"/>
      <c r="C783"/>
      <c r="D783"/>
    </row>
    <row r="784" spans="1:4" x14ac:dyDescent="0.35">
      <c r="A784"/>
      <c r="C784"/>
      <c r="D784"/>
    </row>
    <row r="785" spans="1:4" x14ac:dyDescent="0.35">
      <c r="A785"/>
      <c r="C785"/>
      <c r="D785"/>
    </row>
    <row r="786" spans="1:4" x14ac:dyDescent="0.35">
      <c r="A786"/>
      <c r="C786"/>
      <c r="D786"/>
    </row>
    <row r="787" spans="1:4" x14ac:dyDescent="0.35">
      <c r="A787"/>
      <c r="C787"/>
      <c r="D787"/>
    </row>
    <row r="788" spans="1:4" x14ac:dyDescent="0.35">
      <c r="A788"/>
      <c r="C788"/>
      <c r="D788"/>
    </row>
    <row r="789" spans="1:4" x14ac:dyDescent="0.35">
      <c r="A789"/>
      <c r="C789"/>
      <c r="D789"/>
    </row>
    <row r="790" spans="1:4" x14ac:dyDescent="0.35">
      <c r="A790"/>
      <c r="C790"/>
      <c r="D790"/>
    </row>
    <row r="791" spans="1:4" x14ac:dyDescent="0.35">
      <c r="A791"/>
      <c r="C791"/>
      <c r="D791"/>
    </row>
    <row r="792" spans="1:4" x14ac:dyDescent="0.35">
      <c r="A792"/>
      <c r="C792"/>
      <c r="D792"/>
    </row>
    <row r="793" spans="1:4" x14ac:dyDescent="0.35">
      <c r="A793"/>
      <c r="C793"/>
      <c r="D793"/>
    </row>
    <row r="794" spans="1:4" x14ac:dyDescent="0.35">
      <c r="A794"/>
      <c r="C794"/>
      <c r="D794"/>
    </row>
    <row r="795" spans="1:4" x14ac:dyDescent="0.35">
      <c r="A795"/>
      <c r="C795"/>
      <c r="D795"/>
    </row>
    <row r="796" spans="1:4" x14ac:dyDescent="0.35">
      <c r="A796"/>
      <c r="C796"/>
      <c r="D796"/>
    </row>
    <row r="797" spans="1:4" x14ac:dyDescent="0.35">
      <c r="A797"/>
      <c r="C797"/>
      <c r="D797"/>
    </row>
    <row r="798" spans="1:4" x14ac:dyDescent="0.35">
      <c r="A798"/>
      <c r="C798"/>
      <c r="D798"/>
    </row>
    <row r="799" spans="1:4" x14ac:dyDescent="0.35">
      <c r="A799"/>
      <c r="C799"/>
      <c r="D799"/>
    </row>
    <row r="800" spans="1:4" x14ac:dyDescent="0.35">
      <c r="A800"/>
      <c r="C800"/>
      <c r="D800"/>
    </row>
    <row r="801" spans="1:4" x14ac:dyDescent="0.35">
      <c r="A801"/>
      <c r="C801"/>
      <c r="D801"/>
    </row>
    <row r="802" spans="1:4" x14ac:dyDescent="0.35">
      <c r="A802"/>
      <c r="C802"/>
      <c r="D802"/>
    </row>
    <row r="803" spans="1:4" x14ac:dyDescent="0.35">
      <c r="A803"/>
      <c r="C803"/>
      <c r="D803"/>
    </row>
    <row r="804" spans="1:4" x14ac:dyDescent="0.35">
      <c r="A804"/>
      <c r="C804"/>
      <c r="D804"/>
    </row>
    <row r="805" spans="1:4" x14ac:dyDescent="0.35">
      <c r="A805"/>
      <c r="C805"/>
      <c r="D805"/>
    </row>
    <row r="806" spans="1:4" x14ac:dyDescent="0.35">
      <c r="A806"/>
      <c r="C806"/>
      <c r="D806"/>
    </row>
    <row r="807" spans="1:4" x14ac:dyDescent="0.35">
      <c r="A807"/>
      <c r="C807"/>
      <c r="D807"/>
    </row>
    <row r="808" spans="1:4" x14ac:dyDescent="0.35">
      <c r="A808"/>
      <c r="C808"/>
      <c r="D808"/>
    </row>
    <row r="809" spans="1:4" x14ac:dyDescent="0.35">
      <c r="A809"/>
      <c r="C809"/>
      <c r="D809"/>
    </row>
    <row r="810" spans="1:4" x14ac:dyDescent="0.35">
      <c r="A810"/>
      <c r="C810"/>
      <c r="D810"/>
    </row>
    <row r="811" spans="1:4" x14ac:dyDescent="0.35">
      <c r="A811"/>
      <c r="C811"/>
      <c r="D811"/>
    </row>
    <row r="812" spans="1:4" x14ac:dyDescent="0.35">
      <c r="A812"/>
      <c r="C812"/>
      <c r="D812"/>
    </row>
    <row r="813" spans="1:4" x14ac:dyDescent="0.35">
      <c r="A813"/>
      <c r="C813"/>
      <c r="D813"/>
    </row>
    <row r="814" spans="1:4" x14ac:dyDescent="0.35">
      <c r="A814"/>
      <c r="C814"/>
      <c r="D814"/>
    </row>
    <row r="815" spans="1:4" x14ac:dyDescent="0.35">
      <c r="A815"/>
      <c r="C815"/>
      <c r="D815"/>
    </row>
    <row r="816" spans="1:4" x14ac:dyDescent="0.35">
      <c r="A816"/>
      <c r="C816"/>
      <c r="D816"/>
    </row>
    <row r="817" spans="1:4" x14ac:dyDescent="0.35">
      <c r="A817"/>
      <c r="C817"/>
      <c r="D817"/>
    </row>
    <row r="818" spans="1:4" x14ac:dyDescent="0.35">
      <c r="A818"/>
      <c r="C818"/>
      <c r="D818"/>
    </row>
    <row r="819" spans="1:4" x14ac:dyDescent="0.35">
      <c r="A819"/>
      <c r="C819"/>
      <c r="D819"/>
    </row>
    <row r="820" spans="1:4" x14ac:dyDescent="0.35">
      <c r="A820"/>
      <c r="C820"/>
      <c r="D820"/>
    </row>
    <row r="821" spans="1:4" x14ac:dyDescent="0.35">
      <c r="A821"/>
      <c r="C821"/>
      <c r="D821"/>
    </row>
    <row r="822" spans="1:4" x14ac:dyDescent="0.35">
      <c r="A822"/>
      <c r="C822"/>
      <c r="D822"/>
    </row>
    <row r="823" spans="1:4" x14ac:dyDescent="0.35">
      <c r="A823"/>
      <c r="C823"/>
      <c r="D823"/>
    </row>
    <row r="824" spans="1:4" x14ac:dyDescent="0.35">
      <c r="A824"/>
      <c r="C824"/>
      <c r="D824"/>
    </row>
    <row r="825" spans="1:4" x14ac:dyDescent="0.35">
      <c r="A825"/>
      <c r="C825"/>
      <c r="D825"/>
    </row>
    <row r="826" spans="1:4" x14ac:dyDescent="0.35">
      <c r="A826"/>
      <c r="C826"/>
      <c r="D826"/>
    </row>
    <row r="827" spans="1:4" x14ac:dyDescent="0.35">
      <c r="A827"/>
      <c r="C827"/>
      <c r="D827"/>
    </row>
    <row r="828" spans="1:4" x14ac:dyDescent="0.35">
      <c r="A828"/>
      <c r="C828"/>
      <c r="D828"/>
    </row>
    <row r="829" spans="1:4" x14ac:dyDescent="0.35">
      <c r="A829"/>
      <c r="C829"/>
      <c r="D829"/>
    </row>
    <row r="830" spans="1:4" x14ac:dyDescent="0.35">
      <c r="A830"/>
      <c r="C830"/>
      <c r="D830"/>
    </row>
    <row r="831" spans="1:4" x14ac:dyDescent="0.35">
      <c r="A831"/>
      <c r="C831"/>
      <c r="D831"/>
    </row>
    <row r="832" spans="1:4" x14ac:dyDescent="0.35">
      <c r="A832"/>
      <c r="C832"/>
      <c r="D832"/>
    </row>
    <row r="833" spans="1:4" x14ac:dyDescent="0.35">
      <c r="A833"/>
      <c r="C833"/>
      <c r="D833"/>
    </row>
    <row r="834" spans="1:4" x14ac:dyDescent="0.35">
      <c r="A834"/>
      <c r="C834"/>
      <c r="D834"/>
    </row>
    <row r="835" spans="1:4" x14ac:dyDescent="0.35">
      <c r="A835"/>
      <c r="C835"/>
      <c r="D835"/>
    </row>
    <row r="836" spans="1:4" x14ac:dyDescent="0.35">
      <c r="A836"/>
      <c r="C836"/>
      <c r="D836"/>
    </row>
    <row r="837" spans="1:4" x14ac:dyDescent="0.35">
      <c r="A837"/>
      <c r="C837"/>
      <c r="D837"/>
    </row>
    <row r="838" spans="1:4" x14ac:dyDescent="0.35">
      <c r="A838"/>
      <c r="C838"/>
      <c r="D838"/>
    </row>
    <row r="839" spans="1:4" x14ac:dyDescent="0.35">
      <c r="A839"/>
      <c r="C839"/>
      <c r="D839"/>
    </row>
    <row r="840" spans="1:4" x14ac:dyDescent="0.35">
      <c r="A840"/>
      <c r="C840"/>
      <c r="D840"/>
    </row>
    <row r="841" spans="1:4" x14ac:dyDescent="0.35">
      <c r="A841"/>
      <c r="C841"/>
      <c r="D841"/>
    </row>
    <row r="842" spans="1:4" x14ac:dyDescent="0.35">
      <c r="A842"/>
      <c r="C842"/>
      <c r="D842"/>
    </row>
    <row r="843" spans="1:4" x14ac:dyDescent="0.35">
      <c r="A843"/>
      <c r="C843"/>
      <c r="D843"/>
    </row>
    <row r="844" spans="1:4" x14ac:dyDescent="0.35">
      <c r="A844"/>
      <c r="C844"/>
      <c r="D844"/>
    </row>
    <row r="845" spans="1:4" x14ac:dyDescent="0.35">
      <c r="A845"/>
      <c r="C845"/>
      <c r="D845"/>
    </row>
    <row r="846" spans="1:4" x14ac:dyDescent="0.35">
      <c r="A846"/>
      <c r="C846"/>
      <c r="D846"/>
    </row>
    <row r="847" spans="1:4" x14ac:dyDescent="0.35">
      <c r="A847"/>
      <c r="C847"/>
      <c r="D847"/>
    </row>
    <row r="848" spans="1:4" x14ac:dyDescent="0.35">
      <c r="A848"/>
      <c r="C848"/>
      <c r="D848"/>
    </row>
    <row r="849" spans="1:4" x14ac:dyDescent="0.35">
      <c r="A849"/>
      <c r="C849"/>
      <c r="D849"/>
    </row>
    <row r="850" spans="1:4" x14ac:dyDescent="0.35">
      <c r="A850"/>
      <c r="C850"/>
      <c r="D850"/>
    </row>
    <row r="851" spans="1:4" x14ac:dyDescent="0.35">
      <c r="A851"/>
      <c r="C851"/>
      <c r="D851"/>
    </row>
    <row r="852" spans="1:4" x14ac:dyDescent="0.35">
      <c r="A852"/>
      <c r="C852"/>
      <c r="D852"/>
    </row>
    <row r="853" spans="1:4" x14ac:dyDescent="0.35">
      <c r="A853"/>
      <c r="C853"/>
      <c r="D853"/>
    </row>
    <row r="854" spans="1:4" x14ac:dyDescent="0.35">
      <c r="A854"/>
      <c r="C854"/>
      <c r="D854"/>
    </row>
    <row r="855" spans="1:4" x14ac:dyDescent="0.35">
      <c r="A855"/>
      <c r="C855"/>
      <c r="D855"/>
    </row>
    <row r="856" spans="1:4" x14ac:dyDescent="0.35">
      <c r="A856"/>
      <c r="C856"/>
      <c r="D856"/>
    </row>
    <row r="857" spans="1:4" x14ac:dyDescent="0.35">
      <c r="A857"/>
      <c r="C857"/>
      <c r="D857"/>
    </row>
    <row r="858" spans="1:4" x14ac:dyDescent="0.35">
      <c r="A858"/>
      <c r="C858"/>
      <c r="D858"/>
    </row>
    <row r="859" spans="1:4" x14ac:dyDescent="0.35">
      <c r="A859"/>
      <c r="C859"/>
      <c r="D859"/>
    </row>
    <row r="860" spans="1:4" x14ac:dyDescent="0.35">
      <c r="A860"/>
      <c r="C860"/>
      <c r="D860"/>
    </row>
    <row r="861" spans="1:4" x14ac:dyDescent="0.35">
      <c r="A861"/>
      <c r="C861"/>
      <c r="D861"/>
    </row>
    <row r="862" spans="1:4" x14ac:dyDescent="0.35">
      <c r="A862"/>
      <c r="C862"/>
      <c r="D862"/>
    </row>
    <row r="863" spans="1:4" x14ac:dyDescent="0.35">
      <c r="A863"/>
      <c r="C863"/>
      <c r="D863"/>
    </row>
    <row r="864" spans="1:4" x14ac:dyDescent="0.35">
      <c r="A864"/>
      <c r="C864"/>
      <c r="D864"/>
    </row>
    <row r="865" spans="1:4" x14ac:dyDescent="0.35">
      <c r="A865"/>
      <c r="C865"/>
      <c r="D865"/>
    </row>
    <row r="866" spans="1:4" x14ac:dyDescent="0.35">
      <c r="A866"/>
      <c r="C866"/>
      <c r="D866"/>
    </row>
    <row r="867" spans="1:4" x14ac:dyDescent="0.35">
      <c r="A867"/>
      <c r="C867"/>
      <c r="D867"/>
    </row>
    <row r="868" spans="1:4" x14ac:dyDescent="0.35">
      <c r="A868"/>
      <c r="C868"/>
      <c r="D868"/>
    </row>
    <row r="869" spans="1:4" x14ac:dyDescent="0.35">
      <c r="A869"/>
      <c r="C869"/>
      <c r="D869"/>
    </row>
    <row r="870" spans="1:4" x14ac:dyDescent="0.35">
      <c r="A870"/>
      <c r="C870"/>
      <c r="D870"/>
    </row>
    <row r="871" spans="1:4" x14ac:dyDescent="0.35">
      <c r="A871"/>
      <c r="C871"/>
      <c r="D871"/>
    </row>
    <row r="872" spans="1:4" x14ac:dyDescent="0.35">
      <c r="A872"/>
      <c r="C872"/>
      <c r="D872"/>
    </row>
    <row r="873" spans="1:4" x14ac:dyDescent="0.35">
      <c r="A873"/>
      <c r="C873"/>
      <c r="D873"/>
    </row>
    <row r="874" spans="1:4" x14ac:dyDescent="0.35">
      <c r="A874"/>
      <c r="C874"/>
      <c r="D874"/>
    </row>
    <row r="875" spans="1:4" x14ac:dyDescent="0.35">
      <c r="A875"/>
      <c r="C875"/>
      <c r="D875"/>
    </row>
    <row r="876" spans="1:4" x14ac:dyDescent="0.35">
      <c r="A876"/>
      <c r="C876"/>
      <c r="D876"/>
    </row>
    <row r="877" spans="1:4" x14ac:dyDescent="0.35">
      <c r="A877"/>
      <c r="C877"/>
      <c r="D877"/>
    </row>
    <row r="878" spans="1:4" x14ac:dyDescent="0.35">
      <c r="A878"/>
      <c r="C878"/>
      <c r="D878"/>
    </row>
    <row r="879" spans="1:4" x14ac:dyDescent="0.35">
      <c r="A879"/>
      <c r="C879"/>
      <c r="D879"/>
    </row>
    <row r="880" spans="1:4" x14ac:dyDescent="0.35">
      <c r="A880"/>
      <c r="C880"/>
      <c r="D880"/>
    </row>
    <row r="881" spans="1:4" x14ac:dyDescent="0.35">
      <c r="A881"/>
      <c r="C881"/>
      <c r="D881"/>
    </row>
    <row r="882" spans="1:4" x14ac:dyDescent="0.35">
      <c r="A882"/>
      <c r="C882"/>
      <c r="D882"/>
    </row>
    <row r="883" spans="1:4" x14ac:dyDescent="0.35">
      <c r="A883"/>
      <c r="C883"/>
      <c r="D883"/>
    </row>
    <row r="884" spans="1:4" x14ac:dyDescent="0.35">
      <c r="A884"/>
      <c r="C884"/>
      <c r="D884"/>
    </row>
    <row r="885" spans="1:4" x14ac:dyDescent="0.35">
      <c r="A885"/>
      <c r="C885"/>
      <c r="D885"/>
    </row>
    <row r="886" spans="1:4" x14ac:dyDescent="0.35">
      <c r="A886"/>
      <c r="C886"/>
      <c r="D886"/>
    </row>
    <row r="887" spans="1:4" x14ac:dyDescent="0.35">
      <c r="A887"/>
      <c r="C887"/>
      <c r="D887"/>
    </row>
    <row r="888" spans="1:4" x14ac:dyDescent="0.35">
      <c r="A888"/>
      <c r="C888"/>
      <c r="D888"/>
    </row>
    <row r="889" spans="1:4" x14ac:dyDescent="0.35">
      <c r="A889"/>
      <c r="C889"/>
      <c r="D889"/>
    </row>
    <row r="890" spans="1:4" x14ac:dyDescent="0.35">
      <c r="A890"/>
      <c r="C890"/>
      <c r="D890"/>
    </row>
    <row r="891" spans="1:4" x14ac:dyDescent="0.35">
      <c r="A891"/>
      <c r="C891"/>
      <c r="D891"/>
    </row>
    <row r="892" spans="1:4" x14ac:dyDescent="0.35">
      <c r="A892"/>
      <c r="C892"/>
      <c r="D892"/>
    </row>
    <row r="893" spans="1:4" x14ac:dyDescent="0.35">
      <c r="A893"/>
      <c r="C893"/>
      <c r="D893"/>
    </row>
    <row r="894" spans="1:4" x14ac:dyDescent="0.35">
      <c r="A894"/>
      <c r="C894"/>
      <c r="D894"/>
    </row>
    <row r="895" spans="1:4" x14ac:dyDescent="0.35">
      <c r="A895"/>
      <c r="C895"/>
      <c r="D895"/>
    </row>
    <row r="896" spans="1:4" x14ac:dyDescent="0.35">
      <c r="A896"/>
      <c r="C896"/>
      <c r="D896"/>
    </row>
    <row r="897" spans="1:4" x14ac:dyDescent="0.35">
      <c r="A897"/>
      <c r="C897"/>
      <c r="D897"/>
    </row>
    <row r="898" spans="1:4" x14ac:dyDescent="0.35">
      <c r="A898"/>
      <c r="C898"/>
      <c r="D898"/>
    </row>
    <row r="899" spans="1:4" x14ac:dyDescent="0.35">
      <c r="A899"/>
      <c r="C899"/>
      <c r="D899"/>
    </row>
    <row r="900" spans="1:4" x14ac:dyDescent="0.35">
      <c r="A900"/>
      <c r="C900"/>
      <c r="D900"/>
    </row>
    <row r="901" spans="1:4" x14ac:dyDescent="0.35">
      <c r="A901"/>
      <c r="C901"/>
      <c r="D901"/>
    </row>
    <row r="902" spans="1:4" x14ac:dyDescent="0.35">
      <c r="A902"/>
      <c r="C902"/>
      <c r="D902"/>
    </row>
    <row r="903" spans="1:4" x14ac:dyDescent="0.35">
      <c r="A903"/>
      <c r="C903"/>
      <c r="D903"/>
    </row>
    <row r="904" spans="1:4" x14ac:dyDescent="0.35">
      <c r="A904"/>
      <c r="C904"/>
      <c r="D904"/>
    </row>
    <row r="905" spans="1:4" x14ac:dyDescent="0.35">
      <c r="A905"/>
      <c r="C905"/>
      <c r="D905"/>
    </row>
    <row r="906" spans="1:4" x14ac:dyDescent="0.35">
      <c r="A906"/>
      <c r="C906"/>
      <c r="D906"/>
    </row>
    <row r="907" spans="1:4" x14ac:dyDescent="0.35">
      <c r="A907"/>
      <c r="C907"/>
      <c r="D907"/>
    </row>
    <row r="908" spans="1:4" x14ac:dyDescent="0.35">
      <c r="A908"/>
      <c r="C908"/>
      <c r="D908"/>
    </row>
    <row r="909" spans="1:4" x14ac:dyDescent="0.35">
      <c r="A909"/>
      <c r="C909"/>
      <c r="D909"/>
    </row>
    <row r="910" spans="1:4" x14ac:dyDescent="0.35">
      <c r="A910"/>
      <c r="C910"/>
      <c r="D910"/>
    </row>
    <row r="911" spans="1:4" x14ac:dyDescent="0.35">
      <c r="A911"/>
      <c r="C911"/>
      <c r="D911"/>
    </row>
    <row r="912" spans="1:4" x14ac:dyDescent="0.35">
      <c r="A912"/>
      <c r="C912"/>
      <c r="D912"/>
    </row>
    <row r="913" spans="1:4" x14ac:dyDescent="0.35">
      <c r="A913"/>
      <c r="C913"/>
      <c r="D913"/>
    </row>
    <row r="914" spans="1:4" x14ac:dyDescent="0.35">
      <c r="A914"/>
      <c r="C914"/>
      <c r="D914"/>
    </row>
    <row r="915" spans="1:4" x14ac:dyDescent="0.35">
      <c r="A915"/>
      <c r="C915"/>
      <c r="D915"/>
    </row>
    <row r="916" spans="1:4" x14ac:dyDescent="0.35">
      <c r="A916"/>
      <c r="C916"/>
      <c r="D916"/>
    </row>
    <row r="917" spans="1:4" x14ac:dyDescent="0.35">
      <c r="A917"/>
      <c r="C917"/>
      <c r="D917"/>
    </row>
    <row r="918" spans="1:4" x14ac:dyDescent="0.35">
      <c r="A918"/>
      <c r="C918"/>
      <c r="D918"/>
    </row>
    <row r="919" spans="1:4" x14ac:dyDescent="0.35">
      <c r="A919"/>
      <c r="C919"/>
      <c r="D919"/>
    </row>
    <row r="920" spans="1:4" x14ac:dyDescent="0.35">
      <c r="A920"/>
      <c r="C920"/>
      <c r="D920"/>
    </row>
    <row r="921" spans="1:4" x14ac:dyDescent="0.35">
      <c r="A921"/>
      <c r="C921"/>
      <c r="D921"/>
    </row>
    <row r="922" spans="1:4" x14ac:dyDescent="0.35">
      <c r="A922"/>
      <c r="C922"/>
      <c r="D922"/>
    </row>
    <row r="923" spans="1:4" x14ac:dyDescent="0.35">
      <c r="A923"/>
      <c r="C923"/>
      <c r="D923"/>
    </row>
    <row r="924" spans="1:4" x14ac:dyDescent="0.35">
      <c r="A924"/>
      <c r="C924"/>
      <c r="D924"/>
    </row>
    <row r="925" spans="1:4" x14ac:dyDescent="0.35">
      <c r="A925"/>
      <c r="C925"/>
      <c r="D925"/>
    </row>
    <row r="926" spans="1:4" x14ac:dyDescent="0.35">
      <c r="A926"/>
      <c r="C926"/>
      <c r="D926"/>
    </row>
    <row r="927" spans="1:4" x14ac:dyDescent="0.35">
      <c r="A927"/>
      <c r="C927"/>
      <c r="D927"/>
    </row>
    <row r="928" spans="1:4" x14ac:dyDescent="0.35">
      <c r="A928"/>
      <c r="C928"/>
      <c r="D928"/>
    </row>
    <row r="929" spans="1:4" x14ac:dyDescent="0.35">
      <c r="A929"/>
      <c r="C929"/>
      <c r="D929"/>
    </row>
    <row r="930" spans="1:4" x14ac:dyDescent="0.35">
      <c r="A930"/>
      <c r="C930"/>
      <c r="D930"/>
    </row>
    <row r="931" spans="1:4" x14ac:dyDescent="0.35">
      <c r="A931"/>
      <c r="C931"/>
      <c r="D931"/>
    </row>
    <row r="932" spans="1:4" x14ac:dyDescent="0.35">
      <c r="A932"/>
      <c r="C932"/>
      <c r="D932"/>
    </row>
    <row r="933" spans="1:4" x14ac:dyDescent="0.35">
      <c r="A933"/>
      <c r="C933"/>
      <c r="D933"/>
    </row>
    <row r="934" spans="1:4" x14ac:dyDescent="0.35">
      <c r="A934"/>
      <c r="C934"/>
      <c r="D934"/>
    </row>
    <row r="935" spans="1:4" x14ac:dyDescent="0.35">
      <c r="A935"/>
      <c r="C935"/>
      <c r="D935"/>
    </row>
    <row r="936" spans="1:4" x14ac:dyDescent="0.35">
      <c r="A936"/>
      <c r="C936"/>
      <c r="D936"/>
    </row>
    <row r="937" spans="1:4" x14ac:dyDescent="0.35">
      <c r="A937"/>
      <c r="C937"/>
      <c r="D937"/>
    </row>
    <row r="938" spans="1:4" x14ac:dyDescent="0.35">
      <c r="A938"/>
      <c r="C938"/>
      <c r="D938"/>
    </row>
    <row r="939" spans="1:4" x14ac:dyDescent="0.35">
      <c r="A939"/>
      <c r="C939"/>
      <c r="D939"/>
    </row>
    <row r="940" spans="1:4" x14ac:dyDescent="0.35">
      <c r="A940"/>
      <c r="C940"/>
      <c r="D940"/>
    </row>
    <row r="941" spans="1:4" x14ac:dyDescent="0.35">
      <c r="A941"/>
      <c r="C941"/>
      <c r="D941"/>
    </row>
    <row r="942" spans="1:4" x14ac:dyDescent="0.35">
      <c r="A942"/>
      <c r="C942"/>
      <c r="D942"/>
    </row>
    <row r="943" spans="1:4" x14ac:dyDescent="0.35">
      <c r="A943"/>
      <c r="C943"/>
      <c r="D943"/>
    </row>
    <row r="944" spans="1:4" x14ac:dyDescent="0.35">
      <c r="A944"/>
      <c r="C944"/>
      <c r="D944"/>
    </row>
    <row r="945" spans="1:4" x14ac:dyDescent="0.35">
      <c r="A945"/>
      <c r="C945"/>
      <c r="D945"/>
    </row>
    <row r="946" spans="1:4" x14ac:dyDescent="0.35">
      <c r="A946"/>
      <c r="C946"/>
      <c r="D946"/>
    </row>
    <row r="947" spans="1:4" x14ac:dyDescent="0.35">
      <c r="A947"/>
      <c r="C947"/>
      <c r="D947"/>
    </row>
    <row r="948" spans="1:4" x14ac:dyDescent="0.35">
      <c r="A948"/>
      <c r="C948"/>
      <c r="D948"/>
    </row>
    <row r="949" spans="1:4" x14ac:dyDescent="0.35">
      <c r="A949"/>
      <c r="C949"/>
      <c r="D949"/>
    </row>
    <row r="950" spans="1:4" x14ac:dyDescent="0.35">
      <c r="A950"/>
      <c r="C950"/>
      <c r="D950"/>
    </row>
    <row r="951" spans="1:4" x14ac:dyDescent="0.35">
      <c r="A951"/>
      <c r="C951"/>
      <c r="D951"/>
    </row>
    <row r="952" spans="1:4" x14ac:dyDescent="0.35">
      <c r="A952"/>
      <c r="C952"/>
      <c r="D952"/>
    </row>
    <row r="953" spans="1:4" x14ac:dyDescent="0.35">
      <c r="A953"/>
      <c r="C953"/>
      <c r="D953"/>
    </row>
    <row r="954" spans="1:4" x14ac:dyDescent="0.35">
      <c r="A954"/>
      <c r="C954"/>
      <c r="D954"/>
    </row>
    <row r="955" spans="1:4" x14ac:dyDescent="0.35">
      <c r="A955"/>
      <c r="C955"/>
      <c r="D955"/>
    </row>
    <row r="956" spans="1:4" x14ac:dyDescent="0.35">
      <c r="A956"/>
      <c r="C956"/>
      <c r="D956"/>
    </row>
    <row r="957" spans="1:4" x14ac:dyDescent="0.35">
      <c r="A957"/>
      <c r="C957"/>
      <c r="D957"/>
    </row>
    <row r="958" spans="1:4" x14ac:dyDescent="0.35">
      <c r="A958"/>
      <c r="C958"/>
      <c r="D958"/>
    </row>
    <row r="959" spans="1:4" x14ac:dyDescent="0.35">
      <c r="A959"/>
      <c r="C959"/>
      <c r="D959"/>
    </row>
    <row r="960" spans="1:4" x14ac:dyDescent="0.35">
      <c r="A960"/>
      <c r="C960"/>
      <c r="D960"/>
    </row>
    <row r="961" spans="1:4" x14ac:dyDescent="0.35">
      <c r="A961"/>
      <c r="C961"/>
      <c r="D961"/>
    </row>
    <row r="962" spans="1:4" x14ac:dyDescent="0.35">
      <c r="A962"/>
      <c r="C962"/>
      <c r="D962"/>
    </row>
    <row r="963" spans="1:4" x14ac:dyDescent="0.35">
      <c r="A963"/>
      <c r="C963"/>
      <c r="D963"/>
    </row>
    <row r="964" spans="1:4" x14ac:dyDescent="0.35">
      <c r="A964"/>
      <c r="C964"/>
      <c r="D964"/>
    </row>
    <row r="965" spans="1:4" x14ac:dyDescent="0.35">
      <c r="A965"/>
      <c r="C965"/>
      <c r="D965"/>
    </row>
    <row r="966" spans="1:4" x14ac:dyDescent="0.35">
      <c r="A966"/>
      <c r="C966"/>
      <c r="D966"/>
    </row>
    <row r="967" spans="1:4" x14ac:dyDescent="0.35">
      <c r="A967"/>
      <c r="C967"/>
      <c r="D967"/>
    </row>
    <row r="968" spans="1:4" x14ac:dyDescent="0.35">
      <c r="A968"/>
      <c r="C968"/>
      <c r="D968"/>
    </row>
    <row r="969" spans="1:4" x14ac:dyDescent="0.35">
      <c r="A969"/>
      <c r="C969"/>
      <c r="D969"/>
    </row>
    <row r="970" spans="1:4" x14ac:dyDescent="0.35">
      <c r="A970"/>
      <c r="C970"/>
      <c r="D970"/>
    </row>
    <row r="971" spans="1:4" x14ac:dyDescent="0.35">
      <c r="A971"/>
      <c r="C971"/>
      <c r="D971"/>
    </row>
    <row r="972" spans="1:4" x14ac:dyDescent="0.35">
      <c r="A972"/>
      <c r="C972"/>
      <c r="D972"/>
    </row>
    <row r="973" spans="1:4" x14ac:dyDescent="0.35">
      <c r="A973"/>
      <c r="C973"/>
      <c r="D973"/>
    </row>
    <row r="974" spans="1:4" x14ac:dyDescent="0.35">
      <c r="A974"/>
      <c r="C974"/>
      <c r="D974"/>
    </row>
    <row r="975" spans="1:4" x14ac:dyDescent="0.35">
      <c r="A975"/>
      <c r="C975"/>
      <c r="D975"/>
    </row>
    <row r="976" spans="1:4" x14ac:dyDescent="0.35">
      <c r="A976"/>
      <c r="C976"/>
      <c r="D976"/>
    </row>
    <row r="977" spans="1:4" x14ac:dyDescent="0.35">
      <c r="A977"/>
      <c r="C977"/>
      <c r="D977"/>
    </row>
    <row r="978" spans="1:4" x14ac:dyDescent="0.35">
      <c r="A978"/>
      <c r="C978"/>
      <c r="D978"/>
    </row>
    <row r="979" spans="1:4" x14ac:dyDescent="0.35">
      <c r="A979"/>
      <c r="C979"/>
      <c r="D979"/>
    </row>
    <row r="980" spans="1:4" x14ac:dyDescent="0.35">
      <c r="A980"/>
      <c r="C980"/>
      <c r="D980"/>
    </row>
    <row r="981" spans="1:4" x14ac:dyDescent="0.35">
      <c r="A981"/>
      <c r="C981"/>
      <c r="D981"/>
    </row>
    <row r="982" spans="1:4" x14ac:dyDescent="0.35">
      <c r="A982"/>
      <c r="C982"/>
      <c r="D982"/>
    </row>
    <row r="983" spans="1:4" x14ac:dyDescent="0.35">
      <c r="A983"/>
      <c r="C983"/>
      <c r="D983"/>
    </row>
    <row r="984" spans="1:4" x14ac:dyDescent="0.35">
      <c r="A984"/>
      <c r="C984"/>
      <c r="D984"/>
    </row>
    <row r="985" spans="1:4" x14ac:dyDescent="0.35">
      <c r="A985"/>
      <c r="C985"/>
      <c r="D985"/>
    </row>
    <row r="986" spans="1:4" x14ac:dyDescent="0.35">
      <c r="A986"/>
      <c r="C986"/>
      <c r="D986"/>
    </row>
    <row r="987" spans="1:4" x14ac:dyDescent="0.35">
      <c r="A987"/>
      <c r="C987"/>
      <c r="D987"/>
    </row>
    <row r="988" spans="1:4" x14ac:dyDescent="0.35">
      <c r="A988"/>
      <c r="C988"/>
      <c r="D988"/>
    </row>
    <row r="989" spans="1:4" x14ac:dyDescent="0.35">
      <c r="A989"/>
      <c r="C989"/>
      <c r="D989"/>
    </row>
    <row r="990" spans="1:4" x14ac:dyDescent="0.35">
      <c r="A990"/>
      <c r="C990"/>
      <c r="D990"/>
    </row>
    <row r="991" spans="1:4" x14ac:dyDescent="0.35">
      <c r="A991"/>
      <c r="C991"/>
      <c r="D991"/>
    </row>
    <row r="992" spans="1:4" x14ac:dyDescent="0.35">
      <c r="A992"/>
      <c r="C992"/>
      <c r="D992"/>
    </row>
    <row r="993" spans="1:4" x14ac:dyDescent="0.35">
      <c r="A993"/>
      <c r="C993"/>
      <c r="D993"/>
    </row>
    <row r="994" spans="1:4" x14ac:dyDescent="0.35">
      <c r="A994"/>
      <c r="C994"/>
      <c r="D994"/>
    </row>
    <row r="995" spans="1:4" x14ac:dyDescent="0.35">
      <c r="A995"/>
      <c r="C995"/>
      <c r="D995"/>
    </row>
    <row r="996" spans="1:4" x14ac:dyDescent="0.35">
      <c r="A996"/>
      <c r="C996"/>
      <c r="D996"/>
    </row>
    <row r="997" spans="1:4" x14ac:dyDescent="0.35">
      <c r="A997"/>
      <c r="C997"/>
      <c r="D997"/>
    </row>
    <row r="998" spans="1:4" x14ac:dyDescent="0.35">
      <c r="A998"/>
      <c r="C998"/>
      <c r="D998"/>
    </row>
    <row r="999" spans="1:4" x14ac:dyDescent="0.35">
      <c r="A999"/>
      <c r="C999"/>
      <c r="D999"/>
    </row>
    <row r="1000" spans="1:4" x14ac:dyDescent="0.35">
      <c r="A1000"/>
      <c r="C1000"/>
      <c r="D1000"/>
    </row>
    <row r="1001" spans="1:4" x14ac:dyDescent="0.35">
      <c r="A1001"/>
      <c r="C1001"/>
      <c r="D1001"/>
    </row>
    <row r="1002" spans="1:4" x14ac:dyDescent="0.35">
      <c r="A1002"/>
      <c r="C1002"/>
      <c r="D1002"/>
    </row>
    <row r="1003" spans="1:4" x14ac:dyDescent="0.35">
      <c r="A1003"/>
      <c r="C1003"/>
      <c r="D1003"/>
    </row>
    <row r="1004" spans="1:4" x14ac:dyDescent="0.35">
      <c r="A1004"/>
      <c r="C1004"/>
      <c r="D1004"/>
    </row>
    <row r="1005" spans="1:4" x14ac:dyDescent="0.35">
      <c r="A1005"/>
      <c r="C1005"/>
      <c r="D1005"/>
    </row>
    <row r="1006" spans="1:4" x14ac:dyDescent="0.35">
      <c r="A1006"/>
      <c r="C1006"/>
      <c r="D1006"/>
    </row>
    <row r="1007" spans="1:4" x14ac:dyDescent="0.35">
      <c r="A1007"/>
      <c r="C1007"/>
      <c r="D1007"/>
    </row>
    <row r="1008" spans="1:4" x14ac:dyDescent="0.35">
      <c r="A1008"/>
      <c r="C1008"/>
      <c r="D1008"/>
    </row>
    <row r="1009" spans="1:4" x14ac:dyDescent="0.35">
      <c r="A1009"/>
      <c r="C1009"/>
      <c r="D1009"/>
    </row>
    <row r="1010" spans="1:4" x14ac:dyDescent="0.35">
      <c r="A1010"/>
      <c r="C1010"/>
      <c r="D1010"/>
    </row>
    <row r="1011" spans="1:4" x14ac:dyDescent="0.35">
      <c r="A1011"/>
      <c r="C1011"/>
      <c r="D1011"/>
    </row>
    <row r="1012" spans="1:4" x14ac:dyDescent="0.35">
      <c r="A1012"/>
      <c r="C1012"/>
      <c r="D1012"/>
    </row>
    <row r="1013" spans="1:4" x14ac:dyDescent="0.35">
      <c r="A1013"/>
      <c r="C1013"/>
      <c r="D1013"/>
    </row>
    <row r="1014" spans="1:4" x14ac:dyDescent="0.35">
      <c r="A1014"/>
      <c r="C1014"/>
      <c r="D1014"/>
    </row>
    <row r="1015" spans="1:4" x14ac:dyDescent="0.35">
      <c r="A1015"/>
      <c r="C1015"/>
      <c r="D1015"/>
    </row>
    <row r="1016" spans="1:4" x14ac:dyDescent="0.35">
      <c r="A1016"/>
      <c r="C1016"/>
      <c r="D1016"/>
    </row>
    <row r="1017" spans="1:4" x14ac:dyDescent="0.35">
      <c r="A1017"/>
      <c r="C1017"/>
      <c r="D1017"/>
    </row>
    <row r="1018" spans="1:4" x14ac:dyDescent="0.35">
      <c r="A1018"/>
      <c r="C1018"/>
      <c r="D1018"/>
    </row>
    <row r="1019" spans="1:4" x14ac:dyDescent="0.35">
      <c r="A1019"/>
      <c r="C1019"/>
      <c r="D1019"/>
    </row>
    <row r="1020" spans="1:4" x14ac:dyDescent="0.35">
      <c r="A1020"/>
      <c r="C1020"/>
      <c r="D1020"/>
    </row>
    <row r="1021" spans="1:4" x14ac:dyDescent="0.35">
      <c r="A1021"/>
      <c r="C1021"/>
      <c r="D1021"/>
    </row>
    <row r="1022" spans="1:4" x14ac:dyDescent="0.35">
      <c r="A1022"/>
      <c r="C1022"/>
      <c r="D1022"/>
    </row>
    <row r="1023" spans="1:4" x14ac:dyDescent="0.35">
      <c r="A1023"/>
      <c r="C1023"/>
      <c r="D1023"/>
    </row>
    <row r="1024" spans="1:4" x14ac:dyDescent="0.35">
      <c r="A1024"/>
      <c r="C1024"/>
      <c r="D1024"/>
    </row>
    <row r="1025" spans="1:4" x14ac:dyDescent="0.35">
      <c r="A1025"/>
      <c r="C1025"/>
      <c r="D1025"/>
    </row>
    <row r="1026" spans="1:4" x14ac:dyDescent="0.35">
      <c r="A1026"/>
      <c r="C1026"/>
      <c r="D1026"/>
    </row>
    <row r="1027" spans="1:4" x14ac:dyDescent="0.35">
      <c r="A1027"/>
      <c r="C1027"/>
      <c r="D1027"/>
    </row>
    <row r="1028" spans="1:4" x14ac:dyDescent="0.35">
      <c r="A1028"/>
      <c r="C1028"/>
      <c r="D1028"/>
    </row>
    <row r="1029" spans="1:4" x14ac:dyDescent="0.35">
      <c r="A1029"/>
      <c r="C1029"/>
      <c r="D1029"/>
    </row>
    <row r="1030" spans="1:4" x14ac:dyDescent="0.35">
      <c r="A1030"/>
      <c r="C1030"/>
      <c r="D1030"/>
    </row>
    <row r="1031" spans="1:4" x14ac:dyDescent="0.35">
      <c r="A1031"/>
      <c r="C1031"/>
      <c r="D1031"/>
    </row>
    <row r="1032" spans="1:4" x14ac:dyDescent="0.35">
      <c r="A1032"/>
      <c r="C1032"/>
      <c r="D1032"/>
    </row>
    <row r="1033" spans="1:4" x14ac:dyDescent="0.35">
      <c r="A1033"/>
      <c r="C1033"/>
      <c r="D1033"/>
    </row>
    <row r="1034" spans="1:4" x14ac:dyDescent="0.35">
      <c r="A1034"/>
      <c r="C1034"/>
      <c r="D1034"/>
    </row>
    <row r="1035" spans="1:4" x14ac:dyDescent="0.35">
      <c r="A1035"/>
      <c r="C1035"/>
      <c r="D1035"/>
    </row>
    <row r="1036" spans="1:4" x14ac:dyDescent="0.35">
      <c r="A1036"/>
      <c r="C1036"/>
      <c r="D1036"/>
    </row>
    <row r="1037" spans="1:4" x14ac:dyDescent="0.35">
      <c r="A1037"/>
      <c r="C1037"/>
      <c r="D1037"/>
    </row>
    <row r="1038" spans="1:4" x14ac:dyDescent="0.35">
      <c r="A1038"/>
      <c r="C1038"/>
      <c r="D1038"/>
    </row>
    <row r="1039" spans="1:4" x14ac:dyDescent="0.35">
      <c r="A1039"/>
      <c r="C1039"/>
      <c r="D1039"/>
    </row>
    <row r="1040" spans="1:4" x14ac:dyDescent="0.35">
      <c r="A1040"/>
      <c r="C1040"/>
      <c r="D1040"/>
    </row>
    <row r="1041" spans="1:4" x14ac:dyDescent="0.35">
      <c r="A1041"/>
      <c r="C1041"/>
      <c r="D1041"/>
    </row>
    <row r="1042" spans="1:4" x14ac:dyDescent="0.35">
      <c r="A1042"/>
      <c r="C1042"/>
      <c r="D1042"/>
    </row>
    <row r="1043" spans="1:4" x14ac:dyDescent="0.35">
      <c r="A1043"/>
    </row>
    <row r="1044" spans="1:4" x14ac:dyDescent="0.35">
      <c r="A1044"/>
    </row>
    <row r="1045" spans="1:4" x14ac:dyDescent="0.35">
      <c r="A1045"/>
    </row>
    <row r="1046" spans="1:4" x14ac:dyDescent="0.35">
      <c r="A1046"/>
    </row>
    <row r="1047" spans="1:4" x14ac:dyDescent="0.35">
      <c r="A1047"/>
    </row>
    <row r="1048" spans="1:4" x14ac:dyDescent="0.35">
      <c r="A1048"/>
    </row>
    <row r="1049" spans="1:4" x14ac:dyDescent="0.35">
      <c r="A1049"/>
    </row>
    <row r="1050" spans="1:4" x14ac:dyDescent="0.35">
      <c r="A1050"/>
    </row>
    <row r="1051" spans="1:4" x14ac:dyDescent="0.35">
      <c r="A1051"/>
    </row>
    <row r="1052" spans="1:4" x14ac:dyDescent="0.35">
      <c r="A1052"/>
    </row>
    <row r="1053" spans="1:4" x14ac:dyDescent="0.35">
      <c r="A1053"/>
    </row>
    <row r="1054" spans="1:4" x14ac:dyDescent="0.35">
      <c r="A1054"/>
    </row>
    <row r="1055" spans="1:4" x14ac:dyDescent="0.35">
      <c r="A1055"/>
    </row>
    <row r="1056" spans="1:4" x14ac:dyDescent="0.35">
      <c r="A1056"/>
    </row>
    <row r="1057" spans="1:1" x14ac:dyDescent="0.35">
      <c r="A1057"/>
    </row>
    <row r="1058" spans="1:1" x14ac:dyDescent="0.35">
      <c r="A1058"/>
    </row>
    <row r="1059" spans="1:1" x14ac:dyDescent="0.35">
      <c r="A1059"/>
    </row>
    <row r="1060" spans="1:1" x14ac:dyDescent="0.35">
      <c r="A1060"/>
    </row>
    <row r="1061" spans="1:1" x14ac:dyDescent="0.35">
      <c r="A1061"/>
    </row>
    <row r="1062" spans="1:1" x14ac:dyDescent="0.35">
      <c r="A1062"/>
    </row>
    <row r="1063" spans="1:1" x14ac:dyDescent="0.35">
      <c r="A1063"/>
    </row>
    <row r="1064" spans="1:1" x14ac:dyDescent="0.35">
      <c r="A1064"/>
    </row>
    <row r="1065" spans="1:1" x14ac:dyDescent="0.35">
      <c r="A1065"/>
    </row>
    <row r="1066" spans="1:1" x14ac:dyDescent="0.35">
      <c r="A1066"/>
    </row>
    <row r="1067" spans="1:1" x14ac:dyDescent="0.35">
      <c r="A1067"/>
    </row>
    <row r="1068" spans="1:1" x14ac:dyDescent="0.35">
      <c r="A1068"/>
    </row>
    <row r="1069" spans="1:1" x14ac:dyDescent="0.35">
      <c r="A1069"/>
    </row>
    <row r="1070" spans="1:1" x14ac:dyDescent="0.35">
      <c r="A1070"/>
    </row>
    <row r="1071" spans="1:1" x14ac:dyDescent="0.35">
      <c r="A1071"/>
    </row>
    <row r="1072" spans="1:1" x14ac:dyDescent="0.35">
      <c r="A1072"/>
    </row>
    <row r="1073" spans="1:1" x14ac:dyDescent="0.35">
      <c r="A1073"/>
    </row>
    <row r="1074" spans="1:1" x14ac:dyDescent="0.35">
      <c r="A1074"/>
    </row>
    <row r="1075" spans="1:1" x14ac:dyDescent="0.35">
      <c r="A1075"/>
    </row>
    <row r="1076" spans="1:1" x14ac:dyDescent="0.35">
      <c r="A1076"/>
    </row>
    <row r="1077" spans="1:1" x14ac:dyDescent="0.35">
      <c r="A1077"/>
    </row>
    <row r="1078" spans="1:1" x14ac:dyDescent="0.35">
      <c r="A1078"/>
    </row>
    <row r="1079" spans="1:1" x14ac:dyDescent="0.35">
      <c r="A1079"/>
    </row>
    <row r="1080" spans="1:1" x14ac:dyDescent="0.35">
      <c r="A1080"/>
    </row>
    <row r="1081" spans="1:1" x14ac:dyDescent="0.35">
      <c r="A1081"/>
    </row>
    <row r="1082" spans="1:1" x14ac:dyDescent="0.35">
      <c r="A1082"/>
    </row>
    <row r="1083" spans="1:1" x14ac:dyDescent="0.35">
      <c r="A1083"/>
    </row>
    <row r="1084" spans="1:1" x14ac:dyDescent="0.35">
      <c r="A1084"/>
    </row>
    <row r="1085" spans="1:1" x14ac:dyDescent="0.35">
      <c r="A1085"/>
    </row>
    <row r="1086" spans="1:1" x14ac:dyDescent="0.35">
      <c r="A1086"/>
    </row>
    <row r="1087" spans="1:1" x14ac:dyDescent="0.35">
      <c r="A1087"/>
    </row>
    <row r="1088" spans="1:1" x14ac:dyDescent="0.35">
      <c r="A1088"/>
    </row>
    <row r="1089" spans="1:1" x14ac:dyDescent="0.35">
      <c r="A1089"/>
    </row>
    <row r="1090" spans="1:1" x14ac:dyDescent="0.35">
      <c r="A1090"/>
    </row>
    <row r="1091" spans="1:1" x14ac:dyDescent="0.35">
      <c r="A1091"/>
    </row>
    <row r="1092" spans="1:1" x14ac:dyDescent="0.35">
      <c r="A1092"/>
    </row>
    <row r="1093" spans="1:1" x14ac:dyDescent="0.35">
      <c r="A1093"/>
    </row>
    <row r="1094" spans="1:1" x14ac:dyDescent="0.35">
      <c r="A1094"/>
    </row>
    <row r="1095" spans="1:1" x14ac:dyDescent="0.35">
      <c r="A1095"/>
    </row>
    <row r="1096" spans="1:1" x14ac:dyDescent="0.35">
      <c r="A1096"/>
    </row>
    <row r="1097" spans="1:1" x14ac:dyDescent="0.35">
      <c r="A1097"/>
    </row>
    <row r="1098" spans="1:1" x14ac:dyDescent="0.35">
      <c r="A1098"/>
    </row>
    <row r="1099" spans="1:1" x14ac:dyDescent="0.35">
      <c r="A1099"/>
    </row>
    <row r="1100" spans="1:1" x14ac:dyDescent="0.35">
      <c r="A1100"/>
    </row>
    <row r="1101" spans="1:1" x14ac:dyDescent="0.35">
      <c r="A1101"/>
    </row>
    <row r="1102" spans="1:1" x14ac:dyDescent="0.35">
      <c r="A1102"/>
    </row>
    <row r="1103" spans="1:1" x14ac:dyDescent="0.35">
      <c r="A1103"/>
    </row>
    <row r="1104" spans="1:1" x14ac:dyDescent="0.35">
      <c r="A1104"/>
    </row>
    <row r="1105" spans="1:1" x14ac:dyDescent="0.35">
      <c r="A1105"/>
    </row>
    <row r="1106" spans="1:1" x14ac:dyDescent="0.35">
      <c r="A1106"/>
    </row>
    <row r="1107" spans="1:1" x14ac:dyDescent="0.35">
      <c r="A1107"/>
    </row>
    <row r="1108" spans="1:1" x14ac:dyDescent="0.35">
      <c r="A1108"/>
    </row>
    <row r="1109" spans="1:1" x14ac:dyDescent="0.35">
      <c r="A1109"/>
    </row>
    <row r="1110" spans="1:1" x14ac:dyDescent="0.35">
      <c r="A1110"/>
    </row>
    <row r="1111" spans="1:1" x14ac:dyDescent="0.35">
      <c r="A1111"/>
    </row>
    <row r="1112" spans="1:1" x14ac:dyDescent="0.35">
      <c r="A1112"/>
    </row>
    <row r="1113" spans="1:1" x14ac:dyDescent="0.35">
      <c r="A1113"/>
    </row>
    <row r="1114" spans="1:1" x14ac:dyDescent="0.35">
      <c r="A1114"/>
    </row>
    <row r="1115" spans="1:1" x14ac:dyDescent="0.35">
      <c r="A1115"/>
    </row>
    <row r="1116" spans="1:1" x14ac:dyDescent="0.35">
      <c r="A1116"/>
    </row>
    <row r="1117" spans="1:1" x14ac:dyDescent="0.35">
      <c r="A1117"/>
    </row>
    <row r="1118" spans="1:1" x14ac:dyDescent="0.35">
      <c r="A1118"/>
    </row>
    <row r="1119" spans="1:1" x14ac:dyDescent="0.35">
      <c r="A1119"/>
    </row>
    <row r="1120" spans="1:1" x14ac:dyDescent="0.35">
      <c r="A1120"/>
    </row>
    <row r="1121" spans="1:1" x14ac:dyDescent="0.35">
      <c r="A1121"/>
    </row>
    <row r="1122" spans="1:1" x14ac:dyDescent="0.35">
      <c r="A1122"/>
    </row>
    <row r="1123" spans="1:1" x14ac:dyDescent="0.35">
      <c r="A1123"/>
    </row>
    <row r="1124" spans="1:1" x14ac:dyDescent="0.35">
      <c r="A1124"/>
    </row>
    <row r="1125" spans="1:1" x14ac:dyDescent="0.35">
      <c r="A1125"/>
    </row>
    <row r="1126" spans="1:1" x14ac:dyDescent="0.35">
      <c r="A1126"/>
    </row>
    <row r="1127" spans="1:1" x14ac:dyDescent="0.35">
      <c r="A1127"/>
    </row>
    <row r="1128" spans="1:1" x14ac:dyDescent="0.35">
      <c r="A1128"/>
    </row>
    <row r="1129" spans="1:1" x14ac:dyDescent="0.35">
      <c r="A1129"/>
    </row>
    <row r="1130" spans="1:1" x14ac:dyDescent="0.35">
      <c r="A1130"/>
    </row>
    <row r="1131" spans="1:1" x14ac:dyDescent="0.35">
      <c r="A1131"/>
    </row>
    <row r="1132" spans="1:1" x14ac:dyDescent="0.35">
      <c r="A1132"/>
    </row>
    <row r="1133" spans="1:1" x14ac:dyDescent="0.35">
      <c r="A1133"/>
    </row>
    <row r="1134" spans="1:1" x14ac:dyDescent="0.35">
      <c r="A1134"/>
    </row>
    <row r="1135" spans="1:1" x14ac:dyDescent="0.35">
      <c r="A1135"/>
    </row>
    <row r="1136" spans="1:1" x14ac:dyDescent="0.35">
      <c r="A1136"/>
    </row>
    <row r="1137" spans="1:1" x14ac:dyDescent="0.35">
      <c r="A1137"/>
    </row>
    <row r="1138" spans="1:1" x14ac:dyDescent="0.35">
      <c r="A1138"/>
    </row>
    <row r="1139" spans="1:1" x14ac:dyDescent="0.35">
      <c r="A1139"/>
    </row>
    <row r="1140" spans="1:1" x14ac:dyDescent="0.35">
      <c r="A1140"/>
    </row>
    <row r="1141" spans="1:1" x14ac:dyDescent="0.35">
      <c r="A1141"/>
    </row>
    <row r="1142" spans="1:1" x14ac:dyDescent="0.35">
      <c r="A1142"/>
    </row>
    <row r="1143" spans="1:1" x14ac:dyDescent="0.35">
      <c r="A1143"/>
    </row>
    <row r="1144" spans="1:1" x14ac:dyDescent="0.35">
      <c r="A1144"/>
    </row>
    <row r="1145" spans="1:1" x14ac:dyDescent="0.35">
      <c r="A1145"/>
    </row>
    <row r="1146" spans="1:1" x14ac:dyDescent="0.35">
      <c r="A1146"/>
    </row>
    <row r="1147" spans="1:1" x14ac:dyDescent="0.35">
      <c r="A1147"/>
    </row>
    <row r="1148" spans="1:1" x14ac:dyDescent="0.35">
      <c r="A1148"/>
    </row>
    <row r="1149" spans="1:1" x14ac:dyDescent="0.35">
      <c r="A1149"/>
    </row>
    <row r="1150" spans="1:1" x14ac:dyDescent="0.35">
      <c r="A1150"/>
    </row>
    <row r="1151" spans="1:1" x14ac:dyDescent="0.35">
      <c r="A1151"/>
    </row>
    <row r="1152" spans="1:1" x14ac:dyDescent="0.35">
      <c r="A1152"/>
    </row>
    <row r="1153" spans="1:1" x14ac:dyDescent="0.35">
      <c r="A1153"/>
    </row>
    <row r="1154" spans="1:1" x14ac:dyDescent="0.35">
      <c r="A1154"/>
    </row>
    <row r="1155" spans="1:1" x14ac:dyDescent="0.35">
      <c r="A1155"/>
    </row>
    <row r="1156" spans="1:1" x14ac:dyDescent="0.35">
      <c r="A1156"/>
    </row>
    <row r="1157" spans="1:1" x14ac:dyDescent="0.35">
      <c r="A1157"/>
    </row>
    <row r="1158" spans="1:1" x14ac:dyDescent="0.35">
      <c r="A1158"/>
    </row>
    <row r="1159" spans="1:1" x14ac:dyDescent="0.35">
      <c r="A1159"/>
    </row>
    <row r="1160" spans="1:1" x14ac:dyDescent="0.35">
      <c r="A1160"/>
    </row>
    <row r="1161" spans="1:1" x14ac:dyDescent="0.35">
      <c r="A1161"/>
    </row>
    <row r="1162" spans="1:1" x14ac:dyDescent="0.35">
      <c r="A1162"/>
    </row>
    <row r="1163" spans="1:1" x14ac:dyDescent="0.35">
      <c r="A1163"/>
    </row>
    <row r="1164" spans="1:1" x14ac:dyDescent="0.35">
      <c r="A1164"/>
    </row>
    <row r="1165" spans="1:1" x14ac:dyDescent="0.35">
      <c r="A1165"/>
    </row>
    <row r="1166" spans="1:1" x14ac:dyDescent="0.35">
      <c r="A1166"/>
    </row>
    <row r="1167" spans="1:1" x14ac:dyDescent="0.35">
      <c r="A1167"/>
    </row>
    <row r="1168" spans="1:1" x14ac:dyDescent="0.35">
      <c r="A1168"/>
    </row>
    <row r="1169" spans="1:1" x14ac:dyDescent="0.35">
      <c r="A1169"/>
    </row>
    <row r="1170" spans="1:1" x14ac:dyDescent="0.35">
      <c r="A1170"/>
    </row>
    <row r="1171" spans="1:1" x14ac:dyDescent="0.35">
      <c r="A1171"/>
    </row>
    <row r="1172" spans="1:1" x14ac:dyDescent="0.35">
      <c r="A1172"/>
    </row>
    <row r="1173" spans="1:1" x14ac:dyDescent="0.35">
      <c r="A1173"/>
    </row>
    <row r="1174" spans="1:1" x14ac:dyDescent="0.35">
      <c r="A1174"/>
    </row>
    <row r="1175" spans="1:1" x14ac:dyDescent="0.35">
      <c r="A1175"/>
    </row>
    <row r="1176" spans="1:1" x14ac:dyDescent="0.35">
      <c r="A1176"/>
    </row>
    <row r="1177" spans="1:1" x14ac:dyDescent="0.35">
      <c r="A1177"/>
    </row>
    <row r="1178" spans="1:1" x14ac:dyDescent="0.35">
      <c r="A1178"/>
    </row>
    <row r="1179" spans="1:1" x14ac:dyDescent="0.35">
      <c r="A1179"/>
    </row>
    <row r="1180" spans="1:1" x14ac:dyDescent="0.35">
      <c r="A1180"/>
    </row>
    <row r="1181" spans="1:1" x14ac:dyDescent="0.35">
      <c r="A1181"/>
    </row>
    <row r="1182" spans="1:1" x14ac:dyDescent="0.35">
      <c r="A1182"/>
    </row>
    <row r="1183" spans="1:1" x14ac:dyDescent="0.35">
      <c r="A1183"/>
    </row>
    <row r="1184" spans="1:1" x14ac:dyDescent="0.35">
      <c r="A1184"/>
    </row>
    <row r="1185" spans="1:1" x14ac:dyDescent="0.35">
      <c r="A1185"/>
    </row>
    <row r="1186" spans="1:1" x14ac:dyDescent="0.35">
      <c r="A1186"/>
    </row>
    <row r="1187" spans="1:1" x14ac:dyDescent="0.35">
      <c r="A1187"/>
    </row>
    <row r="1188" spans="1:1" x14ac:dyDescent="0.35">
      <c r="A1188"/>
    </row>
    <row r="1189" spans="1:1" x14ac:dyDescent="0.35">
      <c r="A1189"/>
    </row>
    <row r="1190" spans="1:1" x14ac:dyDescent="0.35">
      <c r="A1190"/>
    </row>
    <row r="1191" spans="1:1" x14ac:dyDescent="0.35">
      <c r="A1191"/>
    </row>
    <row r="1192" spans="1:1" x14ac:dyDescent="0.35">
      <c r="A1192"/>
    </row>
    <row r="1193" spans="1:1" x14ac:dyDescent="0.35">
      <c r="A1193"/>
    </row>
    <row r="1194" spans="1:1" x14ac:dyDescent="0.35">
      <c r="A1194"/>
    </row>
    <row r="1195" spans="1:1" x14ac:dyDescent="0.35">
      <c r="A1195"/>
    </row>
    <row r="1196" spans="1:1" x14ac:dyDescent="0.35">
      <c r="A1196"/>
    </row>
    <row r="1197" spans="1:1" x14ac:dyDescent="0.35">
      <c r="A1197"/>
    </row>
    <row r="1198" spans="1:1" x14ac:dyDescent="0.35">
      <c r="A1198"/>
    </row>
    <row r="1199" spans="1:1" x14ac:dyDescent="0.35">
      <c r="A1199"/>
    </row>
    <row r="1200" spans="1:1" x14ac:dyDescent="0.35">
      <c r="A1200"/>
    </row>
    <row r="1201" spans="1:1" x14ac:dyDescent="0.35">
      <c r="A1201"/>
    </row>
    <row r="1202" spans="1:1" x14ac:dyDescent="0.35">
      <c r="A1202"/>
    </row>
    <row r="1203" spans="1:1" x14ac:dyDescent="0.35">
      <c r="A1203"/>
    </row>
    <row r="1204" spans="1:1" x14ac:dyDescent="0.35">
      <c r="A1204"/>
    </row>
    <row r="1205" spans="1:1" x14ac:dyDescent="0.35">
      <c r="A1205"/>
    </row>
    <row r="1206" spans="1:1" x14ac:dyDescent="0.35">
      <c r="A1206"/>
    </row>
    <row r="1207" spans="1:1" x14ac:dyDescent="0.35">
      <c r="A1207"/>
    </row>
    <row r="1208" spans="1:1" x14ac:dyDescent="0.35">
      <c r="A1208"/>
    </row>
    <row r="1209" spans="1:1" x14ac:dyDescent="0.35">
      <c r="A1209"/>
    </row>
    <row r="1210" spans="1:1" x14ac:dyDescent="0.35">
      <c r="A1210"/>
    </row>
    <row r="1211" spans="1:1" x14ac:dyDescent="0.35">
      <c r="A1211"/>
    </row>
    <row r="1212" spans="1:1" x14ac:dyDescent="0.35">
      <c r="A1212"/>
    </row>
    <row r="1213" spans="1:1" x14ac:dyDescent="0.35">
      <c r="A1213"/>
    </row>
    <row r="1214" spans="1:1" x14ac:dyDescent="0.35">
      <c r="A1214"/>
    </row>
    <row r="1215" spans="1:1" x14ac:dyDescent="0.35">
      <c r="A1215"/>
    </row>
    <row r="1216" spans="1:1" x14ac:dyDescent="0.35">
      <c r="A1216"/>
    </row>
    <row r="1217" spans="1:1" x14ac:dyDescent="0.35">
      <c r="A1217"/>
    </row>
    <row r="1218" spans="1:1" x14ac:dyDescent="0.35">
      <c r="A1218"/>
    </row>
    <row r="1219" spans="1:1" x14ac:dyDescent="0.35">
      <c r="A1219"/>
    </row>
    <row r="1220" spans="1:1" x14ac:dyDescent="0.35">
      <c r="A1220"/>
    </row>
    <row r="1221" spans="1:1" x14ac:dyDescent="0.35">
      <c r="A1221"/>
    </row>
    <row r="1222" spans="1:1" x14ac:dyDescent="0.35">
      <c r="A1222"/>
    </row>
    <row r="1223" spans="1:1" x14ac:dyDescent="0.35">
      <c r="A1223"/>
    </row>
    <row r="1224" spans="1:1" x14ac:dyDescent="0.35">
      <c r="A1224"/>
    </row>
    <row r="1225" spans="1:1" x14ac:dyDescent="0.35">
      <c r="A1225"/>
    </row>
    <row r="1226" spans="1:1" x14ac:dyDescent="0.35">
      <c r="A1226"/>
    </row>
    <row r="1227" spans="1:1" x14ac:dyDescent="0.35">
      <c r="A1227"/>
    </row>
    <row r="1228" spans="1:1" x14ac:dyDescent="0.35">
      <c r="A1228"/>
    </row>
    <row r="1229" spans="1:1" x14ac:dyDescent="0.35">
      <c r="A1229"/>
    </row>
    <row r="1230" spans="1:1" x14ac:dyDescent="0.35">
      <c r="A1230"/>
    </row>
    <row r="1231" spans="1:1" x14ac:dyDescent="0.35">
      <c r="A1231"/>
    </row>
    <row r="1232" spans="1:1" x14ac:dyDescent="0.35">
      <c r="A1232"/>
    </row>
    <row r="1233" spans="1:1" x14ac:dyDescent="0.35">
      <c r="A1233"/>
    </row>
    <row r="1234" spans="1:1" x14ac:dyDescent="0.35">
      <c r="A1234"/>
    </row>
    <row r="1235" spans="1:1" x14ac:dyDescent="0.35">
      <c r="A1235"/>
    </row>
    <row r="1236" spans="1:1" x14ac:dyDescent="0.35">
      <c r="A1236"/>
    </row>
    <row r="1237" spans="1:1" x14ac:dyDescent="0.35">
      <c r="A1237"/>
    </row>
    <row r="1238" spans="1:1" x14ac:dyDescent="0.35">
      <c r="A1238"/>
    </row>
    <row r="1239" spans="1:1" x14ac:dyDescent="0.35">
      <c r="A1239"/>
    </row>
    <row r="1240" spans="1:1" x14ac:dyDescent="0.35">
      <c r="A1240"/>
    </row>
    <row r="1241" spans="1:1" x14ac:dyDescent="0.35">
      <c r="A1241"/>
    </row>
    <row r="1242" spans="1:1" x14ac:dyDescent="0.35">
      <c r="A1242"/>
    </row>
    <row r="1243" spans="1:1" x14ac:dyDescent="0.35">
      <c r="A1243"/>
    </row>
    <row r="1244" spans="1:1" x14ac:dyDescent="0.35">
      <c r="A1244"/>
    </row>
    <row r="1245" spans="1:1" x14ac:dyDescent="0.35">
      <c r="A1245"/>
    </row>
    <row r="1246" spans="1:1" x14ac:dyDescent="0.35">
      <c r="A1246"/>
    </row>
    <row r="1247" spans="1:1" x14ac:dyDescent="0.35">
      <c r="A1247"/>
    </row>
    <row r="1248" spans="1:1" x14ac:dyDescent="0.35">
      <c r="A1248"/>
    </row>
    <row r="1249" spans="1:1" x14ac:dyDescent="0.35">
      <c r="A1249"/>
    </row>
    <row r="1250" spans="1:1" x14ac:dyDescent="0.35">
      <c r="A1250"/>
    </row>
    <row r="1251" spans="1:1" x14ac:dyDescent="0.35">
      <c r="A1251"/>
    </row>
    <row r="1252" spans="1:1" x14ac:dyDescent="0.35">
      <c r="A1252"/>
    </row>
    <row r="1253" spans="1:1" x14ac:dyDescent="0.35">
      <c r="A1253"/>
    </row>
    <row r="1254" spans="1:1" x14ac:dyDescent="0.35">
      <c r="A1254"/>
    </row>
    <row r="1255" spans="1:1" x14ac:dyDescent="0.35">
      <c r="A1255"/>
    </row>
    <row r="1256" spans="1:1" x14ac:dyDescent="0.35">
      <c r="A1256"/>
    </row>
    <row r="1257" spans="1:1" x14ac:dyDescent="0.35">
      <c r="A1257"/>
    </row>
    <row r="1258" spans="1:1" x14ac:dyDescent="0.35">
      <c r="A1258"/>
    </row>
    <row r="1259" spans="1:1" x14ac:dyDescent="0.35">
      <c r="A1259"/>
    </row>
    <row r="1260" spans="1:1" x14ac:dyDescent="0.35">
      <c r="A1260"/>
    </row>
    <row r="1261" spans="1:1" x14ac:dyDescent="0.35">
      <c r="A1261"/>
    </row>
    <row r="1262" spans="1:1" x14ac:dyDescent="0.35">
      <c r="A1262"/>
    </row>
    <row r="1263" spans="1:1" x14ac:dyDescent="0.35">
      <c r="A1263"/>
    </row>
    <row r="1264" spans="1:1" x14ac:dyDescent="0.35">
      <c r="A1264"/>
    </row>
    <row r="1265" spans="1:1" x14ac:dyDescent="0.35">
      <c r="A1265"/>
    </row>
    <row r="1266" spans="1:1" x14ac:dyDescent="0.35">
      <c r="A1266"/>
    </row>
    <row r="1267" spans="1:1" x14ac:dyDescent="0.35">
      <c r="A1267"/>
    </row>
    <row r="1268" spans="1:1" x14ac:dyDescent="0.35">
      <c r="A1268"/>
    </row>
    <row r="1269" spans="1:1" x14ac:dyDescent="0.35">
      <c r="A1269"/>
    </row>
    <row r="1270" spans="1:1" x14ac:dyDescent="0.35">
      <c r="A1270"/>
    </row>
    <row r="1271" spans="1:1" x14ac:dyDescent="0.35">
      <c r="A1271"/>
    </row>
    <row r="1272" spans="1:1" x14ac:dyDescent="0.35">
      <c r="A1272"/>
    </row>
    <row r="1273" spans="1:1" x14ac:dyDescent="0.35">
      <c r="A1273"/>
    </row>
    <row r="1274" spans="1:1" x14ac:dyDescent="0.35">
      <c r="A1274"/>
    </row>
    <row r="1275" spans="1:1" x14ac:dyDescent="0.35">
      <c r="A1275"/>
    </row>
    <row r="1276" spans="1:1" x14ac:dyDescent="0.35">
      <c r="A1276"/>
    </row>
    <row r="1277" spans="1:1" x14ac:dyDescent="0.35">
      <c r="A1277"/>
    </row>
    <row r="1278" spans="1:1" x14ac:dyDescent="0.35">
      <c r="A1278"/>
    </row>
    <row r="1279" spans="1:1" x14ac:dyDescent="0.35">
      <c r="A1279"/>
    </row>
    <row r="1280" spans="1:1" x14ac:dyDescent="0.35">
      <c r="A1280"/>
    </row>
    <row r="1281" spans="1:1" x14ac:dyDescent="0.35">
      <c r="A1281"/>
    </row>
    <row r="1282" spans="1:1" x14ac:dyDescent="0.35">
      <c r="A1282"/>
    </row>
    <row r="1283" spans="1:1" x14ac:dyDescent="0.35">
      <c r="A1283"/>
    </row>
    <row r="1284" spans="1:1" x14ac:dyDescent="0.35">
      <c r="A1284"/>
    </row>
    <row r="1285" spans="1:1" x14ac:dyDescent="0.35">
      <c r="A1285"/>
    </row>
    <row r="1286" spans="1:1" x14ac:dyDescent="0.35">
      <c r="A1286"/>
    </row>
    <row r="1287" spans="1:1" x14ac:dyDescent="0.35">
      <c r="A1287"/>
    </row>
    <row r="1288" spans="1:1" x14ac:dyDescent="0.35">
      <c r="A1288"/>
    </row>
    <row r="1289" spans="1:1" x14ac:dyDescent="0.35">
      <c r="A1289"/>
    </row>
    <row r="1290" spans="1:1" x14ac:dyDescent="0.35">
      <c r="A1290"/>
    </row>
    <row r="1291" spans="1:1" x14ac:dyDescent="0.35">
      <c r="A1291"/>
    </row>
    <row r="1292" spans="1:1" x14ac:dyDescent="0.35">
      <c r="A1292"/>
    </row>
    <row r="1293" spans="1:1" x14ac:dyDescent="0.35">
      <c r="A1293"/>
    </row>
    <row r="1294" spans="1:1" x14ac:dyDescent="0.35">
      <c r="A1294"/>
    </row>
    <row r="1295" spans="1:1" x14ac:dyDescent="0.35">
      <c r="A1295"/>
    </row>
    <row r="1296" spans="1:1" x14ac:dyDescent="0.35">
      <c r="A1296"/>
    </row>
    <row r="1297" spans="1:1" x14ac:dyDescent="0.35">
      <c r="A1297"/>
    </row>
    <row r="1298" spans="1:1" x14ac:dyDescent="0.35">
      <c r="A1298"/>
    </row>
    <row r="1299" spans="1:1" x14ac:dyDescent="0.35">
      <c r="A1299"/>
    </row>
    <row r="1300" spans="1:1" x14ac:dyDescent="0.35">
      <c r="A1300"/>
    </row>
    <row r="1301" spans="1:1" x14ac:dyDescent="0.35">
      <c r="A1301"/>
    </row>
    <row r="1302" spans="1:1" x14ac:dyDescent="0.35">
      <c r="A1302"/>
    </row>
    <row r="1303" spans="1:1" x14ac:dyDescent="0.35">
      <c r="A1303"/>
    </row>
    <row r="1304" spans="1:1" x14ac:dyDescent="0.35">
      <c r="A1304"/>
    </row>
    <row r="1305" spans="1:1" x14ac:dyDescent="0.35">
      <c r="A1305"/>
    </row>
    <row r="1306" spans="1:1" x14ac:dyDescent="0.35">
      <c r="A1306"/>
    </row>
    <row r="1307" spans="1:1" x14ac:dyDescent="0.35">
      <c r="A1307"/>
    </row>
    <row r="1308" spans="1:1" x14ac:dyDescent="0.35">
      <c r="A1308"/>
    </row>
    <row r="1309" spans="1:1" x14ac:dyDescent="0.35">
      <c r="A1309"/>
    </row>
    <row r="1310" spans="1:1" x14ac:dyDescent="0.35">
      <c r="A1310"/>
    </row>
    <row r="1311" spans="1:1" x14ac:dyDescent="0.35">
      <c r="A1311"/>
    </row>
    <row r="1312" spans="1:1" x14ac:dyDescent="0.35">
      <c r="A1312"/>
    </row>
    <row r="1313" spans="1:1" x14ac:dyDescent="0.35">
      <c r="A1313"/>
    </row>
    <row r="1314" spans="1:1" x14ac:dyDescent="0.35">
      <c r="A1314"/>
    </row>
    <row r="1315" spans="1:1" x14ac:dyDescent="0.35">
      <c r="A1315"/>
    </row>
    <row r="1316" spans="1:1" x14ac:dyDescent="0.35">
      <c r="A1316"/>
    </row>
    <row r="1317" spans="1:1" x14ac:dyDescent="0.35">
      <c r="A1317"/>
    </row>
    <row r="1318" spans="1:1" x14ac:dyDescent="0.35">
      <c r="A1318"/>
    </row>
    <row r="1319" spans="1:1" x14ac:dyDescent="0.35">
      <c r="A1319"/>
    </row>
    <row r="1320" spans="1:1" x14ac:dyDescent="0.35">
      <c r="A1320"/>
    </row>
    <row r="1321" spans="1:1" x14ac:dyDescent="0.35">
      <c r="A1321"/>
    </row>
    <row r="1322" spans="1:1" x14ac:dyDescent="0.35">
      <c r="A1322"/>
    </row>
    <row r="1323" spans="1:1" x14ac:dyDescent="0.35">
      <c r="A1323"/>
    </row>
    <row r="1324" spans="1:1" x14ac:dyDescent="0.35">
      <c r="A1324"/>
    </row>
    <row r="1325" spans="1:1" x14ac:dyDescent="0.35">
      <c r="A1325"/>
    </row>
    <row r="1326" spans="1:1" x14ac:dyDescent="0.35">
      <c r="A1326"/>
    </row>
    <row r="1327" spans="1:1" x14ac:dyDescent="0.35">
      <c r="A1327"/>
    </row>
    <row r="1328" spans="1:1" x14ac:dyDescent="0.35">
      <c r="A1328"/>
    </row>
    <row r="1329" spans="1:1" x14ac:dyDescent="0.35">
      <c r="A1329"/>
    </row>
    <row r="1330" spans="1:1" x14ac:dyDescent="0.35">
      <c r="A1330"/>
    </row>
    <row r="1331" spans="1:1" x14ac:dyDescent="0.35">
      <c r="A1331"/>
    </row>
    <row r="1332" spans="1:1" x14ac:dyDescent="0.35">
      <c r="A1332"/>
    </row>
    <row r="1333" spans="1:1" x14ac:dyDescent="0.35">
      <c r="A1333"/>
    </row>
    <row r="1334" spans="1:1" x14ac:dyDescent="0.35">
      <c r="A1334"/>
    </row>
    <row r="1335" spans="1:1" x14ac:dyDescent="0.35">
      <c r="A1335"/>
    </row>
    <row r="1336" spans="1:1" x14ac:dyDescent="0.35">
      <c r="A1336"/>
    </row>
    <row r="1337" spans="1:1" x14ac:dyDescent="0.35">
      <c r="A1337"/>
    </row>
    <row r="1338" spans="1:1" x14ac:dyDescent="0.35">
      <c r="A1338"/>
    </row>
    <row r="1339" spans="1:1" x14ac:dyDescent="0.35">
      <c r="A1339"/>
    </row>
    <row r="1340" spans="1:1" x14ac:dyDescent="0.35">
      <c r="A1340"/>
    </row>
    <row r="1341" spans="1:1" x14ac:dyDescent="0.35">
      <c r="A1341"/>
    </row>
    <row r="1342" spans="1:1" x14ac:dyDescent="0.35">
      <c r="A1342"/>
    </row>
    <row r="1343" spans="1:1" x14ac:dyDescent="0.35">
      <c r="A1343"/>
    </row>
    <row r="1344" spans="1:1" x14ac:dyDescent="0.35">
      <c r="A1344"/>
    </row>
    <row r="1345" spans="1:1" x14ac:dyDescent="0.35">
      <c r="A1345"/>
    </row>
    <row r="1346" spans="1:1" x14ac:dyDescent="0.35">
      <c r="A1346"/>
    </row>
    <row r="1347" spans="1:1" x14ac:dyDescent="0.35">
      <c r="A1347"/>
    </row>
    <row r="1348" spans="1:1" x14ac:dyDescent="0.35">
      <c r="A1348"/>
    </row>
    <row r="1349" spans="1:1" x14ac:dyDescent="0.35">
      <c r="A1349"/>
    </row>
    <row r="1350" spans="1:1" x14ac:dyDescent="0.35">
      <c r="A1350"/>
    </row>
    <row r="1351" spans="1:1" x14ac:dyDescent="0.35">
      <c r="A1351"/>
    </row>
    <row r="1352" spans="1:1" x14ac:dyDescent="0.35">
      <c r="A1352"/>
    </row>
    <row r="1353" spans="1:1" x14ac:dyDescent="0.35">
      <c r="A1353"/>
    </row>
    <row r="1354" spans="1:1" x14ac:dyDescent="0.35">
      <c r="A1354"/>
    </row>
    <row r="1355" spans="1:1" x14ac:dyDescent="0.35">
      <c r="A1355"/>
    </row>
    <row r="1356" spans="1:1" x14ac:dyDescent="0.35">
      <c r="A1356"/>
    </row>
    <row r="1357" spans="1:1" x14ac:dyDescent="0.35">
      <c r="A1357"/>
    </row>
    <row r="1358" spans="1:1" x14ac:dyDescent="0.35">
      <c r="A1358"/>
    </row>
    <row r="1359" spans="1:1" x14ac:dyDescent="0.35">
      <c r="A1359"/>
    </row>
    <row r="1360" spans="1:1" x14ac:dyDescent="0.35">
      <c r="A1360"/>
    </row>
    <row r="1361" spans="1:1" x14ac:dyDescent="0.35">
      <c r="A1361"/>
    </row>
    <row r="1362" spans="1:1" x14ac:dyDescent="0.35">
      <c r="A1362"/>
    </row>
    <row r="1363" spans="1:1" x14ac:dyDescent="0.35">
      <c r="A1363"/>
    </row>
    <row r="1364" spans="1:1" x14ac:dyDescent="0.35">
      <c r="A1364"/>
    </row>
    <row r="1365" spans="1:1" x14ac:dyDescent="0.35">
      <c r="A1365"/>
    </row>
    <row r="1366" spans="1:1" x14ac:dyDescent="0.35">
      <c r="A1366"/>
    </row>
    <row r="1367" spans="1:1" x14ac:dyDescent="0.35">
      <c r="A1367"/>
    </row>
    <row r="1368" spans="1:1" x14ac:dyDescent="0.35">
      <c r="A1368"/>
    </row>
    <row r="1369" spans="1:1" x14ac:dyDescent="0.35">
      <c r="A1369"/>
    </row>
    <row r="1370" spans="1:1" x14ac:dyDescent="0.35">
      <c r="A1370"/>
    </row>
    <row r="1371" spans="1:1" x14ac:dyDescent="0.35">
      <c r="A1371"/>
    </row>
    <row r="1372" spans="1:1" x14ac:dyDescent="0.35">
      <c r="A1372"/>
    </row>
    <row r="1373" spans="1:1" x14ac:dyDescent="0.35">
      <c r="A1373"/>
    </row>
    <row r="1374" spans="1:1" x14ac:dyDescent="0.35">
      <c r="A1374"/>
    </row>
    <row r="1375" spans="1:1" x14ac:dyDescent="0.35">
      <c r="A1375"/>
    </row>
    <row r="1376" spans="1:1" x14ac:dyDescent="0.35">
      <c r="A1376"/>
    </row>
    <row r="1377" spans="1:1" x14ac:dyDescent="0.35">
      <c r="A1377"/>
    </row>
    <row r="1378" spans="1:1" x14ac:dyDescent="0.35">
      <c r="A1378"/>
    </row>
    <row r="1379" spans="1:1" x14ac:dyDescent="0.35">
      <c r="A1379"/>
    </row>
    <row r="1380" spans="1:1" x14ac:dyDescent="0.35">
      <c r="A1380"/>
    </row>
    <row r="1381" spans="1:1" x14ac:dyDescent="0.35">
      <c r="A1381"/>
    </row>
    <row r="1382" spans="1:1" x14ac:dyDescent="0.35">
      <c r="A1382"/>
    </row>
    <row r="1383" spans="1:1" x14ac:dyDescent="0.35">
      <c r="A1383"/>
    </row>
    <row r="1384" spans="1:1" x14ac:dyDescent="0.35">
      <c r="A1384"/>
    </row>
    <row r="1385" spans="1:1" x14ac:dyDescent="0.35">
      <c r="A1385"/>
    </row>
    <row r="1386" spans="1:1" x14ac:dyDescent="0.35">
      <c r="A1386"/>
    </row>
    <row r="1387" spans="1:1" x14ac:dyDescent="0.35">
      <c r="A1387"/>
    </row>
    <row r="1388" spans="1:1" x14ac:dyDescent="0.35">
      <c r="A1388"/>
    </row>
    <row r="1389" spans="1:1" x14ac:dyDescent="0.35">
      <c r="A1389"/>
    </row>
    <row r="1390" spans="1:1" x14ac:dyDescent="0.35">
      <c r="A1390"/>
    </row>
    <row r="1391" spans="1:1" x14ac:dyDescent="0.35">
      <c r="A1391"/>
    </row>
    <row r="1392" spans="1:1" x14ac:dyDescent="0.35">
      <c r="A1392"/>
    </row>
    <row r="1393" spans="1:1" x14ac:dyDescent="0.35">
      <c r="A1393"/>
    </row>
    <row r="1394" spans="1:1" x14ac:dyDescent="0.35">
      <c r="A1394"/>
    </row>
    <row r="1395" spans="1:1" x14ac:dyDescent="0.35">
      <c r="A1395"/>
    </row>
    <row r="1396" spans="1:1" x14ac:dyDescent="0.35">
      <c r="A1396"/>
    </row>
    <row r="1397" spans="1:1" x14ac:dyDescent="0.35">
      <c r="A1397"/>
    </row>
    <row r="1398" spans="1:1" x14ac:dyDescent="0.35">
      <c r="A1398"/>
    </row>
    <row r="1399" spans="1:1" x14ac:dyDescent="0.35">
      <c r="A1399"/>
    </row>
    <row r="1400" spans="1:1" x14ac:dyDescent="0.35">
      <c r="A1400"/>
    </row>
    <row r="1401" spans="1:1" x14ac:dyDescent="0.35">
      <c r="A1401"/>
    </row>
    <row r="1402" spans="1:1" x14ac:dyDescent="0.35">
      <c r="A1402"/>
    </row>
    <row r="1403" spans="1:1" x14ac:dyDescent="0.35">
      <c r="A1403"/>
    </row>
    <row r="1404" spans="1:1" x14ac:dyDescent="0.35">
      <c r="A1404"/>
    </row>
    <row r="1405" spans="1:1" x14ac:dyDescent="0.35">
      <c r="A1405"/>
    </row>
    <row r="1406" spans="1:1" x14ac:dyDescent="0.35">
      <c r="A1406"/>
    </row>
    <row r="1407" spans="1:1" x14ac:dyDescent="0.35">
      <c r="A1407"/>
    </row>
    <row r="1408" spans="1:1" x14ac:dyDescent="0.35">
      <c r="A1408"/>
    </row>
    <row r="1409" spans="1:1" x14ac:dyDescent="0.35">
      <c r="A1409"/>
    </row>
    <row r="1410" spans="1:1" x14ac:dyDescent="0.35">
      <c r="A1410"/>
    </row>
    <row r="1411" spans="1:1" x14ac:dyDescent="0.35">
      <c r="A1411"/>
    </row>
    <row r="1412" spans="1:1" x14ac:dyDescent="0.35">
      <c r="A1412"/>
    </row>
    <row r="1413" spans="1:1" x14ac:dyDescent="0.35">
      <c r="A1413"/>
    </row>
    <row r="1414" spans="1:1" x14ac:dyDescent="0.35">
      <c r="A1414"/>
    </row>
    <row r="1415" spans="1:1" x14ac:dyDescent="0.35">
      <c r="A1415"/>
    </row>
    <row r="1416" spans="1:1" x14ac:dyDescent="0.35">
      <c r="A1416"/>
    </row>
    <row r="1417" spans="1:1" x14ac:dyDescent="0.35">
      <c r="A1417"/>
    </row>
    <row r="1418" spans="1:1" x14ac:dyDescent="0.35">
      <c r="A1418"/>
    </row>
    <row r="1419" spans="1:1" x14ac:dyDescent="0.35">
      <c r="A1419"/>
    </row>
    <row r="1420" spans="1:1" x14ac:dyDescent="0.35">
      <c r="A1420"/>
    </row>
    <row r="1421" spans="1:1" x14ac:dyDescent="0.35">
      <c r="A1421"/>
    </row>
    <row r="1422" spans="1:1" x14ac:dyDescent="0.35">
      <c r="A1422"/>
    </row>
    <row r="1423" spans="1:1" x14ac:dyDescent="0.35">
      <c r="A1423"/>
    </row>
    <row r="1424" spans="1:1" x14ac:dyDescent="0.35">
      <c r="A1424"/>
    </row>
    <row r="1425" spans="1:1" x14ac:dyDescent="0.35">
      <c r="A1425"/>
    </row>
    <row r="1426" spans="1:1" x14ac:dyDescent="0.35">
      <c r="A1426"/>
    </row>
    <row r="1427" spans="1:1" x14ac:dyDescent="0.35">
      <c r="A1427"/>
    </row>
    <row r="1428" spans="1:1" x14ac:dyDescent="0.35">
      <c r="A1428"/>
    </row>
    <row r="1429" spans="1:1" x14ac:dyDescent="0.35">
      <c r="A1429"/>
    </row>
    <row r="1430" spans="1:1" x14ac:dyDescent="0.35">
      <c r="A1430"/>
    </row>
    <row r="1431" spans="1:1" x14ac:dyDescent="0.35">
      <c r="A1431"/>
    </row>
    <row r="1432" spans="1:1" x14ac:dyDescent="0.35">
      <c r="A1432"/>
    </row>
    <row r="1433" spans="1:1" x14ac:dyDescent="0.35">
      <c r="A1433"/>
    </row>
    <row r="1434" spans="1:1" x14ac:dyDescent="0.35">
      <c r="A1434"/>
    </row>
    <row r="1435" spans="1:1" x14ac:dyDescent="0.35">
      <c r="A1435"/>
    </row>
    <row r="1436" spans="1:1" x14ac:dyDescent="0.35">
      <c r="A1436"/>
    </row>
    <row r="1437" spans="1:1" x14ac:dyDescent="0.35">
      <c r="A1437"/>
    </row>
    <row r="1438" spans="1:1" x14ac:dyDescent="0.35">
      <c r="A1438"/>
    </row>
    <row r="1439" spans="1:1" x14ac:dyDescent="0.35">
      <c r="A1439"/>
    </row>
    <row r="1440" spans="1:1" x14ac:dyDescent="0.35">
      <c r="A1440"/>
    </row>
    <row r="1441" spans="1:1" x14ac:dyDescent="0.35">
      <c r="A1441"/>
    </row>
    <row r="1442" spans="1:1" x14ac:dyDescent="0.35">
      <c r="A1442"/>
    </row>
    <row r="1443" spans="1:1" x14ac:dyDescent="0.35">
      <c r="A1443"/>
    </row>
    <row r="1444" spans="1:1" x14ac:dyDescent="0.35">
      <c r="A1444"/>
    </row>
    <row r="1445" spans="1:1" x14ac:dyDescent="0.35">
      <c r="A1445"/>
    </row>
    <row r="1446" spans="1:1" x14ac:dyDescent="0.35">
      <c r="A1446"/>
    </row>
    <row r="1447" spans="1:1" x14ac:dyDescent="0.35">
      <c r="A1447"/>
    </row>
    <row r="1448" spans="1:1" x14ac:dyDescent="0.35">
      <c r="A1448"/>
    </row>
    <row r="1449" spans="1:1" x14ac:dyDescent="0.35">
      <c r="A1449"/>
    </row>
    <row r="1450" spans="1:1" x14ac:dyDescent="0.35">
      <c r="A1450"/>
    </row>
    <row r="1451" spans="1:1" x14ac:dyDescent="0.35">
      <c r="A1451"/>
    </row>
    <row r="1452" spans="1:1" x14ac:dyDescent="0.35">
      <c r="A1452"/>
    </row>
    <row r="1453" spans="1:1" x14ac:dyDescent="0.35">
      <c r="A1453"/>
    </row>
    <row r="1454" spans="1:1" x14ac:dyDescent="0.35">
      <c r="A1454"/>
    </row>
    <row r="1455" spans="1:1" x14ac:dyDescent="0.35">
      <c r="A1455"/>
    </row>
    <row r="1456" spans="1:1" x14ac:dyDescent="0.35">
      <c r="A1456"/>
    </row>
    <row r="1457" spans="1:1" x14ac:dyDescent="0.35">
      <c r="A1457"/>
    </row>
    <row r="1458" spans="1:1" x14ac:dyDescent="0.35">
      <c r="A1458"/>
    </row>
    <row r="1459" spans="1:1" x14ac:dyDescent="0.35">
      <c r="A1459"/>
    </row>
    <row r="1460" spans="1:1" x14ac:dyDescent="0.35">
      <c r="A1460"/>
    </row>
    <row r="1461" spans="1:1" x14ac:dyDescent="0.35">
      <c r="A1461"/>
    </row>
    <row r="1462" spans="1:1" x14ac:dyDescent="0.35">
      <c r="A1462"/>
    </row>
    <row r="1463" spans="1:1" x14ac:dyDescent="0.35">
      <c r="A1463"/>
    </row>
    <row r="1464" spans="1:1" x14ac:dyDescent="0.35">
      <c r="A1464"/>
    </row>
    <row r="1465" spans="1:1" x14ac:dyDescent="0.35">
      <c r="A1465"/>
    </row>
    <row r="1466" spans="1:1" x14ac:dyDescent="0.35">
      <c r="A1466"/>
    </row>
    <row r="1467" spans="1:1" x14ac:dyDescent="0.35">
      <c r="A1467"/>
    </row>
    <row r="1468" spans="1:1" x14ac:dyDescent="0.35">
      <c r="A1468"/>
    </row>
    <row r="1469" spans="1:1" x14ac:dyDescent="0.35">
      <c r="A1469"/>
    </row>
    <row r="1470" spans="1:1" x14ac:dyDescent="0.35">
      <c r="A1470"/>
    </row>
    <row r="1471" spans="1:1" x14ac:dyDescent="0.35">
      <c r="A1471"/>
    </row>
    <row r="1472" spans="1:1" x14ac:dyDescent="0.35">
      <c r="A1472"/>
    </row>
    <row r="1473" spans="1:1" x14ac:dyDescent="0.35">
      <c r="A1473"/>
    </row>
    <row r="1474" spans="1:1" x14ac:dyDescent="0.35">
      <c r="A1474"/>
    </row>
    <row r="1475" spans="1:1" x14ac:dyDescent="0.35">
      <c r="A1475"/>
    </row>
    <row r="1476" spans="1:1" x14ac:dyDescent="0.35">
      <c r="A1476"/>
    </row>
    <row r="1477" spans="1:1" x14ac:dyDescent="0.35">
      <c r="A1477"/>
    </row>
    <row r="1478" spans="1:1" x14ac:dyDescent="0.35">
      <c r="A1478"/>
    </row>
    <row r="1479" spans="1:1" x14ac:dyDescent="0.35">
      <c r="A1479"/>
    </row>
    <row r="1480" spans="1:1" x14ac:dyDescent="0.35">
      <c r="A1480"/>
    </row>
    <row r="1481" spans="1:1" x14ac:dyDescent="0.35">
      <c r="A1481"/>
    </row>
    <row r="1482" spans="1:1" x14ac:dyDescent="0.35">
      <c r="A1482"/>
    </row>
    <row r="1483" spans="1:1" x14ac:dyDescent="0.35">
      <c r="A1483"/>
    </row>
    <row r="1484" spans="1:1" x14ac:dyDescent="0.35">
      <c r="A1484"/>
    </row>
    <row r="1485" spans="1:1" x14ac:dyDescent="0.35">
      <c r="A1485"/>
    </row>
    <row r="1486" spans="1:1" x14ac:dyDescent="0.35">
      <c r="A1486"/>
    </row>
    <row r="1487" spans="1:1" x14ac:dyDescent="0.35">
      <c r="A1487"/>
    </row>
    <row r="1488" spans="1:1" x14ac:dyDescent="0.35">
      <c r="A1488"/>
    </row>
    <row r="1489" spans="1:1" x14ac:dyDescent="0.35">
      <c r="A1489"/>
    </row>
    <row r="1490" spans="1:1" x14ac:dyDescent="0.35">
      <c r="A1490"/>
    </row>
    <row r="1491" spans="1:1" x14ac:dyDescent="0.35">
      <c r="A1491"/>
    </row>
    <row r="1492" spans="1:1" x14ac:dyDescent="0.35">
      <c r="A1492"/>
    </row>
    <row r="1493" spans="1:1" x14ac:dyDescent="0.35">
      <c r="A1493"/>
    </row>
    <row r="1494" spans="1:1" x14ac:dyDescent="0.35">
      <c r="A1494"/>
    </row>
    <row r="1495" spans="1:1" x14ac:dyDescent="0.35">
      <c r="A1495"/>
    </row>
    <row r="1496" spans="1:1" x14ac:dyDescent="0.35">
      <c r="A1496"/>
    </row>
    <row r="1497" spans="1:1" x14ac:dyDescent="0.35">
      <c r="A1497"/>
    </row>
    <row r="1498" spans="1:1" x14ac:dyDescent="0.35">
      <c r="A1498"/>
    </row>
    <row r="1499" spans="1:1" x14ac:dyDescent="0.35">
      <c r="A1499"/>
    </row>
    <row r="1500" spans="1:1" x14ac:dyDescent="0.35">
      <c r="A1500"/>
    </row>
    <row r="1501" spans="1:1" x14ac:dyDescent="0.35">
      <c r="A1501"/>
    </row>
    <row r="1502" spans="1:1" x14ac:dyDescent="0.35">
      <c r="A1502"/>
    </row>
    <row r="1503" spans="1:1" x14ac:dyDescent="0.35">
      <c r="A1503"/>
    </row>
    <row r="1504" spans="1:1" x14ac:dyDescent="0.35">
      <c r="A1504"/>
    </row>
    <row r="1505" spans="1:1" x14ac:dyDescent="0.35">
      <c r="A1505"/>
    </row>
    <row r="1506" spans="1:1" x14ac:dyDescent="0.35">
      <c r="A1506"/>
    </row>
    <row r="1507" spans="1:1" x14ac:dyDescent="0.35">
      <c r="A1507"/>
    </row>
    <row r="1508" spans="1:1" x14ac:dyDescent="0.35">
      <c r="A1508"/>
    </row>
    <row r="1509" spans="1:1" x14ac:dyDescent="0.35">
      <c r="A1509"/>
    </row>
    <row r="1510" spans="1:1" x14ac:dyDescent="0.35">
      <c r="A1510"/>
    </row>
    <row r="1511" spans="1:1" x14ac:dyDescent="0.35">
      <c r="A1511"/>
    </row>
    <row r="1512" spans="1:1" x14ac:dyDescent="0.35">
      <c r="A1512"/>
    </row>
    <row r="1513" spans="1:1" x14ac:dyDescent="0.35">
      <c r="A1513"/>
    </row>
    <row r="1514" spans="1:1" x14ac:dyDescent="0.35">
      <c r="A1514"/>
    </row>
    <row r="1515" spans="1:1" x14ac:dyDescent="0.35">
      <c r="A1515"/>
    </row>
    <row r="1516" spans="1:1" x14ac:dyDescent="0.35">
      <c r="A1516"/>
    </row>
    <row r="1517" spans="1:1" x14ac:dyDescent="0.35">
      <c r="A1517"/>
    </row>
    <row r="1518" spans="1:1" x14ac:dyDescent="0.35">
      <c r="A1518"/>
    </row>
    <row r="1519" spans="1:1" x14ac:dyDescent="0.35">
      <c r="A1519"/>
    </row>
    <row r="1520" spans="1:1" x14ac:dyDescent="0.35">
      <c r="A1520"/>
    </row>
    <row r="1521" spans="1:1" x14ac:dyDescent="0.35">
      <c r="A1521"/>
    </row>
    <row r="1522" spans="1:1" x14ac:dyDescent="0.35">
      <c r="A1522"/>
    </row>
    <row r="1523" spans="1:1" x14ac:dyDescent="0.35">
      <c r="A1523"/>
    </row>
    <row r="1524" spans="1:1" x14ac:dyDescent="0.35">
      <c r="A1524"/>
    </row>
    <row r="1525" spans="1:1" x14ac:dyDescent="0.35">
      <c r="A1525"/>
    </row>
    <row r="1526" spans="1:1" x14ac:dyDescent="0.35">
      <c r="A1526"/>
    </row>
    <row r="1527" spans="1:1" x14ac:dyDescent="0.35">
      <c r="A1527"/>
    </row>
    <row r="1528" spans="1:1" x14ac:dyDescent="0.35">
      <c r="A1528"/>
    </row>
    <row r="1529" spans="1:1" x14ac:dyDescent="0.35">
      <c r="A1529"/>
    </row>
    <row r="1530" spans="1:1" x14ac:dyDescent="0.35">
      <c r="A1530"/>
    </row>
    <row r="1531" spans="1:1" x14ac:dyDescent="0.35">
      <c r="A1531"/>
    </row>
    <row r="1532" spans="1:1" x14ac:dyDescent="0.35">
      <c r="A1532"/>
    </row>
    <row r="1533" spans="1:1" x14ac:dyDescent="0.35">
      <c r="A1533"/>
    </row>
    <row r="1534" spans="1:1" x14ac:dyDescent="0.35">
      <c r="A1534"/>
    </row>
    <row r="1535" spans="1:1" x14ac:dyDescent="0.35">
      <c r="A1535"/>
    </row>
    <row r="1536" spans="1:1" x14ac:dyDescent="0.35">
      <c r="A1536"/>
    </row>
    <row r="1537" spans="1:1" x14ac:dyDescent="0.35">
      <c r="A1537"/>
    </row>
    <row r="1538" spans="1:1" x14ac:dyDescent="0.35">
      <c r="A1538"/>
    </row>
    <row r="1539" spans="1:1" x14ac:dyDescent="0.35">
      <c r="A1539"/>
    </row>
    <row r="1540" spans="1:1" x14ac:dyDescent="0.35">
      <c r="A1540"/>
    </row>
    <row r="1541" spans="1:1" x14ac:dyDescent="0.35">
      <c r="A1541"/>
    </row>
    <row r="1542" spans="1:1" x14ac:dyDescent="0.35">
      <c r="A1542"/>
    </row>
    <row r="1543" spans="1:1" x14ac:dyDescent="0.35">
      <c r="A1543"/>
    </row>
    <row r="1544" spans="1:1" x14ac:dyDescent="0.35">
      <c r="A1544"/>
    </row>
    <row r="1545" spans="1:1" x14ac:dyDescent="0.35">
      <c r="A1545"/>
    </row>
    <row r="1546" spans="1:1" x14ac:dyDescent="0.35">
      <c r="A1546"/>
    </row>
    <row r="1547" spans="1:1" x14ac:dyDescent="0.35">
      <c r="A1547"/>
    </row>
    <row r="1548" spans="1:1" x14ac:dyDescent="0.35">
      <c r="A1548"/>
    </row>
    <row r="1549" spans="1:1" x14ac:dyDescent="0.35">
      <c r="A1549"/>
    </row>
    <row r="1550" spans="1:1" x14ac:dyDescent="0.35">
      <c r="A1550"/>
    </row>
    <row r="1551" spans="1:1" x14ac:dyDescent="0.35">
      <c r="A1551"/>
    </row>
    <row r="1552" spans="1:1" x14ac:dyDescent="0.35">
      <c r="A1552"/>
    </row>
    <row r="1553" spans="1:1" x14ac:dyDescent="0.35">
      <c r="A1553"/>
    </row>
    <row r="1554" spans="1:1" x14ac:dyDescent="0.35">
      <c r="A1554"/>
    </row>
    <row r="1555" spans="1:1" x14ac:dyDescent="0.35">
      <c r="A1555"/>
    </row>
    <row r="1556" spans="1:1" x14ac:dyDescent="0.35">
      <c r="A1556"/>
    </row>
    <row r="1557" spans="1:1" x14ac:dyDescent="0.35">
      <c r="A1557"/>
    </row>
    <row r="1558" spans="1:1" x14ac:dyDescent="0.35">
      <c r="A1558"/>
    </row>
    <row r="1559" spans="1:1" x14ac:dyDescent="0.35">
      <c r="A1559"/>
    </row>
    <row r="1560" spans="1:1" x14ac:dyDescent="0.35">
      <c r="A1560"/>
    </row>
    <row r="1561" spans="1:1" x14ac:dyDescent="0.35">
      <c r="A1561"/>
    </row>
    <row r="1562" spans="1:1" x14ac:dyDescent="0.35">
      <c r="A1562"/>
    </row>
    <row r="1563" spans="1:1" x14ac:dyDescent="0.35">
      <c r="A1563"/>
    </row>
    <row r="1564" spans="1:1" x14ac:dyDescent="0.35">
      <c r="A1564"/>
    </row>
    <row r="1565" spans="1:1" x14ac:dyDescent="0.35">
      <c r="A1565"/>
    </row>
    <row r="1566" spans="1:1" x14ac:dyDescent="0.35">
      <c r="A1566"/>
    </row>
    <row r="1567" spans="1:1" x14ac:dyDescent="0.35">
      <c r="A1567"/>
    </row>
    <row r="1568" spans="1:1" x14ac:dyDescent="0.35">
      <c r="A1568"/>
    </row>
    <row r="1569" spans="1:1" x14ac:dyDescent="0.35">
      <c r="A1569"/>
    </row>
    <row r="1570" spans="1:1" x14ac:dyDescent="0.35">
      <c r="A1570"/>
    </row>
    <row r="1571" spans="1:1" x14ac:dyDescent="0.35">
      <c r="A1571"/>
    </row>
    <row r="1572" spans="1:1" x14ac:dyDescent="0.35">
      <c r="A1572"/>
    </row>
    <row r="1573" spans="1:1" x14ac:dyDescent="0.35">
      <c r="A1573"/>
    </row>
    <row r="1574" spans="1:1" x14ac:dyDescent="0.35">
      <c r="A1574"/>
    </row>
    <row r="1575" spans="1:1" x14ac:dyDescent="0.35">
      <c r="A1575"/>
    </row>
    <row r="1576" spans="1:1" x14ac:dyDescent="0.35">
      <c r="A1576"/>
    </row>
    <row r="1577" spans="1:1" x14ac:dyDescent="0.35">
      <c r="A1577"/>
    </row>
    <row r="1578" spans="1:1" x14ac:dyDescent="0.35">
      <c r="A1578"/>
    </row>
    <row r="1579" spans="1:1" x14ac:dyDescent="0.35">
      <c r="A1579"/>
    </row>
    <row r="1580" spans="1:1" x14ac:dyDescent="0.35">
      <c r="A1580"/>
    </row>
    <row r="1581" spans="1:1" x14ac:dyDescent="0.35">
      <c r="A1581"/>
    </row>
    <row r="1582" spans="1:1" x14ac:dyDescent="0.35">
      <c r="A1582"/>
    </row>
    <row r="1583" spans="1:1" x14ac:dyDescent="0.35">
      <c r="A1583"/>
    </row>
    <row r="1584" spans="1:1" x14ac:dyDescent="0.35">
      <c r="A1584"/>
    </row>
    <row r="1585" spans="1:1" x14ac:dyDescent="0.35">
      <c r="A1585"/>
    </row>
    <row r="1586" spans="1:1" x14ac:dyDescent="0.35">
      <c r="A1586"/>
    </row>
    <row r="1587" spans="1:1" x14ac:dyDescent="0.35">
      <c r="A1587"/>
    </row>
    <row r="1588" spans="1:1" x14ac:dyDescent="0.35">
      <c r="A1588"/>
    </row>
    <row r="1589" spans="1:1" x14ac:dyDescent="0.35">
      <c r="A1589"/>
    </row>
    <row r="1590" spans="1:1" x14ac:dyDescent="0.35">
      <c r="A1590"/>
    </row>
    <row r="1591" spans="1:1" x14ac:dyDescent="0.35">
      <c r="A1591"/>
    </row>
    <row r="1592" spans="1:1" x14ac:dyDescent="0.35">
      <c r="A1592"/>
    </row>
    <row r="1593" spans="1:1" x14ac:dyDescent="0.35">
      <c r="A1593"/>
    </row>
    <row r="1594" spans="1:1" x14ac:dyDescent="0.35">
      <c r="A1594"/>
    </row>
    <row r="1595" spans="1:1" x14ac:dyDescent="0.35">
      <c r="A1595"/>
    </row>
    <row r="1596" spans="1:1" x14ac:dyDescent="0.35">
      <c r="A1596"/>
    </row>
    <row r="1597" spans="1:1" x14ac:dyDescent="0.35">
      <c r="A1597"/>
    </row>
    <row r="1598" spans="1:1" x14ac:dyDescent="0.35">
      <c r="A1598"/>
    </row>
    <row r="1599" spans="1:1" x14ac:dyDescent="0.35">
      <c r="A1599"/>
    </row>
    <row r="1600" spans="1:1" x14ac:dyDescent="0.35">
      <c r="A1600"/>
    </row>
    <row r="1601" spans="1:1" x14ac:dyDescent="0.35">
      <c r="A1601"/>
    </row>
    <row r="1602" spans="1:1" x14ac:dyDescent="0.35">
      <c r="A1602"/>
    </row>
    <row r="1603" spans="1:1" x14ac:dyDescent="0.35">
      <c r="A1603"/>
    </row>
    <row r="1604" spans="1:1" x14ac:dyDescent="0.35">
      <c r="A1604"/>
    </row>
    <row r="1605" spans="1:1" x14ac:dyDescent="0.35">
      <c r="A1605"/>
    </row>
    <row r="1606" spans="1:1" x14ac:dyDescent="0.35">
      <c r="A1606"/>
    </row>
    <row r="1607" spans="1:1" x14ac:dyDescent="0.35">
      <c r="A1607"/>
    </row>
    <row r="1608" spans="1:1" x14ac:dyDescent="0.35">
      <c r="A1608"/>
    </row>
    <row r="1609" spans="1:1" x14ac:dyDescent="0.35">
      <c r="A1609"/>
    </row>
    <row r="1610" spans="1:1" x14ac:dyDescent="0.35">
      <c r="A1610"/>
    </row>
    <row r="1611" spans="1:1" x14ac:dyDescent="0.35">
      <c r="A1611"/>
    </row>
    <row r="1612" spans="1:1" x14ac:dyDescent="0.35">
      <c r="A1612"/>
    </row>
    <row r="1613" spans="1:1" x14ac:dyDescent="0.35">
      <c r="A1613"/>
    </row>
    <row r="1614" spans="1:1" x14ac:dyDescent="0.35">
      <c r="A1614"/>
    </row>
    <row r="1615" spans="1:1" x14ac:dyDescent="0.35">
      <c r="A1615"/>
    </row>
    <row r="1616" spans="1:1" x14ac:dyDescent="0.35">
      <c r="A1616"/>
    </row>
    <row r="1617" spans="1:1" x14ac:dyDescent="0.35">
      <c r="A1617"/>
    </row>
    <row r="1618" spans="1:1" x14ac:dyDescent="0.35">
      <c r="A1618"/>
    </row>
    <row r="1619" spans="1:1" x14ac:dyDescent="0.35">
      <c r="A1619"/>
    </row>
    <row r="1620" spans="1:1" x14ac:dyDescent="0.35">
      <c r="A1620"/>
    </row>
    <row r="1621" spans="1:1" x14ac:dyDescent="0.35">
      <c r="A1621"/>
    </row>
    <row r="1622" spans="1:1" x14ac:dyDescent="0.35">
      <c r="A1622"/>
    </row>
    <row r="1623" spans="1:1" x14ac:dyDescent="0.35">
      <c r="A1623"/>
    </row>
    <row r="1624" spans="1:1" x14ac:dyDescent="0.35">
      <c r="A1624"/>
    </row>
    <row r="1625" spans="1:1" x14ac:dyDescent="0.35">
      <c r="A1625"/>
    </row>
    <row r="1626" spans="1:1" x14ac:dyDescent="0.35">
      <c r="A1626"/>
    </row>
    <row r="1627" spans="1:1" x14ac:dyDescent="0.35">
      <c r="A1627"/>
    </row>
    <row r="1628" spans="1:1" x14ac:dyDescent="0.35">
      <c r="A1628"/>
    </row>
    <row r="1629" spans="1:1" x14ac:dyDescent="0.35">
      <c r="A1629"/>
    </row>
    <row r="1630" spans="1:1" x14ac:dyDescent="0.35">
      <c r="A1630"/>
    </row>
    <row r="1631" spans="1:1" x14ac:dyDescent="0.35">
      <c r="A1631"/>
    </row>
    <row r="1632" spans="1:1" x14ac:dyDescent="0.35">
      <c r="A1632"/>
    </row>
    <row r="1633" spans="1:1" x14ac:dyDescent="0.35">
      <c r="A1633"/>
    </row>
    <row r="1634" spans="1:1" x14ac:dyDescent="0.35">
      <c r="A1634"/>
    </row>
    <row r="1635" spans="1:1" x14ac:dyDescent="0.35">
      <c r="A1635"/>
    </row>
    <row r="1636" spans="1:1" x14ac:dyDescent="0.35">
      <c r="A1636"/>
    </row>
    <row r="1637" spans="1:1" x14ac:dyDescent="0.35">
      <c r="A1637"/>
    </row>
    <row r="1638" spans="1:1" x14ac:dyDescent="0.35">
      <c r="A1638"/>
    </row>
    <row r="1639" spans="1:1" x14ac:dyDescent="0.35">
      <c r="A1639"/>
    </row>
    <row r="1640" spans="1:1" x14ac:dyDescent="0.35">
      <c r="A1640"/>
    </row>
    <row r="1641" spans="1:1" x14ac:dyDescent="0.35">
      <c r="A1641"/>
    </row>
    <row r="1642" spans="1:1" x14ac:dyDescent="0.35">
      <c r="A1642"/>
    </row>
    <row r="1643" spans="1:1" x14ac:dyDescent="0.35">
      <c r="A1643"/>
    </row>
    <row r="1644" spans="1:1" x14ac:dyDescent="0.35">
      <c r="A1644"/>
    </row>
    <row r="1645" spans="1:1" x14ac:dyDescent="0.35">
      <c r="A1645"/>
    </row>
    <row r="1646" spans="1:1" x14ac:dyDescent="0.35">
      <c r="A1646"/>
    </row>
    <row r="1647" spans="1:1" x14ac:dyDescent="0.35">
      <c r="A1647"/>
    </row>
    <row r="1648" spans="1:1" x14ac:dyDescent="0.35">
      <c r="A1648"/>
    </row>
    <row r="1649" spans="1:1" x14ac:dyDescent="0.35">
      <c r="A1649"/>
    </row>
    <row r="1650" spans="1:1" x14ac:dyDescent="0.35">
      <c r="A1650"/>
    </row>
    <row r="1651" spans="1:1" x14ac:dyDescent="0.35">
      <c r="A1651"/>
    </row>
    <row r="1652" spans="1:1" x14ac:dyDescent="0.35">
      <c r="A1652"/>
    </row>
    <row r="1653" spans="1:1" x14ac:dyDescent="0.35">
      <c r="A1653"/>
    </row>
    <row r="1654" spans="1:1" x14ac:dyDescent="0.35">
      <c r="A1654"/>
    </row>
    <row r="1655" spans="1:1" x14ac:dyDescent="0.35">
      <c r="A1655"/>
    </row>
    <row r="1656" spans="1:1" x14ac:dyDescent="0.35">
      <c r="A1656"/>
    </row>
    <row r="1657" spans="1:1" x14ac:dyDescent="0.35">
      <c r="A1657"/>
    </row>
    <row r="1658" spans="1:1" x14ac:dyDescent="0.35">
      <c r="A1658"/>
    </row>
    <row r="1659" spans="1:1" x14ac:dyDescent="0.35">
      <c r="A1659"/>
    </row>
    <row r="1660" spans="1:1" x14ac:dyDescent="0.35">
      <c r="A1660"/>
    </row>
    <row r="1661" spans="1:1" x14ac:dyDescent="0.35">
      <c r="A1661"/>
    </row>
    <row r="1662" spans="1:1" x14ac:dyDescent="0.35">
      <c r="A1662"/>
    </row>
    <row r="1663" spans="1:1" x14ac:dyDescent="0.35">
      <c r="A1663"/>
    </row>
    <row r="1664" spans="1:1" x14ac:dyDescent="0.35">
      <c r="A1664"/>
    </row>
    <row r="1665" spans="1:1" x14ac:dyDescent="0.35">
      <c r="A1665"/>
    </row>
    <row r="1666" spans="1:1" x14ac:dyDescent="0.35">
      <c r="A1666"/>
    </row>
    <row r="1667" spans="1:1" x14ac:dyDescent="0.35">
      <c r="A1667"/>
    </row>
    <row r="1668" spans="1:1" x14ac:dyDescent="0.35">
      <c r="A1668"/>
    </row>
    <row r="1669" spans="1:1" x14ac:dyDescent="0.35">
      <c r="A1669"/>
    </row>
    <row r="1670" spans="1:1" x14ac:dyDescent="0.35">
      <c r="A1670"/>
    </row>
    <row r="1671" spans="1:1" x14ac:dyDescent="0.35">
      <c r="A1671"/>
    </row>
    <row r="1672" spans="1:1" x14ac:dyDescent="0.35">
      <c r="A1672"/>
    </row>
    <row r="1673" spans="1:1" x14ac:dyDescent="0.35">
      <c r="A1673"/>
    </row>
    <row r="1674" spans="1:1" x14ac:dyDescent="0.35">
      <c r="A1674"/>
    </row>
    <row r="1675" spans="1:1" x14ac:dyDescent="0.35">
      <c r="A1675"/>
    </row>
    <row r="1676" spans="1:1" x14ac:dyDescent="0.35">
      <c r="A1676"/>
    </row>
    <row r="1677" spans="1:1" x14ac:dyDescent="0.35">
      <c r="A1677"/>
    </row>
    <row r="1678" spans="1:1" x14ac:dyDescent="0.35">
      <c r="A1678"/>
    </row>
    <row r="1679" spans="1:1" x14ac:dyDescent="0.35">
      <c r="A1679"/>
    </row>
    <row r="1680" spans="1:1" x14ac:dyDescent="0.35">
      <c r="A1680"/>
    </row>
    <row r="1681" spans="1:1" x14ac:dyDescent="0.35">
      <c r="A1681"/>
    </row>
    <row r="1682" spans="1:1" x14ac:dyDescent="0.35">
      <c r="A1682"/>
    </row>
    <row r="1683" spans="1:1" x14ac:dyDescent="0.35">
      <c r="A1683"/>
    </row>
    <row r="1684" spans="1:1" x14ac:dyDescent="0.35">
      <c r="A1684"/>
    </row>
    <row r="1685" spans="1:1" x14ac:dyDescent="0.35">
      <c r="A1685"/>
    </row>
    <row r="1686" spans="1:1" x14ac:dyDescent="0.35">
      <c r="A1686"/>
    </row>
    <row r="1687" spans="1:1" x14ac:dyDescent="0.35">
      <c r="A1687"/>
    </row>
    <row r="1688" spans="1:1" x14ac:dyDescent="0.35">
      <c r="A1688"/>
    </row>
    <row r="1689" spans="1:1" x14ac:dyDescent="0.35">
      <c r="A1689"/>
    </row>
    <row r="1690" spans="1:1" x14ac:dyDescent="0.35">
      <c r="A1690"/>
    </row>
    <row r="1691" spans="1:1" x14ac:dyDescent="0.35">
      <c r="A1691"/>
    </row>
    <row r="1692" spans="1:1" x14ac:dyDescent="0.35">
      <c r="A1692"/>
    </row>
    <row r="1693" spans="1:1" x14ac:dyDescent="0.35">
      <c r="A1693"/>
    </row>
    <row r="1694" spans="1:1" x14ac:dyDescent="0.35">
      <c r="A1694"/>
    </row>
    <row r="1695" spans="1:1" x14ac:dyDescent="0.35">
      <c r="A1695"/>
    </row>
    <row r="1696" spans="1:1" x14ac:dyDescent="0.35">
      <c r="A1696"/>
    </row>
    <row r="1697" spans="1:1" x14ac:dyDescent="0.35">
      <c r="A1697"/>
    </row>
    <row r="1698" spans="1:1" x14ac:dyDescent="0.35">
      <c r="A1698"/>
    </row>
    <row r="1699" spans="1:1" x14ac:dyDescent="0.35">
      <c r="A1699"/>
    </row>
    <row r="1700" spans="1:1" x14ac:dyDescent="0.35">
      <c r="A1700"/>
    </row>
    <row r="1701" spans="1:1" x14ac:dyDescent="0.35">
      <c r="A1701"/>
    </row>
    <row r="1702" spans="1:1" x14ac:dyDescent="0.35">
      <c r="A1702"/>
    </row>
    <row r="1703" spans="1:1" x14ac:dyDescent="0.35">
      <c r="A1703"/>
    </row>
    <row r="1704" spans="1:1" x14ac:dyDescent="0.35">
      <c r="A1704"/>
    </row>
    <row r="1705" spans="1:1" x14ac:dyDescent="0.35">
      <c r="A1705"/>
    </row>
    <row r="1706" spans="1:1" x14ac:dyDescent="0.35">
      <c r="A1706"/>
    </row>
    <row r="1707" spans="1:1" x14ac:dyDescent="0.35">
      <c r="A1707"/>
    </row>
    <row r="1708" spans="1:1" x14ac:dyDescent="0.35">
      <c r="A1708"/>
    </row>
    <row r="1709" spans="1:1" x14ac:dyDescent="0.35">
      <c r="A1709"/>
    </row>
    <row r="1710" spans="1:1" x14ac:dyDescent="0.35">
      <c r="A1710"/>
    </row>
    <row r="1711" spans="1:1" x14ac:dyDescent="0.35">
      <c r="A1711"/>
    </row>
    <row r="1712" spans="1:1" x14ac:dyDescent="0.35">
      <c r="A1712"/>
    </row>
    <row r="1713" spans="1:1" x14ac:dyDescent="0.35">
      <c r="A1713"/>
    </row>
    <row r="1714" spans="1:1" x14ac:dyDescent="0.35">
      <c r="A1714"/>
    </row>
    <row r="1715" spans="1:1" x14ac:dyDescent="0.35">
      <c r="A1715"/>
    </row>
    <row r="1716" spans="1:1" x14ac:dyDescent="0.35">
      <c r="A1716"/>
    </row>
    <row r="1717" spans="1:1" x14ac:dyDescent="0.35">
      <c r="A1717"/>
    </row>
    <row r="1718" spans="1:1" x14ac:dyDescent="0.35">
      <c r="A1718"/>
    </row>
    <row r="1719" spans="1:1" x14ac:dyDescent="0.35">
      <c r="A1719"/>
    </row>
    <row r="1720" spans="1:1" x14ac:dyDescent="0.35">
      <c r="A1720"/>
    </row>
    <row r="1721" spans="1:1" x14ac:dyDescent="0.35">
      <c r="A1721"/>
    </row>
    <row r="1722" spans="1:1" x14ac:dyDescent="0.35">
      <c r="A1722"/>
    </row>
    <row r="1723" spans="1:1" x14ac:dyDescent="0.35">
      <c r="A1723"/>
    </row>
    <row r="1724" spans="1:1" x14ac:dyDescent="0.35">
      <c r="A1724"/>
    </row>
    <row r="1725" spans="1:1" x14ac:dyDescent="0.35">
      <c r="A1725"/>
    </row>
    <row r="1726" spans="1:1" x14ac:dyDescent="0.35">
      <c r="A1726"/>
    </row>
    <row r="1727" spans="1:1" x14ac:dyDescent="0.35">
      <c r="A1727"/>
    </row>
    <row r="1728" spans="1:1" x14ac:dyDescent="0.35">
      <c r="A1728"/>
    </row>
    <row r="1729" spans="1:1" x14ac:dyDescent="0.35">
      <c r="A1729"/>
    </row>
    <row r="1730" spans="1:1" x14ac:dyDescent="0.35">
      <c r="A1730"/>
    </row>
    <row r="1731" spans="1:1" x14ac:dyDescent="0.35">
      <c r="A1731"/>
    </row>
    <row r="1732" spans="1:1" x14ac:dyDescent="0.35">
      <c r="A1732"/>
    </row>
    <row r="1733" spans="1:1" x14ac:dyDescent="0.35">
      <c r="A1733"/>
    </row>
    <row r="1734" spans="1:1" x14ac:dyDescent="0.35">
      <c r="A1734"/>
    </row>
    <row r="1735" spans="1:1" x14ac:dyDescent="0.35">
      <c r="A1735"/>
    </row>
    <row r="1736" spans="1:1" x14ac:dyDescent="0.35">
      <c r="A1736"/>
    </row>
    <row r="1737" spans="1:1" x14ac:dyDescent="0.35">
      <c r="A1737"/>
    </row>
    <row r="1738" spans="1:1" x14ac:dyDescent="0.35">
      <c r="A1738"/>
    </row>
    <row r="1739" spans="1:1" x14ac:dyDescent="0.35">
      <c r="A1739"/>
    </row>
    <row r="1740" spans="1:1" x14ac:dyDescent="0.35">
      <c r="A1740"/>
    </row>
    <row r="1741" spans="1:1" x14ac:dyDescent="0.35">
      <c r="A1741"/>
    </row>
    <row r="1742" spans="1:1" x14ac:dyDescent="0.35">
      <c r="A1742"/>
    </row>
    <row r="1743" spans="1:1" x14ac:dyDescent="0.35">
      <c r="A1743"/>
    </row>
    <row r="1744" spans="1:1" x14ac:dyDescent="0.35">
      <c r="A1744"/>
    </row>
    <row r="1745" spans="1:1" x14ac:dyDescent="0.35">
      <c r="A1745"/>
    </row>
    <row r="1746" spans="1:1" x14ac:dyDescent="0.35">
      <c r="A1746"/>
    </row>
    <row r="1747" spans="1:1" x14ac:dyDescent="0.35">
      <c r="A1747"/>
    </row>
    <row r="1748" spans="1:1" x14ac:dyDescent="0.35">
      <c r="A1748"/>
    </row>
    <row r="1749" spans="1:1" x14ac:dyDescent="0.35">
      <c r="A1749"/>
    </row>
    <row r="1750" spans="1:1" x14ac:dyDescent="0.35">
      <c r="A1750"/>
    </row>
    <row r="1751" spans="1:1" x14ac:dyDescent="0.35">
      <c r="A1751"/>
    </row>
    <row r="1752" spans="1:1" x14ac:dyDescent="0.35">
      <c r="A1752"/>
    </row>
    <row r="1753" spans="1:1" x14ac:dyDescent="0.35">
      <c r="A1753"/>
    </row>
    <row r="1754" spans="1:1" x14ac:dyDescent="0.35">
      <c r="A1754"/>
    </row>
    <row r="1755" spans="1:1" x14ac:dyDescent="0.35">
      <c r="A1755"/>
    </row>
    <row r="1756" spans="1:1" x14ac:dyDescent="0.35">
      <c r="A1756"/>
    </row>
    <row r="1757" spans="1:1" x14ac:dyDescent="0.35">
      <c r="A1757"/>
    </row>
    <row r="1758" spans="1:1" x14ac:dyDescent="0.35">
      <c r="A1758"/>
    </row>
    <row r="1759" spans="1:1" x14ac:dyDescent="0.35">
      <c r="A1759"/>
    </row>
    <row r="1760" spans="1:1" x14ac:dyDescent="0.35">
      <c r="A1760"/>
    </row>
    <row r="1761" spans="1:1" x14ac:dyDescent="0.35">
      <c r="A1761"/>
    </row>
    <row r="1762" spans="1:1" x14ac:dyDescent="0.35">
      <c r="A1762"/>
    </row>
    <row r="1763" spans="1:1" x14ac:dyDescent="0.35">
      <c r="A1763"/>
    </row>
    <row r="1764" spans="1:1" x14ac:dyDescent="0.35">
      <c r="A1764"/>
    </row>
    <row r="1765" spans="1:1" x14ac:dyDescent="0.35">
      <c r="A1765"/>
    </row>
    <row r="1766" spans="1:1" x14ac:dyDescent="0.35">
      <c r="A1766"/>
    </row>
    <row r="1767" spans="1:1" x14ac:dyDescent="0.35">
      <c r="A1767"/>
    </row>
    <row r="1768" spans="1:1" x14ac:dyDescent="0.35">
      <c r="A1768"/>
    </row>
    <row r="1769" spans="1:1" x14ac:dyDescent="0.35">
      <c r="A1769"/>
    </row>
    <row r="1770" spans="1:1" x14ac:dyDescent="0.35">
      <c r="A1770"/>
    </row>
    <row r="1771" spans="1:1" x14ac:dyDescent="0.35">
      <c r="A1771"/>
    </row>
    <row r="1772" spans="1:1" x14ac:dyDescent="0.35">
      <c r="A1772"/>
    </row>
    <row r="1773" spans="1:1" x14ac:dyDescent="0.35">
      <c r="A1773"/>
    </row>
    <row r="1774" spans="1:1" x14ac:dyDescent="0.35">
      <c r="A1774"/>
    </row>
    <row r="1775" spans="1:1" x14ac:dyDescent="0.35">
      <c r="A1775"/>
    </row>
    <row r="1776" spans="1:1" x14ac:dyDescent="0.35">
      <c r="A1776"/>
    </row>
    <row r="1777" spans="1:1" x14ac:dyDescent="0.35">
      <c r="A1777"/>
    </row>
    <row r="1778" spans="1:1" x14ac:dyDescent="0.35">
      <c r="A1778"/>
    </row>
    <row r="1779" spans="1:1" x14ac:dyDescent="0.35">
      <c r="A1779"/>
    </row>
    <row r="1780" spans="1:1" x14ac:dyDescent="0.35">
      <c r="A1780"/>
    </row>
    <row r="1781" spans="1:1" x14ac:dyDescent="0.35">
      <c r="A1781"/>
    </row>
    <row r="1782" spans="1:1" x14ac:dyDescent="0.35">
      <c r="A1782"/>
    </row>
    <row r="1783" spans="1:1" x14ac:dyDescent="0.35">
      <c r="A1783"/>
    </row>
    <row r="1784" spans="1:1" x14ac:dyDescent="0.35">
      <c r="A1784"/>
    </row>
    <row r="1785" spans="1:1" x14ac:dyDescent="0.35">
      <c r="A1785"/>
    </row>
    <row r="1786" spans="1:1" x14ac:dyDescent="0.35">
      <c r="A1786"/>
    </row>
    <row r="1787" spans="1:1" x14ac:dyDescent="0.35">
      <c r="A1787"/>
    </row>
    <row r="1788" spans="1:1" x14ac:dyDescent="0.35">
      <c r="A1788"/>
    </row>
    <row r="1789" spans="1:1" x14ac:dyDescent="0.35">
      <c r="A1789"/>
    </row>
    <row r="1790" spans="1:1" x14ac:dyDescent="0.35">
      <c r="A1790"/>
    </row>
    <row r="1791" spans="1:1" x14ac:dyDescent="0.35">
      <c r="A1791"/>
    </row>
    <row r="1792" spans="1:1" x14ac:dyDescent="0.35">
      <c r="A1792"/>
    </row>
    <row r="1793" spans="1:1" x14ac:dyDescent="0.35">
      <c r="A1793"/>
    </row>
    <row r="1794" spans="1:1" x14ac:dyDescent="0.35">
      <c r="A1794"/>
    </row>
    <row r="1795" spans="1:1" x14ac:dyDescent="0.35">
      <c r="A1795"/>
    </row>
    <row r="1796" spans="1:1" x14ac:dyDescent="0.35">
      <c r="A1796"/>
    </row>
    <row r="1797" spans="1:1" x14ac:dyDescent="0.35">
      <c r="A1797"/>
    </row>
    <row r="1798" spans="1:1" x14ac:dyDescent="0.35">
      <c r="A1798"/>
    </row>
    <row r="1799" spans="1:1" x14ac:dyDescent="0.35">
      <c r="A1799"/>
    </row>
    <row r="1800" spans="1:1" x14ac:dyDescent="0.35">
      <c r="A1800"/>
    </row>
    <row r="1801" spans="1:1" x14ac:dyDescent="0.35">
      <c r="A1801"/>
    </row>
    <row r="1802" spans="1:1" x14ac:dyDescent="0.35">
      <c r="A1802"/>
    </row>
    <row r="1803" spans="1:1" x14ac:dyDescent="0.35">
      <c r="A1803"/>
    </row>
    <row r="1804" spans="1:1" x14ac:dyDescent="0.35">
      <c r="A1804"/>
    </row>
    <row r="1805" spans="1:1" x14ac:dyDescent="0.35">
      <c r="A1805"/>
    </row>
    <row r="1806" spans="1:1" x14ac:dyDescent="0.35">
      <c r="A1806"/>
    </row>
    <row r="1807" spans="1:1" x14ac:dyDescent="0.35">
      <c r="A1807"/>
    </row>
    <row r="1808" spans="1:1" x14ac:dyDescent="0.35">
      <c r="A1808"/>
    </row>
    <row r="1809" spans="1:1" x14ac:dyDescent="0.35">
      <c r="A180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BDB4-96F4-43B9-B4DA-6969B99366ED}">
  <dimension ref="A2:Q1720"/>
  <sheetViews>
    <sheetView tabSelected="1" topLeftCell="A12" zoomScale="85" zoomScaleNormal="85" workbookViewId="0">
      <selection activeCell="H19" sqref="H19"/>
    </sheetView>
  </sheetViews>
  <sheetFormatPr defaultRowHeight="14.5" x14ac:dyDescent="0.35"/>
  <cols>
    <col min="1" max="1" width="23.08984375" style="7" bestFit="1" customWidth="1"/>
    <col min="2" max="2" width="60.08984375" bestFit="1" customWidth="1"/>
    <col min="3" max="3" width="10.54296875" style="13" bestFit="1" customWidth="1"/>
    <col min="4" max="8" width="8.36328125" style="13" bestFit="1" customWidth="1"/>
    <col min="9" max="9" width="10.81640625" style="13" bestFit="1" customWidth="1"/>
    <col min="10" max="10" width="10.81640625" bestFit="1" customWidth="1"/>
    <col min="11" max="11" width="13.1796875" bestFit="1" customWidth="1"/>
    <col min="12" max="53" width="14.1796875" bestFit="1" customWidth="1"/>
    <col min="54" max="54" width="15.81640625" bestFit="1" customWidth="1"/>
    <col min="55" max="362" width="18.08984375" bestFit="1" customWidth="1"/>
    <col min="363" max="363" width="15.81640625" bestFit="1" customWidth="1"/>
    <col min="364" max="419" width="40.54296875" bestFit="1" customWidth="1"/>
    <col min="420" max="420" width="10.7265625" bestFit="1" customWidth="1"/>
  </cols>
  <sheetData>
    <row r="2" spans="1:9" x14ac:dyDescent="0.35">
      <c r="A2" s="61" t="s">
        <v>860</v>
      </c>
      <c r="C2"/>
      <c r="D2" s="61" t="s">
        <v>1389</v>
      </c>
      <c r="E2" s="87" t="s">
        <v>4</v>
      </c>
      <c r="F2"/>
      <c r="G2"/>
      <c r="H2"/>
      <c r="I2"/>
    </row>
    <row r="3" spans="1:9" x14ac:dyDescent="0.35">
      <c r="A3"/>
      <c r="C3"/>
      <c r="D3" t="s">
        <v>1390</v>
      </c>
      <c r="E3" t="s">
        <v>1391</v>
      </c>
      <c r="F3" t="s">
        <v>1392</v>
      </c>
      <c r="G3" t="s">
        <v>1393</v>
      </c>
      <c r="H3" t="s">
        <v>1394</v>
      </c>
      <c r="I3" t="s">
        <v>859</v>
      </c>
    </row>
    <row r="4" spans="1:9" x14ac:dyDescent="0.35">
      <c r="A4" s="61" t="s">
        <v>11</v>
      </c>
      <c r="B4" s="61" t="s">
        <v>3</v>
      </c>
      <c r="C4" s="61" t="s">
        <v>5</v>
      </c>
      <c r="D4"/>
      <c r="E4"/>
      <c r="F4"/>
      <c r="G4"/>
      <c r="H4"/>
      <c r="I4"/>
    </row>
    <row r="5" spans="1:9" x14ac:dyDescent="0.35">
      <c r="A5" t="s">
        <v>12</v>
      </c>
      <c r="B5" t="s">
        <v>844</v>
      </c>
      <c r="C5" t="s">
        <v>102</v>
      </c>
      <c r="D5" s="89"/>
      <c r="E5" s="75">
        <v>261.01</v>
      </c>
      <c r="F5" s="75">
        <v>45.33</v>
      </c>
      <c r="G5" s="75">
        <v>7.54</v>
      </c>
      <c r="H5" s="75"/>
      <c r="I5" s="75">
        <v>313.88</v>
      </c>
    </row>
    <row r="6" spans="1:9" x14ac:dyDescent="0.35">
      <c r="A6"/>
      <c r="B6" t="s">
        <v>845</v>
      </c>
      <c r="C6" t="s">
        <v>102</v>
      </c>
      <c r="D6" s="89">
        <v>14.44</v>
      </c>
      <c r="E6" s="75">
        <v>576.26</v>
      </c>
      <c r="F6" s="75">
        <v>157.30999999999992</v>
      </c>
      <c r="G6" s="75">
        <v>146.76000000000005</v>
      </c>
      <c r="H6" s="75">
        <v>21.91</v>
      </c>
      <c r="I6" s="75">
        <v>916.68</v>
      </c>
    </row>
    <row r="7" spans="1:9" x14ac:dyDescent="0.35">
      <c r="A7"/>
      <c r="B7" t="s">
        <v>1258</v>
      </c>
      <c r="C7" t="s">
        <v>102</v>
      </c>
      <c r="D7" s="89"/>
      <c r="E7" s="75"/>
      <c r="F7" s="75"/>
      <c r="G7" s="75">
        <v>7.66</v>
      </c>
      <c r="H7" s="75"/>
      <c r="I7" s="75">
        <v>7.66</v>
      </c>
    </row>
    <row r="8" spans="1:9" x14ac:dyDescent="0.35">
      <c r="A8"/>
      <c r="B8" t="s">
        <v>1372</v>
      </c>
      <c r="C8" t="s">
        <v>100</v>
      </c>
      <c r="D8" s="89"/>
      <c r="E8" s="75"/>
      <c r="F8" s="75">
        <v>13</v>
      </c>
      <c r="G8" s="75">
        <v>6.85</v>
      </c>
      <c r="H8" s="75"/>
      <c r="I8" s="75">
        <v>19.850000000000001</v>
      </c>
    </row>
    <row r="9" spans="1:9" x14ac:dyDescent="0.35">
      <c r="A9"/>
      <c r="B9" t="s">
        <v>1404</v>
      </c>
      <c r="C9" t="s">
        <v>102</v>
      </c>
      <c r="D9" s="89"/>
      <c r="E9" s="75">
        <v>1.73</v>
      </c>
      <c r="F9" s="75">
        <v>14.12</v>
      </c>
      <c r="G9" s="75">
        <v>35.590000000000003</v>
      </c>
      <c r="H9" s="75">
        <v>1.05</v>
      </c>
      <c r="I9" s="75">
        <v>52.49</v>
      </c>
    </row>
    <row r="10" spans="1:9" x14ac:dyDescent="0.35">
      <c r="A10" t="s">
        <v>13</v>
      </c>
      <c r="B10" t="s">
        <v>845</v>
      </c>
      <c r="C10" t="s">
        <v>210</v>
      </c>
      <c r="D10" s="89"/>
      <c r="E10" s="75"/>
      <c r="F10" s="75">
        <v>49.33</v>
      </c>
      <c r="G10" s="75">
        <v>82.309999999999988</v>
      </c>
      <c r="H10" s="75">
        <v>176.36</v>
      </c>
      <c r="I10" s="75">
        <v>308</v>
      </c>
    </row>
    <row r="11" spans="1:9" x14ac:dyDescent="0.35">
      <c r="A11"/>
      <c r="B11" t="s">
        <v>983</v>
      </c>
      <c r="C11" t="s">
        <v>210</v>
      </c>
      <c r="D11" s="89"/>
      <c r="E11" s="75"/>
      <c r="F11" s="75"/>
      <c r="G11" s="75"/>
      <c r="H11" s="75">
        <v>2.5099999999999998</v>
      </c>
      <c r="I11" s="75">
        <v>2.5099999999999998</v>
      </c>
    </row>
    <row r="12" spans="1:9" x14ac:dyDescent="0.35">
      <c r="A12"/>
      <c r="B12" t="s">
        <v>1372</v>
      </c>
      <c r="C12" t="s">
        <v>100</v>
      </c>
      <c r="D12" s="89"/>
      <c r="E12" s="75"/>
      <c r="F12" s="75"/>
      <c r="G12" s="75">
        <v>0.15</v>
      </c>
      <c r="H12" s="75">
        <v>1</v>
      </c>
      <c r="I12" s="75">
        <v>1.1499999999999999</v>
      </c>
    </row>
    <row r="13" spans="1:9" x14ac:dyDescent="0.35">
      <c r="A13"/>
      <c r="B13" t="s">
        <v>1397</v>
      </c>
      <c r="C13" t="s">
        <v>210</v>
      </c>
      <c r="D13" s="89"/>
      <c r="E13" s="75"/>
      <c r="F13" s="75">
        <v>13.02</v>
      </c>
      <c r="G13" s="75"/>
      <c r="H13" s="75"/>
      <c r="I13" s="75">
        <v>13.02</v>
      </c>
    </row>
    <row r="14" spans="1:9" x14ac:dyDescent="0.35">
      <c r="A14"/>
      <c r="B14" t="s">
        <v>1404</v>
      </c>
      <c r="C14" t="s">
        <v>210</v>
      </c>
      <c r="D14" s="89"/>
      <c r="E14" s="75"/>
      <c r="F14" s="75">
        <v>14.280000000000001</v>
      </c>
      <c r="G14" s="75">
        <v>68.400000000000006</v>
      </c>
      <c r="H14" s="75">
        <v>100.55</v>
      </c>
      <c r="I14" s="75">
        <v>183.23000000000002</v>
      </c>
    </row>
    <row r="15" spans="1:9" x14ac:dyDescent="0.35">
      <c r="A15" s="7" t="s">
        <v>859</v>
      </c>
      <c r="B15" s="7"/>
      <c r="C15" s="7"/>
      <c r="D15" s="75">
        <v>14.44</v>
      </c>
      <c r="E15" s="75">
        <v>839</v>
      </c>
      <c r="F15" s="75">
        <v>306.38999999999987</v>
      </c>
      <c r="G15" s="75">
        <v>355.26</v>
      </c>
      <c r="H15" s="75">
        <v>303.38</v>
      </c>
      <c r="I15" s="75">
        <v>1818.47</v>
      </c>
    </row>
    <row r="16" spans="1:9" x14ac:dyDescent="0.35">
      <c r="A16"/>
      <c r="C16"/>
    </row>
    <row r="17" spans="1:17" x14ac:dyDescent="0.35">
      <c r="A17"/>
      <c r="C17"/>
      <c r="F17" s="75"/>
      <c r="J17" s="61"/>
      <c r="K17" s="61"/>
      <c r="L17" s="61"/>
      <c r="M17" s="61"/>
      <c r="N17" s="61"/>
      <c r="O17" s="61"/>
      <c r="P17" s="61"/>
      <c r="Q17" s="61"/>
    </row>
    <row r="18" spans="1:17" x14ac:dyDescent="0.35">
      <c r="A18"/>
      <c r="C18"/>
      <c r="F18" s="75"/>
    </row>
    <row r="19" spans="1:17" x14ac:dyDescent="0.35">
      <c r="A19"/>
      <c r="B19" s="61" t="s">
        <v>3</v>
      </c>
      <c r="C19" t="s">
        <v>849</v>
      </c>
    </row>
    <row r="20" spans="1:17" x14ac:dyDescent="0.35">
      <c r="A20"/>
      <c r="C20"/>
    </row>
    <row r="21" spans="1:17" x14ac:dyDescent="0.35">
      <c r="A21"/>
      <c r="B21" s="61" t="s">
        <v>860</v>
      </c>
      <c r="C21"/>
      <c r="D21"/>
      <c r="E21"/>
      <c r="F21" s="61" t="s">
        <v>1389</v>
      </c>
      <c r="G21" s="87" t="s">
        <v>4</v>
      </c>
      <c r="H21"/>
      <c r="I21"/>
    </row>
    <row r="22" spans="1:17" x14ac:dyDescent="0.35">
      <c r="A22"/>
      <c r="C22"/>
      <c r="D22"/>
      <c r="E22"/>
      <c r="F22" t="s">
        <v>1391</v>
      </c>
      <c r="G22" t="s">
        <v>1392</v>
      </c>
      <c r="H22" t="s">
        <v>1393</v>
      </c>
      <c r="I22" t="s">
        <v>1394</v>
      </c>
      <c r="J22" t="s">
        <v>859</v>
      </c>
    </row>
    <row r="23" spans="1:17" x14ac:dyDescent="0.35">
      <c r="A23"/>
      <c r="B23" s="61" t="s">
        <v>11</v>
      </c>
      <c r="C23" s="61" t="s">
        <v>1</v>
      </c>
      <c r="D23" s="61" t="s">
        <v>0</v>
      </c>
      <c r="E23" s="61" t="s">
        <v>5</v>
      </c>
      <c r="F23"/>
      <c r="G23"/>
      <c r="H23"/>
      <c r="I23"/>
      <c r="L23" s="61"/>
      <c r="M23" s="61"/>
      <c r="N23" s="61"/>
      <c r="O23" s="61"/>
      <c r="P23" s="61"/>
      <c r="Q23" s="61"/>
    </row>
    <row r="24" spans="1:17" x14ac:dyDescent="0.35">
      <c r="A24"/>
      <c r="B24" t="s">
        <v>12</v>
      </c>
      <c r="C24" t="s">
        <v>23</v>
      </c>
      <c r="D24">
        <v>22115</v>
      </c>
      <c r="E24" t="s">
        <v>662</v>
      </c>
      <c r="F24" s="75"/>
      <c r="G24" s="89">
        <v>-340</v>
      </c>
      <c r="H24" s="75"/>
      <c r="I24" s="75"/>
      <c r="J24" s="75">
        <v>-340</v>
      </c>
    </row>
    <row r="25" spans="1:17" x14ac:dyDescent="0.35">
      <c r="A25"/>
      <c r="C25"/>
      <c r="D25"/>
      <c r="E25" t="s">
        <v>778</v>
      </c>
      <c r="F25" s="75"/>
      <c r="G25" s="89">
        <v>-0.35</v>
      </c>
      <c r="H25" s="75"/>
      <c r="I25" s="75"/>
      <c r="J25" s="75">
        <v>-0.35</v>
      </c>
    </row>
    <row r="26" spans="1:17" x14ac:dyDescent="0.35">
      <c r="A26"/>
      <c r="C26"/>
      <c r="D26">
        <v>112414</v>
      </c>
      <c r="E26" t="s">
        <v>632</v>
      </c>
      <c r="F26" s="75">
        <v>-325.89</v>
      </c>
      <c r="G26" s="89"/>
      <c r="H26" s="75"/>
      <c r="I26" s="75"/>
      <c r="J26" s="75">
        <v>-325.89</v>
      </c>
    </row>
    <row r="27" spans="1:17" x14ac:dyDescent="0.35">
      <c r="A27"/>
      <c r="C27"/>
      <c r="D27"/>
      <c r="E27" t="s">
        <v>748</v>
      </c>
      <c r="F27" s="75">
        <v>-0.33</v>
      </c>
      <c r="G27" s="89"/>
      <c r="H27" s="75"/>
      <c r="I27" s="75"/>
      <c r="J27" s="75">
        <v>-0.33</v>
      </c>
    </row>
    <row r="28" spans="1:17" x14ac:dyDescent="0.35">
      <c r="A28"/>
      <c r="C28" t="s">
        <v>24</v>
      </c>
      <c r="D28">
        <v>112414</v>
      </c>
      <c r="E28" t="s">
        <v>633</v>
      </c>
      <c r="F28" s="75">
        <v>-325.62</v>
      </c>
      <c r="G28" s="89"/>
      <c r="H28" s="75"/>
      <c r="I28" s="75"/>
      <c r="J28" s="75">
        <v>-325.62</v>
      </c>
    </row>
    <row r="29" spans="1:17" x14ac:dyDescent="0.35">
      <c r="A29"/>
      <c r="C29"/>
      <c r="D29"/>
      <c r="E29" t="s">
        <v>749</v>
      </c>
      <c r="F29" s="75">
        <v>-0.34</v>
      </c>
      <c r="G29" s="89"/>
      <c r="H29" s="75"/>
      <c r="I29" s="75"/>
      <c r="J29" s="75">
        <v>-0.34</v>
      </c>
    </row>
    <row r="30" spans="1:17" x14ac:dyDescent="0.35">
      <c r="A30"/>
      <c r="C30" t="s">
        <v>25</v>
      </c>
      <c r="D30">
        <v>22115</v>
      </c>
      <c r="E30" t="s">
        <v>663</v>
      </c>
      <c r="F30" s="75"/>
      <c r="G30" s="89">
        <v>-341.55</v>
      </c>
      <c r="H30" s="75"/>
      <c r="I30" s="75"/>
      <c r="J30" s="75">
        <v>-341.55</v>
      </c>
    </row>
    <row r="31" spans="1:17" x14ac:dyDescent="0.35">
      <c r="A31"/>
      <c r="C31"/>
      <c r="D31"/>
      <c r="E31" t="s">
        <v>779</v>
      </c>
      <c r="F31" s="75"/>
      <c r="G31" s="89">
        <v>-0.35</v>
      </c>
      <c r="H31" s="75"/>
      <c r="I31" s="75"/>
      <c r="J31" s="75">
        <v>-0.35</v>
      </c>
    </row>
    <row r="32" spans="1:17" x14ac:dyDescent="0.35">
      <c r="A32"/>
      <c r="C32"/>
      <c r="D32">
        <v>52815</v>
      </c>
      <c r="E32" t="s">
        <v>690</v>
      </c>
      <c r="F32" s="75"/>
      <c r="G32" s="89"/>
      <c r="H32" s="75"/>
      <c r="I32" s="75">
        <v>-337.87</v>
      </c>
      <c r="J32" s="75">
        <v>-337.87</v>
      </c>
    </row>
    <row r="33" spans="1:10" x14ac:dyDescent="0.35">
      <c r="A33"/>
      <c r="C33"/>
      <c r="D33"/>
      <c r="E33" t="s">
        <v>806</v>
      </c>
      <c r="F33" s="75"/>
      <c r="G33" s="89"/>
      <c r="H33" s="75"/>
      <c r="I33" s="75">
        <v>-0.34</v>
      </c>
      <c r="J33" s="75">
        <v>-0.34</v>
      </c>
    </row>
    <row r="34" spans="1:10" x14ac:dyDescent="0.35">
      <c r="A34"/>
      <c r="C34"/>
      <c r="D34">
        <v>112414</v>
      </c>
      <c r="E34" t="s">
        <v>634</v>
      </c>
      <c r="F34" s="75">
        <v>-325.77999999999997</v>
      </c>
      <c r="G34" s="89"/>
      <c r="H34" s="75"/>
      <c r="I34" s="75"/>
      <c r="J34" s="75">
        <v>-325.77999999999997</v>
      </c>
    </row>
    <row r="35" spans="1:10" x14ac:dyDescent="0.35">
      <c r="A35"/>
      <c r="C35"/>
      <c r="D35"/>
      <c r="E35" t="s">
        <v>750</v>
      </c>
      <c r="F35" s="75">
        <v>-0.33</v>
      </c>
      <c r="G35" s="89"/>
      <c r="H35" s="75"/>
      <c r="I35" s="75"/>
      <c r="J35" s="75">
        <v>-0.33</v>
      </c>
    </row>
    <row r="36" spans="1:10" x14ac:dyDescent="0.35">
      <c r="A36"/>
      <c r="C36" t="s">
        <v>26</v>
      </c>
      <c r="D36">
        <v>112414</v>
      </c>
      <c r="E36" t="s">
        <v>635</v>
      </c>
      <c r="F36" s="75">
        <v>-326.08999999999997</v>
      </c>
      <c r="G36" s="89"/>
      <c r="H36" s="75"/>
      <c r="I36" s="75"/>
      <c r="J36" s="75">
        <v>-326.08999999999997</v>
      </c>
    </row>
    <row r="37" spans="1:10" x14ac:dyDescent="0.35">
      <c r="A37"/>
      <c r="C37"/>
      <c r="D37"/>
      <c r="E37" t="s">
        <v>751</v>
      </c>
      <c r="F37" s="75">
        <v>-0.33</v>
      </c>
      <c r="G37" s="89"/>
      <c r="H37" s="75"/>
      <c r="I37" s="75"/>
      <c r="J37" s="75">
        <v>-0.33</v>
      </c>
    </row>
    <row r="38" spans="1:10" x14ac:dyDescent="0.35">
      <c r="A38"/>
      <c r="C38" t="s">
        <v>53</v>
      </c>
      <c r="D38">
        <v>22115</v>
      </c>
      <c r="E38" t="s">
        <v>664</v>
      </c>
      <c r="F38" s="75"/>
      <c r="G38" s="89">
        <v>-338.64</v>
      </c>
      <c r="H38" s="75"/>
      <c r="I38" s="75"/>
      <c r="J38" s="75">
        <v>-338.64</v>
      </c>
    </row>
    <row r="39" spans="1:10" x14ac:dyDescent="0.35">
      <c r="A39"/>
      <c r="C39"/>
      <c r="D39"/>
      <c r="E39" t="s">
        <v>780</v>
      </c>
      <c r="F39" s="75"/>
      <c r="G39" s="89">
        <v>-0.36</v>
      </c>
      <c r="H39" s="75"/>
      <c r="I39" s="75"/>
      <c r="J39" s="75">
        <v>-0.36</v>
      </c>
    </row>
    <row r="40" spans="1:10" x14ac:dyDescent="0.35">
      <c r="A40"/>
      <c r="C40" t="s">
        <v>27</v>
      </c>
      <c r="D40">
        <v>112414</v>
      </c>
      <c r="E40" t="s">
        <v>636</v>
      </c>
      <c r="F40" s="75">
        <v>-325.82</v>
      </c>
      <c r="G40" s="89"/>
      <c r="H40" s="75"/>
      <c r="I40" s="75"/>
      <c r="J40" s="75">
        <v>-325.82</v>
      </c>
    </row>
    <row r="41" spans="1:10" x14ac:dyDescent="0.35">
      <c r="A41"/>
      <c r="C41"/>
      <c r="D41"/>
      <c r="E41" t="s">
        <v>752</v>
      </c>
      <c r="F41" s="75">
        <v>-0.33</v>
      </c>
      <c r="G41" s="89"/>
      <c r="H41" s="75"/>
      <c r="I41" s="75"/>
      <c r="J41" s="75">
        <v>-0.33</v>
      </c>
    </row>
    <row r="42" spans="1:10" x14ac:dyDescent="0.35">
      <c r="A42"/>
      <c r="C42" t="s">
        <v>28</v>
      </c>
      <c r="D42">
        <v>22115</v>
      </c>
      <c r="E42" t="s">
        <v>665</v>
      </c>
      <c r="F42" s="75"/>
      <c r="G42" s="89">
        <v>-338.8</v>
      </c>
      <c r="H42" s="75"/>
      <c r="I42" s="75"/>
      <c r="J42" s="75">
        <v>-338.8</v>
      </c>
    </row>
    <row r="43" spans="1:10" x14ac:dyDescent="0.35">
      <c r="A43"/>
      <c r="C43"/>
      <c r="D43"/>
      <c r="E43" t="s">
        <v>781</v>
      </c>
      <c r="F43" s="75"/>
      <c r="G43" s="89">
        <v>-0.35</v>
      </c>
      <c r="H43" s="75"/>
      <c r="I43" s="75"/>
      <c r="J43" s="75">
        <v>-0.35</v>
      </c>
    </row>
    <row r="44" spans="1:10" x14ac:dyDescent="0.35">
      <c r="A44"/>
      <c r="C44"/>
      <c r="D44">
        <v>112414</v>
      </c>
      <c r="E44" t="s">
        <v>637</v>
      </c>
      <c r="F44" s="75">
        <v>-325.81</v>
      </c>
      <c r="G44" s="89"/>
      <c r="H44" s="75"/>
      <c r="I44" s="75"/>
      <c r="J44" s="75">
        <v>-325.81</v>
      </c>
    </row>
    <row r="45" spans="1:10" x14ac:dyDescent="0.35">
      <c r="A45"/>
      <c r="C45"/>
      <c r="D45"/>
      <c r="E45" t="s">
        <v>753</v>
      </c>
      <c r="F45" s="75">
        <v>-0.33</v>
      </c>
      <c r="G45" s="89"/>
      <c r="H45" s="75"/>
      <c r="I45" s="75"/>
      <c r="J45" s="75">
        <v>-0.33</v>
      </c>
    </row>
    <row r="46" spans="1:10" x14ac:dyDescent="0.35">
      <c r="A46"/>
      <c r="C46" t="s">
        <v>63</v>
      </c>
      <c r="D46">
        <v>52815</v>
      </c>
      <c r="E46" t="s">
        <v>691</v>
      </c>
      <c r="F46" s="75"/>
      <c r="G46" s="89"/>
      <c r="H46" s="75"/>
      <c r="I46" s="75">
        <v>-15.96</v>
      </c>
      <c r="J46" s="75">
        <v>-15.96</v>
      </c>
    </row>
    <row r="47" spans="1:10" x14ac:dyDescent="0.35">
      <c r="A47"/>
      <c r="C47"/>
      <c r="D47"/>
      <c r="E47" t="s">
        <v>807</v>
      </c>
      <c r="F47" s="75"/>
      <c r="G47" s="89"/>
      <c r="H47" s="75"/>
      <c r="I47" s="75">
        <v>-0.35</v>
      </c>
      <c r="J47" s="75">
        <v>-0.35</v>
      </c>
    </row>
    <row r="48" spans="1:10" x14ac:dyDescent="0.35">
      <c r="A48"/>
      <c r="C48" t="s">
        <v>29</v>
      </c>
      <c r="D48">
        <v>112414</v>
      </c>
      <c r="E48" t="s">
        <v>638</v>
      </c>
      <c r="F48" s="75">
        <v>-325.89999999999998</v>
      </c>
      <c r="G48" s="89"/>
      <c r="H48" s="75"/>
      <c r="I48" s="75"/>
      <c r="J48" s="75">
        <v>-325.89999999999998</v>
      </c>
    </row>
    <row r="49" spans="1:10" x14ac:dyDescent="0.35">
      <c r="A49"/>
      <c r="C49"/>
      <c r="D49"/>
      <c r="E49" t="s">
        <v>754</v>
      </c>
      <c r="F49" s="75">
        <v>-0.33</v>
      </c>
      <c r="G49" s="89"/>
      <c r="H49" s="75"/>
      <c r="I49" s="75"/>
      <c r="J49" s="75">
        <v>-0.33</v>
      </c>
    </row>
    <row r="50" spans="1:10" x14ac:dyDescent="0.35">
      <c r="A50"/>
      <c r="C50" t="s">
        <v>64</v>
      </c>
      <c r="D50">
        <v>52815</v>
      </c>
      <c r="E50" t="s">
        <v>692</v>
      </c>
      <c r="F50" s="75"/>
      <c r="G50" s="89"/>
      <c r="H50" s="75"/>
      <c r="I50" s="75">
        <v>-15.61</v>
      </c>
      <c r="J50" s="75">
        <v>-15.61</v>
      </c>
    </row>
    <row r="51" spans="1:10" x14ac:dyDescent="0.35">
      <c r="A51"/>
      <c r="C51"/>
      <c r="D51"/>
      <c r="E51" t="s">
        <v>808</v>
      </c>
      <c r="F51" s="75"/>
      <c r="G51" s="89"/>
      <c r="H51" s="75"/>
      <c r="I51" s="75">
        <v>-0.34</v>
      </c>
      <c r="J51" s="75">
        <v>-0.34</v>
      </c>
    </row>
    <row r="52" spans="1:10" x14ac:dyDescent="0.35">
      <c r="A52"/>
      <c r="C52" t="s">
        <v>30</v>
      </c>
      <c r="D52">
        <v>52815</v>
      </c>
      <c r="E52" t="s">
        <v>693</v>
      </c>
      <c r="F52" s="75"/>
      <c r="G52" s="89"/>
      <c r="H52" s="75"/>
      <c r="I52" s="75">
        <v>-337.07</v>
      </c>
      <c r="J52" s="75">
        <v>-337.07</v>
      </c>
    </row>
    <row r="53" spans="1:10" x14ac:dyDescent="0.35">
      <c r="A53"/>
      <c r="C53"/>
      <c r="D53"/>
      <c r="E53" t="s">
        <v>809</v>
      </c>
      <c r="F53" s="75"/>
      <c r="G53" s="89"/>
      <c r="H53" s="75"/>
      <c r="I53" s="75">
        <v>-0.34</v>
      </c>
      <c r="J53" s="75">
        <v>-0.34</v>
      </c>
    </row>
    <row r="54" spans="1:10" x14ac:dyDescent="0.35">
      <c r="A54"/>
      <c r="C54"/>
      <c r="D54">
        <v>112414</v>
      </c>
      <c r="E54" t="s">
        <v>639</v>
      </c>
      <c r="F54" s="75">
        <v>-326.01</v>
      </c>
      <c r="G54" s="89"/>
      <c r="H54" s="75"/>
      <c r="I54" s="75"/>
      <c r="J54" s="75">
        <v>-326.01</v>
      </c>
    </row>
    <row r="55" spans="1:10" x14ac:dyDescent="0.35">
      <c r="A55"/>
      <c r="C55"/>
      <c r="D55"/>
      <c r="E55" t="s">
        <v>755</v>
      </c>
      <c r="F55" s="75">
        <v>-0.34</v>
      </c>
      <c r="G55" s="89"/>
      <c r="H55" s="75"/>
      <c r="I55" s="75"/>
      <c r="J55" s="75">
        <v>-0.34</v>
      </c>
    </row>
    <row r="56" spans="1:10" x14ac:dyDescent="0.35">
      <c r="A56"/>
      <c r="C56" t="s">
        <v>31</v>
      </c>
      <c r="D56">
        <v>52815</v>
      </c>
      <c r="E56" t="s">
        <v>694</v>
      </c>
      <c r="F56" s="75"/>
      <c r="G56" s="89"/>
      <c r="H56" s="75"/>
      <c r="I56" s="75">
        <v>-339.14</v>
      </c>
      <c r="J56" s="75">
        <v>-339.14</v>
      </c>
    </row>
    <row r="57" spans="1:10" x14ac:dyDescent="0.35">
      <c r="A57"/>
      <c r="C57"/>
      <c r="D57"/>
      <c r="E57" t="s">
        <v>810</v>
      </c>
      <c r="F57" s="75"/>
      <c r="G57" s="89"/>
      <c r="H57" s="75"/>
      <c r="I57" s="75">
        <v>-0.35</v>
      </c>
      <c r="J57" s="75">
        <v>-0.35</v>
      </c>
    </row>
    <row r="58" spans="1:10" x14ac:dyDescent="0.35">
      <c r="A58"/>
      <c r="C58"/>
      <c r="D58">
        <v>112414</v>
      </c>
      <c r="E58" t="s">
        <v>640</v>
      </c>
      <c r="F58" s="75">
        <v>-325.77999999999997</v>
      </c>
      <c r="G58" s="89"/>
      <c r="H58" s="75"/>
      <c r="I58" s="75"/>
      <c r="J58" s="75">
        <v>-325.77999999999997</v>
      </c>
    </row>
    <row r="59" spans="1:10" x14ac:dyDescent="0.35">
      <c r="A59"/>
      <c r="C59"/>
      <c r="D59"/>
      <c r="E59" t="s">
        <v>756</v>
      </c>
      <c r="F59" s="75">
        <v>-0.33</v>
      </c>
      <c r="G59" s="89"/>
      <c r="H59" s="75"/>
      <c r="I59" s="75"/>
      <c r="J59" s="75">
        <v>-0.33</v>
      </c>
    </row>
    <row r="60" spans="1:10" x14ac:dyDescent="0.35">
      <c r="A60"/>
      <c r="C60" t="s">
        <v>32</v>
      </c>
      <c r="D60">
        <v>52815</v>
      </c>
      <c r="E60" t="s">
        <v>695</v>
      </c>
      <c r="F60" s="75"/>
      <c r="G60" s="89"/>
      <c r="H60" s="75"/>
      <c r="I60" s="75">
        <v>-337.96</v>
      </c>
      <c r="J60" s="75">
        <v>-337.96</v>
      </c>
    </row>
    <row r="61" spans="1:10" x14ac:dyDescent="0.35">
      <c r="A61"/>
      <c r="C61"/>
      <c r="D61"/>
      <c r="E61" t="s">
        <v>811</v>
      </c>
      <c r="F61" s="75"/>
      <c r="G61" s="89"/>
      <c r="H61" s="75"/>
      <c r="I61" s="75">
        <v>-0.35</v>
      </c>
      <c r="J61" s="75">
        <v>-0.35</v>
      </c>
    </row>
    <row r="62" spans="1:10" x14ac:dyDescent="0.35">
      <c r="A62"/>
      <c r="C62"/>
      <c r="D62">
        <v>112414</v>
      </c>
      <c r="E62" t="s">
        <v>641</v>
      </c>
      <c r="F62" s="75">
        <v>-325.85000000000002</v>
      </c>
      <c r="G62" s="89"/>
      <c r="H62" s="75"/>
      <c r="I62" s="75"/>
      <c r="J62" s="75">
        <v>-325.85000000000002</v>
      </c>
    </row>
    <row r="63" spans="1:10" x14ac:dyDescent="0.35">
      <c r="A63"/>
      <c r="C63"/>
      <c r="D63"/>
      <c r="E63" t="s">
        <v>757</v>
      </c>
      <c r="F63" s="75">
        <v>-0.34</v>
      </c>
      <c r="G63" s="89"/>
      <c r="H63" s="75"/>
      <c r="I63" s="75"/>
      <c r="J63" s="75">
        <v>-0.34</v>
      </c>
    </row>
    <row r="64" spans="1:10" x14ac:dyDescent="0.35">
      <c r="A64"/>
      <c r="C64" t="s">
        <v>33</v>
      </c>
      <c r="D64">
        <v>112414</v>
      </c>
      <c r="E64" t="s">
        <v>642</v>
      </c>
      <c r="F64" s="75">
        <v>-325.38</v>
      </c>
      <c r="G64" s="89"/>
      <c r="H64" s="75"/>
      <c r="I64" s="75"/>
      <c r="J64" s="75">
        <v>-325.38</v>
      </c>
    </row>
    <row r="65" spans="1:10" x14ac:dyDescent="0.35">
      <c r="A65"/>
      <c r="C65"/>
      <c r="D65"/>
      <c r="E65" t="s">
        <v>758</v>
      </c>
      <c r="F65" s="75">
        <v>-0.33</v>
      </c>
      <c r="G65" s="89"/>
      <c r="H65" s="75"/>
      <c r="I65" s="75"/>
      <c r="J65" s="75">
        <v>-0.33</v>
      </c>
    </row>
    <row r="66" spans="1:10" x14ac:dyDescent="0.35">
      <c r="A66"/>
      <c r="C66" t="s">
        <v>54</v>
      </c>
      <c r="D66">
        <v>22115</v>
      </c>
      <c r="E66" t="s">
        <v>666</v>
      </c>
      <c r="F66" s="75"/>
      <c r="G66" s="89">
        <v>-343.65</v>
      </c>
      <c r="H66" s="75"/>
      <c r="I66" s="75"/>
      <c r="J66" s="75">
        <v>-343.65</v>
      </c>
    </row>
    <row r="67" spans="1:10" x14ac:dyDescent="0.35">
      <c r="A67"/>
      <c r="C67"/>
      <c r="D67"/>
      <c r="E67" t="s">
        <v>782</v>
      </c>
      <c r="F67" s="75"/>
      <c r="G67" s="89">
        <v>-0.36</v>
      </c>
      <c r="H67" s="75"/>
      <c r="I67" s="75"/>
      <c r="J67" s="75">
        <v>-0.36</v>
      </c>
    </row>
    <row r="68" spans="1:10" x14ac:dyDescent="0.35">
      <c r="A68"/>
      <c r="C68"/>
      <c r="D68">
        <v>52815</v>
      </c>
      <c r="E68" t="s">
        <v>696</v>
      </c>
      <c r="F68" s="75"/>
      <c r="G68" s="89"/>
      <c r="H68" s="75"/>
      <c r="I68" s="75">
        <v>-16.18</v>
      </c>
      <c r="J68" s="75">
        <v>-16.18</v>
      </c>
    </row>
    <row r="69" spans="1:10" x14ac:dyDescent="0.35">
      <c r="A69"/>
      <c r="C69"/>
      <c r="D69"/>
      <c r="E69" t="s">
        <v>812</v>
      </c>
      <c r="F69" s="75"/>
      <c r="G69" s="89"/>
      <c r="H69" s="75"/>
      <c r="I69" s="75">
        <v>-0.35</v>
      </c>
      <c r="J69" s="75">
        <v>-0.35</v>
      </c>
    </row>
    <row r="70" spans="1:10" x14ac:dyDescent="0.35">
      <c r="A70"/>
      <c r="C70" t="s">
        <v>55</v>
      </c>
      <c r="D70">
        <v>22115</v>
      </c>
      <c r="E70" t="s">
        <v>667</v>
      </c>
      <c r="F70" s="75"/>
      <c r="G70" s="89">
        <v>-294.63</v>
      </c>
      <c r="H70" s="75"/>
      <c r="I70" s="75"/>
      <c r="J70" s="75">
        <v>-294.63</v>
      </c>
    </row>
    <row r="71" spans="1:10" x14ac:dyDescent="0.35">
      <c r="A71"/>
      <c r="C71"/>
      <c r="D71"/>
      <c r="E71" t="s">
        <v>783</v>
      </c>
      <c r="F71" s="75"/>
      <c r="G71" s="89">
        <v>-0.36</v>
      </c>
      <c r="H71" s="75"/>
      <c r="I71" s="75"/>
      <c r="J71" s="75">
        <v>-0.36</v>
      </c>
    </row>
    <row r="72" spans="1:10" x14ac:dyDescent="0.35">
      <c r="A72"/>
      <c r="C72"/>
      <c r="D72">
        <v>52815</v>
      </c>
      <c r="E72" t="s">
        <v>697</v>
      </c>
      <c r="F72" s="75"/>
      <c r="G72" s="89"/>
      <c r="H72" s="75"/>
      <c r="I72" s="75">
        <v>-183.37</v>
      </c>
      <c r="J72" s="75">
        <v>-183.37</v>
      </c>
    </row>
    <row r="73" spans="1:10" x14ac:dyDescent="0.35">
      <c r="A73"/>
      <c r="C73"/>
      <c r="D73"/>
      <c r="E73" t="s">
        <v>813</v>
      </c>
      <c r="F73" s="75"/>
      <c r="G73" s="89"/>
      <c r="H73" s="75"/>
      <c r="I73" s="75">
        <v>-0.34</v>
      </c>
      <c r="J73" s="75">
        <v>-0.34</v>
      </c>
    </row>
    <row r="74" spans="1:10" x14ac:dyDescent="0.35">
      <c r="A74"/>
      <c r="C74" t="s">
        <v>56</v>
      </c>
      <c r="D74">
        <v>22115</v>
      </c>
      <c r="E74" t="s">
        <v>668</v>
      </c>
      <c r="F74" s="75"/>
      <c r="G74" s="89">
        <v>-341.3</v>
      </c>
      <c r="H74" s="75"/>
      <c r="I74" s="75"/>
      <c r="J74" s="75">
        <v>-341.3</v>
      </c>
    </row>
    <row r="75" spans="1:10" x14ac:dyDescent="0.35">
      <c r="A75"/>
      <c r="C75"/>
      <c r="D75"/>
      <c r="E75" t="s">
        <v>784</v>
      </c>
      <c r="F75" s="75"/>
      <c r="G75" s="89">
        <v>-0.36</v>
      </c>
      <c r="H75" s="75"/>
      <c r="I75" s="75"/>
      <c r="J75" s="75">
        <v>-0.36</v>
      </c>
    </row>
    <row r="76" spans="1:10" x14ac:dyDescent="0.35">
      <c r="A76"/>
      <c r="C76" t="s">
        <v>65</v>
      </c>
      <c r="D76">
        <v>52815</v>
      </c>
      <c r="E76" t="s">
        <v>698</v>
      </c>
      <c r="F76" s="75"/>
      <c r="G76" s="89"/>
      <c r="H76" s="75"/>
      <c r="I76" s="75">
        <v>-339.45</v>
      </c>
      <c r="J76" s="75">
        <v>-339.45</v>
      </c>
    </row>
    <row r="77" spans="1:10" x14ac:dyDescent="0.35">
      <c r="A77"/>
      <c r="C77"/>
      <c r="D77"/>
      <c r="E77" t="s">
        <v>814</v>
      </c>
      <c r="F77" s="75"/>
      <c r="G77" s="89"/>
      <c r="H77" s="75"/>
      <c r="I77" s="75">
        <v>-0.34</v>
      </c>
      <c r="J77" s="75">
        <v>-0.34</v>
      </c>
    </row>
    <row r="78" spans="1:10" x14ac:dyDescent="0.35">
      <c r="A78"/>
      <c r="C78" t="s">
        <v>34</v>
      </c>
      <c r="D78">
        <v>22115</v>
      </c>
      <c r="E78" t="s">
        <v>669</v>
      </c>
      <c r="F78" s="75"/>
      <c r="G78" s="89">
        <v>-342.13</v>
      </c>
      <c r="H78" s="75"/>
      <c r="I78" s="75"/>
      <c r="J78" s="75">
        <v>-342.13</v>
      </c>
    </row>
    <row r="79" spans="1:10" x14ac:dyDescent="0.35">
      <c r="A79"/>
      <c r="C79"/>
      <c r="D79"/>
      <c r="E79" t="s">
        <v>785</v>
      </c>
      <c r="F79" s="75"/>
      <c r="G79" s="89">
        <v>-0.35</v>
      </c>
      <c r="H79" s="75"/>
      <c r="I79" s="75"/>
      <c r="J79" s="75">
        <v>-0.35</v>
      </c>
    </row>
    <row r="80" spans="1:10" x14ac:dyDescent="0.35">
      <c r="A80"/>
      <c r="C80"/>
      <c r="D80">
        <v>52815</v>
      </c>
      <c r="E80" t="s">
        <v>699</v>
      </c>
      <c r="F80" s="75"/>
      <c r="G80" s="89"/>
      <c r="H80" s="75"/>
      <c r="I80" s="75">
        <v>-337.61</v>
      </c>
      <c r="J80" s="75">
        <v>-337.61</v>
      </c>
    </row>
    <row r="81" spans="1:10" x14ac:dyDescent="0.35">
      <c r="A81"/>
      <c r="C81"/>
      <c r="D81"/>
      <c r="E81" t="s">
        <v>815</v>
      </c>
      <c r="F81" s="75"/>
      <c r="G81" s="89"/>
      <c r="H81" s="75"/>
      <c r="I81" s="75">
        <v>-0.34</v>
      </c>
      <c r="J81" s="75">
        <v>-0.34</v>
      </c>
    </row>
    <row r="82" spans="1:10" x14ac:dyDescent="0.35">
      <c r="A82"/>
      <c r="C82"/>
      <c r="D82">
        <v>112414</v>
      </c>
      <c r="E82" t="s">
        <v>643</v>
      </c>
      <c r="F82" s="75">
        <v>-325.87</v>
      </c>
      <c r="G82" s="89"/>
      <c r="H82" s="75"/>
      <c r="I82" s="75"/>
      <c r="J82" s="75">
        <v>-325.87</v>
      </c>
    </row>
    <row r="83" spans="1:10" x14ac:dyDescent="0.35">
      <c r="A83"/>
      <c r="C83"/>
      <c r="D83"/>
      <c r="E83" t="s">
        <v>759</v>
      </c>
      <c r="F83" s="75">
        <v>-0.33</v>
      </c>
      <c r="G83" s="89"/>
      <c r="H83" s="75"/>
      <c r="I83" s="75"/>
      <c r="J83" s="75">
        <v>-0.33</v>
      </c>
    </row>
    <row r="84" spans="1:10" x14ac:dyDescent="0.35">
      <c r="A84"/>
      <c r="C84" t="s">
        <v>66</v>
      </c>
      <c r="D84">
        <v>52815</v>
      </c>
      <c r="E84" t="s">
        <v>700</v>
      </c>
      <c r="F84" s="75"/>
      <c r="G84" s="89"/>
      <c r="H84" s="75"/>
      <c r="I84" s="75">
        <v>-337.26</v>
      </c>
      <c r="J84" s="75">
        <v>-337.26</v>
      </c>
    </row>
    <row r="85" spans="1:10" x14ac:dyDescent="0.35">
      <c r="A85"/>
      <c r="C85"/>
      <c r="D85"/>
      <c r="E85" t="s">
        <v>816</v>
      </c>
      <c r="F85" s="75"/>
      <c r="G85" s="89"/>
      <c r="H85" s="75"/>
      <c r="I85" s="75">
        <v>-0.34</v>
      </c>
      <c r="J85" s="75">
        <v>-0.34</v>
      </c>
    </row>
    <row r="86" spans="1:10" x14ac:dyDescent="0.35">
      <c r="A86"/>
      <c r="C86" t="s">
        <v>35</v>
      </c>
      <c r="D86">
        <v>22115</v>
      </c>
      <c r="E86" t="s">
        <v>671</v>
      </c>
      <c r="F86" s="75"/>
      <c r="G86" s="89">
        <v>-339.98</v>
      </c>
      <c r="H86" s="75"/>
      <c r="I86" s="75"/>
      <c r="J86" s="75">
        <v>-339.98</v>
      </c>
    </row>
    <row r="87" spans="1:10" x14ac:dyDescent="0.35">
      <c r="A87"/>
      <c r="C87"/>
      <c r="D87"/>
      <c r="E87" t="s">
        <v>787</v>
      </c>
      <c r="F87" s="75"/>
      <c r="G87" s="89">
        <v>-0.36</v>
      </c>
      <c r="H87" s="75"/>
      <c r="I87" s="75"/>
      <c r="J87" s="75">
        <v>-0.36</v>
      </c>
    </row>
    <row r="88" spans="1:10" x14ac:dyDescent="0.35">
      <c r="A88"/>
      <c r="C88"/>
      <c r="D88">
        <v>52815</v>
      </c>
      <c r="E88" t="s">
        <v>701</v>
      </c>
      <c r="F88" s="75"/>
      <c r="G88" s="89"/>
      <c r="H88" s="75"/>
      <c r="I88" s="75">
        <v>-337.33</v>
      </c>
      <c r="J88" s="75">
        <v>-337.33</v>
      </c>
    </row>
    <row r="89" spans="1:10" x14ac:dyDescent="0.35">
      <c r="A89"/>
      <c r="C89"/>
      <c r="D89"/>
      <c r="E89" t="s">
        <v>817</v>
      </c>
      <c r="F89" s="75"/>
      <c r="G89" s="89"/>
      <c r="H89" s="75"/>
      <c r="I89" s="75">
        <v>-0.35</v>
      </c>
      <c r="J89" s="75">
        <v>-0.35</v>
      </c>
    </row>
    <row r="90" spans="1:10" x14ac:dyDescent="0.35">
      <c r="A90"/>
      <c r="C90"/>
      <c r="D90">
        <v>112414</v>
      </c>
      <c r="E90" t="s">
        <v>644</v>
      </c>
      <c r="F90" s="75">
        <v>-325.60000000000002</v>
      </c>
      <c r="G90" s="89"/>
      <c r="H90" s="75"/>
      <c r="I90" s="75"/>
      <c r="J90" s="75">
        <v>-325.60000000000002</v>
      </c>
    </row>
    <row r="91" spans="1:10" x14ac:dyDescent="0.35">
      <c r="A91"/>
      <c r="C91"/>
      <c r="D91"/>
      <c r="E91" t="s">
        <v>760</v>
      </c>
      <c r="F91" s="75">
        <v>-0.33</v>
      </c>
      <c r="G91" s="89"/>
      <c r="H91" s="75"/>
      <c r="I91" s="75"/>
      <c r="J91" s="75">
        <v>-0.33</v>
      </c>
    </row>
    <row r="92" spans="1:10" x14ac:dyDescent="0.35">
      <c r="A92"/>
      <c r="C92" t="s">
        <v>36</v>
      </c>
      <c r="D92">
        <v>22115</v>
      </c>
      <c r="E92" t="s">
        <v>670</v>
      </c>
      <c r="F92" s="75"/>
      <c r="G92" s="89">
        <v>-338.88</v>
      </c>
      <c r="H92" s="75"/>
      <c r="I92" s="75"/>
      <c r="J92" s="75">
        <v>-338.88</v>
      </c>
    </row>
    <row r="93" spans="1:10" x14ac:dyDescent="0.35">
      <c r="A93"/>
      <c r="C93"/>
      <c r="D93"/>
      <c r="E93" t="s">
        <v>786</v>
      </c>
      <c r="F93" s="75"/>
      <c r="G93" s="89">
        <v>-0.36</v>
      </c>
      <c r="H93" s="75"/>
      <c r="I93" s="75"/>
      <c r="J93" s="75">
        <v>-0.36</v>
      </c>
    </row>
    <row r="94" spans="1:10" x14ac:dyDescent="0.35">
      <c r="A94"/>
      <c r="C94"/>
      <c r="D94">
        <v>52815</v>
      </c>
      <c r="E94" t="s">
        <v>702</v>
      </c>
      <c r="F94" s="75"/>
      <c r="G94" s="89"/>
      <c r="H94" s="75">
        <v>-338.85</v>
      </c>
      <c r="I94" s="75"/>
      <c r="J94" s="75">
        <v>-338.85</v>
      </c>
    </row>
    <row r="95" spans="1:10" x14ac:dyDescent="0.35">
      <c r="A95"/>
      <c r="C95"/>
      <c r="D95"/>
      <c r="E95" t="s">
        <v>818</v>
      </c>
      <c r="F95" s="75"/>
      <c r="G95" s="89"/>
      <c r="H95" s="75">
        <v>-0.35</v>
      </c>
      <c r="I95" s="75"/>
      <c r="J95" s="75">
        <v>-0.35</v>
      </c>
    </row>
    <row r="96" spans="1:10" x14ac:dyDescent="0.35">
      <c r="A96"/>
      <c r="C96"/>
      <c r="D96">
        <v>112414</v>
      </c>
      <c r="E96" t="s">
        <v>645</v>
      </c>
      <c r="F96" s="75">
        <v>-326.10000000000002</v>
      </c>
      <c r="G96" s="89"/>
      <c r="H96" s="75"/>
      <c r="I96" s="75"/>
      <c r="J96" s="75">
        <v>-326.10000000000002</v>
      </c>
    </row>
    <row r="97" spans="1:10" x14ac:dyDescent="0.35">
      <c r="A97"/>
      <c r="C97"/>
      <c r="D97"/>
      <c r="E97" t="s">
        <v>761</v>
      </c>
      <c r="F97" s="75">
        <v>-0.33</v>
      </c>
      <c r="G97" s="89"/>
      <c r="H97" s="75"/>
      <c r="I97" s="75"/>
      <c r="J97" s="75">
        <v>-0.33</v>
      </c>
    </row>
    <row r="98" spans="1:10" x14ac:dyDescent="0.35">
      <c r="A98"/>
      <c r="C98" t="s">
        <v>37</v>
      </c>
      <c r="D98">
        <v>22115</v>
      </c>
      <c r="E98" t="s">
        <v>672</v>
      </c>
      <c r="F98" s="75"/>
      <c r="G98" s="89">
        <v>-340.64</v>
      </c>
      <c r="H98" s="75"/>
      <c r="I98" s="75"/>
      <c r="J98" s="75">
        <v>-340.64</v>
      </c>
    </row>
    <row r="99" spans="1:10" x14ac:dyDescent="0.35">
      <c r="A99"/>
      <c r="C99"/>
      <c r="D99"/>
      <c r="E99" t="s">
        <v>788</v>
      </c>
      <c r="F99" s="75"/>
      <c r="G99" s="89">
        <v>-0.36</v>
      </c>
      <c r="H99" s="75"/>
      <c r="I99" s="75"/>
      <c r="J99" s="75">
        <v>-0.36</v>
      </c>
    </row>
    <row r="100" spans="1:10" x14ac:dyDescent="0.35">
      <c r="A100"/>
      <c r="C100"/>
      <c r="D100">
        <v>112414</v>
      </c>
      <c r="E100" t="s">
        <v>646</v>
      </c>
      <c r="F100" s="75">
        <v>-326.20999999999998</v>
      </c>
      <c r="G100" s="89"/>
      <c r="H100" s="75"/>
      <c r="I100" s="75"/>
      <c r="J100" s="75">
        <v>-326.20999999999998</v>
      </c>
    </row>
    <row r="101" spans="1:10" x14ac:dyDescent="0.35">
      <c r="A101"/>
      <c r="C101"/>
      <c r="D101"/>
      <c r="E101" t="s">
        <v>762</v>
      </c>
      <c r="F101" s="75">
        <v>-0.33</v>
      </c>
      <c r="G101" s="89"/>
      <c r="H101" s="75"/>
      <c r="I101" s="75"/>
      <c r="J101" s="75">
        <v>-0.33</v>
      </c>
    </row>
    <row r="102" spans="1:10" x14ac:dyDescent="0.35">
      <c r="A102"/>
      <c r="C102" t="s">
        <v>67</v>
      </c>
      <c r="D102">
        <v>52815</v>
      </c>
      <c r="E102" t="s">
        <v>703</v>
      </c>
      <c r="F102" s="75"/>
      <c r="G102" s="89"/>
      <c r="H102" s="75"/>
      <c r="I102" s="75">
        <v>-13.92</v>
      </c>
      <c r="J102" s="75">
        <v>-13.92</v>
      </c>
    </row>
    <row r="103" spans="1:10" x14ac:dyDescent="0.35">
      <c r="A103"/>
      <c r="C103"/>
      <c r="D103"/>
      <c r="E103" t="s">
        <v>819</v>
      </c>
      <c r="F103" s="75"/>
      <c r="G103" s="89"/>
      <c r="H103" s="75"/>
      <c r="I103" s="75">
        <v>-0.35</v>
      </c>
      <c r="J103" s="75">
        <v>-0.35</v>
      </c>
    </row>
    <row r="104" spans="1:10" x14ac:dyDescent="0.35">
      <c r="A104"/>
      <c r="C104" t="s">
        <v>68</v>
      </c>
      <c r="D104">
        <v>52815</v>
      </c>
      <c r="E104" t="s">
        <v>704</v>
      </c>
      <c r="F104" s="75"/>
      <c r="G104" s="89"/>
      <c r="H104" s="75"/>
      <c r="I104" s="75">
        <v>-338.42</v>
      </c>
      <c r="J104" s="75">
        <v>-338.42</v>
      </c>
    </row>
    <row r="105" spans="1:10" x14ac:dyDescent="0.35">
      <c r="A105"/>
      <c r="C105"/>
      <c r="D105"/>
      <c r="E105" t="s">
        <v>820</v>
      </c>
      <c r="F105" s="75"/>
      <c r="G105" s="89"/>
      <c r="H105" s="75"/>
      <c r="I105" s="75">
        <v>-0.34</v>
      </c>
      <c r="J105" s="75">
        <v>-0.34</v>
      </c>
    </row>
    <row r="106" spans="1:10" x14ac:dyDescent="0.35">
      <c r="A106"/>
      <c r="C106" t="s">
        <v>38</v>
      </c>
      <c r="D106">
        <v>52815</v>
      </c>
      <c r="E106" t="s">
        <v>705</v>
      </c>
      <c r="F106" s="75"/>
      <c r="G106" s="89"/>
      <c r="H106" s="75"/>
      <c r="I106" s="75">
        <v>-998.09</v>
      </c>
      <c r="J106" s="75">
        <v>-998.09</v>
      </c>
    </row>
    <row r="107" spans="1:10" x14ac:dyDescent="0.35">
      <c r="A107"/>
      <c r="C107"/>
      <c r="D107"/>
      <c r="E107" t="s">
        <v>821</v>
      </c>
      <c r="F107" s="75"/>
      <c r="G107" s="89"/>
      <c r="H107" s="75"/>
      <c r="I107" s="75">
        <v>-1.03</v>
      </c>
      <c r="J107" s="75">
        <v>-1.03</v>
      </c>
    </row>
    <row r="108" spans="1:10" x14ac:dyDescent="0.35">
      <c r="A108"/>
      <c r="C108"/>
      <c r="D108">
        <v>112414</v>
      </c>
      <c r="E108" t="s">
        <v>647</v>
      </c>
      <c r="F108" s="75">
        <v>0</v>
      </c>
      <c r="G108" s="89"/>
      <c r="H108" s="75"/>
      <c r="I108" s="75"/>
      <c r="J108" s="75">
        <v>0</v>
      </c>
    </row>
    <row r="109" spans="1:10" x14ac:dyDescent="0.35">
      <c r="A109"/>
      <c r="C109"/>
      <c r="D109"/>
      <c r="E109" t="s">
        <v>763</v>
      </c>
      <c r="F109" s="75">
        <v>0</v>
      </c>
      <c r="G109" s="89"/>
      <c r="H109" s="75"/>
      <c r="I109" s="75"/>
      <c r="J109" s="75">
        <v>0</v>
      </c>
    </row>
    <row r="110" spans="1:10" x14ac:dyDescent="0.35">
      <c r="A110"/>
      <c r="C110" t="s">
        <v>39</v>
      </c>
      <c r="D110">
        <v>22115</v>
      </c>
      <c r="E110" t="s">
        <v>674</v>
      </c>
      <c r="F110" s="75"/>
      <c r="G110" s="89">
        <v>-340.9</v>
      </c>
      <c r="H110" s="75"/>
      <c r="I110" s="75"/>
      <c r="J110" s="75">
        <v>-340.9</v>
      </c>
    </row>
    <row r="111" spans="1:10" x14ac:dyDescent="0.35">
      <c r="A111"/>
      <c r="C111"/>
      <c r="D111"/>
      <c r="E111" t="s">
        <v>790</v>
      </c>
      <c r="F111" s="75"/>
      <c r="G111" s="89">
        <v>-0.35</v>
      </c>
      <c r="H111" s="75"/>
      <c r="I111" s="75"/>
      <c r="J111" s="75">
        <v>-0.35</v>
      </c>
    </row>
    <row r="112" spans="1:10" x14ac:dyDescent="0.35">
      <c r="A112"/>
      <c r="C112"/>
      <c r="D112">
        <v>52815</v>
      </c>
      <c r="E112" t="s">
        <v>706</v>
      </c>
      <c r="F112" s="75"/>
      <c r="G112" s="89"/>
      <c r="H112" s="75"/>
      <c r="I112" s="75">
        <v>-338.31</v>
      </c>
      <c r="J112" s="75">
        <v>-338.31</v>
      </c>
    </row>
    <row r="113" spans="1:10" x14ac:dyDescent="0.35">
      <c r="A113"/>
      <c r="C113"/>
      <c r="D113"/>
      <c r="E113" t="s">
        <v>822</v>
      </c>
      <c r="F113" s="75"/>
      <c r="G113" s="89"/>
      <c r="H113" s="75"/>
      <c r="I113" s="75">
        <v>-0.35</v>
      </c>
      <c r="J113" s="75">
        <v>-0.35</v>
      </c>
    </row>
    <row r="114" spans="1:10" x14ac:dyDescent="0.35">
      <c r="A114"/>
      <c r="C114"/>
      <c r="D114">
        <v>112414</v>
      </c>
      <c r="E114" t="s">
        <v>648</v>
      </c>
      <c r="F114" s="75">
        <v>-325.87</v>
      </c>
      <c r="G114" s="89"/>
      <c r="H114" s="75"/>
      <c r="I114" s="75"/>
      <c r="J114" s="75">
        <v>-325.87</v>
      </c>
    </row>
    <row r="115" spans="1:10" x14ac:dyDescent="0.35">
      <c r="A115"/>
      <c r="C115"/>
      <c r="D115"/>
      <c r="E115" t="s">
        <v>764</v>
      </c>
      <c r="F115" s="75">
        <v>-0.33</v>
      </c>
      <c r="G115" s="89"/>
      <c r="H115" s="75"/>
      <c r="I115" s="75"/>
      <c r="J115" s="75">
        <v>-0.33</v>
      </c>
    </row>
    <row r="116" spans="1:10" x14ac:dyDescent="0.35">
      <c r="A116"/>
      <c r="C116" t="s">
        <v>40</v>
      </c>
      <c r="D116">
        <v>22115</v>
      </c>
      <c r="E116" t="s">
        <v>675</v>
      </c>
      <c r="F116" s="75"/>
      <c r="G116" s="89">
        <v>-337.21</v>
      </c>
      <c r="H116" s="75"/>
      <c r="I116" s="75"/>
      <c r="J116" s="75">
        <v>-337.21</v>
      </c>
    </row>
    <row r="117" spans="1:10" x14ac:dyDescent="0.35">
      <c r="A117"/>
      <c r="C117"/>
      <c r="D117"/>
      <c r="E117" t="s">
        <v>791</v>
      </c>
      <c r="F117" s="75"/>
      <c r="G117" s="89">
        <v>-0.35</v>
      </c>
      <c r="H117" s="75"/>
      <c r="I117" s="75"/>
      <c r="J117" s="75">
        <v>-0.35</v>
      </c>
    </row>
    <row r="118" spans="1:10" x14ac:dyDescent="0.35">
      <c r="A118"/>
      <c r="C118"/>
      <c r="D118">
        <v>112414</v>
      </c>
      <c r="E118" t="s">
        <v>649</v>
      </c>
      <c r="F118" s="75">
        <v>-325.83999999999997</v>
      </c>
      <c r="G118" s="89"/>
      <c r="H118" s="75"/>
      <c r="I118" s="75"/>
      <c r="J118" s="75">
        <v>-325.83999999999997</v>
      </c>
    </row>
    <row r="119" spans="1:10" x14ac:dyDescent="0.35">
      <c r="A119"/>
      <c r="C119"/>
      <c r="D119"/>
      <c r="E119" t="s">
        <v>765</v>
      </c>
      <c r="F119" s="75">
        <v>-0.33</v>
      </c>
      <c r="G119" s="89"/>
      <c r="H119" s="75"/>
      <c r="I119" s="75"/>
      <c r="J119" s="75">
        <v>-0.33</v>
      </c>
    </row>
    <row r="120" spans="1:10" x14ac:dyDescent="0.35">
      <c r="A120"/>
      <c r="C120" t="s">
        <v>57</v>
      </c>
      <c r="D120">
        <v>22115</v>
      </c>
      <c r="E120" t="s">
        <v>676</v>
      </c>
      <c r="F120" s="75"/>
      <c r="G120" s="89">
        <v>-340.65</v>
      </c>
      <c r="H120" s="75"/>
      <c r="I120" s="75"/>
      <c r="J120" s="75">
        <v>-340.65</v>
      </c>
    </row>
    <row r="121" spans="1:10" x14ac:dyDescent="0.35">
      <c r="A121"/>
      <c r="C121"/>
      <c r="D121"/>
      <c r="E121" t="s">
        <v>792</v>
      </c>
      <c r="F121" s="75"/>
      <c r="G121" s="89">
        <v>-0.35</v>
      </c>
      <c r="H121" s="75"/>
      <c r="I121" s="75"/>
      <c r="J121" s="75">
        <v>-0.35</v>
      </c>
    </row>
    <row r="122" spans="1:10" x14ac:dyDescent="0.35">
      <c r="A122"/>
      <c r="C122"/>
      <c r="D122">
        <v>52815</v>
      </c>
      <c r="E122" t="s">
        <v>707</v>
      </c>
      <c r="F122" s="75"/>
      <c r="G122" s="89"/>
      <c r="H122" s="75"/>
      <c r="I122" s="75">
        <v>-12.58</v>
      </c>
      <c r="J122" s="75">
        <v>-12.58</v>
      </c>
    </row>
    <row r="123" spans="1:10" x14ac:dyDescent="0.35">
      <c r="A123"/>
      <c r="C123"/>
      <c r="D123"/>
      <c r="E123" t="s">
        <v>823</v>
      </c>
      <c r="F123" s="75"/>
      <c r="G123" s="89"/>
      <c r="H123" s="75"/>
      <c r="I123" s="75">
        <v>-0.35</v>
      </c>
      <c r="J123" s="75">
        <v>-0.35</v>
      </c>
    </row>
    <row r="124" spans="1:10" x14ac:dyDescent="0.35">
      <c r="A124"/>
      <c r="C124" t="s">
        <v>58</v>
      </c>
      <c r="D124">
        <v>22115</v>
      </c>
      <c r="E124" t="s">
        <v>677</v>
      </c>
      <c r="F124" s="75"/>
      <c r="G124" s="89">
        <v>-342</v>
      </c>
      <c r="H124" s="75"/>
      <c r="I124" s="75"/>
      <c r="J124" s="75">
        <v>-342</v>
      </c>
    </row>
    <row r="125" spans="1:10" x14ac:dyDescent="0.35">
      <c r="A125"/>
      <c r="C125"/>
      <c r="D125"/>
      <c r="E125" t="s">
        <v>793</v>
      </c>
      <c r="F125" s="75"/>
      <c r="G125" s="89">
        <v>-0.35</v>
      </c>
      <c r="H125" s="75"/>
      <c r="I125" s="75"/>
      <c r="J125" s="75">
        <v>-0.35</v>
      </c>
    </row>
    <row r="126" spans="1:10" x14ac:dyDescent="0.35">
      <c r="A126"/>
      <c r="C126"/>
      <c r="D126">
        <v>52815</v>
      </c>
      <c r="E126" t="s">
        <v>708</v>
      </c>
      <c r="F126" s="75"/>
      <c r="G126" s="89"/>
      <c r="H126" s="75"/>
      <c r="I126" s="75">
        <v>-337.68</v>
      </c>
      <c r="J126" s="75">
        <v>-337.68</v>
      </c>
    </row>
    <row r="127" spans="1:10" x14ac:dyDescent="0.35">
      <c r="A127"/>
      <c r="C127"/>
      <c r="D127"/>
      <c r="E127" t="s">
        <v>824</v>
      </c>
      <c r="F127" s="75"/>
      <c r="G127" s="89"/>
      <c r="H127" s="75"/>
      <c r="I127" s="75">
        <v>-0.34</v>
      </c>
      <c r="J127" s="75">
        <v>-0.34</v>
      </c>
    </row>
    <row r="128" spans="1:10" x14ac:dyDescent="0.35">
      <c r="A128"/>
      <c r="C128" t="s">
        <v>69</v>
      </c>
      <c r="D128">
        <v>52815</v>
      </c>
      <c r="E128" t="s">
        <v>709</v>
      </c>
      <c r="F128" s="75"/>
      <c r="G128" s="89"/>
      <c r="H128" s="75"/>
      <c r="I128" s="75">
        <v>-12.2</v>
      </c>
      <c r="J128" s="75">
        <v>-12.2</v>
      </c>
    </row>
    <row r="129" spans="1:10" x14ac:dyDescent="0.35">
      <c r="A129"/>
      <c r="C129"/>
      <c r="D129"/>
      <c r="E129" t="s">
        <v>825</v>
      </c>
      <c r="F129" s="75"/>
      <c r="G129" s="89"/>
      <c r="H129" s="75"/>
      <c r="I129" s="75">
        <v>-0.34</v>
      </c>
      <c r="J129" s="75">
        <v>-0.34</v>
      </c>
    </row>
    <row r="130" spans="1:10" x14ac:dyDescent="0.35">
      <c r="A130"/>
      <c r="C130" t="s">
        <v>70</v>
      </c>
      <c r="D130">
        <v>52815</v>
      </c>
      <c r="E130" t="s">
        <v>710</v>
      </c>
      <c r="F130" s="75"/>
      <c r="G130" s="89"/>
      <c r="H130" s="75"/>
      <c r="I130" s="75">
        <v>-336.06</v>
      </c>
      <c r="J130" s="75">
        <v>-336.06</v>
      </c>
    </row>
    <row r="131" spans="1:10" x14ac:dyDescent="0.35">
      <c r="A131"/>
      <c r="C131"/>
      <c r="D131"/>
      <c r="E131" t="s">
        <v>826</v>
      </c>
      <c r="F131" s="75"/>
      <c r="G131" s="89"/>
      <c r="H131" s="75"/>
      <c r="I131" s="75">
        <v>-0.34</v>
      </c>
      <c r="J131" s="75">
        <v>-0.34</v>
      </c>
    </row>
    <row r="132" spans="1:10" x14ac:dyDescent="0.35">
      <c r="A132"/>
      <c r="C132" t="s">
        <v>59</v>
      </c>
      <c r="D132">
        <v>22115</v>
      </c>
      <c r="E132" t="s">
        <v>678</v>
      </c>
      <c r="F132" s="75"/>
      <c r="G132" s="89">
        <v>-337.15</v>
      </c>
      <c r="H132" s="75"/>
      <c r="I132" s="75"/>
      <c r="J132" s="75">
        <v>-337.15</v>
      </c>
    </row>
    <row r="133" spans="1:10" x14ac:dyDescent="0.35">
      <c r="A133"/>
      <c r="C133"/>
      <c r="D133"/>
      <c r="E133" t="s">
        <v>794</v>
      </c>
      <c r="F133" s="75"/>
      <c r="G133" s="89">
        <v>-0.35</v>
      </c>
      <c r="H133" s="75"/>
      <c r="I133" s="75"/>
      <c r="J133" s="75">
        <v>-0.35</v>
      </c>
    </row>
    <row r="134" spans="1:10" x14ac:dyDescent="0.35">
      <c r="A134"/>
      <c r="C134"/>
      <c r="D134">
        <v>52815</v>
      </c>
      <c r="E134" t="s">
        <v>711</v>
      </c>
      <c r="F134" s="75"/>
      <c r="G134" s="89"/>
      <c r="H134" s="75">
        <v>-339.31</v>
      </c>
      <c r="I134" s="75"/>
      <c r="J134" s="75">
        <v>-339.31</v>
      </c>
    </row>
    <row r="135" spans="1:10" x14ac:dyDescent="0.35">
      <c r="A135"/>
      <c r="C135"/>
      <c r="D135"/>
      <c r="E135" t="s">
        <v>827</v>
      </c>
      <c r="F135" s="75"/>
      <c r="G135" s="89"/>
      <c r="H135" s="75">
        <v>-0.34</v>
      </c>
      <c r="I135" s="75"/>
      <c r="J135" s="75">
        <v>-0.34</v>
      </c>
    </row>
    <row r="136" spans="1:10" x14ac:dyDescent="0.35">
      <c r="A136"/>
      <c r="C136" t="s">
        <v>71</v>
      </c>
      <c r="D136">
        <v>52815</v>
      </c>
      <c r="E136" t="s">
        <v>712</v>
      </c>
      <c r="F136" s="75"/>
      <c r="G136" s="89">
        <v>-335.83</v>
      </c>
      <c r="H136" s="75"/>
      <c r="I136" s="75"/>
      <c r="J136" s="75">
        <v>-335.83</v>
      </c>
    </row>
    <row r="137" spans="1:10" x14ac:dyDescent="0.35">
      <c r="A137"/>
      <c r="C137"/>
      <c r="D137"/>
      <c r="E137" t="s">
        <v>828</v>
      </c>
      <c r="F137" s="75"/>
      <c r="G137" s="89">
        <v>-0.34</v>
      </c>
      <c r="H137" s="75"/>
      <c r="I137" s="75"/>
      <c r="J137" s="75">
        <v>-0.34</v>
      </c>
    </row>
    <row r="138" spans="1:10" x14ac:dyDescent="0.35">
      <c r="A138"/>
      <c r="C138" t="s">
        <v>41</v>
      </c>
      <c r="D138">
        <v>22115</v>
      </c>
      <c r="E138" t="s">
        <v>679</v>
      </c>
      <c r="F138" s="75"/>
      <c r="G138" s="89">
        <v>-342.17</v>
      </c>
      <c r="H138" s="75"/>
      <c r="I138" s="75"/>
      <c r="J138" s="75">
        <v>-342.17</v>
      </c>
    </row>
    <row r="139" spans="1:10" x14ac:dyDescent="0.35">
      <c r="A139"/>
      <c r="C139"/>
      <c r="D139"/>
      <c r="E139" t="s">
        <v>795</v>
      </c>
      <c r="F139" s="75"/>
      <c r="G139" s="89">
        <v>-0.36</v>
      </c>
      <c r="H139" s="75"/>
      <c r="I139" s="75"/>
      <c r="J139" s="75">
        <v>-0.36</v>
      </c>
    </row>
    <row r="140" spans="1:10" x14ac:dyDescent="0.35">
      <c r="A140"/>
      <c r="C140"/>
      <c r="D140">
        <v>52815</v>
      </c>
      <c r="E140" t="s">
        <v>713</v>
      </c>
      <c r="F140" s="75"/>
      <c r="G140" s="89"/>
      <c r="H140" s="75"/>
      <c r="I140" s="75">
        <v>-337.39</v>
      </c>
      <c r="J140" s="75">
        <v>-337.39</v>
      </c>
    </row>
    <row r="141" spans="1:10" x14ac:dyDescent="0.35">
      <c r="A141"/>
      <c r="C141"/>
      <c r="D141"/>
      <c r="E141" t="s">
        <v>829</v>
      </c>
      <c r="F141" s="75"/>
      <c r="G141" s="89"/>
      <c r="H141" s="75"/>
      <c r="I141" s="75">
        <v>-0.34</v>
      </c>
      <c r="J141" s="75">
        <v>-0.34</v>
      </c>
    </row>
    <row r="142" spans="1:10" x14ac:dyDescent="0.35">
      <c r="A142"/>
      <c r="C142"/>
      <c r="D142">
        <v>112414</v>
      </c>
      <c r="E142" t="s">
        <v>650</v>
      </c>
      <c r="F142" s="75">
        <v>-326.02999999999997</v>
      </c>
      <c r="G142" s="89"/>
      <c r="H142" s="75"/>
      <c r="I142" s="75"/>
      <c r="J142" s="75">
        <v>-326.02999999999997</v>
      </c>
    </row>
    <row r="143" spans="1:10" x14ac:dyDescent="0.35">
      <c r="A143"/>
      <c r="C143"/>
      <c r="D143"/>
      <c r="E143" t="s">
        <v>766</v>
      </c>
      <c r="F143" s="75">
        <v>-0.33</v>
      </c>
      <c r="G143" s="89"/>
      <c r="H143" s="75"/>
      <c r="I143" s="75"/>
      <c r="J143" s="75">
        <v>-0.33</v>
      </c>
    </row>
    <row r="144" spans="1:10" x14ac:dyDescent="0.35">
      <c r="A144"/>
      <c r="C144" t="s">
        <v>42</v>
      </c>
      <c r="D144">
        <v>22115</v>
      </c>
      <c r="E144" t="s">
        <v>680</v>
      </c>
      <c r="F144" s="75"/>
      <c r="G144" s="89">
        <v>-2</v>
      </c>
      <c r="H144" s="75"/>
      <c r="I144" s="75"/>
      <c r="J144" s="75">
        <v>-2</v>
      </c>
    </row>
    <row r="145" spans="1:10" x14ac:dyDescent="0.35">
      <c r="A145"/>
      <c r="C145"/>
      <c r="D145"/>
      <c r="E145" t="s">
        <v>796</v>
      </c>
      <c r="F145" s="75"/>
      <c r="G145" s="89">
        <v>0</v>
      </c>
      <c r="H145" s="75"/>
      <c r="I145" s="75"/>
      <c r="J145" s="75">
        <v>0</v>
      </c>
    </row>
    <row r="146" spans="1:10" x14ac:dyDescent="0.35">
      <c r="A146"/>
      <c r="C146"/>
      <c r="D146">
        <v>112414</v>
      </c>
      <c r="E146" t="s">
        <v>651</v>
      </c>
      <c r="F146" s="75">
        <v>-325.81</v>
      </c>
      <c r="G146" s="89"/>
      <c r="H146" s="75"/>
      <c r="I146" s="75"/>
      <c r="J146" s="75">
        <v>-325.81</v>
      </c>
    </row>
    <row r="147" spans="1:10" x14ac:dyDescent="0.35">
      <c r="A147"/>
      <c r="C147"/>
      <c r="D147"/>
      <c r="E147" t="s">
        <v>767</v>
      </c>
      <c r="F147" s="75">
        <v>-0.34</v>
      </c>
      <c r="G147" s="89"/>
      <c r="H147" s="75"/>
      <c r="I147" s="75"/>
      <c r="J147" s="75">
        <v>-0.34</v>
      </c>
    </row>
    <row r="148" spans="1:10" x14ac:dyDescent="0.35">
      <c r="A148"/>
      <c r="C148" t="s">
        <v>43</v>
      </c>
      <c r="D148">
        <v>22115</v>
      </c>
      <c r="E148" t="s">
        <v>681</v>
      </c>
      <c r="F148" s="75"/>
      <c r="G148" s="89">
        <v>-338.52</v>
      </c>
      <c r="H148" s="75"/>
      <c r="I148" s="75"/>
      <c r="J148" s="75">
        <v>-338.52</v>
      </c>
    </row>
    <row r="149" spans="1:10" x14ac:dyDescent="0.35">
      <c r="A149"/>
      <c r="C149"/>
      <c r="D149"/>
      <c r="E149" t="s">
        <v>797</v>
      </c>
      <c r="F149" s="75"/>
      <c r="G149" s="89">
        <v>-0.35</v>
      </c>
      <c r="H149" s="75"/>
      <c r="I149" s="75"/>
      <c r="J149" s="75">
        <v>-0.35</v>
      </c>
    </row>
    <row r="150" spans="1:10" x14ac:dyDescent="0.35">
      <c r="A150"/>
      <c r="C150"/>
      <c r="D150">
        <v>112414</v>
      </c>
      <c r="E150" t="s">
        <v>652</v>
      </c>
      <c r="F150" s="75">
        <v>-325.82</v>
      </c>
      <c r="G150" s="89"/>
      <c r="H150" s="75"/>
      <c r="I150" s="75"/>
      <c r="J150" s="75">
        <v>-325.82</v>
      </c>
    </row>
    <row r="151" spans="1:10" x14ac:dyDescent="0.35">
      <c r="A151"/>
      <c r="C151"/>
      <c r="D151"/>
      <c r="E151" t="s">
        <v>768</v>
      </c>
      <c r="F151" s="75">
        <v>-0.33</v>
      </c>
      <c r="G151" s="89"/>
      <c r="H151" s="75"/>
      <c r="I151" s="75"/>
      <c r="J151" s="75">
        <v>-0.33</v>
      </c>
    </row>
    <row r="152" spans="1:10" x14ac:dyDescent="0.35">
      <c r="A152"/>
      <c r="C152" t="s">
        <v>60</v>
      </c>
      <c r="D152">
        <v>22115</v>
      </c>
      <c r="E152" t="s">
        <v>682</v>
      </c>
      <c r="F152" s="75"/>
      <c r="G152" s="89">
        <v>-342.45</v>
      </c>
      <c r="H152" s="75"/>
      <c r="I152" s="75"/>
      <c r="J152" s="75">
        <v>-342.45</v>
      </c>
    </row>
    <row r="153" spans="1:10" x14ac:dyDescent="0.35">
      <c r="A153"/>
      <c r="C153"/>
      <c r="D153"/>
      <c r="E153" t="s">
        <v>798</v>
      </c>
      <c r="F153" s="75"/>
      <c r="G153" s="89">
        <v>-0.36</v>
      </c>
      <c r="H153" s="75"/>
      <c r="I153" s="75"/>
      <c r="J153" s="75">
        <v>-0.36</v>
      </c>
    </row>
    <row r="154" spans="1:10" x14ac:dyDescent="0.35">
      <c r="A154"/>
      <c r="C154"/>
      <c r="D154">
        <v>52815</v>
      </c>
      <c r="E154" t="s">
        <v>714</v>
      </c>
      <c r="F154" s="75"/>
      <c r="G154" s="89"/>
      <c r="H154" s="75"/>
      <c r="I154" s="75">
        <v>-337.62</v>
      </c>
      <c r="J154" s="75">
        <v>-337.62</v>
      </c>
    </row>
    <row r="155" spans="1:10" x14ac:dyDescent="0.35">
      <c r="A155"/>
      <c r="C155"/>
      <c r="D155"/>
      <c r="E155" t="s">
        <v>830</v>
      </c>
      <c r="F155" s="75"/>
      <c r="G155" s="89"/>
      <c r="H155" s="75"/>
      <c r="I155" s="75">
        <v>-0.34</v>
      </c>
      <c r="J155" s="75">
        <v>-0.34</v>
      </c>
    </row>
    <row r="156" spans="1:10" x14ac:dyDescent="0.35">
      <c r="A156"/>
      <c r="C156" t="s">
        <v>44</v>
      </c>
      <c r="D156">
        <v>112414</v>
      </c>
      <c r="E156" t="s">
        <v>653</v>
      </c>
      <c r="F156" s="75">
        <v>-325.79000000000002</v>
      </c>
      <c r="G156" s="89"/>
      <c r="H156" s="75"/>
      <c r="I156" s="75"/>
      <c r="J156" s="75">
        <v>-325.79000000000002</v>
      </c>
    </row>
    <row r="157" spans="1:10" x14ac:dyDescent="0.35">
      <c r="A157"/>
      <c r="C157"/>
      <c r="D157"/>
      <c r="E157" t="s">
        <v>769</v>
      </c>
      <c r="F157" s="75">
        <v>-0.33</v>
      </c>
      <c r="G157" s="89"/>
      <c r="H157" s="75"/>
      <c r="I157" s="75"/>
      <c r="J157" s="75">
        <v>-0.33</v>
      </c>
    </row>
    <row r="158" spans="1:10" x14ac:dyDescent="0.35">
      <c r="A158"/>
      <c r="C158" t="s">
        <v>45</v>
      </c>
      <c r="D158">
        <v>22115</v>
      </c>
      <c r="E158" t="s">
        <v>683</v>
      </c>
      <c r="F158" s="75"/>
      <c r="G158" s="89">
        <v>-340.43</v>
      </c>
      <c r="H158" s="75"/>
      <c r="I158" s="75"/>
      <c r="J158" s="75">
        <v>-340.43</v>
      </c>
    </row>
    <row r="159" spans="1:10" x14ac:dyDescent="0.35">
      <c r="A159"/>
      <c r="C159"/>
      <c r="D159"/>
      <c r="E159" t="s">
        <v>799</v>
      </c>
      <c r="F159" s="75"/>
      <c r="G159" s="89">
        <v>-0.36</v>
      </c>
      <c r="H159" s="75"/>
      <c r="I159" s="75"/>
      <c r="J159" s="75">
        <v>-0.36</v>
      </c>
    </row>
    <row r="160" spans="1:10" x14ac:dyDescent="0.35">
      <c r="A160"/>
      <c r="C160"/>
      <c r="D160">
        <v>52815</v>
      </c>
      <c r="E160" t="s">
        <v>715</v>
      </c>
      <c r="F160" s="75"/>
      <c r="G160" s="89"/>
      <c r="H160" s="75"/>
      <c r="I160" s="75">
        <v>-336.92</v>
      </c>
      <c r="J160" s="75">
        <v>-336.92</v>
      </c>
    </row>
    <row r="161" spans="1:10" x14ac:dyDescent="0.35">
      <c r="A161"/>
      <c r="C161"/>
      <c r="D161"/>
      <c r="E161" t="s">
        <v>831</v>
      </c>
      <c r="F161" s="75"/>
      <c r="G161" s="89"/>
      <c r="H161" s="75"/>
      <c r="I161" s="75">
        <v>-0.34</v>
      </c>
      <c r="J161" s="75">
        <v>-0.34</v>
      </c>
    </row>
    <row r="162" spans="1:10" x14ac:dyDescent="0.35">
      <c r="A162"/>
      <c r="C162"/>
      <c r="D162">
        <v>112414</v>
      </c>
      <c r="E162" t="s">
        <v>654</v>
      </c>
      <c r="F162" s="75">
        <v>-325.85000000000002</v>
      </c>
      <c r="G162" s="89"/>
      <c r="H162" s="75"/>
      <c r="I162" s="75"/>
      <c r="J162" s="75">
        <v>-325.85000000000002</v>
      </c>
    </row>
    <row r="163" spans="1:10" x14ac:dyDescent="0.35">
      <c r="A163"/>
      <c r="C163"/>
      <c r="D163"/>
      <c r="E163" t="s">
        <v>770</v>
      </c>
      <c r="F163" s="75">
        <v>-0.33</v>
      </c>
      <c r="G163" s="89"/>
      <c r="H163" s="75"/>
      <c r="I163" s="75"/>
      <c r="J163" s="75">
        <v>-0.33</v>
      </c>
    </row>
    <row r="164" spans="1:10" x14ac:dyDescent="0.35">
      <c r="A164"/>
      <c r="C164" t="s">
        <v>46</v>
      </c>
      <c r="D164">
        <v>22115</v>
      </c>
      <c r="E164" t="s">
        <v>684</v>
      </c>
      <c r="F164" s="75"/>
      <c r="G164" s="89">
        <v>-340.28</v>
      </c>
      <c r="H164" s="75"/>
      <c r="I164" s="75"/>
      <c r="J164" s="75">
        <v>-340.28</v>
      </c>
    </row>
    <row r="165" spans="1:10" x14ac:dyDescent="0.35">
      <c r="A165"/>
      <c r="C165"/>
      <c r="D165"/>
      <c r="E165" t="s">
        <v>800</v>
      </c>
      <c r="F165" s="75"/>
      <c r="G165" s="89">
        <v>-0.35</v>
      </c>
      <c r="H165" s="75"/>
      <c r="I165" s="75"/>
      <c r="J165" s="75">
        <v>-0.35</v>
      </c>
    </row>
    <row r="166" spans="1:10" x14ac:dyDescent="0.35">
      <c r="A166"/>
      <c r="C166"/>
      <c r="D166">
        <v>112414</v>
      </c>
      <c r="E166" t="s">
        <v>655</v>
      </c>
      <c r="F166" s="75">
        <v>-325.64</v>
      </c>
      <c r="G166" s="89"/>
      <c r="H166" s="75"/>
      <c r="I166" s="75"/>
      <c r="J166" s="75">
        <v>-325.64</v>
      </c>
    </row>
    <row r="167" spans="1:10" x14ac:dyDescent="0.35">
      <c r="A167"/>
      <c r="C167"/>
      <c r="D167"/>
      <c r="E167" t="s">
        <v>771</v>
      </c>
      <c r="F167" s="75">
        <v>-0.33</v>
      </c>
      <c r="G167" s="89"/>
      <c r="H167" s="75"/>
      <c r="I167" s="75"/>
      <c r="J167" s="75">
        <v>-0.33</v>
      </c>
    </row>
    <row r="168" spans="1:10" x14ac:dyDescent="0.35">
      <c r="A168"/>
      <c r="C168" t="s">
        <v>72</v>
      </c>
      <c r="D168">
        <v>52815</v>
      </c>
      <c r="E168" t="s">
        <v>716</v>
      </c>
      <c r="F168" s="75"/>
      <c r="G168" s="89"/>
      <c r="H168" s="75"/>
      <c r="I168" s="75">
        <v>-17.02</v>
      </c>
      <c r="J168" s="75">
        <v>-17.02</v>
      </c>
    </row>
    <row r="169" spans="1:10" x14ac:dyDescent="0.35">
      <c r="A169"/>
      <c r="C169"/>
      <c r="D169"/>
      <c r="E169" t="s">
        <v>832</v>
      </c>
      <c r="F169" s="75"/>
      <c r="G169" s="89"/>
      <c r="H169" s="75"/>
      <c r="I169" s="75">
        <v>-0.34</v>
      </c>
      <c r="J169" s="75">
        <v>-0.34</v>
      </c>
    </row>
    <row r="170" spans="1:10" x14ac:dyDescent="0.35">
      <c r="A170"/>
      <c r="C170" t="s">
        <v>61</v>
      </c>
      <c r="D170">
        <v>22115</v>
      </c>
      <c r="E170" t="s">
        <v>685</v>
      </c>
      <c r="F170" s="75"/>
      <c r="G170" s="89">
        <v>-339.6</v>
      </c>
      <c r="H170" s="75"/>
      <c r="I170" s="75"/>
      <c r="J170" s="75">
        <v>-339.6</v>
      </c>
    </row>
    <row r="171" spans="1:10" x14ac:dyDescent="0.35">
      <c r="A171"/>
      <c r="C171"/>
      <c r="D171"/>
      <c r="E171" t="s">
        <v>801</v>
      </c>
      <c r="F171" s="75"/>
      <c r="G171" s="89">
        <v>-0.36</v>
      </c>
      <c r="H171" s="75"/>
      <c r="I171" s="75"/>
      <c r="J171" s="75">
        <v>-0.36</v>
      </c>
    </row>
    <row r="172" spans="1:10" x14ac:dyDescent="0.35">
      <c r="A172"/>
      <c r="C172" t="s">
        <v>47</v>
      </c>
      <c r="D172">
        <v>112414</v>
      </c>
      <c r="E172" t="s">
        <v>656</v>
      </c>
      <c r="F172" s="75">
        <v>-325.76</v>
      </c>
      <c r="G172" s="89"/>
      <c r="H172" s="75"/>
      <c r="I172" s="75"/>
      <c r="J172" s="75">
        <v>-325.76</v>
      </c>
    </row>
    <row r="173" spans="1:10" x14ac:dyDescent="0.35">
      <c r="A173"/>
      <c r="C173"/>
      <c r="D173"/>
      <c r="E173" t="s">
        <v>772</v>
      </c>
      <c r="F173" s="75">
        <v>-0.33</v>
      </c>
      <c r="G173" s="89"/>
      <c r="H173" s="75"/>
      <c r="I173" s="75"/>
      <c r="J173" s="75">
        <v>-0.33</v>
      </c>
    </row>
    <row r="174" spans="1:10" x14ac:dyDescent="0.35">
      <c r="A174"/>
      <c r="C174" t="s">
        <v>48</v>
      </c>
      <c r="D174">
        <v>22115</v>
      </c>
      <c r="E174" t="s">
        <v>686</v>
      </c>
      <c r="F174" s="75"/>
      <c r="G174" s="89">
        <v>-341.86</v>
      </c>
      <c r="H174" s="75"/>
      <c r="I174" s="75"/>
      <c r="J174" s="75">
        <v>-341.86</v>
      </c>
    </row>
    <row r="175" spans="1:10" x14ac:dyDescent="0.35">
      <c r="A175"/>
      <c r="C175"/>
      <c r="D175"/>
      <c r="E175" t="s">
        <v>802</v>
      </c>
      <c r="F175" s="75"/>
      <c r="G175" s="89">
        <v>-0.36</v>
      </c>
      <c r="H175" s="75"/>
      <c r="I175" s="75"/>
      <c r="J175" s="75">
        <v>-0.36</v>
      </c>
    </row>
    <row r="176" spans="1:10" x14ac:dyDescent="0.35">
      <c r="A176"/>
      <c r="C176"/>
      <c r="D176">
        <v>112414</v>
      </c>
      <c r="E176" t="s">
        <v>657</v>
      </c>
      <c r="F176" s="75">
        <v>-325.83999999999997</v>
      </c>
      <c r="G176" s="89"/>
      <c r="H176" s="75"/>
      <c r="I176" s="75"/>
      <c r="J176" s="75">
        <v>-325.83999999999997</v>
      </c>
    </row>
    <row r="177" spans="1:10" x14ac:dyDescent="0.35">
      <c r="A177"/>
      <c r="C177"/>
      <c r="D177"/>
      <c r="E177" t="s">
        <v>773</v>
      </c>
      <c r="F177" s="75">
        <v>-0.33</v>
      </c>
      <c r="G177" s="89"/>
      <c r="H177" s="75"/>
      <c r="I177" s="75"/>
      <c r="J177" s="75">
        <v>-0.33</v>
      </c>
    </row>
    <row r="178" spans="1:10" x14ac:dyDescent="0.35">
      <c r="A178"/>
      <c r="C178" t="s">
        <v>49</v>
      </c>
      <c r="D178">
        <v>112414</v>
      </c>
      <c r="E178" t="s">
        <v>658</v>
      </c>
      <c r="F178" s="75">
        <v>-325.77</v>
      </c>
      <c r="G178" s="89"/>
      <c r="H178" s="75"/>
      <c r="I178" s="75"/>
      <c r="J178" s="75">
        <v>-325.77</v>
      </c>
    </row>
    <row r="179" spans="1:10" x14ac:dyDescent="0.35">
      <c r="A179"/>
      <c r="C179"/>
      <c r="D179"/>
      <c r="E179" t="s">
        <v>774</v>
      </c>
      <c r="F179" s="75">
        <v>-0.33</v>
      </c>
      <c r="G179" s="89"/>
      <c r="H179" s="75"/>
      <c r="I179" s="75"/>
      <c r="J179" s="75">
        <v>-0.33</v>
      </c>
    </row>
    <row r="180" spans="1:10" x14ac:dyDescent="0.35">
      <c r="A180"/>
      <c r="C180" t="s">
        <v>50</v>
      </c>
      <c r="D180">
        <v>22115</v>
      </c>
      <c r="E180" t="s">
        <v>687</v>
      </c>
      <c r="F180" s="75"/>
      <c r="G180" s="89">
        <v>-338.67</v>
      </c>
      <c r="H180" s="75"/>
      <c r="I180" s="75"/>
      <c r="J180" s="75">
        <v>-338.67</v>
      </c>
    </row>
    <row r="181" spans="1:10" x14ac:dyDescent="0.35">
      <c r="A181"/>
      <c r="C181"/>
      <c r="D181"/>
      <c r="E181" t="s">
        <v>803</v>
      </c>
      <c r="F181" s="75"/>
      <c r="G181" s="89">
        <v>-0.35</v>
      </c>
      <c r="H181" s="75"/>
      <c r="I181" s="75"/>
      <c r="J181" s="75">
        <v>-0.35</v>
      </c>
    </row>
    <row r="182" spans="1:10" x14ac:dyDescent="0.35">
      <c r="A182"/>
      <c r="C182"/>
      <c r="D182">
        <v>52815</v>
      </c>
      <c r="E182" t="s">
        <v>717</v>
      </c>
      <c r="F182" s="75"/>
      <c r="G182" s="89"/>
      <c r="H182" s="75"/>
      <c r="I182" s="75">
        <v>-340.45</v>
      </c>
      <c r="J182" s="75">
        <v>-340.45</v>
      </c>
    </row>
    <row r="183" spans="1:10" x14ac:dyDescent="0.35">
      <c r="A183"/>
      <c r="C183"/>
      <c r="D183"/>
      <c r="E183" t="s">
        <v>833</v>
      </c>
      <c r="F183" s="75"/>
      <c r="G183" s="89"/>
      <c r="H183" s="75"/>
      <c r="I183" s="75">
        <v>-0.34</v>
      </c>
      <c r="J183" s="75">
        <v>-0.34</v>
      </c>
    </row>
    <row r="184" spans="1:10" x14ac:dyDescent="0.35">
      <c r="A184"/>
      <c r="C184"/>
      <c r="D184">
        <v>112414</v>
      </c>
      <c r="E184" t="s">
        <v>659</v>
      </c>
      <c r="F184" s="75">
        <v>-326.08999999999997</v>
      </c>
      <c r="G184" s="89"/>
      <c r="H184" s="75"/>
      <c r="I184" s="75"/>
      <c r="J184" s="75">
        <v>-326.08999999999997</v>
      </c>
    </row>
    <row r="185" spans="1:10" x14ac:dyDescent="0.35">
      <c r="A185"/>
      <c r="C185"/>
      <c r="D185"/>
      <c r="E185" t="s">
        <v>775</v>
      </c>
      <c r="F185" s="75">
        <v>-0.33</v>
      </c>
      <c r="G185" s="89"/>
      <c r="H185" s="75"/>
      <c r="I185" s="75"/>
      <c r="J185" s="75">
        <v>-0.33</v>
      </c>
    </row>
    <row r="186" spans="1:10" x14ac:dyDescent="0.35">
      <c r="A186"/>
      <c r="C186" t="s">
        <v>51</v>
      </c>
      <c r="D186">
        <v>52815</v>
      </c>
      <c r="E186" t="s">
        <v>718</v>
      </c>
      <c r="F186" s="75"/>
      <c r="G186" s="89"/>
      <c r="H186" s="75"/>
      <c r="I186" s="75">
        <v>-337.47</v>
      </c>
      <c r="J186" s="75">
        <v>-337.47</v>
      </c>
    </row>
    <row r="187" spans="1:10" x14ac:dyDescent="0.35">
      <c r="A187"/>
      <c r="C187"/>
      <c r="D187"/>
      <c r="E187" t="s">
        <v>834</v>
      </c>
      <c r="F187" s="75"/>
      <c r="G187" s="89"/>
      <c r="H187" s="75"/>
      <c r="I187" s="75">
        <v>-0.34</v>
      </c>
      <c r="J187" s="75">
        <v>-0.34</v>
      </c>
    </row>
    <row r="188" spans="1:10" x14ac:dyDescent="0.35">
      <c r="A188"/>
      <c r="C188"/>
      <c r="D188">
        <v>112414</v>
      </c>
      <c r="E188" t="s">
        <v>660</v>
      </c>
      <c r="F188" s="75">
        <v>-325.39</v>
      </c>
      <c r="G188" s="89"/>
      <c r="H188" s="75"/>
      <c r="I188" s="75"/>
      <c r="J188" s="75">
        <v>-325.39</v>
      </c>
    </row>
    <row r="189" spans="1:10" x14ac:dyDescent="0.35">
      <c r="A189"/>
      <c r="C189"/>
      <c r="D189"/>
      <c r="E189" t="s">
        <v>776</v>
      </c>
      <c r="F189" s="75">
        <v>-0.34</v>
      </c>
      <c r="G189" s="89"/>
      <c r="H189" s="75"/>
      <c r="I189" s="75"/>
      <c r="J189" s="75">
        <v>-0.34</v>
      </c>
    </row>
    <row r="190" spans="1:10" x14ac:dyDescent="0.35">
      <c r="A190"/>
      <c r="C190" t="s">
        <v>52</v>
      </c>
      <c r="D190">
        <v>22115</v>
      </c>
      <c r="E190" t="s">
        <v>688</v>
      </c>
      <c r="F190" s="75"/>
      <c r="G190" s="89">
        <v>-338.84</v>
      </c>
      <c r="H190" s="75"/>
      <c r="I190" s="75"/>
      <c r="J190" s="75">
        <v>-338.84</v>
      </c>
    </row>
    <row r="191" spans="1:10" x14ac:dyDescent="0.35">
      <c r="A191"/>
      <c r="C191"/>
      <c r="D191"/>
      <c r="E191" t="s">
        <v>804</v>
      </c>
      <c r="F191" s="75"/>
      <c r="G191" s="89">
        <v>-0.35</v>
      </c>
      <c r="H191" s="75"/>
      <c r="I191" s="75"/>
      <c r="J191" s="75">
        <v>-0.35</v>
      </c>
    </row>
    <row r="192" spans="1:10" x14ac:dyDescent="0.35">
      <c r="A192"/>
      <c r="C192"/>
      <c r="D192">
        <v>112414</v>
      </c>
      <c r="E192" t="s">
        <v>661</v>
      </c>
      <c r="F192" s="75">
        <v>-325.92</v>
      </c>
      <c r="G192" s="89"/>
      <c r="H192" s="75"/>
      <c r="I192" s="75"/>
      <c r="J192" s="75">
        <v>-325.92</v>
      </c>
    </row>
    <row r="193" spans="1:10" x14ac:dyDescent="0.35">
      <c r="A193"/>
      <c r="C193"/>
      <c r="D193"/>
      <c r="E193" t="s">
        <v>777</v>
      </c>
      <c r="F193" s="75">
        <v>-0.33</v>
      </c>
      <c r="G193" s="89"/>
      <c r="H193" s="75"/>
      <c r="I193" s="75"/>
      <c r="J193" s="75">
        <v>-0.33</v>
      </c>
    </row>
    <row r="194" spans="1:10" x14ac:dyDescent="0.35">
      <c r="A194"/>
      <c r="C194" t="s">
        <v>62</v>
      </c>
      <c r="D194">
        <v>22115</v>
      </c>
      <c r="E194" t="s">
        <v>689</v>
      </c>
      <c r="F194" s="75"/>
      <c r="G194" s="89">
        <v>-342.29</v>
      </c>
      <c r="H194" s="75"/>
      <c r="I194" s="75"/>
      <c r="J194" s="75">
        <v>-342.29</v>
      </c>
    </row>
    <row r="195" spans="1:10" x14ac:dyDescent="0.35">
      <c r="A195"/>
      <c r="C195"/>
      <c r="D195"/>
      <c r="E195" t="s">
        <v>805</v>
      </c>
      <c r="F195" s="75"/>
      <c r="G195" s="89">
        <v>-0.36</v>
      </c>
      <c r="H195" s="75"/>
      <c r="I195" s="75"/>
      <c r="J195" s="75">
        <v>-0.36</v>
      </c>
    </row>
    <row r="196" spans="1:10" x14ac:dyDescent="0.35">
      <c r="A196"/>
      <c r="B196" t="s">
        <v>13</v>
      </c>
      <c r="C196" t="s">
        <v>1350</v>
      </c>
      <c r="D196">
        <v>40716</v>
      </c>
      <c r="E196" t="s">
        <v>1395</v>
      </c>
      <c r="F196" s="75"/>
      <c r="G196" s="89"/>
      <c r="H196" s="75">
        <v>-220.44</v>
      </c>
      <c r="I196" s="75"/>
      <c r="J196" s="75">
        <v>-220.44</v>
      </c>
    </row>
    <row r="197" spans="1:10" x14ac:dyDescent="0.35">
      <c r="A197"/>
      <c r="C197" t="s">
        <v>1342</v>
      </c>
      <c r="D197">
        <v>40716</v>
      </c>
      <c r="E197" t="s">
        <v>1396</v>
      </c>
      <c r="F197" s="75"/>
      <c r="G197" s="89"/>
      <c r="H197" s="75">
        <v>-214.29</v>
      </c>
      <c r="I197" s="75"/>
      <c r="J197" s="75">
        <v>-214.29</v>
      </c>
    </row>
    <row r="198" spans="1:10" x14ac:dyDescent="0.35">
      <c r="A198"/>
      <c r="B198" s="7" t="s">
        <v>859</v>
      </c>
      <c r="C198" s="7"/>
      <c r="D198" s="7"/>
      <c r="E198" s="7"/>
      <c r="F198" s="75">
        <v>-9458.75</v>
      </c>
      <c r="G198" s="75">
        <v>-9150.6200000000008</v>
      </c>
      <c r="H198" s="75">
        <v>-1113.58</v>
      </c>
      <c r="I198" s="75">
        <v>-7038.5500000000038</v>
      </c>
      <c r="J198" s="75">
        <v>-26761.500000000018</v>
      </c>
    </row>
    <row r="199" spans="1:10" x14ac:dyDescent="0.35">
      <c r="A199"/>
      <c r="C199"/>
      <c r="D199"/>
      <c r="E199"/>
      <c r="F199"/>
      <c r="G199"/>
      <c r="H199"/>
      <c r="I199"/>
    </row>
    <row r="200" spans="1:10" x14ac:dyDescent="0.35">
      <c r="A200"/>
      <c r="C200"/>
      <c r="D200"/>
      <c r="E200"/>
      <c r="F200"/>
      <c r="G200"/>
      <c r="H200"/>
      <c r="I200"/>
    </row>
    <row r="201" spans="1:10" x14ac:dyDescent="0.35">
      <c r="A201"/>
      <c r="C201"/>
      <c r="D201"/>
      <c r="E201"/>
      <c r="F201"/>
      <c r="G201"/>
      <c r="H201"/>
      <c r="I201"/>
    </row>
    <row r="202" spans="1:10" x14ac:dyDescent="0.35">
      <c r="A202"/>
      <c r="C202"/>
      <c r="D202"/>
      <c r="E202"/>
      <c r="F202"/>
      <c r="G202"/>
      <c r="H202"/>
      <c r="I202"/>
    </row>
    <row r="203" spans="1:10" x14ac:dyDescent="0.35">
      <c r="A203"/>
      <c r="C203"/>
      <c r="D203"/>
      <c r="E203"/>
      <c r="F203"/>
      <c r="G203"/>
      <c r="H203"/>
      <c r="I203"/>
    </row>
    <row r="204" spans="1:10" x14ac:dyDescent="0.35">
      <c r="A204"/>
      <c r="C204"/>
      <c r="D204"/>
      <c r="E204"/>
      <c r="F204"/>
      <c r="G204"/>
      <c r="H204"/>
      <c r="I204"/>
    </row>
    <row r="205" spans="1:10" x14ac:dyDescent="0.35">
      <c r="A205"/>
      <c r="C205"/>
      <c r="D205"/>
      <c r="E205"/>
      <c r="F205"/>
      <c r="G205"/>
      <c r="H205"/>
      <c r="I205"/>
    </row>
    <row r="208" spans="1:10" x14ac:dyDescent="0.35">
      <c r="A208"/>
      <c r="C208"/>
      <c r="D208"/>
      <c r="E208"/>
      <c r="F208"/>
      <c r="G208"/>
      <c r="H208"/>
      <c r="I208"/>
    </row>
    <row r="209" spans="1:9" x14ac:dyDescent="0.35">
      <c r="A209"/>
      <c r="C209"/>
      <c r="D209"/>
      <c r="E209"/>
      <c r="F209"/>
      <c r="G209"/>
      <c r="H209"/>
      <c r="I209"/>
    </row>
    <row r="210" spans="1:9" x14ac:dyDescent="0.35">
      <c r="A210"/>
      <c r="C210"/>
      <c r="D210"/>
      <c r="E210"/>
      <c r="F210"/>
      <c r="G210"/>
      <c r="H210"/>
      <c r="I210"/>
    </row>
    <row r="211" spans="1:9" x14ac:dyDescent="0.35">
      <c r="A211"/>
      <c r="C211"/>
      <c r="D211"/>
      <c r="E211"/>
      <c r="F211"/>
      <c r="G211"/>
      <c r="H211"/>
      <c r="I211"/>
    </row>
    <row r="212" spans="1:9" x14ac:dyDescent="0.35">
      <c r="A212"/>
      <c r="C212"/>
      <c r="D212"/>
      <c r="E212"/>
      <c r="F212"/>
      <c r="G212"/>
      <c r="H212"/>
      <c r="I212"/>
    </row>
    <row r="213" spans="1:9" x14ac:dyDescent="0.35">
      <c r="A213"/>
      <c r="C213"/>
      <c r="D213"/>
      <c r="E213"/>
      <c r="F213"/>
      <c r="G213"/>
      <c r="H213"/>
      <c r="I213"/>
    </row>
    <row r="214" spans="1:9" x14ac:dyDescent="0.35">
      <c r="A214"/>
      <c r="C214"/>
      <c r="D214"/>
      <c r="E214"/>
      <c r="F214"/>
      <c r="G214"/>
      <c r="H214"/>
      <c r="I214"/>
    </row>
    <row r="215" spans="1:9" x14ac:dyDescent="0.35">
      <c r="A215"/>
      <c r="C215"/>
      <c r="D215"/>
      <c r="E215"/>
      <c r="F215"/>
      <c r="G215"/>
      <c r="H215"/>
      <c r="I215"/>
    </row>
    <row r="216" spans="1:9" x14ac:dyDescent="0.35">
      <c r="A216"/>
      <c r="C216"/>
      <c r="D216"/>
      <c r="E216"/>
      <c r="F216"/>
      <c r="G216"/>
      <c r="H216"/>
      <c r="I216"/>
    </row>
    <row r="217" spans="1:9" x14ac:dyDescent="0.35">
      <c r="A217"/>
      <c r="C217"/>
      <c r="D217"/>
      <c r="E217"/>
      <c r="F217"/>
      <c r="G217"/>
      <c r="H217"/>
      <c r="I217"/>
    </row>
    <row r="218" spans="1:9" x14ac:dyDescent="0.35">
      <c r="A218"/>
      <c r="C218"/>
      <c r="D218"/>
      <c r="E218"/>
      <c r="F218"/>
      <c r="G218"/>
      <c r="H218"/>
      <c r="I218"/>
    </row>
    <row r="219" spans="1:9" x14ac:dyDescent="0.35">
      <c r="A219"/>
      <c r="C219"/>
      <c r="D219"/>
      <c r="E219"/>
      <c r="F219"/>
      <c r="G219"/>
      <c r="H219"/>
      <c r="I219"/>
    </row>
    <row r="220" spans="1:9" x14ac:dyDescent="0.35">
      <c r="A220"/>
      <c r="C220"/>
      <c r="D220"/>
      <c r="E220"/>
      <c r="F220"/>
      <c r="G220"/>
      <c r="H220"/>
      <c r="I220"/>
    </row>
    <row r="221" spans="1:9" x14ac:dyDescent="0.35">
      <c r="A221"/>
      <c r="C221"/>
      <c r="D221"/>
      <c r="E221"/>
      <c r="F221"/>
      <c r="G221"/>
      <c r="H221"/>
      <c r="I221"/>
    </row>
    <row r="222" spans="1:9" x14ac:dyDescent="0.35">
      <c r="A222"/>
      <c r="C222"/>
      <c r="D222"/>
      <c r="E222"/>
      <c r="F222"/>
      <c r="G222"/>
      <c r="H222"/>
      <c r="I222"/>
    </row>
    <row r="223" spans="1:9" x14ac:dyDescent="0.35">
      <c r="A223"/>
      <c r="C223"/>
      <c r="D223"/>
      <c r="E223"/>
      <c r="F223"/>
      <c r="G223"/>
      <c r="H223"/>
      <c r="I223"/>
    </row>
    <row r="224" spans="1:9" x14ac:dyDescent="0.35">
      <c r="A224"/>
      <c r="C224"/>
      <c r="D224"/>
      <c r="E224"/>
      <c r="F224"/>
      <c r="G224"/>
      <c r="H224"/>
      <c r="I224"/>
    </row>
    <row r="225" spans="1:9" x14ac:dyDescent="0.35">
      <c r="A225"/>
      <c r="C225"/>
      <c r="D225"/>
      <c r="E225"/>
      <c r="F225"/>
      <c r="G225"/>
      <c r="H225"/>
      <c r="I225"/>
    </row>
    <row r="226" spans="1:9" x14ac:dyDescent="0.35">
      <c r="A226"/>
      <c r="C226"/>
      <c r="D226"/>
      <c r="E226"/>
      <c r="F226"/>
      <c r="G226"/>
      <c r="H226"/>
      <c r="I226"/>
    </row>
    <row r="227" spans="1:9" x14ac:dyDescent="0.35">
      <c r="A227"/>
      <c r="C227"/>
      <c r="D227"/>
      <c r="E227"/>
      <c r="F227"/>
      <c r="G227"/>
      <c r="H227"/>
      <c r="I227"/>
    </row>
    <row r="228" spans="1:9" x14ac:dyDescent="0.35">
      <c r="A228"/>
      <c r="C228"/>
      <c r="D228"/>
      <c r="E228"/>
      <c r="F228"/>
      <c r="G228"/>
      <c r="H228"/>
      <c r="I228"/>
    </row>
    <row r="229" spans="1:9" x14ac:dyDescent="0.35">
      <c r="A229"/>
      <c r="C229"/>
      <c r="D229"/>
      <c r="E229"/>
      <c r="F229"/>
      <c r="G229"/>
      <c r="H229"/>
      <c r="I229"/>
    </row>
    <row r="230" spans="1:9" x14ac:dyDescent="0.35">
      <c r="A230"/>
      <c r="C230"/>
      <c r="D230"/>
      <c r="E230"/>
      <c r="F230"/>
      <c r="G230"/>
      <c r="H230"/>
      <c r="I230"/>
    </row>
    <row r="231" spans="1:9" x14ac:dyDescent="0.35">
      <c r="A231"/>
      <c r="C231"/>
      <c r="D231"/>
      <c r="E231"/>
      <c r="F231"/>
      <c r="G231"/>
      <c r="H231"/>
      <c r="I231"/>
    </row>
    <row r="232" spans="1:9" x14ac:dyDescent="0.35">
      <c r="A232"/>
      <c r="C232"/>
      <c r="D232"/>
      <c r="E232"/>
      <c r="F232"/>
      <c r="G232"/>
      <c r="H232"/>
      <c r="I232"/>
    </row>
    <row r="233" spans="1:9" x14ac:dyDescent="0.35">
      <c r="A233"/>
      <c r="C233"/>
      <c r="D233"/>
      <c r="E233"/>
      <c r="F233"/>
      <c r="G233"/>
      <c r="H233"/>
      <c r="I233"/>
    </row>
    <row r="234" spans="1:9" x14ac:dyDescent="0.35">
      <c r="A234"/>
      <c r="C234"/>
      <c r="D234"/>
      <c r="E234"/>
      <c r="F234"/>
      <c r="G234"/>
      <c r="H234"/>
      <c r="I234"/>
    </row>
    <row r="235" spans="1:9" x14ac:dyDescent="0.35">
      <c r="A235"/>
      <c r="C235"/>
      <c r="D235"/>
      <c r="E235"/>
      <c r="F235"/>
      <c r="G235"/>
      <c r="H235"/>
      <c r="I235"/>
    </row>
    <row r="236" spans="1:9" x14ac:dyDescent="0.35">
      <c r="A236"/>
      <c r="C236"/>
      <c r="D236"/>
      <c r="E236"/>
      <c r="F236"/>
      <c r="G236"/>
      <c r="H236"/>
      <c r="I236"/>
    </row>
    <row r="237" spans="1:9" x14ac:dyDescent="0.35">
      <c r="A237"/>
      <c r="C237"/>
      <c r="D237"/>
      <c r="E237"/>
      <c r="F237"/>
      <c r="G237"/>
      <c r="H237"/>
      <c r="I237"/>
    </row>
    <row r="238" spans="1:9" x14ac:dyDescent="0.35">
      <c r="A238"/>
      <c r="C238"/>
      <c r="D238"/>
      <c r="E238"/>
      <c r="F238"/>
      <c r="G238"/>
      <c r="H238"/>
      <c r="I238"/>
    </row>
    <row r="239" spans="1:9" x14ac:dyDescent="0.35">
      <c r="A239"/>
      <c r="C239"/>
      <c r="D239"/>
      <c r="E239"/>
      <c r="F239"/>
      <c r="G239"/>
      <c r="H239"/>
      <c r="I239"/>
    </row>
    <row r="240" spans="1:9" x14ac:dyDescent="0.35">
      <c r="A240"/>
      <c r="C240"/>
      <c r="D240"/>
      <c r="E240"/>
      <c r="F240"/>
      <c r="G240"/>
      <c r="H240"/>
      <c r="I240"/>
    </row>
    <row r="241" spans="1:9" x14ac:dyDescent="0.35">
      <c r="A241"/>
      <c r="C241"/>
      <c r="D241"/>
      <c r="E241"/>
      <c r="F241"/>
      <c r="G241"/>
      <c r="H241"/>
      <c r="I241"/>
    </row>
    <row r="242" spans="1:9" x14ac:dyDescent="0.35">
      <c r="A242"/>
      <c r="C242"/>
      <c r="D242"/>
      <c r="E242"/>
      <c r="F242"/>
      <c r="G242"/>
      <c r="H242"/>
      <c r="I242"/>
    </row>
    <row r="243" spans="1:9" x14ac:dyDescent="0.35">
      <c r="A243"/>
      <c r="C243"/>
      <c r="D243"/>
      <c r="E243"/>
      <c r="F243"/>
      <c r="G243"/>
      <c r="H243"/>
      <c r="I243"/>
    </row>
    <row r="244" spans="1:9" x14ac:dyDescent="0.35">
      <c r="A244"/>
      <c r="C244"/>
      <c r="D244"/>
      <c r="E244"/>
      <c r="F244"/>
      <c r="G244"/>
      <c r="H244"/>
      <c r="I244"/>
    </row>
    <row r="245" spans="1:9" x14ac:dyDescent="0.35">
      <c r="A245"/>
      <c r="C245"/>
      <c r="D245"/>
      <c r="E245"/>
      <c r="F245"/>
      <c r="G245"/>
      <c r="H245"/>
      <c r="I245"/>
    </row>
    <row r="246" spans="1:9" x14ac:dyDescent="0.35">
      <c r="A246"/>
      <c r="C246"/>
      <c r="D246"/>
      <c r="E246"/>
      <c r="F246"/>
      <c r="G246"/>
      <c r="H246"/>
      <c r="I246"/>
    </row>
    <row r="247" spans="1:9" x14ac:dyDescent="0.35">
      <c r="A247"/>
      <c r="C247"/>
      <c r="D247"/>
      <c r="E247"/>
      <c r="F247"/>
      <c r="G247"/>
      <c r="H247"/>
      <c r="I247"/>
    </row>
    <row r="248" spans="1:9" x14ac:dyDescent="0.35">
      <c r="A248"/>
      <c r="C248"/>
      <c r="D248"/>
      <c r="E248"/>
      <c r="F248"/>
      <c r="G248"/>
      <c r="H248"/>
      <c r="I248"/>
    </row>
    <row r="249" spans="1:9" x14ac:dyDescent="0.35">
      <c r="A249"/>
      <c r="C249"/>
      <c r="D249"/>
      <c r="E249"/>
      <c r="F249"/>
      <c r="G249"/>
      <c r="H249"/>
      <c r="I249"/>
    </row>
    <row r="250" spans="1:9" x14ac:dyDescent="0.35">
      <c r="A250"/>
      <c r="C250"/>
      <c r="D250"/>
      <c r="E250"/>
      <c r="F250"/>
      <c r="G250"/>
      <c r="H250"/>
      <c r="I250"/>
    </row>
    <row r="251" spans="1:9" x14ac:dyDescent="0.35">
      <c r="A251"/>
      <c r="C251"/>
      <c r="D251"/>
      <c r="E251"/>
      <c r="F251"/>
      <c r="G251"/>
      <c r="H251"/>
      <c r="I251"/>
    </row>
    <row r="252" spans="1:9" x14ac:dyDescent="0.35">
      <c r="A252"/>
      <c r="C252"/>
      <c r="D252"/>
      <c r="E252"/>
      <c r="F252"/>
      <c r="G252"/>
      <c r="H252"/>
      <c r="I252"/>
    </row>
    <row r="253" spans="1:9" x14ac:dyDescent="0.35">
      <c r="A253"/>
      <c r="C253"/>
      <c r="D253"/>
      <c r="E253"/>
      <c r="F253"/>
      <c r="G253"/>
      <c r="H253"/>
      <c r="I253"/>
    </row>
    <row r="254" spans="1:9" x14ac:dyDescent="0.35">
      <c r="A254"/>
      <c r="C254"/>
      <c r="D254"/>
      <c r="E254"/>
      <c r="F254"/>
      <c r="G254"/>
      <c r="H254"/>
      <c r="I254"/>
    </row>
    <row r="255" spans="1:9" x14ac:dyDescent="0.35">
      <c r="A255"/>
      <c r="C255"/>
      <c r="D255"/>
      <c r="E255"/>
      <c r="F255"/>
      <c r="G255"/>
      <c r="H255"/>
      <c r="I255"/>
    </row>
    <row r="256" spans="1:9" x14ac:dyDescent="0.35">
      <c r="A256"/>
      <c r="C256"/>
      <c r="D256"/>
      <c r="E256"/>
      <c r="F256"/>
      <c r="G256"/>
      <c r="H256"/>
      <c r="I256"/>
    </row>
    <row r="257" spans="1:9" x14ac:dyDescent="0.35">
      <c r="A257"/>
      <c r="C257"/>
      <c r="D257"/>
      <c r="E257"/>
      <c r="F257"/>
      <c r="G257"/>
      <c r="H257"/>
      <c r="I257"/>
    </row>
    <row r="258" spans="1:9" x14ac:dyDescent="0.35">
      <c r="A258"/>
      <c r="C258"/>
      <c r="D258"/>
      <c r="E258"/>
      <c r="F258"/>
      <c r="G258"/>
      <c r="H258"/>
      <c r="I258"/>
    </row>
    <row r="259" spans="1:9" x14ac:dyDescent="0.35">
      <c r="A259"/>
      <c r="C259"/>
      <c r="D259"/>
      <c r="E259"/>
      <c r="F259"/>
      <c r="G259"/>
      <c r="H259"/>
      <c r="I259"/>
    </row>
    <row r="260" spans="1:9" x14ac:dyDescent="0.35">
      <c r="A260"/>
      <c r="C260"/>
      <c r="D260"/>
      <c r="E260"/>
      <c r="F260"/>
      <c r="G260"/>
      <c r="H260"/>
      <c r="I260"/>
    </row>
    <row r="261" spans="1:9" x14ac:dyDescent="0.35">
      <c r="A261"/>
      <c r="C261"/>
      <c r="D261"/>
      <c r="E261"/>
      <c r="F261"/>
      <c r="G261"/>
      <c r="H261"/>
      <c r="I261"/>
    </row>
    <row r="262" spans="1:9" x14ac:dyDescent="0.35">
      <c r="A262"/>
      <c r="C262"/>
      <c r="D262"/>
      <c r="E262"/>
      <c r="F262"/>
      <c r="G262"/>
      <c r="H262"/>
      <c r="I262"/>
    </row>
    <row r="263" spans="1:9" x14ac:dyDescent="0.35">
      <c r="A263"/>
      <c r="C263"/>
      <c r="D263"/>
      <c r="E263"/>
      <c r="F263"/>
      <c r="G263"/>
      <c r="H263"/>
      <c r="I263"/>
    </row>
    <row r="264" spans="1:9" x14ac:dyDescent="0.35">
      <c r="A264"/>
      <c r="C264"/>
      <c r="D264"/>
      <c r="E264"/>
      <c r="F264"/>
      <c r="G264"/>
      <c r="H264"/>
      <c r="I264"/>
    </row>
    <row r="265" spans="1:9" x14ac:dyDescent="0.35">
      <c r="A265"/>
      <c r="C265"/>
      <c r="D265"/>
      <c r="E265"/>
      <c r="F265"/>
      <c r="G265"/>
      <c r="H265"/>
      <c r="I265"/>
    </row>
    <row r="266" spans="1:9" x14ac:dyDescent="0.35">
      <c r="A266"/>
      <c r="C266"/>
      <c r="D266"/>
      <c r="E266"/>
      <c r="F266"/>
      <c r="G266"/>
      <c r="H266"/>
      <c r="I266"/>
    </row>
    <row r="267" spans="1:9" x14ac:dyDescent="0.35">
      <c r="A267"/>
      <c r="C267"/>
      <c r="D267"/>
      <c r="E267"/>
      <c r="F267"/>
      <c r="G267"/>
      <c r="H267"/>
      <c r="I267"/>
    </row>
    <row r="268" spans="1:9" x14ac:dyDescent="0.35">
      <c r="A268"/>
      <c r="C268"/>
      <c r="D268"/>
      <c r="E268"/>
      <c r="F268"/>
      <c r="G268"/>
      <c r="H268"/>
      <c r="I268"/>
    </row>
    <row r="269" spans="1:9" x14ac:dyDescent="0.35">
      <c r="A269"/>
      <c r="C269"/>
      <c r="D269"/>
      <c r="E269"/>
      <c r="F269"/>
      <c r="G269"/>
      <c r="H269"/>
      <c r="I269"/>
    </row>
    <row r="270" spans="1:9" x14ac:dyDescent="0.35">
      <c r="A270"/>
      <c r="C270"/>
      <c r="D270"/>
      <c r="E270"/>
      <c r="F270"/>
      <c r="G270"/>
      <c r="H270"/>
      <c r="I270"/>
    </row>
    <row r="271" spans="1:9" x14ac:dyDescent="0.35">
      <c r="A271"/>
      <c r="C271"/>
      <c r="D271"/>
      <c r="E271"/>
      <c r="F271"/>
      <c r="G271"/>
      <c r="H271"/>
      <c r="I271"/>
    </row>
    <row r="272" spans="1:9" x14ac:dyDescent="0.35">
      <c r="A272"/>
      <c r="C272"/>
      <c r="D272"/>
      <c r="E272"/>
      <c r="F272"/>
      <c r="G272"/>
      <c r="H272"/>
      <c r="I272"/>
    </row>
    <row r="273" spans="1:9" x14ac:dyDescent="0.35">
      <c r="A273"/>
      <c r="C273"/>
      <c r="D273"/>
      <c r="E273"/>
      <c r="F273"/>
      <c r="G273"/>
      <c r="H273"/>
      <c r="I273"/>
    </row>
    <row r="274" spans="1:9" x14ac:dyDescent="0.35">
      <c r="A274"/>
      <c r="C274"/>
      <c r="D274"/>
      <c r="E274"/>
      <c r="F274"/>
      <c r="G274"/>
      <c r="H274"/>
      <c r="I274"/>
    </row>
    <row r="275" spans="1:9" x14ac:dyDescent="0.35">
      <c r="A275"/>
      <c r="C275"/>
      <c r="D275"/>
      <c r="E275"/>
      <c r="F275"/>
      <c r="G275"/>
      <c r="H275"/>
      <c r="I275"/>
    </row>
    <row r="276" spans="1:9" x14ac:dyDescent="0.35">
      <c r="A276"/>
      <c r="C276"/>
      <c r="D276"/>
      <c r="E276"/>
      <c r="F276"/>
      <c r="G276"/>
      <c r="H276"/>
      <c r="I276"/>
    </row>
    <row r="277" spans="1:9" x14ac:dyDescent="0.35">
      <c r="A277"/>
      <c r="C277"/>
      <c r="D277"/>
      <c r="E277"/>
      <c r="F277"/>
      <c r="G277"/>
      <c r="H277"/>
      <c r="I277"/>
    </row>
    <row r="278" spans="1:9" x14ac:dyDescent="0.35">
      <c r="A278"/>
      <c r="C278"/>
      <c r="D278"/>
      <c r="E278"/>
      <c r="F278"/>
      <c r="G278"/>
      <c r="H278"/>
      <c r="I278"/>
    </row>
    <row r="279" spans="1:9" x14ac:dyDescent="0.35">
      <c r="A279"/>
      <c r="C279"/>
      <c r="D279"/>
      <c r="E279"/>
      <c r="F279"/>
      <c r="G279"/>
      <c r="H279"/>
      <c r="I279"/>
    </row>
    <row r="280" spans="1:9" x14ac:dyDescent="0.35">
      <c r="A280"/>
      <c r="C280"/>
      <c r="D280"/>
      <c r="E280"/>
      <c r="F280"/>
      <c r="G280"/>
      <c r="H280"/>
      <c r="I280"/>
    </row>
    <row r="281" spans="1:9" x14ac:dyDescent="0.35">
      <c r="A281"/>
      <c r="C281"/>
      <c r="D281"/>
      <c r="E281"/>
      <c r="F281"/>
      <c r="G281"/>
      <c r="H281"/>
      <c r="I281"/>
    </row>
    <row r="282" spans="1:9" x14ac:dyDescent="0.35">
      <c r="A282"/>
      <c r="C282"/>
      <c r="D282"/>
      <c r="E282"/>
      <c r="F282"/>
      <c r="G282"/>
      <c r="H282"/>
      <c r="I282"/>
    </row>
    <row r="283" spans="1:9" x14ac:dyDescent="0.35">
      <c r="A283"/>
      <c r="C283"/>
      <c r="D283"/>
      <c r="E283"/>
      <c r="F283"/>
      <c r="G283"/>
      <c r="H283"/>
      <c r="I283"/>
    </row>
    <row r="284" spans="1:9" x14ac:dyDescent="0.35">
      <c r="A284"/>
      <c r="C284"/>
      <c r="D284"/>
      <c r="E284"/>
      <c r="F284"/>
      <c r="G284"/>
      <c r="H284"/>
      <c r="I284"/>
    </row>
    <row r="285" spans="1:9" x14ac:dyDescent="0.35">
      <c r="A285"/>
      <c r="C285"/>
      <c r="D285"/>
      <c r="E285"/>
      <c r="F285"/>
      <c r="G285"/>
      <c r="H285"/>
      <c r="I285"/>
    </row>
    <row r="286" spans="1:9" x14ac:dyDescent="0.35">
      <c r="A286"/>
      <c r="C286"/>
      <c r="D286"/>
      <c r="E286"/>
      <c r="F286"/>
      <c r="G286"/>
      <c r="H286"/>
      <c r="I286"/>
    </row>
    <row r="287" spans="1:9" x14ac:dyDescent="0.35">
      <c r="A287"/>
      <c r="C287"/>
      <c r="D287"/>
      <c r="E287"/>
      <c r="F287"/>
      <c r="G287"/>
      <c r="H287"/>
      <c r="I287"/>
    </row>
    <row r="288" spans="1:9" x14ac:dyDescent="0.35">
      <c r="A288"/>
      <c r="C288"/>
      <c r="D288"/>
      <c r="E288"/>
      <c r="F288"/>
      <c r="G288"/>
      <c r="H288"/>
      <c r="I288"/>
    </row>
    <row r="289" spans="1:9" x14ac:dyDescent="0.35">
      <c r="A289"/>
      <c r="C289"/>
      <c r="D289"/>
      <c r="E289"/>
      <c r="F289"/>
      <c r="G289"/>
      <c r="H289"/>
      <c r="I289"/>
    </row>
    <row r="290" spans="1:9" x14ac:dyDescent="0.35">
      <c r="A290"/>
      <c r="C290"/>
      <c r="D290"/>
      <c r="E290"/>
      <c r="F290"/>
      <c r="G290"/>
      <c r="H290"/>
      <c r="I290"/>
    </row>
    <row r="291" spans="1:9" x14ac:dyDescent="0.35">
      <c r="A291"/>
      <c r="C291"/>
      <c r="D291"/>
      <c r="E291"/>
      <c r="F291"/>
      <c r="G291"/>
      <c r="H291"/>
      <c r="I291"/>
    </row>
    <row r="292" spans="1:9" x14ac:dyDescent="0.35">
      <c r="A292"/>
      <c r="C292"/>
      <c r="D292"/>
      <c r="E292"/>
      <c r="F292"/>
      <c r="G292"/>
      <c r="H292"/>
      <c r="I292"/>
    </row>
    <row r="293" spans="1:9" x14ac:dyDescent="0.35">
      <c r="A293"/>
      <c r="C293"/>
      <c r="D293"/>
      <c r="E293"/>
      <c r="F293"/>
      <c r="G293"/>
      <c r="H293"/>
      <c r="I293"/>
    </row>
    <row r="294" spans="1:9" x14ac:dyDescent="0.35">
      <c r="A294"/>
      <c r="C294"/>
      <c r="D294"/>
      <c r="E294"/>
      <c r="F294"/>
      <c r="G294"/>
      <c r="H294"/>
      <c r="I294"/>
    </row>
    <row r="295" spans="1:9" x14ac:dyDescent="0.35">
      <c r="A295"/>
      <c r="C295"/>
      <c r="D295"/>
      <c r="E295"/>
      <c r="F295"/>
      <c r="G295"/>
      <c r="H295"/>
      <c r="I295"/>
    </row>
    <row r="296" spans="1:9" x14ac:dyDescent="0.35">
      <c r="A296"/>
      <c r="C296"/>
      <c r="D296"/>
      <c r="E296"/>
      <c r="F296"/>
      <c r="G296"/>
      <c r="H296"/>
      <c r="I296"/>
    </row>
    <row r="297" spans="1:9" x14ac:dyDescent="0.35">
      <c r="A297"/>
      <c r="C297"/>
      <c r="D297"/>
      <c r="E297"/>
      <c r="F297"/>
      <c r="G297"/>
      <c r="H297"/>
      <c r="I297"/>
    </row>
    <row r="298" spans="1:9" x14ac:dyDescent="0.35">
      <c r="A298"/>
      <c r="C298"/>
      <c r="D298"/>
      <c r="E298"/>
      <c r="F298"/>
      <c r="G298"/>
      <c r="H298"/>
      <c r="I298"/>
    </row>
    <row r="299" spans="1:9" x14ac:dyDescent="0.35">
      <c r="A299"/>
      <c r="C299"/>
      <c r="D299"/>
      <c r="E299"/>
      <c r="F299"/>
      <c r="G299"/>
      <c r="H299"/>
      <c r="I299"/>
    </row>
    <row r="300" spans="1:9" x14ac:dyDescent="0.35">
      <c r="A300"/>
      <c r="C300"/>
      <c r="D300"/>
      <c r="E300"/>
      <c r="F300"/>
      <c r="G300"/>
      <c r="H300"/>
      <c r="I300"/>
    </row>
    <row r="301" spans="1:9" x14ac:dyDescent="0.35">
      <c r="A301"/>
      <c r="C301"/>
      <c r="D301"/>
      <c r="E301"/>
      <c r="F301"/>
      <c r="G301"/>
      <c r="H301"/>
      <c r="I301"/>
    </row>
    <row r="302" spans="1:9" x14ac:dyDescent="0.35">
      <c r="A302"/>
      <c r="C302"/>
      <c r="D302"/>
      <c r="E302"/>
      <c r="F302"/>
      <c r="G302"/>
      <c r="H302"/>
      <c r="I302"/>
    </row>
    <row r="303" spans="1:9" x14ac:dyDescent="0.35">
      <c r="A303"/>
      <c r="C303"/>
      <c r="D303"/>
      <c r="E303"/>
      <c r="F303"/>
      <c r="G303"/>
      <c r="H303"/>
      <c r="I303"/>
    </row>
    <row r="304" spans="1:9" x14ac:dyDescent="0.35">
      <c r="A304"/>
      <c r="C304"/>
      <c r="D304"/>
      <c r="E304"/>
      <c r="F304"/>
      <c r="G304"/>
      <c r="H304"/>
      <c r="I304"/>
    </row>
    <row r="305" spans="1:9" x14ac:dyDescent="0.35">
      <c r="A305"/>
      <c r="C305"/>
      <c r="D305"/>
      <c r="E305"/>
      <c r="F305"/>
      <c r="G305"/>
      <c r="H305"/>
      <c r="I305"/>
    </row>
    <row r="306" spans="1:9" x14ac:dyDescent="0.35">
      <c r="A306"/>
      <c r="C306"/>
      <c r="D306"/>
      <c r="E306"/>
      <c r="F306"/>
      <c r="G306"/>
      <c r="H306"/>
      <c r="I306"/>
    </row>
    <row r="307" spans="1:9" x14ac:dyDescent="0.35">
      <c r="A307"/>
      <c r="C307"/>
      <c r="D307"/>
      <c r="E307"/>
      <c r="F307"/>
      <c r="G307"/>
      <c r="H307"/>
      <c r="I307"/>
    </row>
    <row r="308" spans="1:9" x14ac:dyDescent="0.35">
      <c r="A308"/>
      <c r="C308"/>
      <c r="D308"/>
      <c r="E308"/>
      <c r="F308"/>
      <c r="G308"/>
      <c r="H308"/>
      <c r="I308"/>
    </row>
    <row r="309" spans="1:9" x14ac:dyDescent="0.35">
      <c r="A309"/>
      <c r="C309"/>
      <c r="D309"/>
      <c r="E309"/>
      <c r="F309"/>
      <c r="G309"/>
      <c r="H309"/>
      <c r="I309"/>
    </row>
    <row r="310" spans="1:9" x14ac:dyDescent="0.35">
      <c r="A310"/>
      <c r="C310"/>
      <c r="D310"/>
      <c r="E310"/>
      <c r="F310"/>
      <c r="G310"/>
      <c r="H310"/>
      <c r="I310"/>
    </row>
    <row r="311" spans="1:9" x14ac:dyDescent="0.35">
      <c r="A311"/>
      <c r="C311"/>
      <c r="D311"/>
      <c r="E311"/>
      <c r="F311"/>
      <c r="G311"/>
      <c r="H311"/>
      <c r="I311"/>
    </row>
    <row r="312" spans="1:9" x14ac:dyDescent="0.35">
      <c r="A312"/>
      <c r="C312"/>
      <c r="D312"/>
      <c r="E312"/>
      <c r="F312"/>
      <c r="G312"/>
      <c r="H312"/>
      <c r="I312"/>
    </row>
    <row r="313" spans="1:9" x14ac:dyDescent="0.35">
      <c r="A313"/>
      <c r="C313"/>
      <c r="D313"/>
      <c r="E313"/>
      <c r="F313"/>
      <c r="G313"/>
      <c r="H313"/>
      <c r="I313"/>
    </row>
    <row r="314" spans="1:9" x14ac:dyDescent="0.35">
      <c r="A314"/>
      <c r="C314"/>
      <c r="D314"/>
      <c r="E314"/>
      <c r="F314"/>
      <c r="G314"/>
      <c r="H314"/>
      <c r="I314"/>
    </row>
    <row r="315" spans="1:9" x14ac:dyDescent="0.35">
      <c r="A315"/>
      <c r="C315"/>
      <c r="D315"/>
      <c r="E315"/>
      <c r="F315"/>
      <c r="G315"/>
      <c r="H315"/>
      <c r="I315"/>
    </row>
    <row r="316" spans="1:9" x14ac:dyDescent="0.35">
      <c r="A316"/>
      <c r="C316"/>
      <c r="D316"/>
      <c r="E316"/>
      <c r="F316"/>
      <c r="G316"/>
      <c r="H316"/>
      <c r="I316"/>
    </row>
    <row r="317" spans="1:9" x14ac:dyDescent="0.35">
      <c r="A317"/>
      <c r="C317"/>
      <c r="D317"/>
      <c r="E317"/>
      <c r="F317"/>
      <c r="G317"/>
      <c r="H317"/>
      <c r="I317"/>
    </row>
    <row r="318" spans="1:9" x14ac:dyDescent="0.35">
      <c r="A318"/>
      <c r="C318"/>
      <c r="D318"/>
      <c r="E318"/>
      <c r="F318"/>
      <c r="G318"/>
      <c r="H318"/>
      <c r="I318"/>
    </row>
    <row r="319" spans="1:9" x14ac:dyDescent="0.35">
      <c r="A319"/>
      <c r="C319"/>
      <c r="D319"/>
      <c r="E319"/>
      <c r="F319"/>
      <c r="G319"/>
      <c r="H319"/>
      <c r="I319"/>
    </row>
    <row r="320" spans="1:9" x14ac:dyDescent="0.35">
      <c r="A320"/>
      <c r="C320"/>
      <c r="D320"/>
      <c r="E320"/>
      <c r="F320"/>
      <c r="G320"/>
      <c r="H320"/>
      <c r="I320"/>
    </row>
    <row r="321" spans="1:9" x14ac:dyDescent="0.35">
      <c r="A321"/>
      <c r="C321"/>
      <c r="D321"/>
      <c r="E321"/>
      <c r="F321"/>
      <c r="G321"/>
      <c r="H321"/>
      <c r="I321"/>
    </row>
    <row r="322" spans="1:9" x14ac:dyDescent="0.35">
      <c r="A322"/>
      <c r="C322"/>
      <c r="D322"/>
      <c r="E322"/>
      <c r="F322"/>
      <c r="G322"/>
      <c r="H322"/>
      <c r="I322"/>
    </row>
    <row r="323" spans="1:9" x14ac:dyDescent="0.35">
      <c r="A323"/>
      <c r="C323"/>
      <c r="D323"/>
      <c r="E323"/>
      <c r="F323"/>
      <c r="G323"/>
      <c r="H323"/>
      <c r="I323"/>
    </row>
    <row r="324" spans="1:9" x14ac:dyDescent="0.35">
      <c r="A324"/>
      <c r="C324"/>
      <c r="D324"/>
      <c r="E324"/>
      <c r="F324"/>
      <c r="G324"/>
      <c r="H324"/>
      <c r="I324"/>
    </row>
    <row r="325" spans="1:9" x14ac:dyDescent="0.35">
      <c r="A325"/>
      <c r="C325"/>
      <c r="D325"/>
      <c r="E325"/>
      <c r="F325"/>
      <c r="G325"/>
      <c r="H325"/>
      <c r="I325"/>
    </row>
    <row r="326" spans="1:9" x14ac:dyDescent="0.35">
      <c r="A326"/>
      <c r="C326"/>
      <c r="D326"/>
      <c r="E326"/>
      <c r="F326"/>
      <c r="G326"/>
      <c r="H326"/>
      <c r="I326"/>
    </row>
    <row r="327" spans="1:9" x14ac:dyDescent="0.35">
      <c r="A327"/>
      <c r="C327"/>
      <c r="D327"/>
      <c r="E327"/>
      <c r="F327"/>
      <c r="G327"/>
      <c r="H327"/>
      <c r="I327"/>
    </row>
    <row r="328" spans="1:9" x14ac:dyDescent="0.35">
      <c r="A328"/>
      <c r="C328"/>
      <c r="D328"/>
      <c r="E328"/>
      <c r="F328"/>
      <c r="G328"/>
      <c r="H328"/>
      <c r="I328"/>
    </row>
    <row r="329" spans="1:9" x14ac:dyDescent="0.35">
      <c r="A329"/>
      <c r="C329"/>
      <c r="D329"/>
      <c r="E329"/>
      <c r="F329"/>
      <c r="G329"/>
      <c r="H329"/>
      <c r="I329"/>
    </row>
    <row r="330" spans="1:9" x14ac:dyDescent="0.35">
      <c r="A330"/>
      <c r="C330"/>
      <c r="D330"/>
      <c r="E330"/>
      <c r="F330"/>
      <c r="G330"/>
      <c r="H330"/>
      <c r="I330"/>
    </row>
    <row r="331" spans="1:9" x14ac:dyDescent="0.35">
      <c r="A331"/>
      <c r="C331"/>
      <c r="D331"/>
      <c r="E331"/>
      <c r="F331"/>
      <c r="G331"/>
      <c r="H331"/>
      <c r="I331"/>
    </row>
    <row r="332" spans="1:9" x14ac:dyDescent="0.35">
      <c r="A332"/>
      <c r="C332"/>
      <c r="D332"/>
      <c r="E332"/>
      <c r="F332"/>
      <c r="G332"/>
      <c r="H332"/>
      <c r="I332"/>
    </row>
    <row r="333" spans="1:9" x14ac:dyDescent="0.35">
      <c r="A333"/>
      <c r="C333"/>
      <c r="D333"/>
      <c r="E333"/>
      <c r="F333"/>
      <c r="G333"/>
      <c r="H333"/>
      <c r="I333"/>
    </row>
    <row r="334" spans="1:9" x14ac:dyDescent="0.35">
      <c r="A334"/>
      <c r="C334"/>
      <c r="D334"/>
      <c r="E334"/>
      <c r="F334"/>
      <c r="G334"/>
      <c r="H334"/>
      <c r="I334"/>
    </row>
    <row r="335" spans="1:9" x14ac:dyDescent="0.35">
      <c r="A335"/>
      <c r="C335"/>
      <c r="D335"/>
      <c r="E335"/>
      <c r="F335"/>
      <c r="G335"/>
      <c r="H335"/>
      <c r="I335"/>
    </row>
    <row r="336" spans="1:9" x14ac:dyDescent="0.35">
      <c r="A336"/>
      <c r="C336"/>
      <c r="D336"/>
      <c r="E336"/>
      <c r="F336"/>
      <c r="G336"/>
      <c r="H336"/>
      <c r="I336"/>
    </row>
    <row r="337" spans="1:9" x14ac:dyDescent="0.35">
      <c r="A337"/>
      <c r="C337"/>
      <c r="D337"/>
      <c r="E337"/>
      <c r="F337"/>
      <c r="G337"/>
      <c r="H337"/>
      <c r="I337"/>
    </row>
    <row r="338" spans="1:9" x14ac:dyDescent="0.35">
      <c r="A338"/>
      <c r="C338"/>
      <c r="D338"/>
      <c r="E338"/>
      <c r="F338"/>
      <c r="G338"/>
      <c r="H338"/>
      <c r="I338"/>
    </row>
    <row r="339" spans="1:9" x14ac:dyDescent="0.35">
      <c r="A339"/>
      <c r="C339"/>
      <c r="D339"/>
      <c r="E339"/>
      <c r="F339"/>
      <c r="G339"/>
      <c r="H339"/>
      <c r="I339"/>
    </row>
    <row r="340" spans="1:9" x14ac:dyDescent="0.35">
      <c r="A340"/>
      <c r="C340"/>
      <c r="D340"/>
      <c r="E340"/>
      <c r="F340"/>
      <c r="G340"/>
      <c r="H340"/>
      <c r="I340"/>
    </row>
    <row r="341" spans="1:9" x14ac:dyDescent="0.35">
      <c r="A341"/>
      <c r="C341"/>
      <c r="D341"/>
      <c r="E341"/>
      <c r="F341"/>
      <c r="G341"/>
      <c r="H341"/>
      <c r="I341"/>
    </row>
    <row r="342" spans="1:9" x14ac:dyDescent="0.35">
      <c r="A342"/>
      <c r="C342"/>
      <c r="D342"/>
      <c r="E342"/>
      <c r="F342"/>
      <c r="G342"/>
      <c r="H342"/>
      <c r="I342"/>
    </row>
    <row r="343" spans="1:9" x14ac:dyDescent="0.35">
      <c r="A343"/>
      <c r="C343"/>
      <c r="D343"/>
      <c r="E343"/>
      <c r="F343"/>
      <c r="G343"/>
      <c r="H343"/>
      <c r="I343"/>
    </row>
    <row r="344" spans="1:9" x14ac:dyDescent="0.35">
      <c r="A344"/>
      <c r="C344"/>
      <c r="D344"/>
      <c r="E344"/>
      <c r="F344"/>
      <c r="G344"/>
      <c r="H344"/>
      <c r="I344"/>
    </row>
    <row r="345" spans="1:9" x14ac:dyDescent="0.35">
      <c r="A345"/>
      <c r="C345"/>
      <c r="D345"/>
      <c r="E345"/>
      <c r="F345"/>
      <c r="G345"/>
      <c r="H345"/>
      <c r="I345"/>
    </row>
    <row r="346" spans="1:9" x14ac:dyDescent="0.35">
      <c r="A346"/>
      <c r="C346"/>
      <c r="D346"/>
      <c r="E346"/>
      <c r="F346"/>
      <c r="G346"/>
      <c r="H346"/>
      <c r="I346"/>
    </row>
    <row r="347" spans="1:9" x14ac:dyDescent="0.35">
      <c r="A347"/>
      <c r="C347"/>
      <c r="D347"/>
      <c r="E347"/>
      <c r="F347"/>
      <c r="G347"/>
      <c r="H347"/>
      <c r="I347"/>
    </row>
    <row r="348" spans="1:9" x14ac:dyDescent="0.35">
      <c r="A348"/>
      <c r="C348"/>
      <c r="D348"/>
      <c r="E348"/>
      <c r="F348"/>
      <c r="G348"/>
      <c r="H348"/>
      <c r="I348"/>
    </row>
    <row r="349" spans="1:9" x14ac:dyDescent="0.35">
      <c r="A349"/>
      <c r="C349"/>
      <c r="D349"/>
      <c r="E349"/>
      <c r="F349"/>
      <c r="G349"/>
      <c r="H349"/>
      <c r="I349"/>
    </row>
    <row r="350" spans="1:9" x14ac:dyDescent="0.35">
      <c r="A350"/>
      <c r="C350"/>
      <c r="D350"/>
      <c r="E350"/>
      <c r="F350"/>
      <c r="G350"/>
      <c r="H350"/>
      <c r="I350"/>
    </row>
    <row r="351" spans="1:9" x14ac:dyDescent="0.35">
      <c r="A351"/>
      <c r="C351"/>
      <c r="D351"/>
      <c r="E351"/>
      <c r="F351"/>
      <c r="G351"/>
      <c r="H351"/>
      <c r="I351"/>
    </row>
    <row r="352" spans="1:9" x14ac:dyDescent="0.35">
      <c r="A352"/>
      <c r="C352"/>
      <c r="D352"/>
      <c r="E352"/>
      <c r="F352"/>
      <c r="G352"/>
      <c r="H352"/>
      <c r="I352"/>
    </row>
    <row r="353" spans="1:9" x14ac:dyDescent="0.35">
      <c r="A353"/>
      <c r="C353"/>
      <c r="D353"/>
      <c r="E353"/>
      <c r="F353"/>
      <c r="G353"/>
      <c r="H353"/>
      <c r="I353"/>
    </row>
    <row r="354" spans="1:9" x14ac:dyDescent="0.35">
      <c r="A354"/>
      <c r="C354"/>
      <c r="D354"/>
      <c r="E354"/>
      <c r="F354"/>
      <c r="G354"/>
      <c r="H354"/>
      <c r="I354"/>
    </row>
    <row r="355" spans="1:9" x14ac:dyDescent="0.35">
      <c r="A355"/>
      <c r="C355"/>
      <c r="D355"/>
      <c r="E355"/>
      <c r="F355"/>
      <c r="G355"/>
      <c r="H355"/>
      <c r="I355"/>
    </row>
    <row r="356" spans="1:9" x14ac:dyDescent="0.35">
      <c r="A356"/>
      <c r="C356"/>
      <c r="D356"/>
      <c r="E356"/>
      <c r="F356"/>
      <c r="G356"/>
      <c r="H356"/>
      <c r="I356"/>
    </row>
    <row r="357" spans="1:9" x14ac:dyDescent="0.35">
      <c r="A357"/>
      <c r="C357"/>
      <c r="D357"/>
      <c r="E357"/>
      <c r="F357"/>
      <c r="G357"/>
      <c r="H357"/>
      <c r="I357"/>
    </row>
    <row r="358" spans="1:9" x14ac:dyDescent="0.35">
      <c r="A358"/>
      <c r="C358"/>
      <c r="D358"/>
      <c r="E358"/>
      <c r="F358"/>
      <c r="G358"/>
      <c r="H358"/>
      <c r="I358"/>
    </row>
    <row r="359" spans="1:9" x14ac:dyDescent="0.35">
      <c r="A359"/>
      <c r="C359"/>
      <c r="D359"/>
      <c r="E359"/>
      <c r="F359"/>
      <c r="G359"/>
      <c r="H359"/>
      <c r="I359"/>
    </row>
    <row r="360" spans="1:9" x14ac:dyDescent="0.35">
      <c r="A360"/>
      <c r="C360"/>
      <c r="D360"/>
      <c r="E360"/>
      <c r="F360"/>
      <c r="G360"/>
      <c r="H360"/>
      <c r="I360"/>
    </row>
    <row r="361" spans="1:9" x14ac:dyDescent="0.35">
      <c r="A361"/>
      <c r="C361"/>
      <c r="D361"/>
      <c r="E361"/>
      <c r="F361"/>
      <c r="G361"/>
      <c r="H361"/>
      <c r="I361"/>
    </row>
    <row r="362" spans="1:9" x14ac:dyDescent="0.35">
      <c r="A362"/>
      <c r="C362"/>
      <c r="D362"/>
      <c r="E362"/>
      <c r="F362"/>
      <c r="G362"/>
      <c r="H362"/>
      <c r="I362"/>
    </row>
    <row r="363" spans="1:9" x14ac:dyDescent="0.35">
      <c r="A363"/>
      <c r="C363"/>
      <c r="D363"/>
      <c r="E363"/>
      <c r="F363"/>
      <c r="G363"/>
      <c r="H363"/>
      <c r="I363"/>
    </row>
    <row r="364" spans="1:9" x14ac:dyDescent="0.35">
      <c r="A364"/>
      <c r="C364"/>
      <c r="D364"/>
      <c r="E364"/>
      <c r="F364"/>
      <c r="G364"/>
      <c r="H364"/>
      <c r="I364"/>
    </row>
    <row r="365" spans="1:9" x14ac:dyDescent="0.35">
      <c r="A365"/>
      <c r="C365"/>
      <c r="D365"/>
      <c r="E365"/>
      <c r="F365"/>
      <c r="G365"/>
      <c r="H365"/>
      <c r="I365"/>
    </row>
    <row r="366" spans="1:9" x14ac:dyDescent="0.35">
      <c r="A366"/>
      <c r="C366"/>
      <c r="D366"/>
      <c r="E366"/>
      <c r="F366"/>
      <c r="G366"/>
      <c r="H366"/>
      <c r="I366"/>
    </row>
    <row r="367" spans="1:9" x14ac:dyDescent="0.35">
      <c r="A367"/>
      <c r="C367"/>
      <c r="D367"/>
      <c r="E367"/>
      <c r="F367"/>
      <c r="G367"/>
      <c r="H367"/>
      <c r="I367"/>
    </row>
    <row r="368" spans="1:9" x14ac:dyDescent="0.35">
      <c r="A368"/>
      <c r="C368"/>
      <c r="D368"/>
      <c r="E368"/>
      <c r="F368"/>
      <c r="G368"/>
      <c r="H368"/>
      <c r="I368"/>
    </row>
    <row r="369" spans="1:9" x14ac:dyDescent="0.35">
      <c r="A369"/>
      <c r="C369"/>
      <c r="D369"/>
      <c r="E369"/>
      <c r="F369"/>
      <c r="G369"/>
      <c r="H369"/>
      <c r="I369"/>
    </row>
    <row r="370" spans="1:9" x14ac:dyDescent="0.35">
      <c r="A370"/>
      <c r="C370"/>
      <c r="D370"/>
      <c r="E370"/>
      <c r="F370"/>
      <c r="G370"/>
      <c r="H370"/>
      <c r="I370"/>
    </row>
    <row r="371" spans="1:9" x14ac:dyDescent="0.35">
      <c r="A371"/>
      <c r="C371"/>
      <c r="D371"/>
      <c r="E371"/>
      <c r="F371"/>
      <c r="G371"/>
      <c r="H371"/>
      <c r="I371"/>
    </row>
    <row r="372" spans="1:9" x14ac:dyDescent="0.35">
      <c r="A372"/>
      <c r="C372"/>
      <c r="D372"/>
      <c r="E372"/>
      <c r="F372"/>
      <c r="G372"/>
      <c r="H372"/>
      <c r="I372"/>
    </row>
    <row r="373" spans="1:9" x14ac:dyDescent="0.35">
      <c r="A373"/>
      <c r="C373"/>
      <c r="D373"/>
      <c r="E373"/>
      <c r="F373"/>
      <c r="G373"/>
      <c r="H373"/>
      <c r="I373"/>
    </row>
    <row r="374" spans="1:9" x14ac:dyDescent="0.35">
      <c r="A374"/>
      <c r="C374"/>
      <c r="D374"/>
      <c r="E374"/>
      <c r="F374"/>
      <c r="G374"/>
      <c r="H374"/>
      <c r="I374"/>
    </row>
    <row r="375" spans="1:9" x14ac:dyDescent="0.35">
      <c r="A375"/>
      <c r="C375"/>
      <c r="D375"/>
      <c r="E375"/>
      <c r="F375"/>
      <c r="G375"/>
      <c r="H375"/>
      <c r="I375"/>
    </row>
    <row r="376" spans="1:9" x14ac:dyDescent="0.35">
      <c r="A376"/>
      <c r="C376"/>
      <c r="D376"/>
      <c r="E376"/>
      <c r="F376"/>
      <c r="G376"/>
      <c r="H376"/>
      <c r="I376"/>
    </row>
    <row r="377" spans="1:9" x14ac:dyDescent="0.35">
      <c r="A377"/>
      <c r="C377"/>
      <c r="D377"/>
      <c r="E377"/>
      <c r="F377"/>
      <c r="G377"/>
      <c r="H377"/>
      <c r="I377"/>
    </row>
    <row r="378" spans="1:9" x14ac:dyDescent="0.35">
      <c r="A378"/>
      <c r="C378"/>
      <c r="D378"/>
      <c r="E378"/>
      <c r="F378"/>
      <c r="G378"/>
      <c r="H378"/>
      <c r="I378"/>
    </row>
    <row r="379" spans="1:9" x14ac:dyDescent="0.35">
      <c r="A379"/>
      <c r="C379"/>
      <c r="D379"/>
      <c r="E379"/>
      <c r="F379"/>
      <c r="G379"/>
      <c r="H379"/>
      <c r="I379"/>
    </row>
    <row r="380" spans="1:9" x14ac:dyDescent="0.35">
      <c r="A380"/>
      <c r="C380"/>
      <c r="D380"/>
      <c r="E380"/>
      <c r="F380"/>
      <c r="G380"/>
      <c r="H380"/>
      <c r="I380"/>
    </row>
    <row r="381" spans="1:9" x14ac:dyDescent="0.35">
      <c r="A381"/>
      <c r="C381"/>
      <c r="D381"/>
      <c r="E381"/>
      <c r="F381"/>
      <c r="G381"/>
      <c r="H381"/>
      <c r="I381"/>
    </row>
    <row r="382" spans="1:9" x14ac:dyDescent="0.35">
      <c r="A382"/>
      <c r="C382"/>
      <c r="D382"/>
      <c r="E382"/>
      <c r="F382"/>
      <c r="G382"/>
      <c r="H382"/>
      <c r="I382"/>
    </row>
    <row r="383" spans="1:9" x14ac:dyDescent="0.35">
      <c r="A383"/>
      <c r="C383"/>
      <c r="D383"/>
      <c r="E383"/>
      <c r="F383"/>
      <c r="G383"/>
      <c r="H383"/>
      <c r="I383"/>
    </row>
    <row r="384" spans="1:9" x14ac:dyDescent="0.35">
      <c r="A384"/>
      <c r="C384"/>
      <c r="D384"/>
      <c r="E384"/>
      <c r="F384"/>
      <c r="G384"/>
      <c r="H384"/>
      <c r="I384"/>
    </row>
    <row r="385" spans="1:9" x14ac:dyDescent="0.35">
      <c r="A385"/>
      <c r="C385"/>
      <c r="D385"/>
      <c r="E385"/>
      <c r="F385"/>
      <c r="G385"/>
      <c r="H385"/>
      <c r="I385"/>
    </row>
    <row r="386" spans="1:9" x14ac:dyDescent="0.35">
      <c r="A386"/>
      <c r="C386"/>
      <c r="D386"/>
      <c r="E386"/>
      <c r="F386"/>
      <c r="G386"/>
      <c r="H386"/>
      <c r="I386"/>
    </row>
    <row r="387" spans="1:9" x14ac:dyDescent="0.35">
      <c r="A387"/>
      <c r="C387"/>
      <c r="D387"/>
      <c r="E387"/>
      <c r="F387"/>
      <c r="G387"/>
      <c r="H387"/>
      <c r="I387"/>
    </row>
    <row r="388" spans="1:9" x14ac:dyDescent="0.35">
      <c r="A388"/>
      <c r="C388"/>
      <c r="D388"/>
      <c r="E388"/>
      <c r="F388"/>
      <c r="G388"/>
      <c r="H388"/>
      <c r="I388"/>
    </row>
    <row r="389" spans="1:9" x14ac:dyDescent="0.35">
      <c r="A389"/>
      <c r="C389"/>
      <c r="D389"/>
      <c r="E389"/>
      <c r="F389"/>
      <c r="G389"/>
      <c r="H389"/>
      <c r="I389"/>
    </row>
    <row r="390" spans="1:9" x14ac:dyDescent="0.35">
      <c r="A390"/>
      <c r="C390"/>
      <c r="D390"/>
      <c r="E390"/>
      <c r="F390"/>
      <c r="G390"/>
      <c r="H390"/>
      <c r="I390"/>
    </row>
    <row r="391" spans="1:9" x14ac:dyDescent="0.35">
      <c r="A391"/>
      <c r="C391"/>
      <c r="D391"/>
      <c r="E391"/>
      <c r="F391"/>
      <c r="G391"/>
      <c r="H391"/>
      <c r="I391"/>
    </row>
    <row r="392" spans="1:9" x14ac:dyDescent="0.35">
      <c r="A392"/>
      <c r="C392"/>
      <c r="D392"/>
      <c r="E392"/>
      <c r="F392"/>
      <c r="G392"/>
      <c r="H392"/>
      <c r="I392"/>
    </row>
    <row r="393" spans="1:9" x14ac:dyDescent="0.35">
      <c r="A393"/>
      <c r="C393"/>
      <c r="D393"/>
      <c r="E393"/>
      <c r="F393"/>
      <c r="G393"/>
      <c r="H393"/>
      <c r="I393"/>
    </row>
    <row r="394" spans="1:9" x14ac:dyDescent="0.35">
      <c r="A394"/>
      <c r="C394"/>
      <c r="D394"/>
      <c r="E394"/>
      <c r="F394"/>
      <c r="G394"/>
      <c r="H394"/>
      <c r="I394"/>
    </row>
    <row r="395" spans="1:9" x14ac:dyDescent="0.35">
      <c r="A395"/>
      <c r="C395"/>
      <c r="D395"/>
      <c r="E395"/>
      <c r="F395"/>
      <c r="G395"/>
      <c r="H395"/>
      <c r="I395"/>
    </row>
    <row r="396" spans="1:9" x14ac:dyDescent="0.35">
      <c r="A396"/>
      <c r="C396"/>
      <c r="D396"/>
      <c r="E396"/>
      <c r="F396"/>
      <c r="G396"/>
      <c r="H396"/>
      <c r="I396"/>
    </row>
    <row r="397" spans="1:9" x14ac:dyDescent="0.35">
      <c r="A397"/>
      <c r="C397"/>
      <c r="D397"/>
      <c r="E397"/>
      <c r="F397"/>
      <c r="G397"/>
      <c r="H397"/>
      <c r="I397"/>
    </row>
    <row r="398" spans="1:9" x14ac:dyDescent="0.35">
      <c r="A398"/>
      <c r="C398"/>
      <c r="D398"/>
      <c r="E398"/>
      <c r="F398"/>
      <c r="G398"/>
      <c r="H398"/>
      <c r="I398"/>
    </row>
    <row r="399" spans="1:9" x14ac:dyDescent="0.35">
      <c r="A399"/>
      <c r="C399"/>
      <c r="D399"/>
      <c r="E399"/>
      <c r="F399"/>
      <c r="G399"/>
      <c r="H399"/>
      <c r="I399"/>
    </row>
    <row r="400" spans="1:9" x14ac:dyDescent="0.35">
      <c r="A400"/>
      <c r="C400"/>
      <c r="D400"/>
      <c r="E400"/>
      <c r="F400"/>
      <c r="G400"/>
      <c r="H400"/>
      <c r="I400"/>
    </row>
    <row r="401" spans="1:9" x14ac:dyDescent="0.35">
      <c r="A401"/>
      <c r="C401"/>
      <c r="D401"/>
      <c r="E401"/>
      <c r="F401"/>
      <c r="G401"/>
      <c r="H401"/>
      <c r="I401"/>
    </row>
    <row r="402" spans="1:9" x14ac:dyDescent="0.35">
      <c r="A402"/>
      <c r="C402"/>
      <c r="D402"/>
      <c r="E402"/>
      <c r="F402"/>
      <c r="G402"/>
      <c r="H402"/>
      <c r="I402"/>
    </row>
    <row r="403" spans="1:9" x14ac:dyDescent="0.35">
      <c r="A403"/>
      <c r="C403"/>
      <c r="D403"/>
      <c r="E403"/>
      <c r="F403"/>
      <c r="G403"/>
      <c r="H403"/>
      <c r="I403"/>
    </row>
    <row r="404" spans="1:9" x14ac:dyDescent="0.35">
      <c r="A404"/>
      <c r="C404"/>
      <c r="D404"/>
      <c r="E404"/>
      <c r="F404"/>
      <c r="G404"/>
      <c r="H404"/>
      <c r="I404"/>
    </row>
    <row r="405" spans="1:9" x14ac:dyDescent="0.35">
      <c r="A405"/>
      <c r="C405"/>
      <c r="D405"/>
      <c r="E405"/>
      <c r="F405"/>
      <c r="G405"/>
      <c r="H405"/>
      <c r="I405"/>
    </row>
    <row r="406" spans="1:9" x14ac:dyDescent="0.35">
      <c r="A406"/>
      <c r="C406"/>
      <c r="D406"/>
      <c r="E406"/>
      <c r="F406"/>
      <c r="G406"/>
      <c r="H406"/>
      <c r="I406"/>
    </row>
    <row r="407" spans="1:9" x14ac:dyDescent="0.35">
      <c r="A407"/>
      <c r="C407"/>
      <c r="D407"/>
      <c r="E407"/>
      <c r="F407"/>
      <c r="G407"/>
      <c r="H407"/>
      <c r="I407"/>
    </row>
    <row r="408" spans="1:9" x14ac:dyDescent="0.35">
      <c r="A408"/>
      <c r="C408"/>
      <c r="D408"/>
      <c r="E408"/>
      <c r="F408"/>
      <c r="G408"/>
      <c r="H408"/>
      <c r="I408"/>
    </row>
    <row r="409" spans="1:9" x14ac:dyDescent="0.35">
      <c r="A409"/>
      <c r="C409"/>
      <c r="D409"/>
      <c r="E409"/>
      <c r="F409"/>
      <c r="G409"/>
      <c r="H409"/>
      <c r="I409"/>
    </row>
    <row r="410" spans="1:9" x14ac:dyDescent="0.35">
      <c r="A410"/>
      <c r="C410"/>
      <c r="D410"/>
      <c r="E410"/>
      <c r="F410"/>
      <c r="G410"/>
      <c r="H410"/>
      <c r="I410"/>
    </row>
    <row r="411" spans="1:9" x14ac:dyDescent="0.35">
      <c r="A411"/>
      <c r="C411"/>
      <c r="D411"/>
      <c r="E411"/>
      <c r="F411"/>
      <c r="G411"/>
      <c r="H411"/>
      <c r="I411"/>
    </row>
    <row r="412" spans="1:9" x14ac:dyDescent="0.35">
      <c r="A412"/>
      <c r="C412"/>
      <c r="D412"/>
      <c r="E412"/>
      <c r="F412"/>
      <c r="G412"/>
      <c r="H412"/>
      <c r="I412"/>
    </row>
    <row r="413" spans="1:9" x14ac:dyDescent="0.35">
      <c r="A413"/>
      <c r="C413"/>
      <c r="D413"/>
      <c r="E413"/>
      <c r="F413"/>
      <c r="G413"/>
      <c r="H413"/>
      <c r="I413"/>
    </row>
    <row r="414" spans="1:9" x14ac:dyDescent="0.35">
      <c r="A414"/>
      <c r="C414"/>
      <c r="D414"/>
      <c r="E414"/>
      <c r="F414"/>
      <c r="G414"/>
      <c r="H414"/>
      <c r="I414"/>
    </row>
    <row r="415" spans="1:9" x14ac:dyDescent="0.35">
      <c r="A415"/>
      <c r="C415"/>
      <c r="D415"/>
      <c r="E415"/>
      <c r="F415"/>
      <c r="G415"/>
      <c r="H415"/>
      <c r="I415"/>
    </row>
    <row r="416" spans="1:9" x14ac:dyDescent="0.35">
      <c r="A416"/>
      <c r="C416"/>
      <c r="D416"/>
      <c r="E416"/>
      <c r="F416"/>
      <c r="G416"/>
      <c r="H416"/>
      <c r="I416"/>
    </row>
    <row r="417" spans="1:9" x14ac:dyDescent="0.35">
      <c r="A417"/>
      <c r="C417"/>
      <c r="D417"/>
      <c r="E417"/>
      <c r="F417"/>
      <c r="G417"/>
      <c r="H417"/>
      <c r="I417"/>
    </row>
    <row r="418" spans="1:9" x14ac:dyDescent="0.35">
      <c r="A418"/>
      <c r="C418"/>
      <c r="D418"/>
      <c r="E418"/>
      <c r="F418"/>
      <c r="G418"/>
      <c r="H418"/>
      <c r="I418"/>
    </row>
    <row r="419" spans="1:9" x14ac:dyDescent="0.35">
      <c r="A419"/>
      <c r="C419"/>
      <c r="D419"/>
      <c r="E419"/>
      <c r="F419"/>
      <c r="G419"/>
      <c r="H419"/>
      <c r="I419"/>
    </row>
    <row r="420" spans="1:9" x14ac:dyDescent="0.35">
      <c r="A420"/>
      <c r="C420"/>
      <c r="D420"/>
      <c r="E420"/>
      <c r="F420"/>
      <c r="G420"/>
      <c r="H420"/>
      <c r="I420"/>
    </row>
    <row r="421" spans="1:9" x14ac:dyDescent="0.35">
      <c r="A421"/>
      <c r="C421"/>
      <c r="D421"/>
      <c r="E421"/>
      <c r="F421"/>
      <c r="G421"/>
      <c r="H421"/>
      <c r="I421"/>
    </row>
    <row r="422" spans="1:9" x14ac:dyDescent="0.35">
      <c r="A422"/>
      <c r="C422"/>
      <c r="D422"/>
      <c r="E422"/>
      <c r="F422"/>
      <c r="G422"/>
      <c r="H422"/>
      <c r="I422"/>
    </row>
    <row r="423" spans="1:9" x14ac:dyDescent="0.35">
      <c r="A423"/>
      <c r="C423"/>
      <c r="D423"/>
      <c r="E423"/>
      <c r="F423"/>
      <c r="G423"/>
      <c r="H423"/>
      <c r="I423"/>
    </row>
    <row r="424" spans="1:9" x14ac:dyDescent="0.35">
      <c r="A424"/>
      <c r="C424"/>
      <c r="D424"/>
      <c r="E424"/>
      <c r="F424"/>
      <c r="G424"/>
      <c r="H424"/>
      <c r="I424"/>
    </row>
    <row r="425" spans="1:9" x14ac:dyDescent="0.35">
      <c r="A425"/>
      <c r="C425"/>
      <c r="D425"/>
      <c r="E425"/>
      <c r="F425"/>
      <c r="G425"/>
      <c r="H425"/>
      <c r="I425"/>
    </row>
    <row r="426" spans="1:9" x14ac:dyDescent="0.35">
      <c r="A426"/>
      <c r="C426"/>
      <c r="D426"/>
      <c r="E426"/>
      <c r="F426"/>
      <c r="G426"/>
      <c r="H426"/>
      <c r="I426"/>
    </row>
    <row r="427" spans="1:9" x14ac:dyDescent="0.35">
      <c r="A427"/>
      <c r="C427"/>
      <c r="D427"/>
      <c r="E427"/>
      <c r="F427"/>
      <c r="G427"/>
      <c r="H427"/>
      <c r="I427"/>
    </row>
    <row r="428" spans="1:9" x14ac:dyDescent="0.35">
      <c r="A428"/>
      <c r="C428"/>
      <c r="D428"/>
      <c r="E428"/>
      <c r="F428"/>
      <c r="G428"/>
      <c r="H428"/>
      <c r="I428"/>
    </row>
    <row r="429" spans="1:9" x14ac:dyDescent="0.35">
      <c r="A429"/>
      <c r="C429"/>
      <c r="D429"/>
      <c r="E429"/>
      <c r="F429"/>
      <c r="G429"/>
      <c r="H429"/>
      <c r="I429"/>
    </row>
    <row r="430" spans="1:9" x14ac:dyDescent="0.35">
      <c r="A430"/>
      <c r="C430"/>
      <c r="D430"/>
      <c r="E430"/>
      <c r="F430"/>
      <c r="G430"/>
      <c r="H430"/>
      <c r="I430"/>
    </row>
    <row r="431" spans="1:9" x14ac:dyDescent="0.35">
      <c r="A431"/>
      <c r="C431"/>
      <c r="D431"/>
      <c r="E431"/>
      <c r="F431"/>
      <c r="G431"/>
      <c r="H431"/>
      <c r="I431"/>
    </row>
    <row r="432" spans="1:9" x14ac:dyDescent="0.35">
      <c r="A432"/>
      <c r="C432"/>
      <c r="D432"/>
      <c r="E432"/>
      <c r="F432"/>
      <c r="G432"/>
      <c r="H432"/>
      <c r="I432"/>
    </row>
    <row r="433" spans="1:9" x14ac:dyDescent="0.35">
      <c r="A433"/>
      <c r="C433"/>
      <c r="D433"/>
      <c r="E433"/>
      <c r="F433"/>
      <c r="G433"/>
      <c r="H433"/>
      <c r="I433"/>
    </row>
    <row r="434" spans="1:9" x14ac:dyDescent="0.35">
      <c r="A434"/>
      <c r="C434"/>
      <c r="D434"/>
      <c r="E434"/>
      <c r="F434"/>
      <c r="G434"/>
      <c r="H434"/>
      <c r="I434"/>
    </row>
    <row r="435" spans="1:9" x14ac:dyDescent="0.35">
      <c r="A435"/>
      <c r="C435"/>
      <c r="D435"/>
      <c r="E435"/>
      <c r="F435"/>
      <c r="G435"/>
      <c r="H435"/>
      <c r="I435"/>
    </row>
    <row r="436" spans="1:9" x14ac:dyDescent="0.35">
      <c r="A436"/>
      <c r="C436"/>
      <c r="D436"/>
      <c r="E436"/>
      <c r="F436"/>
      <c r="G436"/>
      <c r="H436"/>
      <c r="I436"/>
    </row>
    <row r="437" spans="1:9" x14ac:dyDescent="0.35">
      <c r="A437"/>
      <c r="C437"/>
      <c r="D437"/>
      <c r="E437"/>
      <c r="F437"/>
      <c r="G437"/>
      <c r="H437"/>
      <c r="I437"/>
    </row>
    <row r="438" spans="1:9" x14ac:dyDescent="0.35">
      <c r="A438"/>
      <c r="C438"/>
      <c r="D438"/>
      <c r="E438"/>
      <c r="F438"/>
      <c r="G438"/>
      <c r="H438"/>
      <c r="I438"/>
    </row>
    <row r="439" spans="1:9" x14ac:dyDescent="0.35">
      <c r="A439"/>
      <c r="C439"/>
      <c r="D439"/>
      <c r="E439"/>
      <c r="F439"/>
      <c r="G439"/>
      <c r="H439"/>
      <c r="I439"/>
    </row>
    <row r="440" spans="1:9" x14ac:dyDescent="0.35">
      <c r="A440"/>
      <c r="C440"/>
      <c r="D440"/>
      <c r="E440"/>
      <c r="F440"/>
      <c r="G440"/>
      <c r="H440"/>
      <c r="I440"/>
    </row>
    <row r="441" spans="1:9" x14ac:dyDescent="0.35">
      <c r="A441"/>
      <c r="C441"/>
      <c r="D441"/>
      <c r="E441"/>
      <c r="F441"/>
      <c r="G441"/>
      <c r="H441"/>
      <c r="I441"/>
    </row>
    <row r="442" spans="1:9" x14ac:dyDescent="0.35">
      <c r="A442"/>
      <c r="C442"/>
      <c r="D442"/>
      <c r="E442"/>
      <c r="F442"/>
      <c r="G442"/>
      <c r="H442"/>
      <c r="I442"/>
    </row>
    <row r="443" spans="1:9" x14ac:dyDescent="0.35">
      <c r="A443"/>
      <c r="C443"/>
      <c r="D443"/>
      <c r="E443"/>
      <c r="F443"/>
      <c r="G443"/>
      <c r="H443"/>
      <c r="I443"/>
    </row>
    <row r="444" spans="1:9" x14ac:dyDescent="0.35">
      <c r="A444"/>
      <c r="C444"/>
      <c r="D444"/>
      <c r="E444"/>
      <c r="F444"/>
      <c r="G444"/>
      <c r="H444"/>
      <c r="I444"/>
    </row>
    <row r="445" spans="1:9" x14ac:dyDescent="0.35">
      <c r="A445"/>
      <c r="C445"/>
      <c r="D445"/>
      <c r="E445"/>
      <c r="F445"/>
      <c r="G445"/>
      <c r="H445"/>
      <c r="I445"/>
    </row>
    <row r="446" spans="1:9" x14ac:dyDescent="0.35">
      <c r="A446"/>
      <c r="C446"/>
      <c r="D446"/>
      <c r="E446"/>
      <c r="F446"/>
      <c r="G446"/>
      <c r="H446"/>
      <c r="I446"/>
    </row>
    <row r="447" spans="1:9" x14ac:dyDescent="0.35">
      <c r="A447"/>
      <c r="C447"/>
      <c r="D447"/>
      <c r="E447"/>
      <c r="F447"/>
      <c r="G447"/>
      <c r="H447"/>
      <c r="I447"/>
    </row>
    <row r="448" spans="1:9" x14ac:dyDescent="0.35">
      <c r="A448"/>
      <c r="C448"/>
      <c r="D448"/>
      <c r="E448"/>
      <c r="F448"/>
      <c r="G448"/>
      <c r="H448"/>
      <c r="I448"/>
    </row>
    <row r="449" spans="1:9" x14ac:dyDescent="0.35">
      <c r="A449"/>
      <c r="C449"/>
      <c r="D449"/>
      <c r="E449"/>
      <c r="F449"/>
      <c r="G449"/>
      <c r="H449"/>
      <c r="I449"/>
    </row>
    <row r="450" spans="1:9" x14ac:dyDescent="0.35">
      <c r="A450"/>
      <c r="C450"/>
      <c r="D450"/>
      <c r="E450"/>
      <c r="F450"/>
      <c r="G450"/>
      <c r="H450"/>
      <c r="I450"/>
    </row>
    <row r="451" spans="1:9" x14ac:dyDescent="0.35">
      <c r="A451"/>
      <c r="C451"/>
      <c r="D451"/>
      <c r="E451"/>
      <c r="F451"/>
      <c r="G451"/>
      <c r="H451"/>
      <c r="I451"/>
    </row>
    <row r="452" spans="1:9" x14ac:dyDescent="0.35">
      <c r="A452"/>
      <c r="C452"/>
      <c r="D452"/>
      <c r="E452"/>
      <c r="F452"/>
      <c r="G452"/>
      <c r="H452"/>
      <c r="I452"/>
    </row>
    <row r="453" spans="1:9" x14ac:dyDescent="0.35">
      <c r="A453"/>
      <c r="C453"/>
      <c r="D453"/>
      <c r="E453"/>
      <c r="F453"/>
      <c r="G453"/>
      <c r="H453"/>
      <c r="I453"/>
    </row>
    <row r="454" spans="1:9" x14ac:dyDescent="0.35">
      <c r="A454"/>
      <c r="C454"/>
      <c r="D454"/>
      <c r="E454"/>
      <c r="F454"/>
      <c r="G454"/>
      <c r="H454"/>
      <c r="I454"/>
    </row>
    <row r="455" spans="1:9" x14ac:dyDescent="0.35">
      <c r="A455"/>
      <c r="C455"/>
      <c r="D455"/>
      <c r="E455"/>
      <c r="F455"/>
      <c r="G455"/>
      <c r="H455"/>
      <c r="I455"/>
    </row>
    <row r="456" spans="1:9" x14ac:dyDescent="0.35">
      <c r="A456"/>
      <c r="C456"/>
      <c r="D456"/>
      <c r="E456"/>
      <c r="F456"/>
      <c r="G456"/>
      <c r="H456"/>
      <c r="I456"/>
    </row>
    <row r="457" spans="1:9" x14ac:dyDescent="0.35">
      <c r="A457"/>
      <c r="C457"/>
      <c r="D457"/>
      <c r="E457"/>
      <c r="F457"/>
      <c r="G457"/>
      <c r="H457"/>
      <c r="I457"/>
    </row>
    <row r="458" spans="1:9" x14ac:dyDescent="0.35">
      <c r="A458"/>
      <c r="C458"/>
      <c r="D458"/>
      <c r="E458"/>
      <c r="F458"/>
      <c r="G458"/>
      <c r="H458"/>
      <c r="I458"/>
    </row>
    <row r="459" spans="1:9" x14ac:dyDescent="0.35">
      <c r="A459"/>
      <c r="C459"/>
      <c r="D459"/>
      <c r="E459"/>
      <c r="F459"/>
      <c r="G459"/>
      <c r="H459"/>
      <c r="I459"/>
    </row>
    <row r="460" spans="1:9" x14ac:dyDescent="0.35">
      <c r="A460"/>
      <c r="C460"/>
      <c r="D460"/>
      <c r="E460"/>
      <c r="F460"/>
      <c r="G460"/>
      <c r="H460"/>
      <c r="I460"/>
    </row>
    <row r="461" spans="1:9" x14ac:dyDescent="0.35">
      <c r="A461"/>
      <c r="C461"/>
      <c r="D461"/>
      <c r="E461"/>
      <c r="F461"/>
      <c r="G461"/>
      <c r="H461"/>
      <c r="I461"/>
    </row>
    <row r="462" spans="1:9" x14ac:dyDescent="0.35">
      <c r="A462"/>
      <c r="C462"/>
      <c r="D462"/>
      <c r="E462"/>
      <c r="F462"/>
      <c r="G462"/>
      <c r="H462"/>
      <c r="I462"/>
    </row>
    <row r="463" spans="1:9" x14ac:dyDescent="0.35">
      <c r="A463"/>
      <c r="C463"/>
      <c r="D463"/>
      <c r="E463"/>
      <c r="F463"/>
      <c r="G463"/>
      <c r="H463"/>
      <c r="I463"/>
    </row>
    <row r="464" spans="1:9" x14ac:dyDescent="0.35">
      <c r="A464"/>
      <c r="C464"/>
      <c r="D464"/>
      <c r="E464"/>
      <c r="F464"/>
      <c r="G464"/>
      <c r="H464"/>
      <c r="I464"/>
    </row>
    <row r="465" spans="1:9" x14ac:dyDescent="0.35">
      <c r="A465"/>
      <c r="C465"/>
      <c r="D465"/>
      <c r="E465"/>
      <c r="F465"/>
      <c r="G465"/>
      <c r="H465"/>
      <c r="I465"/>
    </row>
    <row r="466" spans="1:9" x14ac:dyDescent="0.35">
      <c r="A466"/>
      <c r="C466"/>
      <c r="D466"/>
      <c r="E466"/>
      <c r="F466"/>
      <c r="G466"/>
      <c r="H466"/>
      <c r="I466"/>
    </row>
    <row r="467" spans="1:9" x14ac:dyDescent="0.35">
      <c r="A467"/>
      <c r="C467"/>
      <c r="D467"/>
      <c r="E467"/>
      <c r="F467"/>
      <c r="G467"/>
      <c r="H467"/>
      <c r="I467"/>
    </row>
    <row r="468" spans="1:9" x14ac:dyDescent="0.35">
      <c r="A468"/>
      <c r="C468"/>
      <c r="D468"/>
      <c r="E468"/>
      <c r="F468"/>
      <c r="G468"/>
      <c r="H468"/>
      <c r="I468"/>
    </row>
    <row r="469" spans="1:9" x14ac:dyDescent="0.35">
      <c r="A469"/>
      <c r="C469"/>
      <c r="D469"/>
      <c r="E469"/>
      <c r="F469"/>
      <c r="G469"/>
      <c r="H469"/>
      <c r="I469"/>
    </row>
    <row r="470" spans="1:9" x14ac:dyDescent="0.35">
      <c r="A470"/>
      <c r="C470"/>
      <c r="D470"/>
      <c r="E470"/>
      <c r="F470"/>
      <c r="G470"/>
      <c r="H470"/>
      <c r="I470"/>
    </row>
    <row r="471" spans="1:9" x14ac:dyDescent="0.35">
      <c r="A471"/>
      <c r="C471"/>
      <c r="D471"/>
      <c r="E471"/>
      <c r="F471"/>
      <c r="G471"/>
      <c r="H471"/>
      <c r="I471"/>
    </row>
    <row r="472" spans="1:9" x14ac:dyDescent="0.35">
      <c r="A472"/>
      <c r="C472"/>
      <c r="D472"/>
      <c r="E472"/>
      <c r="F472"/>
      <c r="G472"/>
      <c r="H472"/>
      <c r="I472"/>
    </row>
    <row r="473" spans="1:9" x14ac:dyDescent="0.35">
      <c r="A473"/>
      <c r="C473"/>
      <c r="D473"/>
      <c r="E473"/>
      <c r="F473"/>
      <c r="G473"/>
      <c r="H473"/>
      <c r="I473"/>
    </row>
    <row r="474" spans="1:9" x14ac:dyDescent="0.35">
      <c r="A474"/>
      <c r="C474"/>
      <c r="D474"/>
      <c r="E474"/>
      <c r="F474"/>
      <c r="G474"/>
      <c r="H474"/>
      <c r="I474"/>
    </row>
    <row r="475" spans="1:9" x14ac:dyDescent="0.35">
      <c r="A475"/>
      <c r="C475"/>
      <c r="D475"/>
      <c r="E475"/>
      <c r="F475"/>
      <c r="G475"/>
      <c r="H475"/>
      <c r="I475"/>
    </row>
    <row r="476" spans="1:9" x14ac:dyDescent="0.35">
      <c r="A476"/>
      <c r="C476"/>
      <c r="D476"/>
      <c r="E476"/>
      <c r="F476"/>
      <c r="G476"/>
      <c r="H476"/>
      <c r="I476"/>
    </row>
    <row r="477" spans="1:9" x14ac:dyDescent="0.35">
      <c r="A477"/>
      <c r="C477"/>
      <c r="D477"/>
      <c r="E477"/>
      <c r="F477"/>
      <c r="G477"/>
      <c r="H477"/>
      <c r="I477"/>
    </row>
    <row r="478" spans="1:9" x14ac:dyDescent="0.35">
      <c r="A478"/>
      <c r="C478"/>
      <c r="D478"/>
      <c r="E478"/>
      <c r="F478"/>
      <c r="G478"/>
      <c r="H478"/>
      <c r="I478"/>
    </row>
    <row r="479" spans="1:9" x14ac:dyDescent="0.35">
      <c r="A479"/>
      <c r="C479"/>
      <c r="D479"/>
      <c r="E479"/>
      <c r="F479"/>
      <c r="G479"/>
      <c r="H479"/>
      <c r="I479"/>
    </row>
    <row r="480" spans="1:9" x14ac:dyDescent="0.35">
      <c r="A480"/>
      <c r="C480"/>
      <c r="D480"/>
      <c r="E480"/>
      <c r="F480"/>
      <c r="G480"/>
      <c r="H480"/>
      <c r="I480"/>
    </row>
    <row r="481" spans="1:9" x14ac:dyDescent="0.35">
      <c r="A481"/>
      <c r="C481"/>
      <c r="D481"/>
      <c r="E481"/>
      <c r="F481"/>
      <c r="G481"/>
      <c r="H481"/>
      <c r="I481"/>
    </row>
    <row r="482" spans="1:9" x14ac:dyDescent="0.35">
      <c r="A482"/>
      <c r="C482"/>
      <c r="D482"/>
      <c r="E482"/>
      <c r="F482"/>
      <c r="G482"/>
      <c r="H482"/>
      <c r="I482"/>
    </row>
    <row r="483" spans="1:9" x14ac:dyDescent="0.35">
      <c r="A483"/>
      <c r="C483"/>
      <c r="D483"/>
      <c r="E483"/>
      <c r="F483"/>
      <c r="G483"/>
      <c r="H483"/>
      <c r="I483"/>
    </row>
    <row r="484" spans="1:9" x14ac:dyDescent="0.35">
      <c r="A484"/>
      <c r="C484"/>
      <c r="D484"/>
      <c r="E484"/>
      <c r="F484"/>
      <c r="G484"/>
      <c r="H484"/>
      <c r="I484"/>
    </row>
    <row r="485" spans="1:9" x14ac:dyDescent="0.35">
      <c r="A485"/>
      <c r="C485"/>
      <c r="D485"/>
      <c r="E485"/>
      <c r="F485"/>
      <c r="G485"/>
      <c r="H485"/>
      <c r="I485"/>
    </row>
    <row r="486" spans="1:9" x14ac:dyDescent="0.35">
      <c r="A486"/>
      <c r="C486"/>
      <c r="D486"/>
      <c r="E486"/>
      <c r="F486"/>
      <c r="G486"/>
      <c r="H486"/>
      <c r="I486"/>
    </row>
    <row r="487" spans="1:9" x14ac:dyDescent="0.35">
      <c r="A487"/>
      <c r="C487"/>
      <c r="D487"/>
      <c r="E487"/>
      <c r="F487"/>
      <c r="G487"/>
      <c r="H487"/>
      <c r="I487"/>
    </row>
    <row r="488" spans="1:9" x14ac:dyDescent="0.35">
      <c r="A488"/>
      <c r="C488"/>
      <c r="D488"/>
      <c r="E488"/>
      <c r="F488"/>
      <c r="G488"/>
      <c r="H488"/>
      <c r="I488"/>
    </row>
    <row r="489" spans="1:9" x14ac:dyDescent="0.35">
      <c r="A489"/>
      <c r="C489"/>
      <c r="D489"/>
      <c r="E489"/>
      <c r="F489"/>
      <c r="G489"/>
      <c r="H489"/>
      <c r="I489"/>
    </row>
    <row r="490" spans="1:9" x14ac:dyDescent="0.35">
      <c r="A490"/>
      <c r="C490"/>
      <c r="D490"/>
      <c r="E490"/>
      <c r="F490"/>
      <c r="G490"/>
      <c r="H490"/>
      <c r="I490"/>
    </row>
    <row r="491" spans="1:9" x14ac:dyDescent="0.35">
      <c r="A491"/>
      <c r="C491"/>
      <c r="D491"/>
      <c r="E491"/>
      <c r="F491"/>
      <c r="G491"/>
      <c r="H491"/>
      <c r="I491"/>
    </row>
    <row r="492" spans="1:9" x14ac:dyDescent="0.35">
      <c r="A492"/>
      <c r="C492"/>
      <c r="D492"/>
      <c r="E492"/>
      <c r="F492"/>
      <c r="G492"/>
      <c r="H492"/>
      <c r="I492"/>
    </row>
    <row r="493" spans="1:9" x14ac:dyDescent="0.35">
      <c r="A493"/>
      <c r="C493"/>
      <c r="D493"/>
      <c r="E493"/>
      <c r="F493"/>
      <c r="G493"/>
      <c r="H493"/>
      <c r="I493"/>
    </row>
    <row r="494" spans="1:9" x14ac:dyDescent="0.35">
      <c r="A494"/>
      <c r="C494"/>
      <c r="D494"/>
      <c r="E494"/>
      <c r="F494"/>
      <c r="G494"/>
      <c r="H494"/>
      <c r="I494"/>
    </row>
    <row r="495" spans="1:9" x14ac:dyDescent="0.35">
      <c r="A495"/>
      <c r="C495"/>
      <c r="D495"/>
      <c r="E495"/>
      <c r="F495"/>
      <c r="G495"/>
      <c r="H495"/>
      <c r="I495"/>
    </row>
    <row r="496" spans="1:9" x14ac:dyDescent="0.35">
      <c r="A496"/>
      <c r="C496"/>
      <c r="D496"/>
      <c r="E496"/>
      <c r="F496"/>
      <c r="G496"/>
      <c r="H496"/>
      <c r="I496"/>
    </row>
    <row r="497" spans="1:9" x14ac:dyDescent="0.35">
      <c r="A497"/>
      <c r="C497"/>
      <c r="D497"/>
      <c r="E497"/>
      <c r="F497"/>
      <c r="G497"/>
      <c r="H497"/>
      <c r="I497"/>
    </row>
    <row r="498" spans="1:9" x14ac:dyDescent="0.35">
      <c r="A498"/>
      <c r="C498"/>
      <c r="D498"/>
      <c r="E498"/>
      <c r="F498"/>
      <c r="G498"/>
      <c r="H498"/>
      <c r="I498"/>
    </row>
    <row r="499" spans="1:9" x14ac:dyDescent="0.35">
      <c r="A499"/>
      <c r="C499"/>
      <c r="D499"/>
      <c r="E499"/>
      <c r="F499"/>
      <c r="G499"/>
      <c r="H499"/>
      <c r="I499"/>
    </row>
    <row r="500" spans="1:9" x14ac:dyDescent="0.35">
      <c r="A500"/>
      <c r="C500"/>
      <c r="D500"/>
      <c r="E500"/>
      <c r="F500"/>
      <c r="G500"/>
      <c r="H500"/>
      <c r="I500"/>
    </row>
    <row r="501" spans="1:9" x14ac:dyDescent="0.35">
      <c r="A501"/>
      <c r="C501"/>
      <c r="D501"/>
      <c r="E501"/>
      <c r="F501"/>
      <c r="G501"/>
      <c r="H501"/>
      <c r="I501"/>
    </row>
    <row r="502" spans="1:9" x14ac:dyDescent="0.35">
      <c r="A502"/>
      <c r="C502"/>
      <c r="D502"/>
      <c r="E502"/>
      <c r="F502"/>
      <c r="G502"/>
      <c r="H502"/>
      <c r="I502"/>
    </row>
    <row r="503" spans="1:9" x14ac:dyDescent="0.35">
      <c r="A503"/>
      <c r="C503"/>
      <c r="D503"/>
      <c r="E503"/>
      <c r="F503"/>
      <c r="G503"/>
      <c r="H503"/>
      <c r="I503"/>
    </row>
    <row r="504" spans="1:9" x14ac:dyDescent="0.35">
      <c r="A504"/>
      <c r="C504"/>
      <c r="D504"/>
      <c r="E504"/>
      <c r="F504"/>
      <c r="G504"/>
      <c r="H504"/>
      <c r="I504"/>
    </row>
    <row r="505" spans="1:9" x14ac:dyDescent="0.35">
      <c r="A505"/>
      <c r="C505"/>
      <c r="D505"/>
      <c r="E505"/>
      <c r="F505"/>
      <c r="G505"/>
      <c r="H505"/>
      <c r="I505"/>
    </row>
    <row r="506" spans="1:9" x14ac:dyDescent="0.35">
      <c r="A506"/>
      <c r="C506"/>
      <c r="D506"/>
      <c r="E506"/>
      <c r="F506"/>
      <c r="G506"/>
      <c r="H506"/>
      <c r="I506"/>
    </row>
    <row r="507" spans="1:9" x14ac:dyDescent="0.35">
      <c r="A507"/>
      <c r="C507"/>
      <c r="D507"/>
      <c r="E507"/>
      <c r="F507"/>
      <c r="G507"/>
      <c r="H507"/>
      <c r="I507"/>
    </row>
    <row r="508" spans="1:9" x14ac:dyDescent="0.35">
      <c r="A508"/>
      <c r="C508"/>
      <c r="D508"/>
      <c r="E508"/>
      <c r="F508"/>
      <c r="G508"/>
      <c r="H508"/>
      <c r="I508"/>
    </row>
    <row r="509" spans="1:9" x14ac:dyDescent="0.35">
      <c r="A509"/>
      <c r="C509"/>
      <c r="D509"/>
      <c r="E509"/>
      <c r="F509"/>
      <c r="G509"/>
      <c r="H509"/>
      <c r="I509"/>
    </row>
    <row r="510" spans="1:9" x14ac:dyDescent="0.35">
      <c r="A510"/>
      <c r="C510"/>
      <c r="D510"/>
      <c r="E510"/>
      <c r="F510"/>
      <c r="G510"/>
      <c r="H510"/>
      <c r="I510"/>
    </row>
    <row r="511" spans="1:9" x14ac:dyDescent="0.35">
      <c r="A511"/>
      <c r="C511"/>
      <c r="D511"/>
      <c r="E511"/>
      <c r="F511"/>
      <c r="G511"/>
      <c r="H511"/>
      <c r="I511"/>
    </row>
    <row r="512" spans="1:9" x14ac:dyDescent="0.35">
      <c r="A512"/>
      <c r="C512"/>
      <c r="D512"/>
      <c r="E512"/>
      <c r="F512"/>
      <c r="G512"/>
      <c r="H512"/>
      <c r="I512"/>
    </row>
    <row r="513" spans="1:9" x14ac:dyDescent="0.35">
      <c r="A513"/>
      <c r="C513"/>
      <c r="D513"/>
      <c r="E513"/>
      <c r="F513"/>
      <c r="G513"/>
      <c r="H513"/>
      <c r="I513"/>
    </row>
    <row r="514" spans="1:9" x14ac:dyDescent="0.35">
      <c r="A514"/>
      <c r="C514"/>
      <c r="D514"/>
      <c r="E514"/>
      <c r="F514"/>
      <c r="G514"/>
      <c r="H514"/>
      <c r="I514"/>
    </row>
    <row r="515" spans="1:9" x14ac:dyDescent="0.35">
      <c r="A515"/>
      <c r="C515"/>
      <c r="D515"/>
      <c r="E515"/>
      <c r="F515"/>
      <c r="G515"/>
      <c r="H515"/>
      <c r="I515"/>
    </row>
    <row r="516" spans="1:9" x14ac:dyDescent="0.35">
      <c r="A516"/>
      <c r="C516"/>
      <c r="D516"/>
      <c r="E516"/>
      <c r="F516"/>
      <c r="G516"/>
      <c r="H516"/>
      <c r="I516"/>
    </row>
    <row r="517" spans="1:9" x14ac:dyDescent="0.35">
      <c r="A517"/>
      <c r="C517"/>
      <c r="D517"/>
      <c r="E517"/>
      <c r="F517"/>
      <c r="G517"/>
      <c r="H517"/>
      <c r="I517"/>
    </row>
    <row r="518" spans="1:9" x14ac:dyDescent="0.35">
      <c r="A518"/>
      <c r="C518"/>
      <c r="D518"/>
      <c r="E518"/>
      <c r="F518"/>
      <c r="G518"/>
      <c r="H518"/>
      <c r="I518"/>
    </row>
    <row r="519" spans="1:9" x14ac:dyDescent="0.35">
      <c r="A519"/>
      <c r="C519"/>
      <c r="D519"/>
      <c r="E519"/>
      <c r="F519"/>
      <c r="G519"/>
      <c r="H519"/>
      <c r="I519"/>
    </row>
    <row r="520" spans="1:9" x14ac:dyDescent="0.35">
      <c r="A520"/>
      <c r="C520"/>
      <c r="D520"/>
      <c r="E520"/>
      <c r="F520"/>
      <c r="G520"/>
      <c r="H520"/>
      <c r="I520"/>
    </row>
    <row r="521" spans="1:9" x14ac:dyDescent="0.35">
      <c r="A521"/>
      <c r="C521"/>
      <c r="D521"/>
      <c r="E521"/>
      <c r="F521"/>
      <c r="G521"/>
      <c r="H521"/>
      <c r="I521"/>
    </row>
    <row r="522" spans="1:9" x14ac:dyDescent="0.35">
      <c r="A522"/>
      <c r="C522"/>
      <c r="D522"/>
      <c r="E522"/>
      <c r="F522"/>
      <c r="G522"/>
      <c r="H522"/>
      <c r="I522"/>
    </row>
    <row r="523" spans="1:9" x14ac:dyDescent="0.35">
      <c r="A523"/>
      <c r="C523"/>
      <c r="D523"/>
      <c r="E523"/>
      <c r="F523"/>
      <c r="G523"/>
      <c r="H523"/>
      <c r="I523"/>
    </row>
    <row r="524" spans="1:9" x14ac:dyDescent="0.35">
      <c r="A524"/>
      <c r="C524"/>
      <c r="D524"/>
      <c r="E524"/>
      <c r="F524"/>
      <c r="G524"/>
      <c r="H524"/>
      <c r="I524"/>
    </row>
    <row r="525" spans="1:9" x14ac:dyDescent="0.35">
      <c r="A525"/>
      <c r="C525"/>
      <c r="D525"/>
      <c r="E525"/>
      <c r="F525"/>
      <c r="G525"/>
      <c r="H525"/>
      <c r="I525"/>
    </row>
    <row r="526" spans="1:9" x14ac:dyDescent="0.35">
      <c r="A526"/>
      <c r="C526"/>
      <c r="D526"/>
      <c r="E526"/>
      <c r="F526"/>
      <c r="G526"/>
      <c r="H526"/>
      <c r="I526"/>
    </row>
    <row r="527" spans="1:9" x14ac:dyDescent="0.35">
      <c r="A527"/>
      <c r="C527"/>
      <c r="D527"/>
      <c r="E527"/>
      <c r="F527"/>
      <c r="G527"/>
      <c r="H527"/>
      <c r="I527"/>
    </row>
    <row r="528" spans="1:9" x14ac:dyDescent="0.35">
      <c r="A528"/>
      <c r="C528"/>
      <c r="D528"/>
      <c r="E528"/>
      <c r="F528"/>
      <c r="G528"/>
      <c r="H528"/>
      <c r="I528"/>
    </row>
    <row r="529" spans="1:9" x14ac:dyDescent="0.35">
      <c r="A529"/>
      <c r="C529"/>
      <c r="D529"/>
      <c r="E529"/>
      <c r="F529"/>
      <c r="G529"/>
      <c r="H529"/>
      <c r="I529"/>
    </row>
    <row r="530" spans="1:9" x14ac:dyDescent="0.35">
      <c r="A530"/>
      <c r="C530"/>
      <c r="D530"/>
      <c r="E530"/>
      <c r="F530"/>
      <c r="G530"/>
      <c r="H530"/>
      <c r="I530"/>
    </row>
    <row r="531" spans="1:9" x14ac:dyDescent="0.35">
      <c r="A531"/>
      <c r="C531"/>
      <c r="D531"/>
      <c r="E531"/>
      <c r="F531"/>
      <c r="G531"/>
      <c r="H531"/>
      <c r="I531"/>
    </row>
    <row r="532" spans="1:9" x14ac:dyDescent="0.35">
      <c r="A532"/>
      <c r="C532"/>
      <c r="D532"/>
      <c r="E532"/>
      <c r="F532"/>
      <c r="G532"/>
      <c r="H532"/>
      <c r="I532"/>
    </row>
    <row r="533" spans="1:9" x14ac:dyDescent="0.35">
      <c r="A533"/>
      <c r="C533"/>
      <c r="D533"/>
      <c r="E533"/>
      <c r="F533"/>
      <c r="G533"/>
      <c r="H533"/>
      <c r="I533"/>
    </row>
    <row r="534" spans="1:9" x14ac:dyDescent="0.35">
      <c r="A534"/>
      <c r="C534"/>
      <c r="D534"/>
      <c r="E534"/>
      <c r="F534"/>
      <c r="G534"/>
      <c r="H534"/>
      <c r="I534"/>
    </row>
    <row r="535" spans="1:9" x14ac:dyDescent="0.35">
      <c r="A535"/>
      <c r="C535"/>
      <c r="D535"/>
      <c r="E535"/>
      <c r="F535"/>
      <c r="G535"/>
      <c r="H535"/>
      <c r="I535"/>
    </row>
    <row r="536" spans="1:9" x14ac:dyDescent="0.35">
      <c r="A536"/>
      <c r="C536"/>
      <c r="D536"/>
      <c r="E536"/>
      <c r="F536"/>
      <c r="G536"/>
      <c r="H536"/>
      <c r="I536"/>
    </row>
    <row r="537" spans="1:9" x14ac:dyDescent="0.35">
      <c r="A537"/>
      <c r="C537"/>
      <c r="D537"/>
      <c r="E537"/>
      <c r="F537"/>
      <c r="G537"/>
      <c r="H537"/>
      <c r="I537"/>
    </row>
    <row r="538" spans="1:9" x14ac:dyDescent="0.35">
      <c r="A538"/>
      <c r="C538"/>
      <c r="D538"/>
      <c r="E538"/>
      <c r="F538"/>
      <c r="G538"/>
      <c r="H538"/>
      <c r="I538"/>
    </row>
    <row r="539" spans="1:9" x14ac:dyDescent="0.35">
      <c r="A539"/>
      <c r="C539"/>
      <c r="D539"/>
      <c r="E539"/>
      <c r="F539"/>
      <c r="G539"/>
      <c r="H539"/>
      <c r="I539"/>
    </row>
    <row r="540" spans="1:9" x14ac:dyDescent="0.35">
      <c r="A540"/>
      <c r="C540"/>
      <c r="D540"/>
      <c r="E540"/>
      <c r="F540"/>
      <c r="G540"/>
      <c r="H540"/>
      <c r="I540"/>
    </row>
    <row r="541" spans="1:9" x14ac:dyDescent="0.35">
      <c r="A541"/>
      <c r="C541"/>
      <c r="D541"/>
      <c r="E541"/>
      <c r="F541"/>
      <c r="G541"/>
      <c r="H541"/>
      <c r="I541"/>
    </row>
    <row r="542" spans="1:9" x14ac:dyDescent="0.35">
      <c r="A542"/>
      <c r="C542"/>
      <c r="D542"/>
      <c r="E542"/>
      <c r="F542"/>
      <c r="G542"/>
      <c r="H542"/>
      <c r="I542"/>
    </row>
    <row r="543" spans="1:9" x14ac:dyDescent="0.35">
      <c r="A543"/>
      <c r="C543"/>
      <c r="D543"/>
      <c r="E543"/>
      <c r="F543"/>
      <c r="G543"/>
      <c r="H543"/>
      <c r="I543"/>
    </row>
    <row r="544" spans="1:9" x14ac:dyDescent="0.35">
      <c r="A544"/>
      <c r="C544"/>
      <c r="D544"/>
      <c r="E544"/>
      <c r="F544"/>
      <c r="G544"/>
      <c r="H544"/>
      <c r="I544"/>
    </row>
    <row r="545" spans="1:9" x14ac:dyDescent="0.35">
      <c r="A545"/>
      <c r="C545"/>
      <c r="D545"/>
      <c r="E545"/>
      <c r="F545"/>
      <c r="G545"/>
      <c r="H545"/>
      <c r="I545"/>
    </row>
    <row r="546" spans="1:9" x14ac:dyDescent="0.35">
      <c r="A546"/>
      <c r="C546"/>
      <c r="D546"/>
      <c r="E546"/>
      <c r="F546"/>
      <c r="G546"/>
      <c r="H546"/>
      <c r="I546"/>
    </row>
    <row r="547" spans="1:9" x14ac:dyDescent="0.35">
      <c r="A547"/>
      <c r="C547"/>
      <c r="D547"/>
      <c r="E547"/>
      <c r="F547"/>
      <c r="G547"/>
      <c r="H547"/>
      <c r="I547"/>
    </row>
    <row r="548" spans="1:9" x14ac:dyDescent="0.35">
      <c r="A548"/>
      <c r="C548"/>
      <c r="D548"/>
      <c r="E548"/>
      <c r="F548"/>
      <c r="G548"/>
      <c r="H548"/>
      <c r="I548"/>
    </row>
    <row r="549" spans="1:9" x14ac:dyDescent="0.35">
      <c r="A549"/>
      <c r="C549"/>
      <c r="D549"/>
      <c r="E549"/>
      <c r="F549"/>
      <c r="G549"/>
      <c r="H549"/>
      <c r="I549"/>
    </row>
    <row r="550" spans="1:9" x14ac:dyDescent="0.35">
      <c r="A550"/>
      <c r="C550"/>
      <c r="D550"/>
      <c r="E550"/>
      <c r="F550"/>
      <c r="G550"/>
      <c r="H550"/>
      <c r="I550"/>
    </row>
    <row r="551" spans="1:9" x14ac:dyDescent="0.35">
      <c r="A551"/>
      <c r="C551"/>
      <c r="D551"/>
      <c r="E551"/>
      <c r="F551"/>
      <c r="G551"/>
      <c r="H551"/>
      <c r="I551"/>
    </row>
    <row r="552" spans="1:9" x14ac:dyDescent="0.35">
      <c r="A552"/>
      <c r="C552"/>
      <c r="D552"/>
      <c r="E552"/>
      <c r="F552"/>
      <c r="G552"/>
      <c r="H552"/>
      <c r="I552"/>
    </row>
    <row r="553" spans="1:9" x14ac:dyDescent="0.35">
      <c r="A553"/>
      <c r="C553"/>
      <c r="D553"/>
      <c r="E553"/>
      <c r="F553"/>
      <c r="G553"/>
      <c r="H553"/>
      <c r="I553"/>
    </row>
    <row r="554" spans="1:9" x14ac:dyDescent="0.35">
      <c r="A554"/>
      <c r="C554"/>
      <c r="D554"/>
      <c r="E554"/>
      <c r="F554"/>
      <c r="G554"/>
      <c r="H554"/>
      <c r="I554"/>
    </row>
    <row r="555" spans="1:9" x14ac:dyDescent="0.35">
      <c r="A555"/>
      <c r="C555"/>
      <c r="D555"/>
      <c r="E555"/>
      <c r="F555"/>
      <c r="G555"/>
      <c r="H555"/>
      <c r="I555"/>
    </row>
    <row r="556" spans="1:9" x14ac:dyDescent="0.35">
      <c r="A556"/>
      <c r="C556"/>
      <c r="D556"/>
      <c r="E556"/>
      <c r="F556"/>
      <c r="G556"/>
      <c r="H556"/>
      <c r="I556"/>
    </row>
    <row r="557" spans="1:9" x14ac:dyDescent="0.35">
      <c r="A557"/>
      <c r="C557"/>
      <c r="D557"/>
      <c r="E557"/>
      <c r="F557"/>
      <c r="G557"/>
      <c r="H557"/>
      <c r="I557"/>
    </row>
    <row r="558" spans="1:9" x14ac:dyDescent="0.35">
      <c r="A558"/>
      <c r="C558"/>
      <c r="D558"/>
      <c r="E558"/>
      <c r="F558"/>
      <c r="G558"/>
      <c r="H558"/>
      <c r="I558"/>
    </row>
    <row r="559" spans="1:9" x14ac:dyDescent="0.35">
      <c r="A559"/>
      <c r="C559"/>
      <c r="D559"/>
      <c r="E559"/>
      <c r="F559"/>
      <c r="G559"/>
      <c r="H559"/>
      <c r="I559"/>
    </row>
    <row r="560" spans="1:9" x14ac:dyDescent="0.35">
      <c r="A560"/>
      <c r="C560"/>
      <c r="D560"/>
      <c r="E560"/>
      <c r="F560"/>
      <c r="G560"/>
      <c r="H560"/>
      <c r="I560"/>
    </row>
    <row r="561" spans="1:9" x14ac:dyDescent="0.35">
      <c r="A561"/>
      <c r="C561"/>
      <c r="D561"/>
      <c r="E561"/>
      <c r="F561"/>
      <c r="G561"/>
      <c r="H561"/>
      <c r="I561"/>
    </row>
    <row r="562" spans="1:9" x14ac:dyDescent="0.35">
      <c r="A562"/>
      <c r="C562"/>
      <c r="D562"/>
      <c r="E562"/>
      <c r="F562"/>
      <c r="G562"/>
      <c r="H562"/>
      <c r="I562"/>
    </row>
    <row r="563" spans="1:9" x14ac:dyDescent="0.35">
      <c r="A563"/>
      <c r="C563"/>
      <c r="D563"/>
      <c r="E563"/>
      <c r="F563"/>
      <c r="G563"/>
      <c r="H563"/>
      <c r="I563"/>
    </row>
    <row r="564" spans="1:9" x14ac:dyDescent="0.35">
      <c r="A564"/>
      <c r="C564"/>
      <c r="D564"/>
      <c r="E564"/>
      <c r="F564"/>
      <c r="G564"/>
      <c r="H564"/>
      <c r="I564"/>
    </row>
    <row r="565" spans="1:9" x14ac:dyDescent="0.35">
      <c r="A565"/>
      <c r="C565"/>
      <c r="D565"/>
      <c r="E565"/>
      <c r="F565"/>
      <c r="G565"/>
      <c r="H565"/>
      <c r="I565"/>
    </row>
    <row r="566" spans="1:9" x14ac:dyDescent="0.35">
      <c r="A566"/>
      <c r="C566"/>
      <c r="D566"/>
      <c r="E566"/>
      <c r="F566"/>
      <c r="G566"/>
      <c r="H566"/>
      <c r="I566"/>
    </row>
    <row r="567" spans="1:9" x14ac:dyDescent="0.35">
      <c r="A567"/>
      <c r="C567"/>
      <c r="D567"/>
      <c r="E567"/>
      <c r="F567"/>
      <c r="G567"/>
      <c r="H567"/>
      <c r="I567"/>
    </row>
    <row r="568" spans="1:9" x14ac:dyDescent="0.35">
      <c r="A568"/>
      <c r="C568"/>
      <c r="D568"/>
      <c r="E568"/>
      <c r="F568"/>
      <c r="G568"/>
      <c r="H568"/>
      <c r="I568"/>
    </row>
    <row r="569" spans="1:9" x14ac:dyDescent="0.35">
      <c r="A569"/>
      <c r="C569"/>
      <c r="D569"/>
      <c r="E569"/>
      <c r="F569"/>
      <c r="G569"/>
      <c r="H569"/>
      <c r="I569"/>
    </row>
    <row r="570" spans="1:9" x14ac:dyDescent="0.35">
      <c r="A570"/>
      <c r="C570"/>
      <c r="D570"/>
      <c r="E570"/>
      <c r="F570"/>
      <c r="G570"/>
      <c r="H570"/>
      <c r="I570"/>
    </row>
    <row r="571" spans="1:9" x14ac:dyDescent="0.35">
      <c r="A571"/>
      <c r="C571"/>
      <c r="D571"/>
      <c r="E571"/>
      <c r="F571"/>
      <c r="G571"/>
      <c r="H571"/>
      <c r="I571"/>
    </row>
    <row r="572" spans="1:9" x14ac:dyDescent="0.35">
      <c r="A572"/>
      <c r="C572"/>
      <c r="D572"/>
      <c r="E572"/>
      <c r="F572"/>
      <c r="G572"/>
      <c r="H572"/>
      <c r="I572"/>
    </row>
    <row r="573" spans="1:9" x14ac:dyDescent="0.35">
      <c r="A573"/>
      <c r="C573"/>
      <c r="D573"/>
      <c r="E573"/>
      <c r="F573"/>
      <c r="G573"/>
      <c r="H573"/>
      <c r="I573"/>
    </row>
    <row r="574" spans="1:9" x14ac:dyDescent="0.35">
      <c r="A574"/>
      <c r="C574"/>
      <c r="D574"/>
      <c r="E574"/>
      <c r="F574"/>
      <c r="G574"/>
      <c r="H574"/>
      <c r="I574"/>
    </row>
    <row r="575" spans="1:9" x14ac:dyDescent="0.35">
      <c r="A575"/>
      <c r="C575"/>
      <c r="D575"/>
      <c r="E575"/>
      <c r="F575"/>
      <c r="G575"/>
      <c r="H575"/>
      <c r="I575"/>
    </row>
    <row r="576" spans="1:9" x14ac:dyDescent="0.35">
      <c r="A576"/>
      <c r="C576"/>
      <c r="D576"/>
      <c r="E576"/>
      <c r="F576"/>
      <c r="G576"/>
      <c r="H576"/>
      <c r="I576"/>
    </row>
    <row r="577" spans="1:9" x14ac:dyDescent="0.35">
      <c r="A577"/>
      <c r="C577"/>
      <c r="D577"/>
      <c r="E577"/>
      <c r="F577"/>
      <c r="G577"/>
      <c r="H577"/>
      <c r="I577"/>
    </row>
    <row r="578" spans="1:9" x14ac:dyDescent="0.35">
      <c r="A578"/>
      <c r="C578"/>
      <c r="D578"/>
      <c r="E578"/>
      <c r="F578"/>
      <c r="G578"/>
      <c r="H578"/>
      <c r="I578"/>
    </row>
    <row r="579" spans="1:9" x14ac:dyDescent="0.35">
      <c r="A579"/>
      <c r="C579"/>
      <c r="D579"/>
      <c r="E579"/>
      <c r="F579"/>
      <c r="G579"/>
      <c r="H579"/>
      <c r="I579"/>
    </row>
    <row r="580" spans="1:9" x14ac:dyDescent="0.35">
      <c r="A580"/>
      <c r="C580"/>
      <c r="D580"/>
      <c r="E580"/>
      <c r="F580"/>
      <c r="G580"/>
      <c r="H580"/>
      <c r="I580"/>
    </row>
    <row r="581" spans="1:9" x14ac:dyDescent="0.35">
      <c r="A581"/>
      <c r="C581"/>
      <c r="D581"/>
      <c r="E581"/>
      <c r="F581"/>
      <c r="G581"/>
      <c r="H581"/>
      <c r="I581"/>
    </row>
    <row r="582" spans="1:9" x14ac:dyDescent="0.35">
      <c r="A582"/>
      <c r="C582"/>
      <c r="D582"/>
      <c r="E582"/>
      <c r="F582"/>
      <c r="G582"/>
      <c r="H582"/>
      <c r="I582"/>
    </row>
    <row r="583" spans="1:9" x14ac:dyDescent="0.35">
      <c r="A583"/>
      <c r="C583"/>
      <c r="D583"/>
      <c r="E583"/>
      <c r="F583"/>
      <c r="G583"/>
      <c r="H583"/>
      <c r="I583"/>
    </row>
    <row r="584" spans="1:9" x14ac:dyDescent="0.35">
      <c r="A584"/>
      <c r="C584"/>
      <c r="D584"/>
      <c r="E584"/>
      <c r="F584"/>
      <c r="G584"/>
      <c r="H584"/>
      <c r="I584"/>
    </row>
    <row r="585" spans="1:9" x14ac:dyDescent="0.35">
      <c r="A585"/>
      <c r="C585"/>
      <c r="D585"/>
      <c r="E585"/>
      <c r="F585"/>
      <c r="G585"/>
      <c r="H585"/>
      <c r="I585"/>
    </row>
    <row r="586" spans="1:9" x14ac:dyDescent="0.35">
      <c r="A586"/>
      <c r="C586"/>
      <c r="D586"/>
      <c r="E586"/>
      <c r="F586"/>
      <c r="G586"/>
      <c r="H586"/>
      <c r="I586"/>
    </row>
    <row r="587" spans="1:9" x14ac:dyDescent="0.35">
      <c r="A587"/>
      <c r="C587"/>
      <c r="D587"/>
      <c r="E587"/>
      <c r="F587"/>
      <c r="G587"/>
      <c r="H587"/>
      <c r="I587"/>
    </row>
    <row r="588" spans="1:9" x14ac:dyDescent="0.35">
      <c r="A588"/>
      <c r="C588"/>
      <c r="D588"/>
      <c r="E588"/>
      <c r="F588"/>
      <c r="G588"/>
      <c r="H588"/>
      <c r="I588"/>
    </row>
    <row r="589" spans="1:9" x14ac:dyDescent="0.35">
      <c r="A589"/>
      <c r="C589"/>
      <c r="D589"/>
      <c r="E589"/>
      <c r="F589"/>
      <c r="G589"/>
      <c r="H589"/>
      <c r="I589"/>
    </row>
    <row r="590" spans="1:9" x14ac:dyDescent="0.35">
      <c r="A590"/>
      <c r="C590"/>
      <c r="D590"/>
      <c r="E590"/>
      <c r="F590"/>
      <c r="G590"/>
      <c r="H590"/>
      <c r="I590"/>
    </row>
    <row r="591" spans="1:9" x14ac:dyDescent="0.35">
      <c r="A591"/>
      <c r="C591"/>
      <c r="D591"/>
      <c r="E591"/>
      <c r="F591"/>
      <c r="G591"/>
      <c r="H591"/>
      <c r="I591"/>
    </row>
    <row r="592" spans="1:9" x14ac:dyDescent="0.35">
      <c r="A592"/>
      <c r="C592"/>
      <c r="D592"/>
      <c r="E592"/>
      <c r="F592"/>
      <c r="G592"/>
      <c r="H592"/>
      <c r="I592"/>
    </row>
    <row r="593" spans="1:9" x14ac:dyDescent="0.35">
      <c r="A593"/>
      <c r="C593"/>
      <c r="D593"/>
      <c r="E593"/>
      <c r="F593"/>
      <c r="G593"/>
      <c r="H593"/>
      <c r="I593"/>
    </row>
    <row r="594" spans="1:9" x14ac:dyDescent="0.35">
      <c r="A594"/>
      <c r="C594"/>
      <c r="D594"/>
      <c r="E594"/>
      <c r="F594"/>
      <c r="G594"/>
      <c r="H594"/>
      <c r="I594"/>
    </row>
    <row r="595" spans="1:9" x14ac:dyDescent="0.35">
      <c r="A595"/>
      <c r="C595"/>
      <c r="D595"/>
      <c r="E595"/>
      <c r="F595"/>
      <c r="G595"/>
      <c r="H595"/>
      <c r="I595"/>
    </row>
    <row r="596" spans="1:9" x14ac:dyDescent="0.35">
      <c r="A596"/>
      <c r="C596"/>
      <c r="D596"/>
      <c r="E596"/>
      <c r="F596"/>
      <c r="G596"/>
      <c r="H596"/>
      <c r="I596"/>
    </row>
    <row r="597" spans="1:9" x14ac:dyDescent="0.35">
      <c r="A597"/>
      <c r="C597"/>
      <c r="D597"/>
      <c r="E597"/>
      <c r="F597"/>
      <c r="G597"/>
      <c r="H597"/>
      <c r="I597"/>
    </row>
    <row r="598" spans="1:9" x14ac:dyDescent="0.35">
      <c r="A598"/>
      <c r="C598"/>
      <c r="D598"/>
      <c r="E598"/>
      <c r="F598"/>
      <c r="G598"/>
      <c r="H598"/>
      <c r="I598"/>
    </row>
    <row r="599" spans="1:9" x14ac:dyDescent="0.35">
      <c r="A599"/>
      <c r="C599"/>
      <c r="D599"/>
      <c r="E599"/>
      <c r="F599"/>
      <c r="G599"/>
      <c r="H599"/>
      <c r="I599"/>
    </row>
    <row r="600" spans="1:9" x14ac:dyDescent="0.35">
      <c r="A600"/>
      <c r="C600"/>
      <c r="D600"/>
      <c r="E600"/>
      <c r="F600"/>
      <c r="G600"/>
      <c r="H600"/>
      <c r="I600"/>
    </row>
    <row r="601" spans="1:9" x14ac:dyDescent="0.35">
      <c r="A601"/>
      <c r="C601"/>
      <c r="D601"/>
      <c r="E601"/>
      <c r="F601"/>
      <c r="G601"/>
      <c r="H601"/>
      <c r="I601"/>
    </row>
    <row r="602" spans="1:9" x14ac:dyDescent="0.35">
      <c r="A602"/>
      <c r="C602"/>
      <c r="D602"/>
      <c r="E602"/>
      <c r="F602"/>
      <c r="G602"/>
      <c r="H602"/>
      <c r="I602"/>
    </row>
    <row r="603" spans="1:9" x14ac:dyDescent="0.35">
      <c r="A603"/>
      <c r="C603"/>
      <c r="D603"/>
      <c r="E603"/>
      <c r="F603"/>
      <c r="G603"/>
      <c r="H603"/>
      <c r="I603"/>
    </row>
    <row r="604" spans="1:9" x14ac:dyDescent="0.35">
      <c r="A604"/>
      <c r="C604"/>
      <c r="D604"/>
      <c r="E604"/>
      <c r="F604"/>
      <c r="G604"/>
      <c r="H604"/>
      <c r="I604"/>
    </row>
    <row r="605" spans="1:9" x14ac:dyDescent="0.35">
      <c r="A605"/>
      <c r="C605"/>
      <c r="D605"/>
      <c r="E605"/>
      <c r="F605"/>
      <c r="G605"/>
      <c r="H605"/>
      <c r="I605"/>
    </row>
    <row r="606" spans="1:9" x14ac:dyDescent="0.35">
      <c r="A606"/>
      <c r="C606"/>
      <c r="D606"/>
      <c r="E606"/>
      <c r="F606"/>
      <c r="G606"/>
      <c r="H606"/>
      <c r="I606"/>
    </row>
    <row r="607" spans="1:9" x14ac:dyDescent="0.35">
      <c r="A607"/>
      <c r="C607"/>
      <c r="D607"/>
      <c r="E607"/>
      <c r="F607"/>
      <c r="G607"/>
      <c r="H607"/>
      <c r="I607"/>
    </row>
    <row r="608" spans="1:9" x14ac:dyDescent="0.35">
      <c r="A608"/>
      <c r="C608"/>
      <c r="D608"/>
      <c r="E608"/>
      <c r="F608"/>
      <c r="G608"/>
      <c r="H608"/>
      <c r="I608"/>
    </row>
    <row r="609" spans="1:9" x14ac:dyDescent="0.35">
      <c r="A609"/>
      <c r="C609"/>
      <c r="D609"/>
      <c r="E609"/>
      <c r="F609"/>
      <c r="G609"/>
      <c r="H609"/>
      <c r="I609"/>
    </row>
    <row r="610" spans="1:9" x14ac:dyDescent="0.35">
      <c r="A610"/>
      <c r="C610"/>
      <c r="D610"/>
      <c r="E610"/>
      <c r="F610"/>
      <c r="G610"/>
      <c r="H610"/>
      <c r="I610"/>
    </row>
    <row r="611" spans="1:9" x14ac:dyDescent="0.35">
      <c r="A611"/>
      <c r="C611"/>
      <c r="D611"/>
      <c r="E611"/>
      <c r="F611"/>
      <c r="G611"/>
      <c r="H611"/>
      <c r="I611"/>
    </row>
    <row r="612" spans="1:9" x14ac:dyDescent="0.35">
      <c r="A612"/>
      <c r="C612"/>
      <c r="D612"/>
      <c r="E612"/>
      <c r="F612"/>
      <c r="G612"/>
      <c r="H612"/>
      <c r="I612"/>
    </row>
    <row r="613" spans="1:9" x14ac:dyDescent="0.35">
      <c r="A613"/>
      <c r="C613"/>
      <c r="D613"/>
      <c r="E613"/>
      <c r="F613"/>
      <c r="G613"/>
      <c r="H613"/>
      <c r="I613"/>
    </row>
    <row r="614" spans="1:9" x14ac:dyDescent="0.35">
      <c r="A614"/>
      <c r="C614"/>
      <c r="D614"/>
      <c r="E614"/>
      <c r="F614"/>
      <c r="G614"/>
      <c r="H614"/>
      <c r="I614"/>
    </row>
    <row r="615" spans="1:9" x14ac:dyDescent="0.35">
      <c r="A615"/>
      <c r="C615"/>
      <c r="D615"/>
      <c r="E615"/>
      <c r="F615"/>
      <c r="G615"/>
      <c r="H615"/>
      <c r="I615"/>
    </row>
    <row r="616" spans="1:9" x14ac:dyDescent="0.35">
      <c r="A616"/>
      <c r="C616"/>
      <c r="D616"/>
      <c r="E616"/>
      <c r="F616"/>
      <c r="G616"/>
      <c r="H616"/>
      <c r="I616"/>
    </row>
    <row r="617" spans="1:9" x14ac:dyDescent="0.35">
      <c r="A617"/>
      <c r="C617"/>
      <c r="D617"/>
      <c r="E617"/>
      <c r="F617"/>
      <c r="G617"/>
      <c r="H617"/>
      <c r="I617"/>
    </row>
    <row r="618" spans="1:9" x14ac:dyDescent="0.35">
      <c r="A618"/>
      <c r="C618"/>
      <c r="D618"/>
      <c r="E618"/>
      <c r="F618"/>
      <c r="G618"/>
      <c r="H618"/>
      <c r="I618"/>
    </row>
    <row r="619" spans="1:9" x14ac:dyDescent="0.35">
      <c r="A619"/>
      <c r="C619"/>
      <c r="D619"/>
      <c r="E619"/>
      <c r="F619"/>
      <c r="G619"/>
      <c r="H619"/>
      <c r="I619"/>
    </row>
    <row r="620" spans="1:9" x14ac:dyDescent="0.35">
      <c r="A620"/>
      <c r="C620"/>
      <c r="D620"/>
      <c r="E620"/>
      <c r="F620"/>
      <c r="G620"/>
      <c r="H620"/>
      <c r="I620"/>
    </row>
    <row r="621" spans="1:9" x14ac:dyDescent="0.35">
      <c r="A621"/>
      <c r="C621"/>
      <c r="D621"/>
      <c r="E621"/>
      <c r="F621"/>
      <c r="G621"/>
      <c r="H621"/>
      <c r="I621"/>
    </row>
    <row r="622" spans="1:9" x14ac:dyDescent="0.35">
      <c r="A622"/>
      <c r="C622"/>
      <c r="D622"/>
      <c r="E622"/>
      <c r="F622"/>
      <c r="G622"/>
      <c r="H622"/>
      <c r="I622"/>
    </row>
    <row r="623" spans="1:9" x14ac:dyDescent="0.35">
      <c r="A623"/>
      <c r="C623"/>
      <c r="D623"/>
      <c r="E623"/>
      <c r="F623"/>
      <c r="G623"/>
      <c r="H623"/>
      <c r="I623"/>
    </row>
    <row r="624" spans="1:9" x14ac:dyDescent="0.35">
      <c r="A624"/>
      <c r="C624"/>
      <c r="D624"/>
      <c r="E624"/>
      <c r="F624"/>
      <c r="G624"/>
      <c r="H624"/>
      <c r="I624"/>
    </row>
    <row r="625" spans="1:9" x14ac:dyDescent="0.35">
      <c r="A625"/>
      <c r="C625"/>
      <c r="D625"/>
      <c r="E625"/>
      <c r="F625"/>
      <c r="G625"/>
      <c r="H625"/>
      <c r="I625"/>
    </row>
    <row r="626" spans="1:9" x14ac:dyDescent="0.35">
      <c r="A626"/>
      <c r="C626"/>
      <c r="D626"/>
      <c r="E626"/>
      <c r="F626"/>
      <c r="G626"/>
      <c r="H626"/>
      <c r="I626"/>
    </row>
    <row r="627" spans="1:9" x14ac:dyDescent="0.35">
      <c r="A627"/>
      <c r="C627"/>
      <c r="D627"/>
      <c r="E627"/>
      <c r="F627"/>
      <c r="G627"/>
      <c r="H627"/>
      <c r="I627"/>
    </row>
    <row r="628" spans="1:9" x14ac:dyDescent="0.35">
      <c r="A628"/>
      <c r="C628"/>
      <c r="D628"/>
      <c r="E628"/>
      <c r="F628"/>
      <c r="G628"/>
      <c r="H628"/>
      <c r="I628"/>
    </row>
    <row r="629" spans="1:9" x14ac:dyDescent="0.35">
      <c r="A629"/>
      <c r="C629"/>
      <c r="D629"/>
      <c r="E629"/>
      <c r="F629"/>
      <c r="G629"/>
      <c r="H629"/>
      <c r="I629"/>
    </row>
    <row r="630" spans="1:9" x14ac:dyDescent="0.35">
      <c r="A630"/>
      <c r="C630"/>
      <c r="D630"/>
      <c r="E630"/>
      <c r="F630"/>
      <c r="G630"/>
      <c r="H630"/>
      <c r="I630"/>
    </row>
    <row r="631" spans="1:9" x14ac:dyDescent="0.35">
      <c r="A631"/>
      <c r="C631"/>
      <c r="D631"/>
      <c r="E631"/>
      <c r="F631"/>
      <c r="G631"/>
      <c r="H631"/>
      <c r="I631"/>
    </row>
    <row r="632" spans="1:9" x14ac:dyDescent="0.35">
      <c r="A632"/>
      <c r="C632"/>
      <c r="D632"/>
      <c r="E632"/>
      <c r="F632"/>
      <c r="G632"/>
      <c r="H632"/>
      <c r="I632"/>
    </row>
    <row r="633" spans="1:9" x14ac:dyDescent="0.35">
      <c r="A633"/>
      <c r="C633"/>
      <c r="D633"/>
      <c r="E633"/>
      <c r="F633"/>
      <c r="G633"/>
      <c r="H633"/>
      <c r="I633"/>
    </row>
    <row r="634" spans="1:9" x14ac:dyDescent="0.35">
      <c r="A634"/>
      <c r="C634"/>
      <c r="D634"/>
      <c r="E634"/>
      <c r="F634"/>
      <c r="G634"/>
      <c r="H634"/>
      <c r="I634"/>
    </row>
    <row r="635" spans="1:9" x14ac:dyDescent="0.35">
      <c r="A635"/>
      <c r="C635"/>
      <c r="D635"/>
      <c r="E635"/>
      <c r="F635"/>
      <c r="G635"/>
      <c r="H635"/>
      <c r="I635"/>
    </row>
    <row r="636" spans="1:9" x14ac:dyDescent="0.35">
      <c r="A636"/>
      <c r="C636"/>
      <c r="D636"/>
      <c r="E636"/>
      <c r="F636"/>
      <c r="G636"/>
      <c r="H636"/>
      <c r="I636"/>
    </row>
    <row r="637" spans="1:9" x14ac:dyDescent="0.35">
      <c r="A637"/>
      <c r="C637"/>
      <c r="D637"/>
      <c r="E637"/>
      <c r="F637"/>
      <c r="G637"/>
      <c r="H637"/>
      <c r="I637"/>
    </row>
    <row r="638" spans="1:9" x14ac:dyDescent="0.35">
      <c r="A638"/>
      <c r="C638"/>
      <c r="D638"/>
      <c r="E638"/>
      <c r="F638"/>
      <c r="G638"/>
      <c r="H638"/>
      <c r="I638"/>
    </row>
    <row r="639" spans="1:9" x14ac:dyDescent="0.35">
      <c r="A639"/>
      <c r="C639"/>
      <c r="D639"/>
      <c r="E639"/>
      <c r="F639"/>
      <c r="G639"/>
      <c r="H639"/>
      <c r="I639"/>
    </row>
    <row r="640" spans="1:9" x14ac:dyDescent="0.35">
      <c r="A640"/>
      <c r="C640"/>
      <c r="D640"/>
      <c r="E640"/>
      <c r="F640"/>
      <c r="G640"/>
      <c r="H640"/>
      <c r="I640"/>
    </row>
    <row r="641" spans="1:9" x14ac:dyDescent="0.35">
      <c r="A641"/>
      <c r="C641"/>
      <c r="D641"/>
      <c r="E641"/>
      <c r="F641"/>
      <c r="G641"/>
      <c r="H641"/>
      <c r="I641"/>
    </row>
    <row r="642" spans="1:9" x14ac:dyDescent="0.35">
      <c r="A642"/>
      <c r="C642"/>
      <c r="D642"/>
      <c r="E642"/>
      <c r="F642"/>
      <c r="G642"/>
      <c r="H642"/>
      <c r="I642"/>
    </row>
    <row r="643" spans="1:9" x14ac:dyDescent="0.35">
      <c r="A643"/>
      <c r="C643"/>
      <c r="D643"/>
      <c r="E643"/>
      <c r="F643"/>
      <c r="G643"/>
      <c r="H643"/>
      <c r="I643"/>
    </row>
    <row r="644" spans="1:9" x14ac:dyDescent="0.35">
      <c r="A644"/>
      <c r="C644"/>
      <c r="D644"/>
      <c r="E644"/>
      <c r="F644"/>
      <c r="G644"/>
      <c r="H644"/>
      <c r="I644"/>
    </row>
    <row r="645" spans="1:9" x14ac:dyDescent="0.35">
      <c r="A645"/>
      <c r="C645"/>
      <c r="D645"/>
      <c r="E645"/>
      <c r="F645"/>
      <c r="G645"/>
      <c r="H645"/>
      <c r="I645"/>
    </row>
    <row r="646" spans="1:9" x14ac:dyDescent="0.35">
      <c r="A646"/>
      <c r="C646"/>
      <c r="D646"/>
      <c r="E646"/>
      <c r="F646"/>
      <c r="G646"/>
      <c r="H646"/>
      <c r="I646"/>
    </row>
    <row r="647" spans="1:9" x14ac:dyDescent="0.35">
      <c r="A647"/>
      <c r="C647"/>
      <c r="D647"/>
      <c r="E647"/>
      <c r="F647"/>
      <c r="G647"/>
      <c r="H647"/>
      <c r="I647"/>
    </row>
    <row r="648" spans="1:9" x14ac:dyDescent="0.35">
      <c r="A648"/>
      <c r="C648"/>
      <c r="D648"/>
      <c r="E648"/>
      <c r="F648"/>
      <c r="G648"/>
      <c r="H648"/>
      <c r="I648"/>
    </row>
    <row r="649" spans="1:9" x14ac:dyDescent="0.35">
      <c r="A649"/>
      <c r="C649"/>
      <c r="D649"/>
      <c r="E649"/>
      <c r="F649"/>
      <c r="G649"/>
      <c r="H649"/>
      <c r="I649"/>
    </row>
    <row r="650" spans="1:9" x14ac:dyDescent="0.35">
      <c r="A650"/>
      <c r="C650"/>
      <c r="D650"/>
      <c r="E650"/>
      <c r="F650"/>
      <c r="G650"/>
      <c r="H650"/>
      <c r="I650"/>
    </row>
    <row r="651" spans="1:9" x14ac:dyDescent="0.35">
      <c r="A651"/>
      <c r="C651"/>
      <c r="D651"/>
      <c r="E651"/>
      <c r="F651"/>
      <c r="G651"/>
      <c r="H651"/>
      <c r="I651"/>
    </row>
    <row r="652" spans="1:9" x14ac:dyDescent="0.35">
      <c r="A652"/>
      <c r="C652"/>
      <c r="D652"/>
      <c r="E652"/>
      <c r="F652"/>
      <c r="G652"/>
      <c r="H652"/>
      <c r="I652"/>
    </row>
    <row r="653" spans="1:9" x14ac:dyDescent="0.35">
      <c r="A653"/>
      <c r="C653"/>
      <c r="D653"/>
      <c r="E653"/>
      <c r="F653"/>
      <c r="G653"/>
      <c r="H653"/>
      <c r="I653"/>
    </row>
    <row r="654" spans="1:9" x14ac:dyDescent="0.35">
      <c r="A654"/>
      <c r="C654"/>
      <c r="D654"/>
      <c r="E654"/>
      <c r="F654"/>
      <c r="G654"/>
      <c r="H654"/>
      <c r="I654"/>
    </row>
    <row r="655" spans="1:9" x14ac:dyDescent="0.35">
      <c r="A655"/>
      <c r="C655"/>
      <c r="D655"/>
      <c r="E655"/>
      <c r="F655"/>
      <c r="G655"/>
      <c r="H655"/>
      <c r="I655"/>
    </row>
    <row r="656" spans="1:9" x14ac:dyDescent="0.35">
      <c r="A656"/>
      <c r="C656"/>
      <c r="D656"/>
      <c r="E656"/>
      <c r="F656"/>
      <c r="G656"/>
      <c r="H656"/>
      <c r="I656"/>
    </row>
    <row r="657" spans="1:9" x14ac:dyDescent="0.35">
      <c r="A657"/>
      <c r="C657"/>
      <c r="D657"/>
      <c r="E657"/>
      <c r="F657"/>
      <c r="G657"/>
      <c r="H657"/>
      <c r="I657"/>
    </row>
    <row r="658" spans="1:9" x14ac:dyDescent="0.35">
      <c r="A658"/>
      <c r="C658"/>
      <c r="D658"/>
      <c r="E658"/>
      <c r="F658"/>
      <c r="G658"/>
      <c r="H658"/>
      <c r="I658"/>
    </row>
    <row r="659" spans="1:9" x14ac:dyDescent="0.35">
      <c r="A659"/>
      <c r="C659"/>
      <c r="D659"/>
      <c r="E659"/>
      <c r="F659"/>
      <c r="G659"/>
      <c r="H659"/>
      <c r="I659"/>
    </row>
    <row r="660" spans="1:9" x14ac:dyDescent="0.35">
      <c r="A660"/>
      <c r="C660"/>
      <c r="D660"/>
      <c r="E660"/>
      <c r="F660"/>
      <c r="G660"/>
      <c r="H660"/>
      <c r="I660"/>
    </row>
    <row r="661" spans="1:9" x14ac:dyDescent="0.35">
      <c r="A661"/>
      <c r="C661"/>
      <c r="D661"/>
      <c r="E661"/>
      <c r="F661"/>
      <c r="G661"/>
      <c r="H661"/>
      <c r="I661"/>
    </row>
    <row r="662" spans="1:9" x14ac:dyDescent="0.35">
      <c r="A662"/>
      <c r="C662"/>
      <c r="D662"/>
      <c r="E662"/>
      <c r="F662"/>
      <c r="G662"/>
      <c r="H662"/>
      <c r="I662"/>
    </row>
    <row r="663" spans="1:9" x14ac:dyDescent="0.35">
      <c r="A663"/>
      <c r="C663"/>
      <c r="D663"/>
      <c r="E663"/>
      <c r="F663"/>
      <c r="G663"/>
      <c r="H663"/>
      <c r="I663"/>
    </row>
    <row r="664" spans="1:9" x14ac:dyDescent="0.35">
      <c r="A664"/>
      <c r="C664"/>
      <c r="D664"/>
      <c r="E664"/>
      <c r="F664"/>
      <c r="G664"/>
      <c r="H664"/>
      <c r="I664"/>
    </row>
    <row r="665" spans="1:9" x14ac:dyDescent="0.35">
      <c r="A665"/>
      <c r="C665"/>
      <c r="D665"/>
      <c r="E665"/>
      <c r="F665"/>
      <c r="G665"/>
      <c r="H665"/>
      <c r="I665"/>
    </row>
    <row r="666" spans="1:9" x14ac:dyDescent="0.35">
      <c r="A666"/>
      <c r="C666"/>
      <c r="D666"/>
      <c r="E666"/>
      <c r="F666"/>
      <c r="G666"/>
      <c r="H666"/>
      <c r="I666"/>
    </row>
    <row r="667" spans="1:9" x14ac:dyDescent="0.35">
      <c r="A667"/>
      <c r="C667"/>
      <c r="D667"/>
      <c r="E667"/>
      <c r="F667"/>
      <c r="G667"/>
      <c r="H667"/>
      <c r="I667"/>
    </row>
    <row r="668" spans="1:9" x14ac:dyDescent="0.35">
      <c r="A668"/>
      <c r="C668"/>
      <c r="D668"/>
      <c r="E668"/>
      <c r="F668"/>
      <c r="G668"/>
      <c r="H668"/>
      <c r="I668"/>
    </row>
    <row r="669" spans="1:9" x14ac:dyDescent="0.35">
      <c r="A669"/>
      <c r="C669"/>
      <c r="D669"/>
      <c r="E669"/>
      <c r="F669"/>
      <c r="G669"/>
      <c r="H669"/>
      <c r="I669"/>
    </row>
    <row r="670" spans="1:9" x14ac:dyDescent="0.35">
      <c r="A670"/>
      <c r="C670"/>
      <c r="D670"/>
      <c r="E670"/>
      <c r="F670"/>
      <c r="G670"/>
      <c r="H670"/>
      <c r="I670"/>
    </row>
    <row r="671" spans="1:9" x14ac:dyDescent="0.35">
      <c r="A671"/>
      <c r="C671"/>
      <c r="D671"/>
      <c r="E671"/>
      <c r="F671"/>
      <c r="G671"/>
      <c r="H671"/>
      <c r="I671"/>
    </row>
    <row r="672" spans="1:9" x14ac:dyDescent="0.35">
      <c r="A672"/>
      <c r="C672"/>
      <c r="D672"/>
      <c r="E672"/>
      <c r="F672"/>
      <c r="G672"/>
      <c r="H672"/>
      <c r="I672"/>
    </row>
    <row r="673" spans="1:9" x14ac:dyDescent="0.35">
      <c r="A673"/>
      <c r="C673"/>
      <c r="D673"/>
      <c r="E673"/>
      <c r="F673"/>
      <c r="G673"/>
      <c r="H673"/>
      <c r="I673"/>
    </row>
    <row r="674" spans="1:9" x14ac:dyDescent="0.35">
      <c r="A674"/>
      <c r="C674"/>
      <c r="D674"/>
      <c r="E674"/>
      <c r="F674"/>
      <c r="G674"/>
      <c r="H674"/>
      <c r="I674"/>
    </row>
    <row r="675" spans="1:9" x14ac:dyDescent="0.35">
      <c r="A675"/>
      <c r="C675"/>
      <c r="D675"/>
      <c r="E675"/>
      <c r="F675"/>
      <c r="G675"/>
      <c r="H675"/>
      <c r="I675"/>
    </row>
    <row r="676" spans="1:9" x14ac:dyDescent="0.35">
      <c r="A676"/>
      <c r="C676"/>
      <c r="D676"/>
      <c r="E676"/>
      <c r="F676"/>
      <c r="G676"/>
      <c r="H676"/>
      <c r="I676"/>
    </row>
    <row r="677" spans="1:9" x14ac:dyDescent="0.35">
      <c r="A677"/>
      <c r="C677"/>
      <c r="D677"/>
      <c r="E677"/>
      <c r="F677"/>
      <c r="G677"/>
      <c r="H677"/>
      <c r="I677"/>
    </row>
    <row r="678" spans="1:9" x14ac:dyDescent="0.35">
      <c r="A678"/>
      <c r="C678"/>
      <c r="D678"/>
      <c r="E678"/>
      <c r="F678"/>
      <c r="G678"/>
      <c r="H678"/>
      <c r="I678"/>
    </row>
    <row r="679" spans="1:9" x14ac:dyDescent="0.35">
      <c r="A679"/>
      <c r="C679"/>
      <c r="D679"/>
      <c r="E679"/>
      <c r="F679"/>
      <c r="G679"/>
      <c r="H679"/>
      <c r="I679"/>
    </row>
    <row r="680" spans="1:9" x14ac:dyDescent="0.35">
      <c r="A680"/>
      <c r="C680"/>
      <c r="D680"/>
      <c r="E680"/>
      <c r="F680"/>
      <c r="G680"/>
      <c r="H680"/>
      <c r="I680"/>
    </row>
    <row r="681" spans="1:9" x14ac:dyDescent="0.35">
      <c r="A681"/>
      <c r="C681"/>
      <c r="D681"/>
      <c r="E681"/>
      <c r="F681"/>
      <c r="G681"/>
      <c r="H681"/>
      <c r="I681"/>
    </row>
    <row r="682" spans="1:9" x14ac:dyDescent="0.35">
      <c r="A682"/>
      <c r="C682"/>
      <c r="D682"/>
      <c r="E682"/>
      <c r="F682"/>
      <c r="G682"/>
      <c r="H682"/>
      <c r="I682"/>
    </row>
    <row r="683" spans="1:9" x14ac:dyDescent="0.35">
      <c r="A683"/>
      <c r="C683"/>
      <c r="D683"/>
      <c r="E683"/>
      <c r="F683"/>
      <c r="G683"/>
      <c r="H683"/>
      <c r="I683"/>
    </row>
    <row r="684" spans="1:9" x14ac:dyDescent="0.35">
      <c r="A684"/>
      <c r="C684"/>
      <c r="D684"/>
      <c r="E684"/>
      <c r="F684"/>
      <c r="G684"/>
      <c r="H684"/>
      <c r="I684"/>
    </row>
    <row r="685" spans="1:9" x14ac:dyDescent="0.35">
      <c r="A685"/>
      <c r="C685"/>
      <c r="D685"/>
      <c r="E685"/>
      <c r="F685"/>
      <c r="G685"/>
      <c r="H685"/>
      <c r="I685"/>
    </row>
    <row r="686" spans="1:9" x14ac:dyDescent="0.35">
      <c r="A686"/>
      <c r="C686"/>
      <c r="D686"/>
      <c r="E686"/>
      <c r="F686"/>
      <c r="G686"/>
      <c r="H686"/>
      <c r="I686"/>
    </row>
    <row r="687" spans="1:9" x14ac:dyDescent="0.35">
      <c r="A687"/>
      <c r="C687"/>
      <c r="D687"/>
      <c r="E687"/>
      <c r="F687"/>
      <c r="G687"/>
      <c r="H687"/>
      <c r="I687"/>
    </row>
    <row r="688" spans="1:9" x14ac:dyDescent="0.35">
      <c r="A688"/>
      <c r="C688"/>
      <c r="D688"/>
      <c r="E688"/>
      <c r="F688"/>
      <c r="G688"/>
      <c r="H688"/>
      <c r="I688"/>
    </row>
    <row r="689" spans="1:9" x14ac:dyDescent="0.35">
      <c r="A689"/>
      <c r="C689"/>
      <c r="D689"/>
      <c r="E689"/>
      <c r="F689"/>
      <c r="G689"/>
      <c r="H689"/>
      <c r="I689"/>
    </row>
    <row r="690" spans="1:9" x14ac:dyDescent="0.35">
      <c r="A690"/>
      <c r="C690"/>
      <c r="D690"/>
      <c r="E690"/>
      <c r="F690"/>
      <c r="G690"/>
      <c r="H690"/>
      <c r="I690"/>
    </row>
    <row r="691" spans="1:9" x14ac:dyDescent="0.35">
      <c r="A691"/>
      <c r="C691"/>
      <c r="D691"/>
      <c r="E691"/>
      <c r="F691"/>
      <c r="G691"/>
      <c r="H691"/>
      <c r="I691"/>
    </row>
    <row r="692" spans="1:9" x14ac:dyDescent="0.35">
      <c r="A692"/>
      <c r="C692"/>
      <c r="D692"/>
      <c r="E692"/>
      <c r="F692"/>
      <c r="G692"/>
      <c r="H692"/>
      <c r="I692"/>
    </row>
    <row r="693" spans="1:9" x14ac:dyDescent="0.35">
      <c r="A693"/>
      <c r="C693"/>
      <c r="D693"/>
      <c r="E693"/>
      <c r="F693"/>
      <c r="G693"/>
      <c r="H693"/>
      <c r="I693"/>
    </row>
    <row r="694" spans="1:9" x14ac:dyDescent="0.35">
      <c r="A694"/>
      <c r="C694"/>
      <c r="D694"/>
      <c r="E694"/>
      <c r="F694"/>
      <c r="G694"/>
      <c r="H694"/>
      <c r="I694"/>
    </row>
    <row r="695" spans="1:9" x14ac:dyDescent="0.35">
      <c r="A695"/>
      <c r="C695"/>
      <c r="D695"/>
      <c r="E695"/>
      <c r="F695"/>
      <c r="G695"/>
      <c r="H695"/>
      <c r="I695"/>
    </row>
    <row r="696" spans="1:9" x14ac:dyDescent="0.35">
      <c r="A696"/>
      <c r="C696"/>
      <c r="D696"/>
      <c r="E696"/>
      <c r="F696"/>
      <c r="G696"/>
      <c r="H696"/>
      <c r="I696"/>
    </row>
    <row r="697" spans="1:9" x14ac:dyDescent="0.35">
      <c r="A697"/>
      <c r="C697"/>
      <c r="D697"/>
      <c r="E697"/>
      <c r="F697"/>
      <c r="G697"/>
      <c r="H697"/>
      <c r="I697"/>
    </row>
    <row r="698" spans="1:9" x14ac:dyDescent="0.35">
      <c r="A698"/>
      <c r="C698"/>
      <c r="D698"/>
      <c r="E698"/>
      <c r="F698"/>
      <c r="G698"/>
      <c r="H698"/>
      <c r="I698"/>
    </row>
    <row r="699" spans="1:9" x14ac:dyDescent="0.35">
      <c r="A699"/>
      <c r="C699"/>
      <c r="D699"/>
      <c r="E699"/>
      <c r="F699"/>
      <c r="G699"/>
      <c r="H699"/>
      <c r="I699"/>
    </row>
    <row r="700" spans="1:9" x14ac:dyDescent="0.35">
      <c r="A700"/>
      <c r="C700"/>
      <c r="D700"/>
      <c r="E700"/>
      <c r="F700"/>
      <c r="G700"/>
      <c r="H700"/>
      <c r="I700"/>
    </row>
    <row r="701" spans="1:9" x14ac:dyDescent="0.35">
      <c r="A701"/>
      <c r="C701"/>
      <c r="D701"/>
      <c r="E701"/>
      <c r="F701"/>
      <c r="G701"/>
      <c r="H701"/>
      <c r="I701"/>
    </row>
    <row r="702" spans="1:9" x14ac:dyDescent="0.35">
      <c r="A702"/>
      <c r="C702"/>
      <c r="D702"/>
      <c r="E702"/>
      <c r="F702"/>
      <c r="G702"/>
      <c r="H702"/>
      <c r="I702"/>
    </row>
    <row r="703" spans="1:9" x14ac:dyDescent="0.35">
      <c r="A703"/>
      <c r="C703"/>
      <c r="D703"/>
      <c r="E703"/>
      <c r="F703"/>
      <c r="G703"/>
      <c r="H703"/>
      <c r="I703"/>
    </row>
    <row r="704" spans="1:9" x14ac:dyDescent="0.35">
      <c r="A704"/>
      <c r="C704"/>
      <c r="D704"/>
      <c r="E704"/>
      <c r="F704"/>
      <c r="G704"/>
      <c r="H704"/>
      <c r="I704"/>
    </row>
    <row r="705" spans="1:9" x14ac:dyDescent="0.35">
      <c r="A705"/>
      <c r="C705"/>
      <c r="D705"/>
      <c r="E705"/>
      <c r="F705"/>
      <c r="G705"/>
      <c r="H705"/>
      <c r="I705"/>
    </row>
    <row r="706" spans="1:9" x14ac:dyDescent="0.35">
      <c r="A706"/>
      <c r="C706"/>
      <c r="D706"/>
      <c r="E706"/>
      <c r="F706"/>
      <c r="G706"/>
      <c r="H706"/>
      <c r="I706"/>
    </row>
    <row r="707" spans="1:9" x14ac:dyDescent="0.35">
      <c r="A707"/>
      <c r="C707"/>
      <c r="D707"/>
      <c r="E707"/>
      <c r="F707"/>
      <c r="G707"/>
      <c r="H707"/>
      <c r="I707"/>
    </row>
    <row r="708" spans="1:9" x14ac:dyDescent="0.35">
      <c r="A708"/>
      <c r="C708"/>
      <c r="D708"/>
      <c r="E708"/>
      <c r="F708"/>
      <c r="G708"/>
      <c r="H708"/>
      <c r="I708"/>
    </row>
    <row r="709" spans="1:9" x14ac:dyDescent="0.35">
      <c r="A709"/>
      <c r="C709"/>
      <c r="D709"/>
      <c r="E709"/>
      <c r="F709"/>
      <c r="G709"/>
      <c r="H709"/>
      <c r="I709"/>
    </row>
    <row r="710" spans="1:9" x14ac:dyDescent="0.35">
      <c r="A710"/>
      <c r="C710"/>
      <c r="D710"/>
      <c r="E710"/>
      <c r="F710"/>
      <c r="G710"/>
      <c r="H710"/>
      <c r="I710"/>
    </row>
    <row r="711" spans="1:9" x14ac:dyDescent="0.35">
      <c r="A711"/>
      <c r="C711"/>
      <c r="D711"/>
      <c r="E711"/>
      <c r="F711"/>
      <c r="G711"/>
      <c r="H711"/>
      <c r="I711"/>
    </row>
    <row r="712" spans="1:9" x14ac:dyDescent="0.35">
      <c r="A712"/>
      <c r="C712"/>
      <c r="D712"/>
      <c r="E712"/>
      <c r="F712"/>
      <c r="G712"/>
      <c r="H712"/>
      <c r="I712"/>
    </row>
    <row r="713" spans="1:9" x14ac:dyDescent="0.35">
      <c r="A713"/>
      <c r="C713"/>
      <c r="D713"/>
      <c r="E713"/>
      <c r="F713"/>
      <c r="G713"/>
      <c r="H713"/>
      <c r="I713"/>
    </row>
    <row r="714" spans="1:9" x14ac:dyDescent="0.35">
      <c r="A714"/>
      <c r="C714"/>
      <c r="D714"/>
      <c r="E714"/>
      <c r="F714"/>
      <c r="G714"/>
      <c r="H714"/>
      <c r="I714"/>
    </row>
    <row r="715" spans="1:9" x14ac:dyDescent="0.35">
      <c r="A715"/>
      <c r="C715"/>
      <c r="D715"/>
      <c r="E715"/>
      <c r="F715"/>
      <c r="G715"/>
      <c r="H715"/>
      <c r="I715"/>
    </row>
    <row r="716" spans="1:9" x14ac:dyDescent="0.35">
      <c r="A716"/>
      <c r="C716"/>
      <c r="D716"/>
      <c r="E716"/>
      <c r="F716"/>
      <c r="G716"/>
      <c r="H716"/>
      <c r="I716"/>
    </row>
    <row r="717" spans="1:9" x14ac:dyDescent="0.35">
      <c r="A717"/>
      <c r="C717"/>
      <c r="D717"/>
      <c r="E717"/>
      <c r="F717"/>
      <c r="G717"/>
      <c r="H717"/>
      <c r="I717"/>
    </row>
    <row r="718" spans="1:9" x14ac:dyDescent="0.35">
      <c r="A718"/>
      <c r="C718"/>
      <c r="D718"/>
      <c r="E718"/>
      <c r="F718"/>
      <c r="G718"/>
      <c r="H718"/>
      <c r="I718"/>
    </row>
    <row r="719" spans="1:9" x14ac:dyDescent="0.35">
      <c r="A719"/>
      <c r="C719"/>
      <c r="D719"/>
      <c r="E719"/>
      <c r="F719"/>
      <c r="G719"/>
      <c r="H719"/>
      <c r="I719"/>
    </row>
    <row r="720" spans="1:9" x14ac:dyDescent="0.35">
      <c r="A720"/>
      <c r="C720"/>
      <c r="D720"/>
      <c r="E720"/>
      <c r="F720"/>
      <c r="G720"/>
      <c r="H720"/>
      <c r="I720"/>
    </row>
    <row r="721" spans="1:9" x14ac:dyDescent="0.35">
      <c r="A721"/>
      <c r="C721"/>
      <c r="D721"/>
      <c r="E721"/>
      <c r="F721"/>
      <c r="G721"/>
      <c r="H721"/>
      <c r="I721"/>
    </row>
    <row r="722" spans="1:9" x14ac:dyDescent="0.35">
      <c r="A722"/>
      <c r="C722"/>
      <c r="D722"/>
      <c r="E722"/>
      <c r="F722"/>
      <c r="G722"/>
      <c r="H722"/>
      <c r="I722"/>
    </row>
    <row r="723" spans="1:9" x14ac:dyDescent="0.35">
      <c r="A723"/>
      <c r="C723"/>
      <c r="D723"/>
      <c r="E723"/>
      <c r="F723"/>
      <c r="G723"/>
      <c r="H723"/>
      <c r="I723"/>
    </row>
    <row r="724" spans="1:9" x14ac:dyDescent="0.35">
      <c r="A724"/>
      <c r="C724"/>
      <c r="D724"/>
      <c r="E724"/>
      <c r="F724"/>
      <c r="G724"/>
      <c r="H724"/>
      <c r="I724"/>
    </row>
    <row r="725" spans="1:9" x14ac:dyDescent="0.35">
      <c r="A725"/>
      <c r="C725"/>
      <c r="D725"/>
      <c r="E725"/>
      <c r="F725"/>
      <c r="G725"/>
      <c r="H725"/>
      <c r="I725"/>
    </row>
    <row r="726" spans="1:9" x14ac:dyDescent="0.35">
      <c r="A726"/>
      <c r="C726"/>
      <c r="D726"/>
      <c r="E726"/>
      <c r="F726"/>
      <c r="G726"/>
      <c r="H726"/>
      <c r="I726"/>
    </row>
    <row r="727" spans="1:9" x14ac:dyDescent="0.35">
      <c r="A727"/>
      <c r="C727"/>
      <c r="D727"/>
      <c r="E727"/>
      <c r="F727"/>
      <c r="G727"/>
      <c r="H727"/>
      <c r="I727"/>
    </row>
    <row r="728" spans="1:9" x14ac:dyDescent="0.35">
      <c r="A728"/>
      <c r="C728"/>
      <c r="D728"/>
      <c r="E728"/>
      <c r="F728"/>
      <c r="G728"/>
      <c r="H728"/>
      <c r="I728"/>
    </row>
    <row r="729" spans="1:9" x14ac:dyDescent="0.35">
      <c r="A729"/>
      <c r="C729"/>
      <c r="D729"/>
      <c r="E729"/>
      <c r="F729"/>
      <c r="G729"/>
      <c r="H729"/>
      <c r="I729"/>
    </row>
    <row r="730" spans="1:9" x14ac:dyDescent="0.35">
      <c r="A730"/>
      <c r="C730"/>
      <c r="D730"/>
      <c r="E730"/>
      <c r="F730"/>
      <c r="G730"/>
      <c r="H730"/>
      <c r="I730"/>
    </row>
    <row r="731" spans="1:9" x14ac:dyDescent="0.35">
      <c r="A731"/>
      <c r="C731"/>
      <c r="D731"/>
      <c r="E731"/>
      <c r="F731"/>
      <c r="G731"/>
      <c r="H731"/>
      <c r="I731"/>
    </row>
    <row r="732" spans="1:9" x14ac:dyDescent="0.35">
      <c r="A732"/>
      <c r="C732"/>
      <c r="D732"/>
      <c r="E732"/>
      <c r="F732"/>
      <c r="G732"/>
      <c r="H732"/>
      <c r="I732"/>
    </row>
    <row r="733" spans="1:9" x14ac:dyDescent="0.35">
      <c r="A733"/>
      <c r="C733"/>
      <c r="D733"/>
      <c r="E733"/>
      <c r="F733"/>
      <c r="G733"/>
      <c r="H733"/>
      <c r="I733"/>
    </row>
    <row r="734" spans="1:9" x14ac:dyDescent="0.35">
      <c r="A734"/>
      <c r="C734"/>
      <c r="D734"/>
      <c r="E734"/>
      <c r="F734"/>
      <c r="G734"/>
      <c r="H734"/>
      <c r="I734"/>
    </row>
    <row r="735" spans="1:9" x14ac:dyDescent="0.35">
      <c r="A735"/>
      <c r="C735"/>
      <c r="D735"/>
      <c r="E735"/>
      <c r="F735"/>
      <c r="G735"/>
      <c r="H735"/>
      <c r="I735"/>
    </row>
    <row r="736" spans="1:9" x14ac:dyDescent="0.35">
      <c r="A736"/>
      <c r="C736"/>
      <c r="D736"/>
      <c r="E736"/>
      <c r="F736"/>
      <c r="G736"/>
      <c r="H736"/>
      <c r="I736"/>
    </row>
    <row r="737" spans="1:9" x14ac:dyDescent="0.35">
      <c r="A737"/>
      <c r="C737"/>
      <c r="D737"/>
      <c r="E737"/>
      <c r="F737"/>
      <c r="G737"/>
      <c r="H737"/>
      <c r="I737"/>
    </row>
    <row r="738" spans="1:9" x14ac:dyDescent="0.35">
      <c r="A738"/>
      <c r="C738"/>
      <c r="D738"/>
      <c r="E738"/>
      <c r="F738"/>
      <c r="G738"/>
      <c r="H738"/>
      <c r="I738"/>
    </row>
    <row r="739" spans="1:9" x14ac:dyDescent="0.35">
      <c r="A739"/>
      <c r="C739"/>
      <c r="D739"/>
      <c r="E739"/>
      <c r="F739"/>
      <c r="G739"/>
      <c r="H739"/>
      <c r="I739"/>
    </row>
    <row r="740" spans="1:9" x14ac:dyDescent="0.35">
      <c r="A740"/>
      <c r="C740"/>
      <c r="D740"/>
      <c r="E740"/>
      <c r="F740"/>
      <c r="G740"/>
      <c r="H740"/>
      <c r="I740"/>
    </row>
    <row r="741" spans="1:9" x14ac:dyDescent="0.35">
      <c r="A741"/>
      <c r="C741"/>
      <c r="D741"/>
      <c r="E741"/>
      <c r="F741"/>
      <c r="G741"/>
      <c r="H741"/>
      <c r="I741"/>
    </row>
    <row r="742" spans="1:9" x14ac:dyDescent="0.35">
      <c r="A742"/>
      <c r="C742"/>
      <c r="D742"/>
      <c r="E742"/>
      <c r="F742"/>
      <c r="G742"/>
      <c r="H742"/>
      <c r="I742"/>
    </row>
    <row r="743" spans="1:9" x14ac:dyDescent="0.35">
      <c r="A743"/>
      <c r="C743"/>
      <c r="D743"/>
      <c r="E743"/>
      <c r="F743"/>
      <c r="G743"/>
      <c r="H743"/>
      <c r="I743"/>
    </row>
    <row r="744" spans="1:9" x14ac:dyDescent="0.35">
      <c r="A744"/>
      <c r="C744"/>
      <c r="D744"/>
      <c r="E744"/>
      <c r="F744"/>
      <c r="G744"/>
      <c r="H744"/>
      <c r="I744"/>
    </row>
    <row r="745" spans="1:9" x14ac:dyDescent="0.35">
      <c r="A745"/>
      <c r="C745"/>
      <c r="D745"/>
      <c r="E745"/>
      <c r="F745"/>
      <c r="G745"/>
      <c r="H745"/>
      <c r="I745"/>
    </row>
    <row r="746" spans="1:9" x14ac:dyDescent="0.35">
      <c r="A746"/>
      <c r="C746"/>
      <c r="D746"/>
      <c r="E746"/>
      <c r="F746"/>
      <c r="G746"/>
      <c r="H746"/>
      <c r="I746"/>
    </row>
    <row r="747" spans="1:9" x14ac:dyDescent="0.35">
      <c r="A747"/>
      <c r="C747"/>
      <c r="D747"/>
      <c r="E747"/>
      <c r="F747"/>
      <c r="G747"/>
      <c r="H747"/>
      <c r="I747"/>
    </row>
    <row r="748" spans="1:9" x14ac:dyDescent="0.35">
      <c r="A748"/>
      <c r="C748"/>
      <c r="D748"/>
      <c r="E748"/>
      <c r="F748"/>
      <c r="G748"/>
      <c r="H748"/>
      <c r="I748"/>
    </row>
    <row r="749" spans="1:9" x14ac:dyDescent="0.35">
      <c r="A749"/>
      <c r="C749"/>
      <c r="D749"/>
      <c r="E749"/>
      <c r="F749"/>
      <c r="G749"/>
      <c r="H749"/>
      <c r="I749"/>
    </row>
    <row r="750" spans="1:9" x14ac:dyDescent="0.35">
      <c r="A750"/>
      <c r="C750"/>
      <c r="D750"/>
      <c r="E750"/>
      <c r="F750"/>
      <c r="G750"/>
      <c r="H750"/>
      <c r="I750"/>
    </row>
    <row r="751" spans="1:9" x14ac:dyDescent="0.35">
      <c r="A751"/>
      <c r="C751"/>
      <c r="D751"/>
      <c r="E751"/>
      <c r="F751"/>
      <c r="G751"/>
      <c r="H751"/>
      <c r="I751"/>
    </row>
    <row r="752" spans="1:9" x14ac:dyDescent="0.35">
      <c r="A752"/>
      <c r="C752"/>
      <c r="D752"/>
      <c r="E752"/>
      <c r="F752"/>
      <c r="G752"/>
      <c r="H752"/>
      <c r="I752"/>
    </row>
    <row r="753" spans="1:9" x14ac:dyDescent="0.35">
      <c r="A753"/>
      <c r="C753"/>
      <c r="D753"/>
      <c r="E753"/>
      <c r="F753"/>
      <c r="G753"/>
      <c r="H753"/>
      <c r="I753"/>
    </row>
    <row r="754" spans="1:9" x14ac:dyDescent="0.35">
      <c r="A754"/>
      <c r="C754"/>
      <c r="D754"/>
      <c r="E754"/>
      <c r="F754"/>
      <c r="G754"/>
      <c r="H754"/>
      <c r="I754"/>
    </row>
    <row r="755" spans="1:9" x14ac:dyDescent="0.35">
      <c r="A755"/>
      <c r="C755"/>
      <c r="D755"/>
      <c r="E755"/>
      <c r="F755"/>
      <c r="G755"/>
      <c r="H755"/>
      <c r="I755"/>
    </row>
    <row r="756" spans="1:9" x14ac:dyDescent="0.35">
      <c r="A756"/>
      <c r="C756"/>
      <c r="D756"/>
      <c r="E756"/>
      <c r="F756"/>
      <c r="G756"/>
      <c r="H756"/>
      <c r="I756"/>
    </row>
    <row r="757" spans="1:9" x14ac:dyDescent="0.35">
      <c r="A757"/>
      <c r="C757"/>
      <c r="D757"/>
      <c r="E757"/>
      <c r="F757"/>
      <c r="G757"/>
      <c r="H757"/>
      <c r="I757"/>
    </row>
    <row r="758" spans="1:9" x14ac:dyDescent="0.35">
      <c r="A758"/>
      <c r="C758"/>
      <c r="D758"/>
      <c r="E758"/>
      <c r="F758"/>
      <c r="G758"/>
      <c r="H758"/>
      <c r="I758"/>
    </row>
    <row r="759" spans="1:9" x14ac:dyDescent="0.35">
      <c r="A759"/>
      <c r="C759"/>
      <c r="D759"/>
      <c r="E759"/>
      <c r="F759"/>
      <c r="G759"/>
      <c r="H759"/>
      <c r="I759"/>
    </row>
    <row r="760" spans="1:9" x14ac:dyDescent="0.35">
      <c r="A760"/>
      <c r="C760"/>
      <c r="D760"/>
      <c r="E760"/>
      <c r="F760"/>
      <c r="G760"/>
      <c r="H760"/>
      <c r="I760"/>
    </row>
    <row r="761" spans="1:9" x14ac:dyDescent="0.35">
      <c r="A761"/>
      <c r="C761"/>
      <c r="D761"/>
      <c r="E761"/>
      <c r="F761"/>
      <c r="G761"/>
      <c r="H761"/>
      <c r="I761"/>
    </row>
    <row r="762" spans="1:9" x14ac:dyDescent="0.35">
      <c r="A762"/>
      <c r="C762"/>
      <c r="D762"/>
      <c r="E762"/>
      <c r="F762"/>
      <c r="G762"/>
      <c r="H762"/>
      <c r="I762"/>
    </row>
    <row r="763" spans="1:9" x14ac:dyDescent="0.35">
      <c r="A763"/>
      <c r="C763"/>
      <c r="D763"/>
      <c r="E763"/>
      <c r="F763"/>
      <c r="G763"/>
      <c r="H763"/>
      <c r="I763"/>
    </row>
    <row r="764" spans="1:9" x14ac:dyDescent="0.35">
      <c r="A764"/>
      <c r="C764"/>
      <c r="D764"/>
      <c r="E764"/>
      <c r="F764"/>
      <c r="G764"/>
      <c r="H764"/>
      <c r="I764"/>
    </row>
    <row r="765" spans="1:9" x14ac:dyDescent="0.35">
      <c r="A765"/>
      <c r="C765"/>
      <c r="D765"/>
      <c r="E765"/>
      <c r="F765"/>
      <c r="G765"/>
      <c r="H765"/>
      <c r="I765"/>
    </row>
    <row r="766" spans="1:9" x14ac:dyDescent="0.35">
      <c r="A766"/>
      <c r="C766"/>
      <c r="D766"/>
      <c r="E766"/>
      <c r="F766"/>
      <c r="G766"/>
      <c r="H766"/>
      <c r="I766"/>
    </row>
    <row r="767" spans="1:9" x14ac:dyDescent="0.35">
      <c r="A767"/>
      <c r="C767"/>
      <c r="D767"/>
      <c r="E767"/>
      <c r="F767"/>
      <c r="G767"/>
      <c r="H767"/>
      <c r="I767"/>
    </row>
    <row r="768" spans="1:9" x14ac:dyDescent="0.35">
      <c r="A768"/>
      <c r="C768"/>
      <c r="D768"/>
      <c r="E768"/>
      <c r="F768"/>
      <c r="G768"/>
      <c r="H768"/>
      <c r="I768"/>
    </row>
    <row r="769" spans="1:9" x14ac:dyDescent="0.35">
      <c r="A769"/>
      <c r="C769"/>
      <c r="D769"/>
      <c r="E769"/>
      <c r="F769"/>
      <c r="G769"/>
      <c r="H769"/>
      <c r="I769"/>
    </row>
    <row r="770" spans="1:9" x14ac:dyDescent="0.35">
      <c r="A770"/>
      <c r="C770"/>
      <c r="D770"/>
      <c r="E770"/>
      <c r="F770"/>
      <c r="G770"/>
      <c r="H770"/>
      <c r="I770"/>
    </row>
    <row r="771" spans="1:9" x14ac:dyDescent="0.35">
      <c r="A771"/>
      <c r="C771"/>
      <c r="D771"/>
      <c r="E771"/>
      <c r="F771"/>
      <c r="G771"/>
      <c r="H771"/>
      <c r="I771"/>
    </row>
    <row r="772" spans="1:9" x14ac:dyDescent="0.35">
      <c r="A772"/>
      <c r="C772"/>
      <c r="D772"/>
      <c r="E772"/>
      <c r="F772"/>
      <c r="G772"/>
      <c r="H772"/>
      <c r="I772"/>
    </row>
    <row r="773" spans="1:9" x14ac:dyDescent="0.35">
      <c r="A773"/>
      <c r="C773"/>
      <c r="D773"/>
      <c r="E773"/>
      <c r="F773"/>
      <c r="G773"/>
      <c r="H773"/>
      <c r="I773"/>
    </row>
    <row r="774" spans="1:9" x14ac:dyDescent="0.35">
      <c r="A774"/>
      <c r="C774"/>
      <c r="D774"/>
      <c r="E774"/>
      <c r="F774"/>
      <c r="G774"/>
      <c r="H774"/>
      <c r="I774"/>
    </row>
    <row r="775" spans="1:9" x14ac:dyDescent="0.35">
      <c r="A775"/>
      <c r="C775"/>
      <c r="D775"/>
      <c r="E775"/>
      <c r="F775"/>
      <c r="G775"/>
      <c r="H775"/>
      <c r="I775"/>
    </row>
    <row r="776" spans="1:9" x14ac:dyDescent="0.35">
      <c r="A776"/>
      <c r="C776"/>
      <c r="D776"/>
      <c r="E776"/>
      <c r="F776"/>
      <c r="G776"/>
      <c r="H776"/>
      <c r="I776"/>
    </row>
    <row r="777" spans="1:9" x14ac:dyDescent="0.35">
      <c r="A777"/>
      <c r="C777"/>
      <c r="D777"/>
      <c r="E777"/>
      <c r="F777"/>
      <c r="G777"/>
      <c r="H777"/>
      <c r="I777"/>
    </row>
    <row r="778" spans="1:9" x14ac:dyDescent="0.35">
      <c r="A778"/>
      <c r="C778"/>
      <c r="D778"/>
      <c r="E778"/>
      <c r="F778"/>
      <c r="G778"/>
      <c r="H778"/>
      <c r="I778"/>
    </row>
    <row r="779" spans="1:9" x14ac:dyDescent="0.35">
      <c r="A779"/>
      <c r="C779"/>
      <c r="D779"/>
      <c r="E779"/>
      <c r="F779"/>
      <c r="G779"/>
      <c r="H779"/>
      <c r="I779"/>
    </row>
    <row r="780" spans="1:9" x14ac:dyDescent="0.35">
      <c r="A780"/>
      <c r="C780"/>
      <c r="D780"/>
      <c r="E780"/>
      <c r="F780"/>
      <c r="G780"/>
      <c r="H780"/>
      <c r="I780"/>
    </row>
    <row r="781" spans="1:9" x14ac:dyDescent="0.35">
      <c r="A781"/>
      <c r="C781"/>
      <c r="D781"/>
      <c r="E781"/>
      <c r="F781"/>
      <c r="G781"/>
      <c r="H781"/>
      <c r="I781"/>
    </row>
    <row r="782" spans="1:9" x14ac:dyDescent="0.35">
      <c r="A782"/>
      <c r="C782"/>
      <c r="D782"/>
      <c r="E782"/>
      <c r="F782"/>
      <c r="G782"/>
      <c r="H782"/>
      <c r="I782"/>
    </row>
    <row r="783" spans="1:9" x14ac:dyDescent="0.35">
      <c r="A783"/>
      <c r="C783"/>
      <c r="D783"/>
      <c r="E783"/>
      <c r="F783"/>
      <c r="G783"/>
      <c r="H783"/>
      <c r="I783"/>
    </row>
    <row r="784" spans="1:9" x14ac:dyDescent="0.35">
      <c r="A784"/>
      <c r="C784"/>
      <c r="D784"/>
      <c r="E784"/>
      <c r="F784"/>
      <c r="G784"/>
      <c r="H784"/>
      <c r="I784"/>
    </row>
    <row r="785" spans="1:9" x14ac:dyDescent="0.35">
      <c r="A785"/>
      <c r="C785"/>
      <c r="D785"/>
      <c r="E785"/>
      <c r="F785"/>
      <c r="G785"/>
      <c r="H785"/>
      <c r="I785"/>
    </row>
    <row r="786" spans="1:9" x14ac:dyDescent="0.35">
      <c r="A786"/>
      <c r="C786"/>
      <c r="D786"/>
      <c r="E786"/>
      <c r="F786"/>
      <c r="G786"/>
      <c r="H786"/>
      <c r="I786"/>
    </row>
    <row r="787" spans="1:9" x14ac:dyDescent="0.35">
      <c r="A787"/>
      <c r="C787"/>
      <c r="D787"/>
      <c r="E787"/>
      <c r="F787"/>
      <c r="G787"/>
      <c r="H787"/>
      <c r="I787"/>
    </row>
    <row r="788" spans="1:9" x14ac:dyDescent="0.35">
      <c r="A788"/>
      <c r="C788"/>
      <c r="D788"/>
      <c r="E788"/>
      <c r="F788"/>
      <c r="G788"/>
      <c r="H788"/>
      <c r="I788"/>
    </row>
    <row r="789" spans="1:9" x14ac:dyDescent="0.35">
      <c r="A789"/>
      <c r="C789"/>
      <c r="D789"/>
      <c r="E789"/>
      <c r="F789"/>
      <c r="G789"/>
      <c r="H789"/>
      <c r="I789"/>
    </row>
    <row r="790" spans="1:9" x14ac:dyDescent="0.35">
      <c r="A790"/>
      <c r="C790"/>
      <c r="D790"/>
      <c r="E790"/>
      <c r="F790"/>
      <c r="G790"/>
      <c r="H790"/>
      <c r="I790"/>
    </row>
    <row r="791" spans="1:9" x14ac:dyDescent="0.35">
      <c r="A791"/>
      <c r="C791"/>
      <c r="D791"/>
      <c r="E791"/>
      <c r="F791"/>
      <c r="G791"/>
      <c r="H791"/>
      <c r="I791"/>
    </row>
    <row r="792" spans="1:9" x14ac:dyDescent="0.35">
      <c r="A792"/>
      <c r="C792"/>
      <c r="D792"/>
      <c r="E792"/>
      <c r="F792"/>
      <c r="G792"/>
      <c r="H792"/>
      <c r="I792"/>
    </row>
    <row r="793" spans="1:9" x14ac:dyDescent="0.35">
      <c r="A793"/>
      <c r="C793"/>
      <c r="D793"/>
      <c r="E793"/>
      <c r="F793"/>
      <c r="G793"/>
      <c r="H793"/>
      <c r="I793"/>
    </row>
    <row r="794" spans="1:9" x14ac:dyDescent="0.35">
      <c r="A794"/>
      <c r="C794"/>
      <c r="D794"/>
      <c r="E794"/>
      <c r="F794"/>
      <c r="G794"/>
      <c r="H794"/>
      <c r="I794"/>
    </row>
    <row r="795" spans="1:9" x14ac:dyDescent="0.35">
      <c r="A795"/>
      <c r="C795"/>
      <c r="D795"/>
      <c r="E795"/>
      <c r="F795"/>
      <c r="G795"/>
      <c r="H795"/>
      <c r="I795"/>
    </row>
    <row r="796" spans="1:9" x14ac:dyDescent="0.35">
      <c r="A796"/>
      <c r="C796"/>
      <c r="D796"/>
      <c r="E796"/>
      <c r="F796"/>
      <c r="G796"/>
      <c r="H796"/>
      <c r="I796"/>
    </row>
    <row r="797" spans="1:9" x14ac:dyDescent="0.35">
      <c r="A797"/>
      <c r="C797"/>
      <c r="D797"/>
      <c r="E797"/>
      <c r="F797"/>
      <c r="G797"/>
      <c r="H797"/>
      <c r="I797"/>
    </row>
    <row r="798" spans="1:9" x14ac:dyDescent="0.35">
      <c r="A798"/>
      <c r="C798"/>
      <c r="D798"/>
      <c r="E798"/>
      <c r="F798"/>
      <c r="G798"/>
      <c r="H798"/>
      <c r="I798"/>
    </row>
    <row r="799" spans="1:9" x14ac:dyDescent="0.35">
      <c r="A799"/>
      <c r="C799"/>
      <c r="D799"/>
      <c r="E799"/>
      <c r="F799"/>
      <c r="G799"/>
      <c r="H799"/>
      <c r="I799"/>
    </row>
    <row r="800" spans="1:9" x14ac:dyDescent="0.35">
      <c r="A800"/>
      <c r="C800"/>
      <c r="D800"/>
      <c r="E800"/>
      <c r="F800"/>
      <c r="G800"/>
      <c r="H800"/>
      <c r="I800"/>
    </row>
    <row r="801" spans="1:9" x14ac:dyDescent="0.35">
      <c r="A801"/>
      <c r="C801"/>
      <c r="D801"/>
      <c r="E801"/>
      <c r="F801"/>
      <c r="G801"/>
      <c r="H801"/>
      <c r="I801"/>
    </row>
    <row r="802" spans="1:9" x14ac:dyDescent="0.35">
      <c r="A802"/>
      <c r="C802"/>
      <c r="D802"/>
      <c r="E802"/>
      <c r="F802"/>
      <c r="G802"/>
      <c r="H802"/>
      <c r="I802"/>
    </row>
    <row r="803" spans="1:9" x14ac:dyDescent="0.35">
      <c r="A803"/>
      <c r="C803"/>
      <c r="D803"/>
      <c r="E803"/>
      <c r="F803"/>
      <c r="G803"/>
      <c r="H803"/>
      <c r="I803"/>
    </row>
    <row r="804" spans="1:9" x14ac:dyDescent="0.35">
      <c r="A804"/>
      <c r="C804"/>
      <c r="D804"/>
      <c r="E804"/>
      <c r="F804"/>
      <c r="G804"/>
      <c r="H804"/>
      <c r="I804"/>
    </row>
    <row r="805" spans="1:9" x14ac:dyDescent="0.35">
      <c r="A805"/>
      <c r="C805"/>
      <c r="D805"/>
      <c r="E805"/>
      <c r="F805"/>
      <c r="G805"/>
      <c r="H805"/>
      <c r="I805"/>
    </row>
    <row r="806" spans="1:9" x14ac:dyDescent="0.35">
      <c r="A806"/>
      <c r="C806"/>
      <c r="D806"/>
      <c r="E806"/>
      <c r="F806"/>
      <c r="G806"/>
      <c r="H806"/>
      <c r="I806"/>
    </row>
    <row r="807" spans="1:9" x14ac:dyDescent="0.35">
      <c r="A807"/>
      <c r="C807"/>
      <c r="D807"/>
      <c r="E807"/>
      <c r="F807"/>
      <c r="G807"/>
      <c r="H807"/>
      <c r="I807"/>
    </row>
    <row r="808" spans="1:9" x14ac:dyDescent="0.35">
      <c r="A808"/>
      <c r="C808"/>
      <c r="D808"/>
      <c r="E808"/>
      <c r="F808"/>
      <c r="G808"/>
      <c r="H808"/>
      <c r="I808"/>
    </row>
    <row r="809" spans="1:9" x14ac:dyDescent="0.35">
      <c r="A809"/>
      <c r="C809"/>
      <c r="D809"/>
      <c r="E809"/>
      <c r="F809"/>
      <c r="G809"/>
      <c r="H809"/>
      <c r="I809"/>
    </row>
    <row r="810" spans="1:9" x14ac:dyDescent="0.35">
      <c r="A810"/>
      <c r="C810"/>
      <c r="D810"/>
      <c r="E810"/>
      <c r="F810"/>
      <c r="G810"/>
      <c r="H810"/>
      <c r="I810"/>
    </row>
    <row r="811" spans="1:9" x14ac:dyDescent="0.35">
      <c r="A811"/>
      <c r="C811"/>
      <c r="D811"/>
      <c r="E811"/>
      <c r="F811"/>
      <c r="G811"/>
      <c r="H811"/>
      <c r="I811"/>
    </row>
    <row r="812" spans="1:9" x14ac:dyDescent="0.35">
      <c r="A812"/>
      <c r="C812"/>
      <c r="D812"/>
      <c r="E812"/>
      <c r="F812"/>
      <c r="G812"/>
      <c r="H812"/>
      <c r="I812"/>
    </row>
    <row r="813" spans="1:9" x14ac:dyDescent="0.35">
      <c r="A813"/>
      <c r="C813"/>
      <c r="D813"/>
      <c r="E813"/>
      <c r="F813"/>
      <c r="G813"/>
      <c r="H813"/>
      <c r="I813"/>
    </row>
    <row r="814" spans="1:9" x14ac:dyDescent="0.35">
      <c r="A814"/>
      <c r="C814"/>
      <c r="D814"/>
      <c r="E814"/>
      <c r="F814"/>
      <c r="G814"/>
      <c r="H814"/>
      <c r="I814"/>
    </row>
    <row r="815" spans="1:9" x14ac:dyDescent="0.35">
      <c r="A815"/>
      <c r="C815"/>
      <c r="D815"/>
      <c r="E815"/>
      <c r="F815"/>
      <c r="G815"/>
      <c r="H815"/>
      <c r="I815"/>
    </row>
    <row r="816" spans="1:9" x14ac:dyDescent="0.35">
      <c r="A816"/>
    </row>
    <row r="817" spans="1:1" x14ac:dyDescent="0.35">
      <c r="A817"/>
    </row>
    <row r="818" spans="1:1" x14ac:dyDescent="0.35">
      <c r="A818"/>
    </row>
    <row r="819" spans="1:1" x14ac:dyDescent="0.35">
      <c r="A819"/>
    </row>
    <row r="820" spans="1:1" x14ac:dyDescent="0.35">
      <c r="A820"/>
    </row>
    <row r="821" spans="1:1" x14ac:dyDescent="0.35">
      <c r="A821"/>
    </row>
    <row r="822" spans="1:1" x14ac:dyDescent="0.35">
      <c r="A822"/>
    </row>
    <row r="823" spans="1:1" x14ac:dyDescent="0.35">
      <c r="A823"/>
    </row>
    <row r="824" spans="1:1" x14ac:dyDescent="0.35">
      <c r="A824"/>
    </row>
    <row r="825" spans="1:1" x14ac:dyDescent="0.35">
      <c r="A825"/>
    </row>
    <row r="826" spans="1:1" x14ac:dyDescent="0.35">
      <c r="A826"/>
    </row>
    <row r="827" spans="1:1" x14ac:dyDescent="0.35">
      <c r="A827"/>
    </row>
    <row r="828" spans="1:1" x14ac:dyDescent="0.35">
      <c r="A828"/>
    </row>
    <row r="829" spans="1:1" x14ac:dyDescent="0.35">
      <c r="A829"/>
    </row>
    <row r="830" spans="1:1" x14ac:dyDescent="0.35">
      <c r="A830"/>
    </row>
    <row r="831" spans="1:1" x14ac:dyDescent="0.35">
      <c r="A831"/>
    </row>
    <row r="832" spans="1:1" x14ac:dyDescent="0.35">
      <c r="A832"/>
    </row>
    <row r="833" spans="1:1" x14ac:dyDescent="0.35">
      <c r="A833"/>
    </row>
    <row r="834" spans="1:1" x14ac:dyDescent="0.35">
      <c r="A834"/>
    </row>
    <row r="835" spans="1:1" x14ac:dyDescent="0.35">
      <c r="A835"/>
    </row>
    <row r="836" spans="1:1" x14ac:dyDescent="0.35">
      <c r="A836"/>
    </row>
    <row r="837" spans="1:1" x14ac:dyDescent="0.35">
      <c r="A837"/>
    </row>
    <row r="838" spans="1:1" x14ac:dyDescent="0.35">
      <c r="A838"/>
    </row>
    <row r="839" spans="1:1" x14ac:dyDescent="0.35">
      <c r="A839"/>
    </row>
    <row r="840" spans="1:1" x14ac:dyDescent="0.35">
      <c r="A840"/>
    </row>
    <row r="841" spans="1:1" x14ac:dyDescent="0.35">
      <c r="A841"/>
    </row>
    <row r="842" spans="1:1" x14ac:dyDescent="0.35">
      <c r="A842"/>
    </row>
    <row r="843" spans="1:1" x14ac:dyDescent="0.35">
      <c r="A843"/>
    </row>
    <row r="844" spans="1:1" x14ac:dyDescent="0.35">
      <c r="A844"/>
    </row>
    <row r="845" spans="1:1" x14ac:dyDescent="0.35">
      <c r="A845"/>
    </row>
    <row r="846" spans="1:1" x14ac:dyDescent="0.35">
      <c r="A846"/>
    </row>
    <row r="847" spans="1:1" x14ac:dyDescent="0.35">
      <c r="A847"/>
    </row>
    <row r="848" spans="1:1" x14ac:dyDescent="0.35">
      <c r="A848"/>
    </row>
    <row r="849" spans="1:1" x14ac:dyDescent="0.35">
      <c r="A849"/>
    </row>
    <row r="850" spans="1:1" x14ac:dyDescent="0.35">
      <c r="A850"/>
    </row>
    <row r="851" spans="1:1" x14ac:dyDescent="0.35">
      <c r="A851"/>
    </row>
    <row r="852" spans="1:1" x14ac:dyDescent="0.35">
      <c r="A852"/>
    </row>
    <row r="853" spans="1:1" x14ac:dyDescent="0.35">
      <c r="A853"/>
    </row>
    <row r="854" spans="1:1" x14ac:dyDescent="0.35">
      <c r="A854"/>
    </row>
    <row r="855" spans="1:1" x14ac:dyDescent="0.35">
      <c r="A855"/>
    </row>
    <row r="856" spans="1:1" x14ac:dyDescent="0.35">
      <c r="A856"/>
    </row>
    <row r="857" spans="1:1" x14ac:dyDescent="0.35">
      <c r="A857"/>
    </row>
    <row r="858" spans="1:1" x14ac:dyDescent="0.35">
      <c r="A858"/>
    </row>
    <row r="859" spans="1:1" x14ac:dyDescent="0.35">
      <c r="A859"/>
    </row>
    <row r="860" spans="1:1" x14ac:dyDescent="0.35">
      <c r="A860"/>
    </row>
    <row r="861" spans="1:1" x14ac:dyDescent="0.35">
      <c r="A861"/>
    </row>
    <row r="862" spans="1:1" x14ac:dyDescent="0.35">
      <c r="A862"/>
    </row>
    <row r="863" spans="1:1" x14ac:dyDescent="0.35">
      <c r="A863"/>
    </row>
    <row r="864" spans="1:1" x14ac:dyDescent="0.35">
      <c r="A864"/>
    </row>
    <row r="865" spans="1:1" x14ac:dyDescent="0.35">
      <c r="A865"/>
    </row>
    <row r="866" spans="1:1" x14ac:dyDescent="0.35">
      <c r="A866"/>
    </row>
    <row r="867" spans="1:1" x14ac:dyDescent="0.35">
      <c r="A867"/>
    </row>
    <row r="868" spans="1:1" x14ac:dyDescent="0.35">
      <c r="A868"/>
    </row>
    <row r="869" spans="1:1" x14ac:dyDescent="0.35">
      <c r="A869"/>
    </row>
    <row r="870" spans="1:1" x14ac:dyDescent="0.35">
      <c r="A870"/>
    </row>
    <row r="871" spans="1:1" x14ac:dyDescent="0.35">
      <c r="A871"/>
    </row>
    <row r="872" spans="1:1" x14ac:dyDescent="0.35">
      <c r="A872"/>
    </row>
    <row r="873" spans="1:1" x14ac:dyDescent="0.35">
      <c r="A873"/>
    </row>
    <row r="874" spans="1:1" x14ac:dyDescent="0.35">
      <c r="A874"/>
    </row>
    <row r="875" spans="1:1" x14ac:dyDescent="0.35">
      <c r="A875"/>
    </row>
    <row r="876" spans="1:1" x14ac:dyDescent="0.35">
      <c r="A876"/>
    </row>
    <row r="877" spans="1:1" x14ac:dyDescent="0.35">
      <c r="A877"/>
    </row>
    <row r="878" spans="1:1" x14ac:dyDescent="0.35">
      <c r="A878"/>
    </row>
    <row r="879" spans="1:1" x14ac:dyDescent="0.35">
      <c r="A879"/>
    </row>
    <row r="880" spans="1:1" x14ac:dyDescent="0.35">
      <c r="A880"/>
    </row>
    <row r="881" spans="1:1" x14ac:dyDescent="0.35">
      <c r="A881"/>
    </row>
    <row r="882" spans="1:1" x14ac:dyDescent="0.35">
      <c r="A882"/>
    </row>
    <row r="883" spans="1:1" x14ac:dyDescent="0.35">
      <c r="A883"/>
    </row>
    <row r="884" spans="1:1" x14ac:dyDescent="0.35">
      <c r="A884"/>
    </row>
    <row r="885" spans="1:1" x14ac:dyDescent="0.35">
      <c r="A885"/>
    </row>
    <row r="886" spans="1:1" x14ac:dyDescent="0.35">
      <c r="A886"/>
    </row>
    <row r="887" spans="1:1" x14ac:dyDescent="0.35">
      <c r="A887"/>
    </row>
    <row r="888" spans="1:1" x14ac:dyDescent="0.35">
      <c r="A888"/>
    </row>
    <row r="889" spans="1:1" x14ac:dyDescent="0.35">
      <c r="A889"/>
    </row>
    <row r="890" spans="1:1" x14ac:dyDescent="0.35">
      <c r="A890"/>
    </row>
    <row r="891" spans="1:1" x14ac:dyDescent="0.35">
      <c r="A891"/>
    </row>
    <row r="892" spans="1:1" x14ac:dyDescent="0.35">
      <c r="A892"/>
    </row>
    <row r="893" spans="1:1" x14ac:dyDescent="0.35">
      <c r="A893"/>
    </row>
    <row r="894" spans="1:1" x14ac:dyDescent="0.35">
      <c r="A894"/>
    </row>
    <row r="895" spans="1:1" x14ac:dyDescent="0.35">
      <c r="A895"/>
    </row>
    <row r="896" spans="1:1" x14ac:dyDescent="0.35">
      <c r="A896"/>
    </row>
    <row r="897" spans="1:1" x14ac:dyDescent="0.35">
      <c r="A897"/>
    </row>
    <row r="898" spans="1:1" x14ac:dyDescent="0.35">
      <c r="A898"/>
    </row>
    <row r="899" spans="1:1" x14ac:dyDescent="0.35">
      <c r="A899"/>
    </row>
    <row r="900" spans="1:1" x14ac:dyDescent="0.35">
      <c r="A900"/>
    </row>
    <row r="901" spans="1:1" x14ac:dyDescent="0.35">
      <c r="A901"/>
    </row>
    <row r="902" spans="1:1" x14ac:dyDescent="0.35">
      <c r="A902"/>
    </row>
    <row r="903" spans="1:1" x14ac:dyDescent="0.35">
      <c r="A903"/>
    </row>
    <row r="904" spans="1:1" x14ac:dyDescent="0.35">
      <c r="A904"/>
    </row>
    <row r="905" spans="1:1" x14ac:dyDescent="0.35">
      <c r="A905"/>
    </row>
    <row r="906" spans="1:1" x14ac:dyDescent="0.35">
      <c r="A906"/>
    </row>
    <row r="907" spans="1:1" x14ac:dyDescent="0.35">
      <c r="A907"/>
    </row>
    <row r="908" spans="1:1" x14ac:dyDescent="0.35">
      <c r="A908"/>
    </row>
    <row r="909" spans="1:1" x14ac:dyDescent="0.35">
      <c r="A909"/>
    </row>
    <row r="910" spans="1:1" x14ac:dyDescent="0.35">
      <c r="A910"/>
    </row>
    <row r="911" spans="1:1" x14ac:dyDescent="0.35">
      <c r="A911"/>
    </row>
    <row r="912" spans="1:1" x14ac:dyDescent="0.35">
      <c r="A912"/>
    </row>
    <row r="913" spans="1:1" x14ac:dyDescent="0.35">
      <c r="A913"/>
    </row>
    <row r="914" spans="1:1" x14ac:dyDescent="0.35">
      <c r="A914"/>
    </row>
    <row r="915" spans="1:1" x14ac:dyDescent="0.35">
      <c r="A915"/>
    </row>
    <row r="916" spans="1:1" x14ac:dyDescent="0.35">
      <c r="A916"/>
    </row>
    <row r="917" spans="1:1" x14ac:dyDescent="0.35">
      <c r="A917"/>
    </row>
    <row r="918" spans="1:1" x14ac:dyDescent="0.35">
      <c r="A918"/>
    </row>
    <row r="919" spans="1:1" x14ac:dyDescent="0.35">
      <c r="A919"/>
    </row>
    <row r="920" spans="1:1" x14ac:dyDescent="0.35">
      <c r="A920"/>
    </row>
    <row r="921" spans="1:1" x14ac:dyDescent="0.35">
      <c r="A921"/>
    </row>
    <row r="922" spans="1:1" x14ac:dyDescent="0.35">
      <c r="A922"/>
    </row>
    <row r="923" spans="1:1" x14ac:dyDescent="0.35">
      <c r="A923"/>
    </row>
    <row r="924" spans="1:1" x14ac:dyDescent="0.35">
      <c r="A924"/>
    </row>
    <row r="925" spans="1:1" x14ac:dyDescent="0.35">
      <c r="A925"/>
    </row>
    <row r="926" spans="1:1" x14ac:dyDescent="0.35">
      <c r="A926"/>
    </row>
    <row r="927" spans="1:1" x14ac:dyDescent="0.35">
      <c r="A927"/>
    </row>
    <row r="928" spans="1:1" x14ac:dyDescent="0.35">
      <c r="A928"/>
    </row>
    <row r="929" spans="1:1" x14ac:dyDescent="0.35">
      <c r="A929"/>
    </row>
    <row r="930" spans="1:1" x14ac:dyDescent="0.35">
      <c r="A930"/>
    </row>
    <row r="931" spans="1:1" x14ac:dyDescent="0.35">
      <c r="A931"/>
    </row>
    <row r="932" spans="1:1" x14ac:dyDescent="0.35">
      <c r="A932"/>
    </row>
    <row r="933" spans="1:1" x14ac:dyDescent="0.35">
      <c r="A933"/>
    </row>
    <row r="934" spans="1:1" x14ac:dyDescent="0.35">
      <c r="A934"/>
    </row>
    <row r="935" spans="1:1" x14ac:dyDescent="0.35">
      <c r="A935"/>
    </row>
    <row r="936" spans="1:1" x14ac:dyDescent="0.35">
      <c r="A936"/>
    </row>
    <row r="937" spans="1:1" x14ac:dyDescent="0.35">
      <c r="A937"/>
    </row>
    <row r="938" spans="1:1" x14ac:dyDescent="0.35">
      <c r="A938"/>
    </row>
    <row r="939" spans="1:1" x14ac:dyDescent="0.35">
      <c r="A939"/>
    </row>
    <row r="940" spans="1:1" x14ac:dyDescent="0.35">
      <c r="A940"/>
    </row>
    <row r="941" spans="1:1" x14ac:dyDescent="0.35">
      <c r="A941"/>
    </row>
    <row r="942" spans="1:1" x14ac:dyDescent="0.35">
      <c r="A942"/>
    </row>
    <row r="943" spans="1:1" x14ac:dyDescent="0.35">
      <c r="A943"/>
    </row>
    <row r="944" spans="1:1" x14ac:dyDescent="0.35">
      <c r="A944"/>
    </row>
    <row r="945" spans="1:1" x14ac:dyDescent="0.35">
      <c r="A945"/>
    </row>
    <row r="946" spans="1:1" x14ac:dyDescent="0.35">
      <c r="A946"/>
    </row>
    <row r="947" spans="1:1" x14ac:dyDescent="0.35">
      <c r="A947"/>
    </row>
    <row r="948" spans="1:1" x14ac:dyDescent="0.35">
      <c r="A948"/>
    </row>
    <row r="949" spans="1:1" x14ac:dyDescent="0.35">
      <c r="A949"/>
    </row>
    <row r="950" spans="1:1" x14ac:dyDescent="0.35">
      <c r="A950"/>
    </row>
    <row r="951" spans="1:1" x14ac:dyDescent="0.35">
      <c r="A951"/>
    </row>
    <row r="952" spans="1:1" x14ac:dyDescent="0.35">
      <c r="A952"/>
    </row>
    <row r="953" spans="1:1" x14ac:dyDescent="0.35">
      <c r="A953"/>
    </row>
    <row r="954" spans="1:1" x14ac:dyDescent="0.35">
      <c r="A954"/>
    </row>
    <row r="955" spans="1:1" x14ac:dyDescent="0.35">
      <c r="A955"/>
    </row>
    <row r="956" spans="1:1" x14ac:dyDescent="0.35">
      <c r="A956"/>
    </row>
    <row r="957" spans="1:1" x14ac:dyDescent="0.35">
      <c r="A957"/>
    </row>
    <row r="958" spans="1:1" x14ac:dyDescent="0.35">
      <c r="A958"/>
    </row>
    <row r="959" spans="1:1" x14ac:dyDescent="0.35">
      <c r="A959"/>
    </row>
    <row r="960" spans="1:1" x14ac:dyDescent="0.35">
      <c r="A960"/>
    </row>
    <row r="961" spans="1:1" x14ac:dyDescent="0.35">
      <c r="A961"/>
    </row>
    <row r="962" spans="1:1" x14ac:dyDescent="0.35">
      <c r="A962"/>
    </row>
    <row r="963" spans="1:1" x14ac:dyDescent="0.35">
      <c r="A963"/>
    </row>
    <row r="964" spans="1:1" x14ac:dyDescent="0.35">
      <c r="A964"/>
    </row>
    <row r="965" spans="1:1" x14ac:dyDescent="0.35">
      <c r="A965"/>
    </row>
    <row r="966" spans="1:1" x14ac:dyDescent="0.35">
      <c r="A966"/>
    </row>
    <row r="967" spans="1:1" x14ac:dyDescent="0.35">
      <c r="A967"/>
    </row>
    <row r="968" spans="1:1" x14ac:dyDescent="0.35">
      <c r="A968"/>
    </row>
    <row r="969" spans="1:1" x14ac:dyDescent="0.35">
      <c r="A969"/>
    </row>
    <row r="970" spans="1:1" x14ac:dyDescent="0.35">
      <c r="A970"/>
    </row>
    <row r="971" spans="1:1" x14ac:dyDescent="0.35">
      <c r="A971"/>
    </row>
    <row r="972" spans="1:1" x14ac:dyDescent="0.35">
      <c r="A972"/>
    </row>
    <row r="973" spans="1:1" x14ac:dyDescent="0.35">
      <c r="A973"/>
    </row>
    <row r="974" spans="1:1" x14ac:dyDescent="0.35">
      <c r="A974"/>
    </row>
    <row r="975" spans="1:1" x14ac:dyDescent="0.35">
      <c r="A975"/>
    </row>
    <row r="976" spans="1:1" x14ac:dyDescent="0.35">
      <c r="A976"/>
    </row>
    <row r="977" spans="1:1" x14ac:dyDescent="0.35">
      <c r="A977"/>
    </row>
    <row r="978" spans="1:1" x14ac:dyDescent="0.35">
      <c r="A978"/>
    </row>
    <row r="979" spans="1:1" x14ac:dyDescent="0.35">
      <c r="A979"/>
    </row>
    <row r="980" spans="1:1" x14ac:dyDescent="0.35">
      <c r="A980"/>
    </row>
    <row r="981" spans="1:1" x14ac:dyDescent="0.35">
      <c r="A981"/>
    </row>
    <row r="982" spans="1:1" x14ac:dyDescent="0.35">
      <c r="A982"/>
    </row>
    <row r="983" spans="1:1" x14ac:dyDescent="0.35">
      <c r="A983"/>
    </row>
    <row r="984" spans="1:1" x14ac:dyDescent="0.35">
      <c r="A984"/>
    </row>
    <row r="985" spans="1:1" x14ac:dyDescent="0.35">
      <c r="A985"/>
    </row>
    <row r="986" spans="1:1" x14ac:dyDescent="0.35">
      <c r="A986"/>
    </row>
    <row r="987" spans="1:1" x14ac:dyDescent="0.35">
      <c r="A987"/>
    </row>
    <row r="988" spans="1:1" x14ac:dyDescent="0.35">
      <c r="A988"/>
    </row>
    <row r="989" spans="1:1" x14ac:dyDescent="0.35">
      <c r="A989"/>
    </row>
    <row r="990" spans="1:1" x14ac:dyDescent="0.35">
      <c r="A990"/>
    </row>
    <row r="991" spans="1:1" x14ac:dyDescent="0.35">
      <c r="A991"/>
    </row>
    <row r="992" spans="1:1" x14ac:dyDescent="0.35">
      <c r="A992"/>
    </row>
    <row r="993" spans="1:1" x14ac:dyDescent="0.35">
      <c r="A993"/>
    </row>
    <row r="994" spans="1:1" x14ac:dyDescent="0.35">
      <c r="A994"/>
    </row>
    <row r="995" spans="1:1" x14ac:dyDescent="0.35">
      <c r="A995"/>
    </row>
    <row r="996" spans="1:1" x14ac:dyDescent="0.35">
      <c r="A996"/>
    </row>
    <row r="997" spans="1:1" x14ac:dyDescent="0.35">
      <c r="A997"/>
    </row>
    <row r="998" spans="1:1" x14ac:dyDescent="0.35">
      <c r="A998"/>
    </row>
    <row r="999" spans="1:1" x14ac:dyDescent="0.35">
      <c r="A999"/>
    </row>
    <row r="1000" spans="1:1" x14ac:dyDescent="0.35">
      <c r="A1000"/>
    </row>
    <row r="1001" spans="1:1" x14ac:dyDescent="0.35">
      <c r="A1001"/>
    </row>
    <row r="1002" spans="1:1" x14ac:dyDescent="0.35">
      <c r="A1002"/>
    </row>
    <row r="1003" spans="1:1" x14ac:dyDescent="0.35">
      <c r="A1003"/>
    </row>
    <row r="1004" spans="1:1" x14ac:dyDescent="0.35">
      <c r="A1004"/>
    </row>
    <row r="1005" spans="1:1" x14ac:dyDescent="0.35">
      <c r="A1005"/>
    </row>
    <row r="1006" spans="1:1" x14ac:dyDescent="0.35">
      <c r="A1006"/>
    </row>
    <row r="1007" spans="1:1" x14ac:dyDescent="0.35">
      <c r="A1007"/>
    </row>
    <row r="1008" spans="1:1" x14ac:dyDescent="0.35">
      <c r="A1008"/>
    </row>
    <row r="1009" spans="1:1" x14ac:dyDescent="0.35">
      <c r="A1009"/>
    </row>
    <row r="1010" spans="1:1" x14ac:dyDescent="0.35">
      <c r="A1010"/>
    </row>
    <row r="1011" spans="1:1" x14ac:dyDescent="0.35">
      <c r="A1011"/>
    </row>
    <row r="1012" spans="1:1" x14ac:dyDescent="0.35">
      <c r="A1012"/>
    </row>
    <row r="1013" spans="1:1" x14ac:dyDescent="0.35">
      <c r="A1013"/>
    </row>
    <row r="1014" spans="1:1" x14ac:dyDescent="0.35">
      <c r="A1014"/>
    </row>
    <row r="1015" spans="1:1" x14ac:dyDescent="0.35">
      <c r="A1015"/>
    </row>
    <row r="1016" spans="1:1" x14ac:dyDescent="0.35">
      <c r="A1016"/>
    </row>
    <row r="1017" spans="1:1" x14ac:dyDescent="0.35">
      <c r="A1017"/>
    </row>
    <row r="1018" spans="1:1" x14ac:dyDescent="0.35">
      <c r="A1018"/>
    </row>
    <row r="1019" spans="1:1" x14ac:dyDescent="0.35">
      <c r="A1019"/>
    </row>
    <row r="1020" spans="1:1" x14ac:dyDescent="0.35">
      <c r="A1020"/>
    </row>
    <row r="1021" spans="1:1" x14ac:dyDescent="0.35">
      <c r="A1021"/>
    </row>
    <row r="1022" spans="1:1" x14ac:dyDescent="0.35">
      <c r="A1022"/>
    </row>
    <row r="1023" spans="1:1" x14ac:dyDescent="0.35">
      <c r="A1023"/>
    </row>
    <row r="1024" spans="1:1" x14ac:dyDescent="0.35">
      <c r="A1024"/>
    </row>
    <row r="1025" spans="1:1" x14ac:dyDescent="0.35">
      <c r="A1025"/>
    </row>
    <row r="1026" spans="1:1" x14ac:dyDescent="0.35">
      <c r="A1026"/>
    </row>
    <row r="1027" spans="1:1" x14ac:dyDescent="0.35">
      <c r="A1027"/>
    </row>
    <row r="1028" spans="1:1" x14ac:dyDescent="0.35">
      <c r="A1028"/>
    </row>
    <row r="1029" spans="1:1" x14ac:dyDescent="0.35">
      <c r="A1029"/>
    </row>
    <row r="1030" spans="1:1" x14ac:dyDescent="0.35">
      <c r="A1030"/>
    </row>
    <row r="1031" spans="1:1" x14ac:dyDescent="0.35">
      <c r="A1031"/>
    </row>
    <row r="1032" spans="1:1" x14ac:dyDescent="0.35">
      <c r="A1032"/>
    </row>
    <row r="1033" spans="1:1" x14ac:dyDescent="0.35">
      <c r="A1033"/>
    </row>
    <row r="1034" spans="1:1" x14ac:dyDescent="0.35">
      <c r="A1034"/>
    </row>
    <row r="1035" spans="1:1" x14ac:dyDescent="0.35">
      <c r="A1035"/>
    </row>
    <row r="1036" spans="1:1" x14ac:dyDescent="0.35">
      <c r="A1036"/>
    </row>
    <row r="1037" spans="1:1" x14ac:dyDescent="0.35">
      <c r="A1037"/>
    </row>
    <row r="1038" spans="1:1" x14ac:dyDescent="0.35">
      <c r="A1038"/>
    </row>
    <row r="1039" spans="1:1" x14ac:dyDescent="0.35">
      <c r="A1039"/>
    </row>
    <row r="1040" spans="1:1" x14ac:dyDescent="0.35">
      <c r="A1040"/>
    </row>
    <row r="1041" spans="1:1" x14ac:dyDescent="0.35">
      <c r="A1041"/>
    </row>
    <row r="1042" spans="1:1" x14ac:dyDescent="0.35">
      <c r="A1042"/>
    </row>
    <row r="1043" spans="1:1" x14ac:dyDescent="0.35">
      <c r="A1043"/>
    </row>
    <row r="1044" spans="1:1" x14ac:dyDescent="0.35">
      <c r="A1044"/>
    </row>
    <row r="1045" spans="1:1" x14ac:dyDescent="0.35">
      <c r="A1045"/>
    </row>
    <row r="1046" spans="1:1" x14ac:dyDescent="0.35">
      <c r="A1046"/>
    </row>
    <row r="1047" spans="1:1" x14ac:dyDescent="0.35">
      <c r="A1047"/>
    </row>
    <row r="1048" spans="1:1" x14ac:dyDescent="0.35">
      <c r="A1048"/>
    </row>
    <row r="1049" spans="1:1" x14ac:dyDescent="0.35">
      <c r="A1049"/>
    </row>
    <row r="1050" spans="1:1" x14ac:dyDescent="0.35">
      <c r="A1050"/>
    </row>
    <row r="1051" spans="1:1" x14ac:dyDescent="0.35">
      <c r="A1051"/>
    </row>
    <row r="1052" spans="1:1" x14ac:dyDescent="0.35">
      <c r="A1052"/>
    </row>
    <row r="1053" spans="1:1" x14ac:dyDescent="0.35">
      <c r="A1053"/>
    </row>
    <row r="1054" spans="1:1" x14ac:dyDescent="0.35">
      <c r="A1054"/>
    </row>
    <row r="1055" spans="1:1" x14ac:dyDescent="0.35">
      <c r="A1055"/>
    </row>
    <row r="1056" spans="1:1" x14ac:dyDescent="0.35">
      <c r="A1056"/>
    </row>
    <row r="1057" spans="1:1" x14ac:dyDescent="0.35">
      <c r="A1057"/>
    </row>
    <row r="1058" spans="1:1" x14ac:dyDescent="0.35">
      <c r="A1058"/>
    </row>
    <row r="1059" spans="1:1" x14ac:dyDescent="0.35">
      <c r="A1059"/>
    </row>
    <row r="1060" spans="1:1" x14ac:dyDescent="0.35">
      <c r="A1060"/>
    </row>
    <row r="1061" spans="1:1" x14ac:dyDescent="0.35">
      <c r="A1061"/>
    </row>
    <row r="1062" spans="1:1" x14ac:dyDescent="0.35">
      <c r="A1062"/>
    </row>
    <row r="1063" spans="1:1" x14ac:dyDescent="0.35">
      <c r="A1063"/>
    </row>
    <row r="1064" spans="1:1" x14ac:dyDescent="0.35">
      <c r="A1064"/>
    </row>
    <row r="1065" spans="1:1" x14ac:dyDescent="0.35">
      <c r="A1065"/>
    </row>
    <row r="1066" spans="1:1" x14ac:dyDescent="0.35">
      <c r="A1066"/>
    </row>
    <row r="1067" spans="1:1" x14ac:dyDescent="0.35">
      <c r="A1067"/>
    </row>
    <row r="1068" spans="1:1" x14ac:dyDescent="0.35">
      <c r="A1068"/>
    </row>
    <row r="1069" spans="1:1" x14ac:dyDescent="0.35">
      <c r="A1069"/>
    </row>
    <row r="1070" spans="1:1" x14ac:dyDescent="0.35">
      <c r="A1070"/>
    </row>
    <row r="1071" spans="1:1" x14ac:dyDescent="0.35">
      <c r="A1071"/>
    </row>
    <row r="1072" spans="1:1" x14ac:dyDescent="0.35">
      <c r="A1072"/>
    </row>
    <row r="1073" spans="1:1" x14ac:dyDescent="0.35">
      <c r="A1073"/>
    </row>
    <row r="1074" spans="1:1" x14ac:dyDescent="0.35">
      <c r="A1074"/>
    </row>
    <row r="1075" spans="1:1" x14ac:dyDescent="0.35">
      <c r="A1075"/>
    </row>
    <row r="1076" spans="1:1" x14ac:dyDescent="0.35">
      <c r="A1076"/>
    </row>
    <row r="1077" spans="1:1" x14ac:dyDescent="0.35">
      <c r="A1077"/>
    </row>
    <row r="1078" spans="1:1" x14ac:dyDescent="0.35">
      <c r="A1078"/>
    </row>
    <row r="1079" spans="1:1" x14ac:dyDescent="0.35">
      <c r="A1079"/>
    </row>
    <row r="1080" spans="1:1" x14ac:dyDescent="0.35">
      <c r="A1080"/>
    </row>
    <row r="1081" spans="1:1" x14ac:dyDescent="0.35">
      <c r="A1081"/>
    </row>
    <row r="1082" spans="1:1" x14ac:dyDescent="0.35">
      <c r="A1082"/>
    </row>
    <row r="1083" spans="1:1" x14ac:dyDescent="0.35">
      <c r="A1083"/>
    </row>
    <row r="1084" spans="1:1" x14ac:dyDescent="0.35">
      <c r="A1084"/>
    </row>
    <row r="1085" spans="1:1" x14ac:dyDescent="0.35">
      <c r="A1085"/>
    </row>
    <row r="1086" spans="1:1" x14ac:dyDescent="0.35">
      <c r="A1086"/>
    </row>
    <row r="1087" spans="1:1" x14ac:dyDescent="0.35">
      <c r="A1087"/>
    </row>
    <row r="1088" spans="1:1" x14ac:dyDescent="0.35">
      <c r="A1088"/>
    </row>
    <row r="1089" spans="1:1" x14ac:dyDescent="0.35">
      <c r="A1089"/>
    </row>
    <row r="1090" spans="1:1" x14ac:dyDescent="0.35">
      <c r="A1090"/>
    </row>
    <row r="1091" spans="1:1" x14ac:dyDescent="0.35">
      <c r="A1091"/>
    </row>
    <row r="1092" spans="1:1" x14ac:dyDescent="0.35">
      <c r="A1092"/>
    </row>
    <row r="1093" spans="1:1" x14ac:dyDescent="0.35">
      <c r="A1093"/>
    </row>
    <row r="1094" spans="1:1" x14ac:dyDescent="0.35">
      <c r="A1094"/>
    </row>
    <row r="1095" spans="1:1" x14ac:dyDescent="0.35">
      <c r="A1095"/>
    </row>
    <row r="1096" spans="1:1" x14ac:dyDescent="0.35">
      <c r="A1096"/>
    </row>
    <row r="1097" spans="1:1" x14ac:dyDescent="0.35">
      <c r="A1097"/>
    </row>
    <row r="1098" spans="1:1" x14ac:dyDescent="0.35">
      <c r="A1098"/>
    </row>
    <row r="1099" spans="1:1" x14ac:dyDescent="0.35">
      <c r="A1099"/>
    </row>
    <row r="1100" spans="1:1" x14ac:dyDescent="0.35">
      <c r="A1100"/>
    </row>
    <row r="1101" spans="1:1" x14ac:dyDescent="0.35">
      <c r="A1101"/>
    </row>
    <row r="1102" spans="1:1" x14ac:dyDescent="0.35">
      <c r="A1102"/>
    </row>
    <row r="1103" spans="1:1" x14ac:dyDescent="0.35">
      <c r="A1103"/>
    </row>
    <row r="1104" spans="1:1" x14ac:dyDescent="0.35">
      <c r="A1104"/>
    </row>
    <row r="1105" spans="1:1" x14ac:dyDescent="0.35">
      <c r="A1105"/>
    </row>
    <row r="1106" spans="1:1" x14ac:dyDescent="0.35">
      <c r="A1106"/>
    </row>
    <row r="1107" spans="1:1" x14ac:dyDescent="0.35">
      <c r="A1107"/>
    </row>
    <row r="1108" spans="1:1" x14ac:dyDescent="0.35">
      <c r="A1108"/>
    </row>
    <row r="1109" spans="1:1" x14ac:dyDescent="0.35">
      <c r="A1109"/>
    </row>
    <row r="1110" spans="1:1" x14ac:dyDescent="0.35">
      <c r="A1110"/>
    </row>
    <row r="1111" spans="1:1" x14ac:dyDescent="0.35">
      <c r="A1111"/>
    </row>
    <row r="1112" spans="1:1" x14ac:dyDescent="0.35">
      <c r="A1112"/>
    </row>
    <row r="1113" spans="1:1" x14ac:dyDescent="0.35">
      <c r="A1113"/>
    </row>
    <row r="1114" spans="1:1" x14ac:dyDescent="0.35">
      <c r="A1114"/>
    </row>
    <row r="1115" spans="1:1" x14ac:dyDescent="0.35">
      <c r="A1115"/>
    </row>
    <row r="1116" spans="1:1" x14ac:dyDescent="0.35">
      <c r="A1116"/>
    </row>
    <row r="1117" spans="1:1" x14ac:dyDescent="0.35">
      <c r="A1117"/>
    </row>
    <row r="1118" spans="1:1" x14ac:dyDescent="0.35">
      <c r="A1118"/>
    </row>
    <row r="1119" spans="1:1" x14ac:dyDescent="0.35">
      <c r="A1119"/>
    </row>
    <row r="1120" spans="1:1" x14ac:dyDescent="0.35">
      <c r="A1120"/>
    </row>
    <row r="1121" spans="1:1" x14ac:dyDescent="0.35">
      <c r="A1121"/>
    </row>
    <row r="1122" spans="1:1" x14ac:dyDescent="0.35">
      <c r="A1122"/>
    </row>
    <row r="1123" spans="1:1" x14ac:dyDescent="0.35">
      <c r="A1123"/>
    </row>
    <row r="1124" spans="1:1" x14ac:dyDescent="0.35">
      <c r="A1124"/>
    </row>
    <row r="1125" spans="1:1" x14ac:dyDescent="0.35">
      <c r="A1125"/>
    </row>
    <row r="1126" spans="1:1" x14ac:dyDescent="0.35">
      <c r="A1126"/>
    </row>
    <row r="1127" spans="1:1" x14ac:dyDescent="0.35">
      <c r="A1127"/>
    </row>
    <row r="1128" spans="1:1" x14ac:dyDescent="0.35">
      <c r="A1128"/>
    </row>
    <row r="1129" spans="1:1" x14ac:dyDescent="0.35">
      <c r="A1129"/>
    </row>
    <row r="1130" spans="1:1" x14ac:dyDescent="0.35">
      <c r="A1130"/>
    </row>
    <row r="1131" spans="1:1" x14ac:dyDescent="0.35">
      <c r="A1131"/>
    </row>
    <row r="1132" spans="1:1" x14ac:dyDescent="0.35">
      <c r="A1132"/>
    </row>
    <row r="1133" spans="1:1" x14ac:dyDescent="0.35">
      <c r="A1133"/>
    </row>
    <row r="1134" spans="1:1" x14ac:dyDescent="0.35">
      <c r="A1134"/>
    </row>
    <row r="1135" spans="1:1" x14ac:dyDescent="0.35">
      <c r="A1135"/>
    </row>
    <row r="1136" spans="1:1" x14ac:dyDescent="0.35">
      <c r="A1136"/>
    </row>
    <row r="1137" spans="1:1" x14ac:dyDescent="0.35">
      <c r="A1137"/>
    </row>
    <row r="1138" spans="1:1" x14ac:dyDescent="0.35">
      <c r="A1138"/>
    </row>
    <row r="1139" spans="1:1" x14ac:dyDescent="0.35">
      <c r="A1139"/>
    </row>
    <row r="1140" spans="1:1" x14ac:dyDescent="0.35">
      <c r="A1140"/>
    </row>
    <row r="1141" spans="1:1" x14ac:dyDescent="0.35">
      <c r="A1141"/>
    </row>
    <row r="1142" spans="1:1" x14ac:dyDescent="0.35">
      <c r="A1142"/>
    </row>
    <row r="1143" spans="1:1" x14ac:dyDescent="0.35">
      <c r="A1143"/>
    </row>
    <row r="1144" spans="1:1" x14ac:dyDescent="0.35">
      <c r="A1144"/>
    </row>
    <row r="1145" spans="1:1" x14ac:dyDescent="0.35">
      <c r="A1145"/>
    </row>
    <row r="1146" spans="1:1" x14ac:dyDescent="0.35">
      <c r="A1146"/>
    </row>
    <row r="1147" spans="1:1" x14ac:dyDescent="0.35">
      <c r="A1147"/>
    </row>
    <row r="1148" spans="1:1" x14ac:dyDescent="0.35">
      <c r="A1148"/>
    </row>
    <row r="1149" spans="1:1" x14ac:dyDescent="0.35">
      <c r="A1149"/>
    </row>
    <row r="1150" spans="1:1" x14ac:dyDescent="0.35">
      <c r="A1150"/>
    </row>
    <row r="1151" spans="1:1" x14ac:dyDescent="0.35">
      <c r="A1151"/>
    </row>
    <row r="1152" spans="1:1" x14ac:dyDescent="0.35">
      <c r="A1152"/>
    </row>
    <row r="1153" spans="1:1" x14ac:dyDescent="0.35">
      <c r="A1153"/>
    </row>
    <row r="1154" spans="1:1" x14ac:dyDescent="0.35">
      <c r="A1154"/>
    </row>
    <row r="1155" spans="1:1" x14ac:dyDescent="0.35">
      <c r="A1155"/>
    </row>
    <row r="1156" spans="1:1" x14ac:dyDescent="0.35">
      <c r="A1156"/>
    </row>
    <row r="1157" spans="1:1" x14ac:dyDescent="0.35">
      <c r="A1157"/>
    </row>
    <row r="1158" spans="1:1" x14ac:dyDescent="0.35">
      <c r="A1158"/>
    </row>
    <row r="1159" spans="1:1" x14ac:dyDescent="0.35">
      <c r="A1159"/>
    </row>
    <row r="1160" spans="1:1" x14ac:dyDescent="0.35">
      <c r="A1160"/>
    </row>
    <row r="1161" spans="1:1" x14ac:dyDescent="0.35">
      <c r="A1161"/>
    </row>
    <row r="1162" spans="1:1" x14ac:dyDescent="0.35">
      <c r="A1162"/>
    </row>
    <row r="1163" spans="1:1" x14ac:dyDescent="0.35">
      <c r="A1163"/>
    </row>
    <row r="1164" spans="1:1" x14ac:dyDescent="0.35">
      <c r="A1164"/>
    </row>
    <row r="1165" spans="1:1" x14ac:dyDescent="0.35">
      <c r="A1165"/>
    </row>
    <row r="1166" spans="1:1" x14ac:dyDescent="0.35">
      <c r="A1166"/>
    </row>
    <row r="1167" spans="1:1" x14ac:dyDescent="0.35">
      <c r="A1167"/>
    </row>
    <row r="1168" spans="1:1" x14ac:dyDescent="0.35">
      <c r="A1168"/>
    </row>
    <row r="1169" spans="1:1" x14ac:dyDescent="0.35">
      <c r="A1169"/>
    </row>
    <row r="1170" spans="1:1" x14ac:dyDescent="0.35">
      <c r="A1170"/>
    </row>
    <row r="1171" spans="1:1" x14ac:dyDescent="0.35">
      <c r="A1171"/>
    </row>
    <row r="1172" spans="1:1" x14ac:dyDescent="0.35">
      <c r="A1172"/>
    </row>
    <row r="1173" spans="1:1" x14ac:dyDescent="0.35">
      <c r="A1173"/>
    </row>
    <row r="1174" spans="1:1" x14ac:dyDescent="0.35">
      <c r="A1174"/>
    </row>
    <row r="1175" spans="1:1" x14ac:dyDescent="0.35">
      <c r="A1175"/>
    </row>
    <row r="1176" spans="1:1" x14ac:dyDescent="0.35">
      <c r="A1176"/>
    </row>
    <row r="1177" spans="1:1" x14ac:dyDescent="0.35">
      <c r="A1177"/>
    </row>
    <row r="1178" spans="1:1" x14ac:dyDescent="0.35">
      <c r="A1178"/>
    </row>
    <row r="1179" spans="1:1" x14ac:dyDescent="0.35">
      <c r="A1179"/>
    </row>
    <row r="1180" spans="1:1" x14ac:dyDescent="0.35">
      <c r="A1180"/>
    </row>
    <row r="1181" spans="1:1" x14ac:dyDescent="0.35">
      <c r="A1181"/>
    </row>
    <row r="1182" spans="1:1" x14ac:dyDescent="0.35">
      <c r="A1182"/>
    </row>
    <row r="1183" spans="1:1" x14ac:dyDescent="0.35">
      <c r="A1183"/>
    </row>
    <row r="1184" spans="1:1" x14ac:dyDescent="0.35">
      <c r="A1184"/>
    </row>
    <row r="1185" spans="1:1" x14ac:dyDescent="0.35">
      <c r="A1185"/>
    </row>
    <row r="1186" spans="1:1" x14ac:dyDescent="0.35">
      <c r="A1186"/>
    </row>
    <row r="1187" spans="1:1" x14ac:dyDescent="0.35">
      <c r="A1187"/>
    </row>
    <row r="1188" spans="1:1" x14ac:dyDescent="0.35">
      <c r="A1188"/>
    </row>
    <row r="1189" spans="1:1" x14ac:dyDescent="0.35">
      <c r="A1189"/>
    </row>
    <row r="1190" spans="1:1" x14ac:dyDescent="0.35">
      <c r="A1190"/>
    </row>
    <row r="1191" spans="1:1" x14ac:dyDescent="0.35">
      <c r="A1191"/>
    </row>
    <row r="1192" spans="1:1" x14ac:dyDescent="0.35">
      <c r="A1192"/>
    </row>
    <row r="1193" spans="1:1" x14ac:dyDescent="0.35">
      <c r="A1193"/>
    </row>
    <row r="1194" spans="1:1" x14ac:dyDescent="0.35">
      <c r="A1194"/>
    </row>
    <row r="1195" spans="1:1" x14ac:dyDescent="0.35">
      <c r="A1195"/>
    </row>
    <row r="1196" spans="1:1" x14ac:dyDescent="0.35">
      <c r="A1196"/>
    </row>
    <row r="1197" spans="1:1" x14ac:dyDescent="0.35">
      <c r="A1197"/>
    </row>
    <row r="1198" spans="1:1" x14ac:dyDescent="0.35">
      <c r="A1198"/>
    </row>
    <row r="1199" spans="1:1" x14ac:dyDescent="0.35">
      <c r="A1199"/>
    </row>
    <row r="1200" spans="1:1" x14ac:dyDescent="0.35">
      <c r="A1200"/>
    </row>
    <row r="1201" spans="1:1" x14ac:dyDescent="0.35">
      <c r="A1201"/>
    </row>
    <row r="1202" spans="1:1" x14ac:dyDescent="0.35">
      <c r="A1202"/>
    </row>
    <row r="1203" spans="1:1" x14ac:dyDescent="0.35">
      <c r="A1203"/>
    </row>
    <row r="1204" spans="1:1" x14ac:dyDescent="0.35">
      <c r="A1204"/>
    </row>
    <row r="1205" spans="1:1" x14ac:dyDescent="0.35">
      <c r="A1205"/>
    </row>
    <row r="1206" spans="1:1" x14ac:dyDescent="0.35">
      <c r="A1206"/>
    </row>
    <row r="1207" spans="1:1" x14ac:dyDescent="0.35">
      <c r="A1207"/>
    </row>
    <row r="1208" spans="1:1" x14ac:dyDescent="0.35">
      <c r="A1208"/>
    </row>
    <row r="1209" spans="1:1" x14ac:dyDescent="0.35">
      <c r="A1209"/>
    </row>
    <row r="1210" spans="1:1" x14ac:dyDescent="0.35">
      <c r="A1210"/>
    </row>
    <row r="1211" spans="1:1" x14ac:dyDescent="0.35">
      <c r="A1211"/>
    </row>
    <row r="1212" spans="1:1" x14ac:dyDescent="0.35">
      <c r="A1212"/>
    </row>
    <row r="1213" spans="1:1" x14ac:dyDescent="0.35">
      <c r="A1213"/>
    </row>
    <row r="1214" spans="1:1" x14ac:dyDescent="0.35">
      <c r="A1214"/>
    </row>
    <row r="1215" spans="1:1" x14ac:dyDescent="0.35">
      <c r="A1215"/>
    </row>
    <row r="1216" spans="1:1" x14ac:dyDescent="0.35">
      <c r="A1216"/>
    </row>
    <row r="1217" spans="1:1" x14ac:dyDescent="0.35">
      <c r="A1217"/>
    </row>
    <row r="1218" spans="1:1" x14ac:dyDescent="0.35">
      <c r="A1218"/>
    </row>
    <row r="1219" spans="1:1" x14ac:dyDescent="0.35">
      <c r="A1219"/>
    </row>
    <row r="1220" spans="1:1" x14ac:dyDescent="0.35">
      <c r="A1220"/>
    </row>
    <row r="1221" spans="1:1" x14ac:dyDescent="0.35">
      <c r="A1221"/>
    </row>
    <row r="1222" spans="1:1" x14ac:dyDescent="0.35">
      <c r="A1222"/>
    </row>
    <row r="1223" spans="1:1" x14ac:dyDescent="0.35">
      <c r="A1223"/>
    </row>
    <row r="1224" spans="1:1" x14ac:dyDescent="0.35">
      <c r="A1224"/>
    </row>
    <row r="1225" spans="1:1" x14ac:dyDescent="0.35">
      <c r="A1225"/>
    </row>
    <row r="1226" spans="1:1" x14ac:dyDescent="0.35">
      <c r="A1226"/>
    </row>
    <row r="1227" spans="1:1" x14ac:dyDescent="0.35">
      <c r="A1227"/>
    </row>
    <row r="1228" spans="1:1" x14ac:dyDescent="0.35">
      <c r="A1228"/>
    </row>
    <row r="1229" spans="1:1" x14ac:dyDescent="0.35">
      <c r="A1229"/>
    </row>
    <row r="1230" spans="1:1" x14ac:dyDescent="0.35">
      <c r="A1230"/>
    </row>
    <row r="1231" spans="1:1" x14ac:dyDescent="0.35">
      <c r="A1231"/>
    </row>
    <row r="1232" spans="1:1" x14ac:dyDescent="0.35">
      <c r="A1232"/>
    </row>
    <row r="1233" spans="1:1" x14ac:dyDescent="0.35">
      <c r="A1233"/>
    </row>
    <row r="1234" spans="1:1" x14ac:dyDescent="0.35">
      <c r="A1234"/>
    </row>
    <row r="1235" spans="1:1" x14ac:dyDescent="0.35">
      <c r="A1235"/>
    </row>
    <row r="1236" spans="1:1" x14ac:dyDescent="0.35">
      <c r="A1236"/>
    </row>
    <row r="1237" spans="1:1" x14ac:dyDescent="0.35">
      <c r="A1237"/>
    </row>
    <row r="1238" spans="1:1" x14ac:dyDescent="0.35">
      <c r="A1238"/>
    </row>
    <row r="1239" spans="1:1" x14ac:dyDescent="0.35">
      <c r="A1239"/>
    </row>
    <row r="1240" spans="1:1" x14ac:dyDescent="0.35">
      <c r="A1240"/>
    </row>
    <row r="1241" spans="1:1" x14ac:dyDescent="0.35">
      <c r="A1241"/>
    </row>
    <row r="1242" spans="1:1" x14ac:dyDescent="0.35">
      <c r="A1242"/>
    </row>
    <row r="1243" spans="1:1" x14ac:dyDescent="0.35">
      <c r="A1243"/>
    </row>
    <row r="1244" spans="1:1" x14ac:dyDescent="0.35">
      <c r="A1244"/>
    </row>
    <row r="1245" spans="1:1" x14ac:dyDescent="0.35">
      <c r="A1245"/>
    </row>
    <row r="1246" spans="1:1" x14ac:dyDescent="0.35">
      <c r="A1246"/>
    </row>
    <row r="1247" spans="1:1" x14ac:dyDescent="0.35">
      <c r="A1247"/>
    </row>
    <row r="1248" spans="1:1" x14ac:dyDescent="0.35">
      <c r="A1248"/>
    </row>
    <row r="1249" spans="1:1" x14ac:dyDescent="0.35">
      <c r="A1249"/>
    </row>
    <row r="1250" spans="1:1" x14ac:dyDescent="0.35">
      <c r="A1250"/>
    </row>
    <row r="1251" spans="1:1" x14ac:dyDescent="0.35">
      <c r="A1251"/>
    </row>
    <row r="1252" spans="1:1" x14ac:dyDescent="0.35">
      <c r="A1252"/>
    </row>
    <row r="1253" spans="1:1" x14ac:dyDescent="0.35">
      <c r="A1253"/>
    </row>
    <row r="1254" spans="1:1" x14ac:dyDescent="0.35">
      <c r="A1254"/>
    </row>
    <row r="1255" spans="1:1" x14ac:dyDescent="0.35">
      <c r="A1255"/>
    </row>
    <row r="1256" spans="1:1" x14ac:dyDescent="0.35">
      <c r="A1256"/>
    </row>
    <row r="1257" spans="1:1" x14ac:dyDescent="0.35">
      <c r="A1257"/>
    </row>
    <row r="1258" spans="1:1" x14ac:dyDescent="0.35">
      <c r="A1258"/>
    </row>
    <row r="1259" spans="1:1" x14ac:dyDescent="0.35">
      <c r="A1259"/>
    </row>
    <row r="1260" spans="1:1" x14ac:dyDescent="0.35">
      <c r="A1260"/>
    </row>
    <row r="1261" spans="1:1" x14ac:dyDescent="0.35">
      <c r="A1261"/>
    </row>
    <row r="1262" spans="1:1" x14ac:dyDescent="0.35">
      <c r="A1262"/>
    </row>
    <row r="1263" spans="1:1" x14ac:dyDescent="0.35">
      <c r="A1263"/>
    </row>
    <row r="1264" spans="1:1" x14ac:dyDescent="0.35">
      <c r="A1264"/>
    </row>
    <row r="1265" spans="1:1" x14ac:dyDescent="0.35">
      <c r="A1265"/>
    </row>
    <row r="1266" spans="1:1" x14ac:dyDescent="0.35">
      <c r="A1266"/>
    </row>
    <row r="1267" spans="1:1" x14ac:dyDescent="0.35">
      <c r="A1267"/>
    </row>
    <row r="1268" spans="1:1" x14ac:dyDescent="0.35">
      <c r="A1268"/>
    </row>
    <row r="1269" spans="1:1" x14ac:dyDescent="0.35">
      <c r="A1269"/>
    </row>
    <row r="1270" spans="1:1" x14ac:dyDescent="0.35">
      <c r="A1270"/>
    </row>
    <row r="1271" spans="1:1" x14ac:dyDescent="0.35">
      <c r="A1271"/>
    </row>
    <row r="1272" spans="1:1" x14ac:dyDescent="0.35">
      <c r="A1272"/>
    </row>
    <row r="1273" spans="1:1" x14ac:dyDescent="0.35">
      <c r="A1273"/>
    </row>
    <row r="1274" spans="1:1" x14ac:dyDescent="0.35">
      <c r="A1274"/>
    </row>
    <row r="1275" spans="1:1" x14ac:dyDescent="0.35">
      <c r="A1275"/>
    </row>
    <row r="1276" spans="1:1" x14ac:dyDescent="0.35">
      <c r="A1276"/>
    </row>
    <row r="1277" spans="1:1" x14ac:dyDescent="0.35">
      <c r="A1277"/>
    </row>
    <row r="1278" spans="1:1" x14ac:dyDescent="0.35">
      <c r="A1278"/>
    </row>
    <row r="1279" spans="1:1" x14ac:dyDescent="0.35">
      <c r="A1279"/>
    </row>
    <row r="1280" spans="1:1" x14ac:dyDescent="0.35">
      <c r="A1280"/>
    </row>
    <row r="1281" spans="1:1" x14ac:dyDescent="0.35">
      <c r="A1281"/>
    </row>
    <row r="1282" spans="1:1" x14ac:dyDescent="0.35">
      <c r="A1282"/>
    </row>
    <row r="1283" spans="1:1" x14ac:dyDescent="0.35">
      <c r="A1283"/>
    </row>
    <row r="1284" spans="1:1" x14ac:dyDescent="0.35">
      <c r="A1284"/>
    </row>
    <row r="1285" spans="1:1" x14ac:dyDescent="0.35">
      <c r="A1285"/>
    </row>
    <row r="1286" spans="1:1" x14ac:dyDescent="0.35">
      <c r="A1286"/>
    </row>
    <row r="1287" spans="1:1" x14ac:dyDescent="0.35">
      <c r="A1287"/>
    </row>
    <row r="1288" spans="1:1" x14ac:dyDescent="0.35">
      <c r="A1288"/>
    </row>
    <row r="1289" spans="1:1" x14ac:dyDescent="0.35">
      <c r="A1289"/>
    </row>
    <row r="1290" spans="1:1" x14ac:dyDescent="0.35">
      <c r="A1290"/>
    </row>
    <row r="1291" spans="1:1" x14ac:dyDescent="0.35">
      <c r="A1291"/>
    </row>
    <row r="1292" spans="1:1" x14ac:dyDescent="0.35">
      <c r="A1292"/>
    </row>
    <row r="1293" spans="1:1" x14ac:dyDescent="0.35">
      <c r="A1293"/>
    </row>
    <row r="1294" spans="1:1" x14ac:dyDescent="0.35">
      <c r="A1294"/>
    </row>
    <row r="1295" spans="1:1" x14ac:dyDescent="0.35">
      <c r="A1295"/>
    </row>
    <row r="1296" spans="1:1" x14ac:dyDescent="0.35">
      <c r="A1296"/>
    </row>
    <row r="1297" spans="1:1" x14ac:dyDescent="0.35">
      <c r="A1297"/>
    </row>
    <row r="1298" spans="1:1" x14ac:dyDescent="0.35">
      <c r="A1298"/>
    </row>
    <row r="1299" spans="1:1" x14ac:dyDescent="0.35">
      <c r="A1299"/>
    </row>
    <row r="1300" spans="1:1" x14ac:dyDescent="0.35">
      <c r="A1300"/>
    </row>
    <row r="1301" spans="1:1" x14ac:dyDescent="0.35">
      <c r="A1301"/>
    </row>
    <row r="1302" spans="1:1" x14ac:dyDescent="0.35">
      <c r="A1302"/>
    </row>
    <row r="1303" spans="1:1" x14ac:dyDescent="0.35">
      <c r="A1303"/>
    </row>
    <row r="1304" spans="1:1" x14ac:dyDescent="0.35">
      <c r="A1304"/>
    </row>
    <row r="1305" spans="1:1" x14ac:dyDescent="0.35">
      <c r="A1305"/>
    </row>
    <row r="1306" spans="1:1" x14ac:dyDescent="0.35">
      <c r="A1306"/>
    </row>
    <row r="1307" spans="1:1" x14ac:dyDescent="0.35">
      <c r="A1307"/>
    </row>
    <row r="1308" spans="1:1" x14ac:dyDescent="0.35">
      <c r="A1308"/>
    </row>
    <row r="1309" spans="1:1" x14ac:dyDescent="0.35">
      <c r="A1309"/>
    </row>
    <row r="1310" spans="1:1" x14ac:dyDescent="0.35">
      <c r="A1310"/>
    </row>
    <row r="1311" spans="1:1" x14ac:dyDescent="0.35">
      <c r="A1311"/>
    </row>
    <row r="1312" spans="1:1" x14ac:dyDescent="0.35">
      <c r="A1312"/>
    </row>
    <row r="1313" spans="1:1" x14ac:dyDescent="0.35">
      <c r="A1313"/>
    </row>
    <row r="1314" spans="1:1" x14ac:dyDescent="0.35">
      <c r="A1314"/>
    </row>
    <row r="1315" spans="1:1" x14ac:dyDescent="0.35">
      <c r="A1315"/>
    </row>
    <row r="1316" spans="1:1" x14ac:dyDescent="0.35">
      <c r="A1316"/>
    </row>
    <row r="1317" spans="1:1" x14ac:dyDescent="0.35">
      <c r="A1317"/>
    </row>
    <row r="1318" spans="1:1" x14ac:dyDescent="0.35">
      <c r="A1318"/>
    </row>
    <row r="1319" spans="1:1" x14ac:dyDescent="0.35">
      <c r="A1319"/>
    </row>
    <row r="1320" spans="1:1" x14ac:dyDescent="0.35">
      <c r="A1320"/>
    </row>
    <row r="1321" spans="1:1" x14ac:dyDescent="0.35">
      <c r="A1321"/>
    </row>
    <row r="1322" spans="1:1" x14ac:dyDescent="0.35">
      <c r="A1322"/>
    </row>
    <row r="1323" spans="1:1" x14ac:dyDescent="0.35">
      <c r="A1323"/>
    </row>
    <row r="1324" spans="1:1" x14ac:dyDescent="0.35">
      <c r="A1324"/>
    </row>
    <row r="1325" spans="1:1" x14ac:dyDescent="0.35">
      <c r="A1325"/>
    </row>
    <row r="1326" spans="1:1" x14ac:dyDescent="0.35">
      <c r="A1326"/>
    </row>
    <row r="1327" spans="1:1" x14ac:dyDescent="0.35">
      <c r="A1327"/>
    </row>
    <row r="1328" spans="1:1" x14ac:dyDescent="0.35">
      <c r="A1328"/>
    </row>
    <row r="1329" spans="1:1" x14ac:dyDescent="0.35">
      <c r="A1329"/>
    </row>
    <row r="1330" spans="1:1" x14ac:dyDescent="0.35">
      <c r="A1330"/>
    </row>
    <row r="1331" spans="1:1" x14ac:dyDescent="0.35">
      <c r="A1331"/>
    </row>
    <row r="1332" spans="1:1" x14ac:dyDescent="0.35">
      <c r="A1332"/>
    </row>
    <row r="1333" spans="1:1" x14ac:dyDescent="0.35">
      <c r="A1333"/>
    </row>
    <row r="1334" spans="1:1" x14ac:dyDescent="0.35">
      <c r="A1334"/>
    </row>
    <row r="1335" spans="1:1" x14ac:dyDescent="0.35">
      <c r="A1335"/>
    </row>
    <row r="1336" spans="1:1" x14ac:dyDescent="0.35">
      <c r="A1336"/>
    </row>
    <row r="1337" spans="1:1" x14ac:dyDescent="0.35">
      <c r="A1337"/>
    </row>
    <row r="1338" spans="1:1" x14ac:dyDescent="0.35">
      <c r="A1338"/>
    </row>
    <row r="1339" spans="1:1" x14ac:dyDescent="0.35">
      <c r="A1339"/>
    </row>
    <row r="1340" spans="1:1" x14ac:dyDescent="0.35">
      <c r="A1340"/>
    </row>
    <row r="1341" spans="1:1" x14ac:dyDescent="0.35">
      <c r="A1341"/>
    </row>
    <row r="1342" spans="1:1" x14ac:dyDescent="0.35">
      <c r="A1342"/>
    </row>
    <row r="1343" spans="1:1" x14ac:dyDescent="0.35">
      <c r="A1343"/>
    </row>
    <row r="1344" spans="1:1" x14ac:dyDescent="0.35">
      <c r="A1344"/>
    </row>
    <row r="1345" spans="1:1" x14ac:dyDescent="0.35">
      <c r="A1345"/>
    </row>
    <row r="1346" spans="1:1" x14ac:dyDescent="0.35">
      <c r="A1346"/>
    </row>
    <row r="1347" spans="1:1" x14ac:dyDescent="0.35">
      <c r="A1347"/>
    </row>
    <row r="1348" spans="1:1" x14ac:dyDescent="0.35">
      <c r="A1348"/>
    </row>
    <row r="1349" spans="1:1" x14ac:dyDescent="0.35">
      <c r="A1349"/>
    </row>
    <row r="1350" spans="1:1" x14ac:dyDescent="0.35">
      <c r="A1350"/>
    </row>
    <row r="1351" spans="1:1" x14ac:dyDescent="0.35">
      <c r="A1351"/>
    </row>
    <row r="1352" spans="1:1" x14ac:dyDescent="0.35">
      <c r="A1352"/>
    </row>
    <row r="1353" spans="1:1" x14ac:dyDescent="0.35">
      <c r="A1353"/>
    </row>
    <row r="1354" spans="1:1" x14ac:dyDescent="0.35">
      <c r="A1354"/>
    </row>
    <row r="1355" spans="1:1" x14ac:dyDescent="0.35">
      <c r="A1355"/>
    </row>
    <row r="1356" spans="1:1" x14ac:dyDescent="0.35">
      <c r="A1356"/>
    </row>
    <row r="1357" spans="1:1" x14ac:dyDescent="0.35">
      <c r="A1357"/>
    </row>
    <row r="1358" spans="1:1" x14ac:dyDescent="0.35">
      <c r="A1358"/>
    </row>
    <row r="1359" spans="1:1" x14ac:dyDescent="0.35">
      <c r="A1359"/>
    </row>
    <row r="1360" spans="1:1" x14ac:dyDescent="0.35">
      <c r="A1360"/>
    </row>
    <row r="1361" spans="1:1" x14ac:dyDescent="0.35">
      <c r="A1361"/>
    </row>
    <row r="1362" spans="1:1" x14ac:dyDescent="0.35">
      <c r="A1362"/>
    </row>
    <row r="1363" spans="1:1" x14ac:dyDescent="0.35">
      <c r="A1363"/>
    </row>
    <row r="1364" spans="1:1" x14ac:dyDescent="0.35">
      <c r="A1364"/>
    </row>
    <row r="1365" spans="1:1" x14ac:dyDescent="0.35">
      <c r="A1365"/>
    </row>
    <row r="1366" spans="1:1" x14ac:dyDescent="0.35">
      <c r="A1366"/>
    </row>
    <row r="1367" spans="1:1" x14ac:dyDescent="0.35">
      <c r="A1367"/>
    </row>
    <row r="1368" spans="1:1" x14ac:dyDescent="0.35">
      <c r="A1368"/>
    </row>
    <row r="1369" spans="1:1" x14ac:dyDescent="0.35">
      <c r="A1369"/>
    </row>
    <row r="1370" spans="1:1" x14ac:dyDescent="0.35">
      <c r="A1370"/>
    </row>
    <row r="1371" spans="1:1" x14ac:dyDescent="0.35">
      <c r="A1371"/>
    </row>
    <row r="1372" spans="1:1" x14ac:dyDescent="0.35">
      <c r="A1372"/>
    </row>
    <row r="1373" spans="1:1" x14ac:dyDescent="0.35">
      <c r="A1373"/>
    </row>
    <row r="1374" spans="1:1" x14ac:dyDescent="0.35">
      <c r="A1374"/>
    </row>
    <row r="1375" spans="1:1" x14ac:dyDescent="0.35">
      <c r="A1375"/>
    </row>
    <row r="1376" spans="1:1" x14ac:dyDescent="0.35">
      <c r="A1376"/>
    </row>
    <row r="1377" spans="1:1" x14ac:dyDescent="0.35">
      <c r="A1377"/>
    </row>
    <row r="1378" spans="1:1" x14ac:dyDescent="0.35">
      <c r="A1378"/>
    </row>
    <row r="1379" spans="1:1" x14ac:dyDescent="0.35">
      <c r="A1379"/>
    </row>
    <row r="1380" spans="1:1" x14ac:dyDescent="0.35">
      <c r="A1380"/>
    </row>
    <row r="1381" spans="1:1" x14ac:dyDescent="0.35">
      <c r="A1381"/>
    </row>
    <row r="1382" spans="1:1" x14ac:dyDescent="0.35">
      <c r="A1382"/>
    </row>
    <row r="1383" spans="1:1" x14ac:dyDescent="0.35">
      <c r="A1383"/>
    </row>
    <row r="1384" spans="1:1" x14ac:dyDescent="0.35">
      <c r="A1384"/>
    </row>
    <row r="1385" spans="1:1" x14ac:dyDescent="0.35">
      <c r="A1385"/>
    </row>
    <row r="1386" spans="1:1" x14ac:dyDescent="0.35">
      <c r="A1386"/>
    </row>
    <row r="1387" spans="1:1" x14ac:dyDescent="0.35">
      <c r="A1387"/>
    </row>
    <row r="1388" spans="1:1" x14ac:dyDescent="0.35">
      <c r="A1388"/>
    </row>
    <row r="1389" spans="1:1" x14ac:dyDescent="0.35">
      <c r="A1389"/>
    </row>
    <row r="1390" spans="1:1" x14ac:dyDescent="0.35">
      <c r="A1390"/>
    </row>
    <row r="1391" spans="1:1" x14ac:dyDescent="0.35">
      <c r="A1391"/>
    </row>
    <row r="1392" spans="1:1" x14ac:dyDescent="0.35">
      <c r="A1392"/>
    </row>
    <row r="1393" spans="1:1" x14ac:dyDescent="0.35">
      <c r="A1393"/>
    </row>
    <row r="1394" spans="1:1" x14ac:dyDescent="0.35">
      <c r="A1394"/>
    </row>
    <row r="1395" spans="1:1" x14ac:dyDescent="0.35">
      <c r="A1395"/>
    </row>
    <row r="1396" spans="1:1" x14ac:dyDescent="0.35">
      <c r="A1396"/>
    </row>
    <row r="1397" spans="1:1" x14ac:dyDescent="0.35">
      <c r="A1397"/>
    </row>
    <row r="1398" spans="1:1" x14ac:dyDescent="0.35">
      <c r="A1398"/>
    </row>
    <row r="1399" spans="1:1" x14ac:dyDescent="0.35">
      <c r="A1399"/>
    </row>
    <row r="1400" spans="1:1" x14ac:dyDescent="0.35">
      <c r="A1400"/>
    </row>
    <row r="1401" spans="1:1" x14ac:dyDescent="0.35">
      <c r="A1401"/>
    </row>
    <row r="1402" spans="1:1" x14ac:dyDescent="0.35">
      <c r="A1402"/>
    </row>
    <row r="1403" spans="1:1" x14ac:dyDescent="0.35">
      <c r="A1403"/>
    </row>
    <row r="1404" spans="1:1" x14ac:dyDescent="0.35">
      <c r="A1404"/>
    </row>
    <row r="1405" spans="1:1" x14ac:dyDescent="0.35">
      <c r="A1405"/>
    </row>
    <row r="1406" spans="1:1" x14ac:dyDescent="0.35">
      <c r="A1406"/>
    </row>
    <row r="1407" spans="1:1" x14ac:dyDescent="0.35">
      <c r="A1407"/>
    </row>
    <row r="1408" spans="1:1" x14ac:dyDescent="0.35">
      <c r="A1408"/>
    </row>
    <row r="1409" spans="1:1" x14ac:dyDescent="0.35">
      <c r="A1409"/>
    </row>
    <row r="1410" spans="1:1" x14ac:dyDescent="0.35">
      <c r="A1410"/>
    </row>
    <row r="1411" spans="1:1" x14ac:dyDescent="0.35">
      <c r="A1411"/>
    </row>
    <row r="1412" spans="1:1" x14ac:dyDescent="0.35">
      <c r="A1412"/>
    </row>
    <row r="1413" spans="1:1" x14ac:dyDescent="0.35">
      <c r="A1413"/>
    </row>
    <row r="1414" spans="1:1" x14ac:dyDescent="0.35">
      <c r="A1414"/>
    </row>
    <row r="1415" spans="1:1" x14ac:dyDescent="0.35">
      <c r="A1415"/>
    </row>
    <row r="1416" spans="1:1" x14ac:dyDescent="0.35">
      <c r="A1416"/>
    </row>
    <row r="1417" spans="1:1" x14ac:dyDescent="0.35">
      <c r="A1417"/>
    </row>
    <row r="1418" spans="1:1" x14ac:dyDescent="0.35">
      <c r="A1418"/>
    </row>
    <row r="1419" spans="1:1" x14ac:dyDescent="0.35">
      <c r="A1419"/>
    </row>
    <row r="1420" spans="1:1" x14ac:dyDescent="0.35">
      <c r="A1420"/>
    </row>
    <row r="1421" spans="1:1" x14ac:dyDescent="0.35">
      <c r="A1421"/>
    </row>
    <row r="1422" spans="1:1" x14ac:dyDescent="0.35">
      <c r="A1422"/>
    </row>
    <row r="1423" spans="1:1" x14ac:dyDescent="0.35">
      <c r="A1423"/>
    </row>
    <row r="1424" spans="1:1" x14ac:dyDescent="0.35">
      <c r="A1424"/>
    </row>
    <row r="1425" spans="1:1" x14ac:dyDescent="0.35">
      <c r="A1425"/>
    </row>
    <row r="1426" spans="1:1" x14ac:dyDescent="0.35">
      <c r="A1426"/>
    </row>
    <row r="1427" spans="1:1" x14ac:dyDescent="0.35">
      <c r="A1427"/>
    </row>
    <row r="1428" spans="1:1" x14ac:dyDescent="0.35">
      <c r="A1428"/>
    </row>
    <row r="1429" spans="1:1" x14ac:dyDescent="0.35">
      <c r="A1429"/>
    </row>
    <row r="1430" spans="1:1" x14ac:dyDescent="0.35">
      <c r="A1430"/>
    </row>
    <row r="1431" spans="1:1" x14ac:dyDescent="0.35">
      <c r="A1431"/>
    </row>
    <row r="1432" spans="1:1" x14ac:dyDescent="0.35">
      <c r="A1432"/>
    </row>
    <row r="1433" spans="1:1" x14ac:dyDescent="0.35">
      <c r="A1433"/>
    </row>
    <row r="1434" spans="1:1" x14ac:dyDescent="0.35">
      <c r="A1434"/>
    </row>
    <row r="1435" spans="1:1" x14ac:dyDescent="0.35">
      <c r="A1435"/>
    </row>
    <row r="1436" spans="1:1" x14ac:dyDescent="0.35">
      <c r="A1436"/>
    </row>
    <row r="1437" spans="1:1" x14ac:dyDescent="0.35">
      <c r="A1437"/>
    </row>
    <row r="1438" spans="1:1" x14ac:dyDescent="0.35">
      <c r="A1438"/>
    </row>
    <row r="1439" spans="1:1" x14ac:dyDescent="0.35">
      <c r="A1439"/>
    </row>
    <row r="1440" spans="1:1" x14ac:dyDescent="0.35">
      <c r="A1440"/>
    </row>
    <row r="1441" spans="1:1" x14ac:dyDescent="0.35">
      <c r="A1441"/>
    </row>
    <row r="1442" spans="1:1" x14ac:dyDescent="0.35">
      <c r="A1442"/>
    </row>
    <row r="1443" spans="1:1" x14ac:dyDescent="0.35">
      <c r="A1443"/>
    </row>
    <row r="1444" spans="1:1" x14ac:dyDescent="0.35">
      <c r="A1444"/>
    </row>
    <row r="1445" spans="1:1" x14ac:dyDescent="0.35">
      <c r="A1445"/>
    </row>
    <row r="1446" spans="1:1" x14ac:dyDescent="0.35">
      <c r="A1446"/>
    </row>
    <row r="1447" spans="1:1" x14ac:dyDescent="0.35">
      <c r="A1447"/>
    </row>
    <row r="1448" spans="1:1" x14ac:dyDescent="0.35">
      <c r="A1448"/>
    </row>
    <row r="1449" spans="1:1" x14ac:dyDescent="0.35">
      <c r="A1449"/>
    </row>
    <row r="1450" spans="1:1" x14ac:dyDescent="0.35">
      <c r="A1450"/>
    </row>
    <row r="1451" spans="1:1" x14ac:dyDescent="0.35">
      <c r="A1451"/>
    </row>
    <row r="1452" spans="1:1" x14ac:dyDescent="0.35">
      <c r="A1452"/>
    </row>
    <row r="1453" spans="1:1" x14ac:dyDescent="0.35">
      <c r="A1453"/>
    </row>
    <row r="1454" spans="1:1" x14ac:dyDescent="0.35">
      <c r="A1454"/>
    </row>
    <row r="1455" spans="1:1" x14ac:dyDescent="0.35">
      <c r="A1455"/>
    </row>
    <row r="1456" spans="1:1" x14ac:dyDescent="0.35">
      <c r="A1456"/>
    </row>
    <row r="1457" spans="1:1" x14ac:dyDescent="0.35">
      <c r="A1457"/>
    </row>
    <row r="1458" spans="1:1" x14ac:dyDescent="0.35">
      <c r="A1458"/>
    </row>
    <row r="1459" spans="1:1" x14ac:dyDescent="0.35">
      <c r="A1459"/>
    </row>
    <row r="1460" spans="1:1" x14ac:dyDescent="0.35">
      <c r="A1460"/>
    </row>
    <row r="1461" spans="1:1" x14ac:dyDescent="0.35">
      <c r="A1461"/>
    </row>
    <row r="1462" spans="1:1" x14ac:dyDescent="0.35">
      <c r="A1462"/>
    </row>
    <row r="1463" spans="1:1" x14ac:dyDescent="0.35">
      <c r="A1463"/>
    </row>
    <row r="1464" spans="1:1" x14ac:dyDescent="0.35">
      <c r="A1464"/>
    </row>
    <row r="1465" spans="1:1" x14ac:dyDescent="0.35">
      <c r="A1465"/>
    </row>
    <row r="1466" spans="1:1" x14ac:dyDescent="0.35">
      <c r="A1466"/>
    </row>
    <row r="1467" spans="1:1" x14ac:dyDescent="0.35">
      <c r="A1467"/>
    </row>
    <row r="1468" spans="1:1" x14ac:dyDescent="0.35">
      <c r="A1468"/>
    </row>
    <row r="1469" spans="1:1" x14ac:dyDescent="0.35">
      <c r="A1469"/>
    </row>
    <row r="1470" spans="1:1" x14ac:dyDescent="0.35">
      <c r="A1470"/>
    </row>
    <row r="1471" spans="1:1" x14ac:dyDescent="0.35">
      <c r="A1471"/>
    </row>
    <row r="1472" spans="1:1" x14ac:dyDescent="0.35">
      <c r="A1472"/>
    </row>
    <row r="1473" spans="1:1" x14ac:dyDescent="0.35">
      <c r="A1473"/>
    </row>
    <row r="1474" spans="1:1" x14ac:dyDescent="0.35">
      <c r="A1474"/>
    </row>
    <row r="1475" spans="1:1" x14ac:dyDescent="0.35">
      <c r="A1475"/>
    </row>
    <row r="1476" spans="1:1" x14ac:dyDescent="0.35">
      <c r="A1476"/>
    </row>
    <row r="1477" spans="1:1" x14ac:dyDescent="0.35">
      <c r="A1477"/>
    </row>
    <row r="1478" spans="1:1" x14ac:dyDescent="0.35">
      <c r="A1478"/>
    </row>
    <row r="1479" spans="1:1" x14ac:dyDescent="0.35">
      <c r="A1479"/>
    </row>
    <row r="1480" spans="1:1" x14ac:dyDescent="0.35">
      <c r="A1480"/>
    </row>
    <row r="1481" spans="1:1" x14ac:dyDescent="0.35">
      <c r="A1481"/>
    </row>
    <row r="1482" spans="1:1" x14ac:dyDescent="0.35">
      <c r="A1482"/>
    </row>
    <row r="1483" spans="1:1" x14ac:dyDescent="0.35">
      <c r="A1483"/>
    </row>
    <row r="1484" spans="1:1" x14ac:dyDescent="0.35">
      <c r="A1484"/>
    </row>
    <row r="1485" spans="1:1" x14ac:dyDescent="0.35">
      <c r="A1485"/>
    </row>
    <row r="1486" spans="1:1" x14ac:dyDescent="0.35">
      <c r="A1486"/>
    </row>
    <row r="1487" spans="1:1" x14ac:dyDescent="0.35">
      <c r="A1487"/>
    </row>
    <row r="1488" spans="1:1" x14ac:dyDescent="0.35">
      <c r="A1488"/>
    </row>
    <row r="1489" spans="1:1" x14ac:dyDescent="0.35">
      <c r="A1489"/>
    </row>
    <row r="1490" spans="1:1" x14ac:dyDescent="0.35">
      <c r="A1490"/>
    </row>
    <row r="1491" spans="1:1" x14ac:dyDescent="0.35">
      <c r="A1491"/>
    </row>
    <row r="1492" spans="1:1" x14ac:dyDescent="0.35">
      <c r="A1492"/>
    </row>
    <row r="1493" spans="1:1" x14ac:dyDescent="0.35">
      <c r="A1493"/>
    </row>
    <row r="1494" spans="1:1" x14ac:dyDescent="0.35">
      <c r="A1494"/>
    </row>
    <row r="1495" spans="1:1" x14ac:dyDescent="0.35">
      <c r="A1495"/>
    </row>
    <row r="1496" spans="1:1" x14ac:dyDescent="0.35">
      <c r="A1496"/>
    </row>
    <row r="1497" spans="1:1" x14ac:dyDescent="0.35">
      <c r="A1497"/>
    </row>
    <row r="1498" spans="1:1" x14ac:dyDescent="0.35">
      <c r="A1498"/>
    </row>
    <row r="1499" spans="1:1" x14ac:dyDescent="0.35">
      <c r="A1499"/>
    </row>
    <row r="1500" spans="1:1" x14ac:dyDescent="0.35">
      <c r="A1500"/>
    </row>
    <row r="1501" spans="1:1" x14ac:dyDescent="0.35">
      <c r="A1501"/>
    </row>
    <row r="1502" spans="1:1" x14ac:dyDescent="0.35">
      <c r="A1502"/>
    </row>
    <row r="1503" spans="1:1" x14ac:dyDescent="0.35">
      <c r="A1503"/>
    </row>
    <row r="1504" spans="1:1" x14ac:dyDescent="0.35">
      <c r="A1504"/>
    </row>
    <row r="1505" spans="1:1" x14ac:dyDescent="0.35">
      <c r="A1505"/>
    </row>
    <row r="1506" spans="1:1" x14ac:dyDescent="0.35">
      <c r="A1506"/>
    </row>
    <row r="1507" spans="1:1" x14ac:dyDescent="0.35">
      <c r="A1507"/>
    </row>
    <row r="1508" spans="1:1" x14ac:dyDescent="0.35">
      <c r="A1508"/>
    </row>
    <row r="1509" spans="1:1" x14ac:dyDescent="0.35">
      <c r="A1509"/>
    </row>
    <row r="1510" spans="1:1" x14ac:dyDescent="0.35">
      <c r="A1510"/>
    </row>
    <row r="1511" spans="1:1" x14ac:dyDescent="0.35">
      <c r="A1511"/>
    </row>
    <row r="1512" spans="1:1" x14ac:dyDescent="0.35">
      <c r="A1512"/>
    </row>
    <row r="1513" spans="1:1" x14ac:dyDescent="0.35">
      <c r="A1513"/>
    </row>
    <row r="1514" spans="1:1" x14ac:dyDescent="0.35">
      <c r="A1514"/>
    </row>
    <row r="1515" spans="1:1" x14ac:dyDescent="0.35">
      <c r="A1515"/>
    </row>
    <row r="1516" spans="1:1" x14ac:dyDescent="0.35">
      <c r="A1516"/>
    </row>
    <row r="1517" spans="1:1" x14ac:dyDescent="0.35">
      <c r="A1517"/>
    </row>
    <row r="1518" spans="1:1" x14ac:dyDescent="0.35">
      <c r="A1518"/>
    </row>
    <row r="1519" spans="1:1" x14ac:dyDescent="0.35">
      <c r="A1519"/>
    </row>
    <row r="1520" spans="1:1" x14ac:dyDescent="0.35">
      <c r="A1520"/>
    </row>
    <row r="1521" spans="1:1" x14ac:dyDescent="0.35">
      <c r="A1521"/>
    </row>
    <row r="1522" spans="1:1" x14ac:dyDescent="0.35">
      <c r="A1522"/>
    </row>
    <row r="1523" spans="1:1" x14ac:dyDescent="0.35">
      <c r="A1523"/>
    </row>
    <row r="1524" spans="1:1" x14ac:dyDescent="0.35">
      <c r="A1524"/>
    </row>
    <row r="1525" spans="1:1" x14ac:dyDescent="0.35">
      <c r="A1525"/>
    </row>
    <row r="1526" spans="1:1" x14ac:dyDescent="0.35">
      <c r="A1526"/>
    </row>
    <row r="1527" spans="1:1" x14ac:dyDescent="0.35">
      <c r="A1527"/>
    </row>
    <row r="1528" spans="1:1" x14ac:dyDescent="0.35">
      <c r="A1528"/>
    </row>
    <row r="1529" spans="1:1" x14ac:dyDescent="0.35">
      <c r="A1529"/>
    </row>
    <row r="1530" spans="1:1" x14ac:dyDescent="0.35">
      <c r="A1530"/>
    </row>
    <row r="1531" spans="1:1" x14ac:dyDescent="0.35">
      <c r="A1531"/>
    </row>
    <row r="1532" spans="1:1" x14ac:dyDescent="0.35">
      <c r="A1532"/>
    </row>
    <row r="1533" spans="1:1" x14ac:dyDescent="0.35">
      <c r="A1533"/>
    </row>
    <row r="1534" spans="1:1" x14ac:dyDescent="0.35">
      <c r="A1534"/>
    </row>
    <row r="1535" spans="1:1" x14ac:dyDescent="0.35">
      <c r="A1535"/>
    </row>
    <row r="1536" spans="1:1" x14ac:dyDescent="0.35">
      <c r="A1536"/>
    </row>
    <row r="1537" spans="1:1" x14ac:dyDescent="0.35">
      <c r="A1537"/>
    </row>
    <row r="1538" spans="1:1" x14ac:dyDescent="0.35">
      <c r="A1538"/>
    </row>
    <row r="1539" spans="1:1" x14ac:dyDescent="0.35">
      <c r="A1539"/>
    </row>
    <row r="1540" spans="1:1" x14ac:dyDescent="0.35">
      <c r="A1540"/>
    </row>
    <row r="1541" spans="1:1" x14ac:dyDescent="0.35">
      <c r="A1541"/>
    </row>
    <row r="1542" spans="1:1" x14ac:dyDescent="0.35">
      <c r="A1542"/>
    </row>
    <row r="1543" spans="1:1" x14ac:dyDescent="0.35">
      <c r="A1543"/>
    </row>
    <row r="1544" spans="1:1" x14ac:dyDescent="0.35">
      <c r="A1544"/>
    </row>
    <row r="1545" spans="1:1" x14ac:dyDescent="0.35">
      <c r="A1545"/>
    </row>
    <row r="1546" spans="1:1" x14ac:dyDescent="0.35">
      <c r="A1546"/>
    </row>
    <row r="1547" spans="1:1" x14ac:dyDescent="0.35">
      <c r="A1547"/>
    </row>
    <row r="1548" spans="1:1" x14ac:dyDescent="0.35">
      <c r="A1548"/>
    </row>
    <row r="1549" spans="1:1" x14ac:dyDescent="0.35">
      <c r="A1549"/>
    </row>
    <row r="1550" spans="1:1" x14ac:dyDescent="0.35">
      <c r="A1550"/>
    </row>
    <row r="1551" spans="1:1" x14ac:dyDescent="0.35">
      <c r="A1551"/>
    </row>
    <row r="1552" spans="1:1" x14ac:dyDescent="0.35">
      <c r="A1552"/>
    </row>
    <row r="1553" spans="1:1" x14ac:dyDescent="0.35">
      <c r="A1553"/>
    </row>
    <row r="1554" spans="1:1" x14ac:dyDescent="0.35">
      <c r="A1554"/>
    </row>
    <row r="1555" spans="1:1" x14ac:dyDescent="0.35">
      <c r="A1555"/>
    </row>
    <row r="1556" spans="1:1" x14ac:dyDescent="0.35">
      <c r="A1556"/>
    </row>
    <row r="1557" spans="1:1" x14ac:dyDescent="0.35">
      <c r="A1557"/>
    </row>
    <row r="1558" spans="1:1" x14ac:dyDescent="0.35">
      <c r="A1558"/>
    </row>
    <row r="1559" spans="1:1" x14ac:dyDescent="0.35">
      <c r="A1559"/>
    </row>
    <row r="1560" spans="1:1" x14ac:dyDescent="0.35">
      <c r="A1560"/>
    </row>
    <row r="1561" spans="1:1" x14ac:dyDescent="0.35">
      <c r="A1561"/>
    </row>
    <row r="1562" spans="1:1" x14ac:dyDescent="0.35">
      <c r="A1562"/>
    </row>
    <row r="1563" spans="1:1" x14ac:dyDescent="0.35">
      <c r="A1563"/>
    </row>
    <row r="1564" spans="1:1" x14ac:dyDescent="0.35">
      <c r="A1564"/>
    </row>
    <row r="1565" spans="1:1" x14ac:dyDescent="0.35">
      <c r="A1565"/>
    </row>
    <row r="1566" spans="1:1" x14ac:dyDescent="0.35">
      <c r="A1566"/>
    </row>
    <row r="1567" spans="1:1" x14ac:dyDescent="0.35">
      <c r="A1567"/>
    </row>
    <row r="1568" spans="1:1" x14ac:dyDescent="0.35">
      <c r="A1568"/>
    </row>
    <row r="1569" spans="1:1" x14ac:dyDescent="0.35">
      <c r="A1569"/>
    </row>
    <row r="1570" spans="1:1" x14ac:dyDescent="0.35">
      <c r="A1570"/>
    </row>
    <row r="1571" spans="1:1" x14ac:dyDescent="0.35">
      <c r="A1571"/>
    </row>
    <row r="1572" spans="1:1" x14ac:dyDescent="0.35">
      <c r="A1572"/>
    </row>
    <row r="1573" spans="1:1" x14ac:dyDescent="0.35">
      <c r="A1573"/>
    </row>
    <row r="1574" spans="1:1" x14ac:dyDescent="0.35">
      <c r="A1574"/>
    </row>
    <row r="1575" spans="1:1" x14ac:dyDescent="0.35">
      <c r="A1575"/>
    </row>
    <row r="1576" spans="1:1" x14ac:dyDescent="0.35">
      <c r="A1576"/>
    </row>
    <row r="1577" spans="1:1" x14ac:dyDescent="0.35">
      <c r="A1577"/>
    </row>
    <row r="1578" spans="1:1" x14ac:dyDescent="0.35">
      <c r="A1578"/>
    </row>
    <row r="1579" spans="1:1" x14ac:dyDescent="0.35">
      <c r="A1579"/>
    </row>
    <row r="1580" spans="1:1" x14ac:dyDescent="0.35">
      <c r="A1580"/>
    </row>
    <row r="1581" spans="1:1" x14ac:dyDescent="0.35">
      <c r="A1581"/>
    </row>
    <row r="1582" spans="1:1" x14ac:dyDescent="0.35">
      <c r="A1582"/>
    </row>
    <row r="1583" spans="1:1" x14ac:dyDescent="0.35">
      <c r="A1583"/>
    </row>
    <row r="1584" spans="1:1" x14ac:dyDescent="0.35">
      <c r="A1584"/>
    </row>
    <row r="1585" spans="1:1" x14ac:dyDescent="0.35">
      <c r="A1585"/>
    </row>
    <row r="1586" spans="1:1" x14ac:dyDescent="0.35">
      <c r="A1586"/>
    </row>
    <row r="1587" spans="1:1" x14ac:dyDescent="0.35">
      <c r="A1587"/>
    </row>
    <row r="1588" spans="1:1" x14ac:dyDescent="0.35">
      <c r="A1588"/>
    </row>
    <row r="1589" spans="1:1" x14ac:dyDescent="0.35">
      <c r="A1589"/>
    </row>
    <row r="1590" spans="1:1" x14ac:dyDescent="0.35">
      <c r="A1590"/>
    </row>
    <row r="1591" spans="1:1" x14ac:dyDescent="0.35">
      <c r="A1591"/>
    </row>
    <row r="1592" spans="1:1" x14ac:dyDescent="0.35">
      <c r="A1592"/>
    </row>
    <row r="1593" spans="1:1" x14ac:dyDescent="0.35">
      <c r="A1593"/>
    </row>
    <row r="1594" spans="1:1" x14ac:dyDescent="0.35">
      <c r="A1594"/>
    </row>
    <row r="1595" spans="1:1" x14ac:dyDescent="0.35">
      <c r="A1595"/>
    </row>
    <row r="1596" spans="1:1" x14ac:dyDescent="0.35">
      <c r="A1596"/>
    </row>
    <row r="1597" spans="1:1" x14ac:dyDescent="0.35">
      <c r="A1597"/>
    </row>
    <row r="1598" spans="1:1" x14ac:dyDescent="0.35">
      <c r="A1598"/>
    </row>
    <row r="1599" spans="1:1" x14ac:dyDescent="0.35">
      <c r="A1599"/>
    </row>
    <row r="1600" spans="1:1" x14ac:dyDescent="0.35">
      <c r="A1600"/>
    </row>
    <row r="1601" spans="1:1" x14ac:dyDescent="0.35">
      <c r="A1601"/>
    </row>
    <row r="1602" spans="1:1" x14ac:dyDescent="0.35">
      <c r="A1602"/>
    </row>
    <row r="1603" spans="1:1" x14ac:dyDescent="0.35">
      <c r="A1603"/>
    </row>
    <row r="1604" spans="1:1" x14ac:dyDescent="0.35">
      <c r="A1604"/>
    </row>
    <row r="1605" spans="1:1" x14ac:dyDescent="0.35">
      <c r="A1605"/>
    </row>
    <row r="1606" spans="1:1" x14ac:dyDescent="0.35">
      <c r="A1606"/>
    </row>
    <row r="1607" spans="1:1" x14ac:dyDescent="0.35">
      <c r="A1607"/>
    </row>
    <row r="1608" spans="1:1" x14ac:dyDescent="0.35">
      <c r="A1608"/>
    </row>
    <row r="1609" spans="1:1" x14ac:dyDescent="0.35">
      <c r="A1609"/>
    </row>
    <row r="1610" spans="1:1" x14ac:dyDescent="0.35">
      <c r="A1610"/>
    </row>
    <row r="1611" spans="1:1" x14ac:dyDescent="0.35">
      <c r="A1611"/>
    </row>
    <row r="1612" spans="1:1" x14ac:dyDescent="0.35">
      <c r="A1612"/>
    </row>
    <row r="1613" spans="1:1" x14ac:dyDescent="0.35">
      <c r="A1613"/>
    </row>
    <row r="1614" spans="1:1" x14ac:dyDescent="0.35">
      <c r="A1614"/>
    </row>
    <row r="1615" spans="1:1" x14ac:dyDescent="0.35">
      <c r="A1615"/>
    </row>
    <row r="1616" spans="1:1" x14ac:dyDescent="0.35">
      <c r="A1616"/>
    </row>
    <row r="1617" spans="1:1" x14ac:dyDescent="0.35">
      <c r="A1617"/>
    </row>
    <row r="1618" spans="1:1" x14ac:dyDescent="0.35">
      <c r="A1618"/>
    </row>
    <row r="1619" spans="1:1" x14ac:dyDescent="0.35">
      <c r="A1619"/>
    </row>
    <row r="1620" spans="1:1" x14ac:dyDescent="0.35">
      <c r="A1620"/>
    </row>
    <row r="1621" spans="1:1" x14ac:dyDescent="0.35">
      <c r="A1621"/>
    </row>
    <row r="1622" spans="1:1" x14ac:dyDescent="0.35">
      <c r="A1622"/>
    </row>
    <row r="1623" spans="1:1" x14ac:dyDescent="0.35">
      <c r="A1623"/>
    </row>
    <row r="1624" spans="1:1" x14ac:dyDescent="0.35">
      <c r="A1624"/>
    </row>
    <row r="1625" spans="1:1" x14ac:dyDescent="0.35">
      <c r="A1625"/>
    </row>
    <row r="1626" spans="1:1" x14ac:dyDescent="0.35">
      <c r="A1626"/>
    </row>
    <row r="1627" spans="1:1" x14ac:dyDescent="0.35">
      <c r="A1627"/>
    </row>
    <row r="1628" spans="1:1" x14ac:dyDescent="0.35">
      <c r="A1628"/>
    </row>
    <row r="1629" spans="1:1" x14ac:dyDescent="0.35">
      <c r="A1629"/>
    </row>
    <row r="1630" spans="1:1" x14ac:dyDescent="0.35">
      <c r="A1630"/>
    </row>
    <row r="1631" spans="1:1" x14ac:dyDescent="0.35">
      <c r="A1631"/>
    </row>
    <row r="1632" spans="1:1" x14ac:dyDescent="0.35">
      <c r="A1632"/>
    </row>
    <row r="1633" spans="1:1" x14ac:dyDescent="0.35">
      <c r="A1633"/>
    </row>
    <row r="1634" spans="1:1" x14ac:dyDescent="0.35">
      <c r="A1634"/>
    </row>
    <row r="1635" spans="1:1" x14ac:dyDescent="0.35">
      <c r="A1635"/>
    </row>
    <row r="1636" spans="1:1" x14ac:dyDescent="0.35">
      <c r="A1636"/>
    </row>
    <row r="1637" spans="1:1" x14ac:dyDescent="0.35">
      <c r="A1637"/>
    </row>
    <row r="1638" spans="1:1" x14ac:dyDescent="0.35">
      <c r="A1638"/>
    </row>
    <row r="1639" spans="1:1" x14ac:dyDescent="0.35">
      <c r="A1639"/>
    </row>
    <row r="1640" spans="1:1" x14ac:dyDescent="0.35">
      <c r="A1640"/>
    </row>
    <row r="1641" spans="1:1" x14ac:dyDescent="0.35">
      <c r="A1641"/>
    </row>
    <row r="1642" spans="1:1" x14ac:dyDescent="0.35">
      <c r="A1642"/>
    </row>
    <row r="1643" spans="1:1" x14ac:dyDescent="0.35">
      <c r="A1643"/>
    </row>
    <row r="1644" spans="1:1" x14ac:dyDescent="0.35">
      <c r="A1644"/>
    </row>
    <row r="1645" spans="1:1" x14ac:dyDescent="0.35">
      <c r="A1645"/>
    </row>
    <row r="1646" spans="1:1" x14ac:dyDescent="0.35">
      <c r="A1646"/>
    </row>
    <row r="1647" spans="1:1" x14ac:dyDescent="0.35">
      <c r="A1647"/>
    </row>
    <row r="1648" spans="1:1" x14ac:dyDescent="0.35">
      <c r="A1648"/>
    </row>
    <row r="1649" spans="1:1" x14ac:dyDescent="0.35">
      <c r="A1649"/>
    </row>
    <row r="1650" spans="1:1" x14ac:dyDescent="0.35">
      <c r="A1650"/>
    </row>
    <row r="1651" spans="1:1" x14ac:dyDescent="0.35">
      <c r="A1651"/>
    </row>
    <row r="1652" spans="1:1" x14ac:dyDescent="0.35">
      <c r="A1652"/>
    </row>
    <row r="1653" spans="1:1" x14ac:dyDescent="0.35">
      <c r="A1653"/>
    </row>
    <row r="1654" spans="1:1" x14ac:dyDescent="0.35">
      <c r="A1654"/>
    </row>
    <row r="1655" spans="1:1" x14ac:dyDescent="0.35">
      <c r="A1655"/>
    </row>
    <row r="1656" spans="1:1" x14ac:dyDescent="0.35">
      <c r="A1656"/>
    </row>
    <row r="1657" spans="1:1" x14ac:dyDescent="0.35">
      <c r="A1657"/>
    </row>
    <row r="1658" spans="1:1" x14ac:dyDescent="0.35">
      <c r="A1658"/>
    </row>
    <row r="1659" spans="1:1" x14ac:dyDescent="0.35">
      <c r="A1659"/>
    </row>
    <row r="1660" spans="1:1" x14ac:dyDescent="0.35">
      <c r="A1660"/>
    </row>
    <row r="1661" spans="1:1" x14ac:dyDescent="0.35">
      <c r="A1661"/>
    </row>
    <row r="1662" spans="1:1" x14ac:dyDescent="0.35">
      <c r="A1662"/>
    </row>
    <row r="1663" spans="1:1" x14ac:dyDescent="0.35">
      <c r="A1663"/>
    </row>
    <row r="1664" spans="1:1" x14ac:dyDescent="0.35">
      <c r="A1664"/>
    </row>
    <row r="1665" spans="1:1" x14ac:dyDescent="0.35">
      <c r="A1665"/>
    </row>
    <row r="1666" spans="1:1" x14ac:dyDescent="0.35">
      <c r="A1666"/>
    </row>
    <row r="1667" spans="1:1" x14ac:dyDescent="0.35">
      <c r="A1667"/>
    </row>
    <row r="1668" spans="1:1" x14ac:dyDescent="0.35">
      <c r="A1668"/>
    </row>
    <row r="1669" spans="1:1" x14ac:dyDescent="0.35">
      <c r="A1669"/>
    </row>
    <row r="1670" spans="1:1" x14ac:dyDescent="0.35">
      <c r="A1670"/>
    </row>
    <row r="1671" spans="1:1" x14ac:dyDescent="0.35">
      <c r="A1671"/>
    </row>
    <row r="1672" spans="1:1" x14ac:dyDescent="0.35">
      <c r="A1672"/>
    </row>
    <row r="1673" spans="1:1" x14ac:dyDescent="0.35">
      <c r="A1673"/>
    </row>
    <row r="1674" spans="1:1" x14ac:dyDescent="0.35">
      <c r="A1674"/>
    </row>
    <row r="1675" spans="1:1" x14ac:dyDescent="0.35">
      <c r="A1675"/>
    </row>
    <row r="1676" spans="1:1" x14ac:dyDescent="0.35">
      <c r="A1676"/>
    </row>
    <row r="1677" spans="1:1" x14ac:dyDescent="0.35">
      <c r="A1677"/>
    </row>
    <row r="1678" spans="1:1" x14ac:dyDescent="0.35">
      <c r="A1678"/>
    </row>
    <row r="1679" spans="1:1" x14ac:dyDescent="0.35">
      <c r="A1679"/>
    </row>
    <row r="1680" spans="1:1" x14ac:dyDescent="0.35">
      <c r="A1680"/>
    </row>
    <row r="1681" spans="1:1" x14ac:dyDescent="0.35">
      <c r="A1681"/>
    </row>
    <row r="1682" spans="1:1" x14ac:dyDescent="0.35">
      <c r="A1682"/>
    </row>
    <row r="1683" spans="1:1" x14ac:dyDescent="0.35">
      <c r="A1683"/>
    </row>
    <row r="1684" spans="1:1" x14ac:dyDescent="0.35">
      <c r="A1684"/>
    </row>
    <row r="1685" spans="1:1" x14ac:dyDescent="0.35">
      <c r="A1685"/>
    </row>
    <row r="1686" spans="1:1" x14ac:dyDescent="0.35">
      <c r="A1686"/>
    </row>
    <row r="1687" spans="1:1" x14ac:dyDescent="0.35">
      <c r="A1687"/>
    </row>
    <row r="1688" spans="1:1" x14ac:dyDescent="0.35">
      <c r="A1688"/>
    </row>
    <row r="1689" spans="1:1" x14ac:dyDescent="0.35">
      <c r="A1689"/>
    </row>
    <row r="1690" spans="1:1" x14ac:dyDescent="0.35">
      <c r="A1690"/>
    </row>
    <row r="1691" spans="1:1" x14ac:dyDescent="0.35">
      <c r="A1691"/>
    </row>
    <row r="1692" spans="1:1" x14ac:dyDescent="0.35">
      <c r="A1692"/>
    </row>
    <row r="1693" spans="1:1" x14ac:dyDescent="0.35">
      <c r="A1693"/>
    </row>
    <row r="1694" spans="1:1" x14ac:dyDescent="0.35">
      <c r="A1694"/>
    </row>
    <row r="1695" spans="1:1" x14ac:dyDescent="0.35">
      <c r="A1695"/>
    </row>
    <row r="1696" spans="1:1" x14ac:dyDescent="0.35">
      <c r="A1696"/>
    </row>
    <row r="1697" spans="1:1" x14ac:dyDescent="0.35">
      <c r="A1697"/>
    </row>
    <row r="1698" spans="1:1" x14ac:dyDescent="0.35">
      <c r="A1698"/>
    </row>
    <row r="1699" spans="1:1" x14ac:dyDescent="0.35">
      <c r="A1699"/>
    </row>
    <row r="1700" spans="1:1" x14ac:dyDescent="0.35">
      <c r="A1700"/>
    </row>
    <row r="1701" spans="1:1" x14ac:dyDescent="0.35">
      <c r="A1701"/>
    </row>
    <row r="1702" spans="1:1" x14ac:dyDescent="0.35">
      <c r="A1702"/>
    </row>
    <row r="1703" spans="1:1" x14ac:dyDescent="0.35">
      <c r="A1703"/>
    </row>
    <row r="1704" spans="1:1" x14ac:dyDescent="0.35">
      <c r="A1704"/>
    </row>
    <row r="1705" spans="1:1" x14ac:dyDescent="0.35">
      <c r="A1705"/>
    </row>
    <row r="1706" spans="1:1" x14ac:dyDescent="0.35">
      <c r="A1706"/>
    </row>
    <row r="1707" spans="1:1" x14ac:dyDescent="0.35">
      <c r="A1707"/>
    </row>
    <row r="1708" spans="1:1" x14ac:dyDescent="0.35">
      <c r="A1708"/>
    </row>
    <row r="1709" spans="1:1" x14ac:dyDescent="0.35">
      <c r="A1709"/>
    </row>
    <row r="1710" spans="1:1" x14ac:dyDescent="0.35">
      <c r="A1710"/>
    </row>
    <row r="1711" spans="1:1" x14ac:dyDescent="0.35">
      <c r="A1711"/>
    </row>
    <row r="1712" spans="1:1" x14ac:dyDescent="0.35">
      <c r="A1712"/>
    </row>
    <row r="1713" spans="1:1" x14ac:dyDescent="0.35">
      <c r="A1713"/>
    </row>
    <row r="1714" spans="1:1" x14ac:dyDescent="0.35">
      <c r="A1714"/>
    </row>
    <row r="1715" spans="1:1" x14ac:dyDescent="0.35">
      <c r="A1715"/>
    </row>
    <row r="1716" spans="1:1" x14ac:dyDescent="0.35">
      <c r="A1716"/>
    </row>
    <row r="1717" spans="1:1" x14ac:dyDescent="0.35">
      <c r="A1717"/>
    </row>
    <row r="1718" spans="1:1" x14ac:dyDescent="0.35">
      <c r="A1718"/>
    </row>
    <row r="1719" spans="1:1" x14ac:dyDescent="0.35">
      <c r="A1719"/>
    </row>
    <row r="1720" spans="1:1" x14ac:dyDescent="0.35">
      <c r="A17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AQ2317"/>
  <sheetViews>
    <sheetView workbookViewId="0">
      <pane ySplit="1" topLeftCell="A585" activePane="bottomLeft" state="frozen"/>
      <selection pane="bottomLeft" activeCell="A585" sqref="A585:A596"/>
    </sheetView>
  </sheetViews>
  <sheetFormatPr defaultColWidth="15.81640625" defaultRowHeight="14.5" x14ac:dyDescent="0.35"/>
  <cols>
    <col min="1" max="1" width="38.453125" bestFit="1" customWidth="1"/>
    <col min="2" max="2" width="13.7265625" bestFit="1" customWidth="1"/>
    <col min="3" max="3" width="14.81640625" bestFit="1" customWidth="1"/>
    <col min="4" max="4" width="7" bestFit="1" customWidth="1"/>
    <col min="5" max="5" width="7.7265625" style="4" bestFit="1" customWidth="1"/>
    <col min="6" max="6" width="10.7265625" style="7" bestFit="1" customWidth="1"/>
    <col min="7" max="7" width="53.1796875" bestFit="1" customWidth="1"/>
    <col min="8" max="8" width="12.1796875" bestFit="1" customWidth="1"/>
    <col min="9" max="9" width="18.453125" customWidth="1"/>
    <col min="10" max="10" width="14.81640625" bestFit="1" customWidth="1"/>
    <col min="11" max="11" width="7" bestFit="1" customWidth="1"/>
    <col min="12" max="12" width="14.1796875" bestFit="1" customWidth="1"/>
    <col min="13" max="13" width="13.7265625" bestFit="1" customWidth="1"/>
    <col min="14" max="14" width="85" style="12" bestFit="1" customWidth="1"/>
    <col min="15" max="15" width="18" style="12" bestFit="1" customWidth="1"/>
    <col min="16" max="16" width="13.54296875" style="12" bestFit="1" customWidth="1"/>
    <col min="17" max="17" width="7.7265625" style="4" bestFit="1" customWidth="1"/>
    <col min="18" max="18" width="16.54296875" style="13" bestFit="1" customWidth="1"/>
    <col min="19" max="19" width="16.26953125" style="12" bestFit="1" customWidth="1"/>
    <col min="20" max="20" width="23.453125" style="12" bestFit="1" customWidth="1"/>
    <col min="21" max="22" width="22.453125" style="12" bestFit="1" customWidth="1"/>
    <col min="23" max="23" width="19" style="14" bestFit="1" customWidth="1"/>
    <col min="24" max="25" width="18" style="14" bestFit="1" customWidth="1"/>
    <col min="26" max="26" width="7" bestFit="1" customWidth="1"/>
    <col min="27" max="27" width="10.453125" style="12" bestFit="1" customWidth="1"/>
    <col min="28" max="28" width="15" bestFit="1" customWidth="1"/>
    <col min="29" max="29" width="10.7265625" style="7" bestFit="1" customWidth="1"/>
    <col min="30" max="30" width="33.81640625" bestFit="1" customWidth="1"/>
    <col min="31" max="31" width="8.7265625" bestFit="1" customWidth="1"/>
    <col min="32" max="32" width="60.7265625" bestFit="1" customWidth="1"/>
    <col min="33" max="33" width="12.81640625" style="13" bestFit="1" customWidth="1"/>
    <col min="34" max="34" width="11.54296875" bestFit="1" customWidth="1"/>
    <col min="35" max="35" width="44.54296875" bestFit="1" customWidth="1"/>
    <col min="36" max="36" width="8.7265625" bestFit="1" customWidth="1"/>
    <col min="37" max="37" width="9.81640625" bestFit="1" customWidth="1"/>
    <col min="38" max="38" width="84" bestFit="1" customWidth="1"/>
    <col min="39" max="39" width="12" bestFit="1" customWidth="1"/>
    <col min="40" max="40" width="38.26953125" bestFit="1" customWidth="1"/>
    <col min="41" max="41" width="8.7265625" bestFit="1" customWidth="1"/>
    <col min="42" max="42" width="15" bestFit="1" customWidth="1"/>
    <col min="43" max="43" width="9.1796875"/>
  </cols>
  <sheetData>
    <row r="1" spans="1:43" s="1" customFormat="1" x14ac:dyDescent="0.35">
      <c r="A1" s="1" t="s">
        <v>3</v>
      </c>
      <c r="B1" s="1" t="s">
        <v>1</v>
      </c>
      <c r="C1" s="1" t="s">
        <v>11</v>
      </c>
      <c r="D1" s="1" t="s">
        <v>0</v>
      </c>
      <c r="E1" s="10" t="s">
        <v>2</v>
      </c>
      <c r="F1" s="11" t="s">
        <v>4</v>
      </c>
      <c r="G1" s="1" t="s">
        <v>5</v>
      </c>
      <c r="H1" s="1" t="s">
        <v>224</v>
      </c>
      <c r="J1" t="s">
        <v>11</v>
      </c>
      <c r="K1" t="s">
        <v>0</v>
      </c>
      <c r="L1" t="s">
        <v>5</v>
      </c>
      <c r="M1" t="s">
        <v>1</v>
      </c>
      <c r="N1" s="12" t="s">
        <v>225</v>
      </c>
      <c r="O1" s="12" t="s">
        <v>226</v>
      </c>
      <c r="P1" s="12" t="s">
        <v>227</v>
      </c>
      <c r="Q1" s="4" t="s">
        <v>2</v>
      </c>
      <c r="R1" s="13" t="s">
        <v>228</v>
      </c>
      <c r="S1" s="12" t="s">
        <v>229</v>
      </c>
      <c r="T1" s="12" t="s">
        <v>230</v>
      </c>
      <c r="U1" s="12" t="s">
        <v>231</v>
      </c>
      <c r="V1" s="12" t="s">
        <v>232</v>
      </c>
      <c r="W1" s="14" t="s">
        <v>233</v>
      </c>
      <c r="X1" s="14" t="s">
        <v>234</v>
      </c>
      <c r="Y1" s="14" t="s">
        <v>235</v>
      </c>
      <c r="Z1" t="s">
        <v>236</v>
      </c>
      <c r="AA1" s="12" t="s">
        <v>237</v>
      </c>
      <c r="AB1" t="s">
        <v>238</v>
      </c>
      <c r="AC1" s="7" t="s">
        <v>98</v>
      </c>
      <c r="AD1" t="s">
        <v>99</v>
      </c>
      <c r="AE1" t="s">
        <v>239</v>
      </c>
      <c r="AF1" t="s">
        <v>240</v>
      </c>
      <c r="AG1" s="13" t="s">
        <v>223</v>
      </c>
      <c r="AH1" t="s">
        <v>241</v>
      </c>
      <c r="AI1" t="s">
        <v>242</v>
      </c>
      <c r="AJ1"/>
      <c r="AK1"/>
      <c r="AL1"/>
      <c r="AM1"/>
      <c r="AN1"/>
      <c r="AO1"/>
      <c r="AP1"/>
      <c r="AQ1"/>
    </row>
    <row r="2" spans="1:43" hidden="1" x14ac:dyDescent="0.35">
      <c r="A2" t="s">
        <v>246</v>
      </c>
      <c r="F2" s="7">
        <v>41943</v>
      </c>
      <c r="G2" t="s">
        <v>100</v>
      </c>
      <c r="H2">
        <v>100</v>
      </c>
      <c r="S2"/>
      <c r="T2"/>
      <c r="U2"/>
      <c r="V2"/>
      <c r="W2" s="15"/>
      <c r="X2" s="15"/>
      <c r="Y2" s="15"/>
      <c r="Z2" t="s">
        <v>243</v>
      </c>
      <c r="AA2"/>
      <c r="AB2" t="s">
        <v>244</v>
      </c>
      <c r="AC2" s="7">
        <v>41943</v>
      </c>
      <c r="AD2" t="s">
        <v>100</v>
      </c>
      <c r="AG2" s="13">
        <v>100</v>
      </c>
      <c r="AI2" t="s">
        <v>245</v>
      </c>
    </row>
    <row r="3" spans="1:43" hidden="1" x14ac:dyDescent="0.35">
      <c r="A3" t="s">
        <v>246</v>
      </c>
      <c r="F3" s="7">
        <v>41943</v>
      </c>
      <c r="G3" t="s">
        <v>101</v>
      </c>
      <c r="H3">
        <v>-100</v>
      </c>
      <c r="S3"/>
      <c r="T3"/>
      <c r="U3"/>
      <c r="V3"/>
      <c r="W3" s="15"/>
      <c r="X3" s="15"/>
      <c r="Y3" s="15"/>
      <c r="Z3" t="s">
        <v>243</v>
      </c>
      <c r="AA3"/>
      <c r="AB3" t="s">
        <v>244</v>
      </c>
      <c r="AC3" s="7">
        <v>41943</v>
      </c>
      <c r="AD3" t="s">
        <v>101</v>
      </c>
      <c r="AG3" s="13">
        <v>-100</v>
      </c>
      <c r="AI3" t="s">
        <v>245</v>
      </c>
    </row>
    <row r="4" spans="1:43" hidden="1" x14ac:dyDescent="0.35">
      <c r="A4" t="s">
        <v>246</v>
      </c>
      <c r="C4" t="s">
        <v>12</v>
      </c>
      <c r="F4" s="7">
        <v>41964</v>
      </c>
      <c r="G4" t="s">
        <v>102</v>
      </c>
      <c r="H4">
        <v>10000</v>
      </c>
      <c r="S4"/>
      <c r="T4"/>
      <c r="U4"/>
      <c r="V4"/>
      <c r="W4" s="15"/>
      <c r="X4" s="15"/>
      <c r="Y4" s="15"/>
      <c r="Z4" t="s">
        <v>243</v>
      </c>
      <c r="AB4" t="s">
        <v>244</v>
      </c>
      <c r="AC4" s="7">
        <v>41964</v>
      </c>
      <c r="AD4" t="s">
        <v>102</v>
      </c>
      <c r="AF4" t="s">
        <v>246</v>
      </c>
      <c r="AG4" s="13">
        <v>10000</v>
      </c>
      <c r="AI4" t="s">
        <v>247</v>
      </c>
    </row>
    <row r="5" spans="1:43" hidden="1" x14ac:dyDescent="0.35">
      <c r="A5" t="s">
        <v>246</v>
      </c>
      <c r="C5" t="s">
        <v>12</v>
      </c>
      <c r="F5" s="7">
        <v>41964</v>
      </c>
      <c r="G5" t="s">
        <v>101</v>
      </c>
      <c r="H5">
        <v>100</v>
      </c>
      <c r="S5"/>
      <c r="T5"/>
      <c r="U5"/>
      <c r="V5"/>
      <c r="W5" s="15"/>
      <c r="X5" s="15"/>
      <c r="Y5" s="15"/>
      <c r="Z5" t="s">
        <v>243</v>
      </c>
      <c r="AA5"/>
      <c r="AB5" t="s">
        <v>244</v>
      </c>
      <c r="AC5" s="7">
        <v>41964</v>
      </c>
      <c r="AD5" t="s">
        <v>101</v>
      </c>
      <c r="AG5" s="13">
        <v>100</v>
      </c>
      <c r="AI5" t="s">
        <v>245</v>
      </c>
    </row>
    <row r="6" spans="1:43" hidden="1" x14ac:dyDescent="0.35">
      <c r="A6" t="s">
        <v>246</v>
      </c>
      <c r="F6" s="7">
        <v>41964</v>
      </c>
      <c r="G6" t="s">
        <v>100</v>
      </c>
      <c r="H6">
        <v>-100</v>
      </c>
      <c r="S6"/>
      <c r="T6"/>
      <c r="U6"/>
      <c r="V6"/>
      <c r="W6" s="15"/>
      <c r="X6" s="15"/>
      <c r="Y6" s="15"/>
      <c r="Z6" t="s">
        <v>243</v>
      </c>
      <c r="AA6"/>
      <c r="AB6" t="s">
        <v>244</v>
      </c>
      <c r="AC6" s="7">
        <v>41964</v>
      </c>
      <c r="AD6" t="s">
        <v>100</v>
      </c>
      <c r="AG6" s="13">
        <v>-100</v>
      </c>
      <c r="AI6" t="s">
        <v>245</v>
      </c>
    </row>
    <row r="7" spans="1:43" hidden="1" x14ac:dyDescent="0.35">
      <c r="A7" t="s">
        <v>246</v>
      </c>
      <c r="F7" s="7">
        <v>41964</v>
      </c>
      <c r="G7" t="s">
        <v>101</v>
      </c>
      <c r="H7">
        <v>-10000</v>
      </c>
      <c r="S7"/>
      <c r="T7"/>
      <c r="U7"/>
      <c r="V7"/>
      <c r="W7" s="15"/>
      <c r="X7" s="15"/>
      <c r="Y7" s="15"/>
      <c r="Z7" t="s">
        <v>243</v>
      </c>
      <c r="AA7"/>
      <c r="AB7" t="s">
        <v>244</v>
      </c>
      <c r="AC7" s="7">
        <v>41964</v>
      </c>
      <c r="AD7" t="s">
        <v>101</v>
      </c>
      <c r="AG7" s="13">
        <v>-10000</v>
      </c>
      <c r="AI7" t="s">
        <v>247</v>
      </c>
    </row>
    <row r="8" spans="1:43" hidden="1" x14ac:dyDescent="0.35">
      <c r="A8" t="s">
        <v>848</v>
      </c>
      <c r="B8" t="s">
        <v>23</v>
      </c>
      <c r="C8" t="s">
        <v>12</v>
      </c>
      <c r="D8">
        <v>112414</v>
      </c>
      <c r="E8" s="4">
        <v>21.77</v>
      </c>
      <c r="F8" s="7">
        <v>41967</v>
      </c>
      <c r="G8" t="s">
        <v>632</v>
      </c>
      <c r="H8">
        <v>325.89</v>
      </c>
      <c r="J8" t="s">
        <v>12</v>
      </c>
      <c r="K8">
        <v>112414</v>
      </c>
      <c r="L8" t="s">
        <v>14</v>
      </c>
      <c r="M8" t="s">
        <v>23</v>
      </c>
      <c r="Q8" s="4">
        <v>21.77</v>
      </c>
      <c r="S8"/>
      <c r="T8"/>
      <c r="U8"/>
      <c r="V8"/>
      <c r="W8" s="15"/>
      <c r="X8" s="15"/>
      <c r="Y8" s="15"/>
      <c r="Z8" t="s">
        <v>243</v>
      </c>
      <c r="AA8"/>
      <c r="AB8" t="s">
        <v>244</v>
      </c>
      <c r="AC8" s="7">
        <v>41967</v>
      </c>
      <c r="AD8" t="s">
        <v>103</v>
      </c>
      <c r="AG8" s="13">
        <v>325.89</v>
      </c>
      <c r="AI8" t="s">
        <v>248</v>
      </c>
      <c r="AK8" s="17"/>
      <c r="AL8" s="17"/>
      <c r="AM8" s="17"/>
      <c r="AN8" s="17"/>
      <c r="AO8" s="17"/>
      <c r="AP8" s="17"/>
    </row>
    <row r="9" spans="1:43" hidden="1" x14ac:dyDescent="0.35">
      <c r="A9" t="s">
        <v>848</v>
      </c>
      <c r="B9" t="s">
        <v>23</v>
      </c>
      <c r="C9" t="s">
        <v>12</v>
      </c>
      <c r="D9">
        <v>112414</v>
      </c>
      <c r="F9" s="7">
        <v>41967</v>
      </c>
      <c r="G9" t="s">
        <v>748</v>
      </c>
      <c r="H9">
        <v>0.33</v>
      </c>
      <c r="J9" t="s">
        <v>12</v>
      </c>
      <c r="K9">
        <v>112414</v>
      </c>
      <c r="L9" t="s">
        <v>589</v>
      </c>
      <c r="M9" t="s">
        <v>23</v>
      </c>
      <c r="S9"/>
      <c r="T9"/>
      <c r="U9"/>
      <c r="V9"/>
      <c r="W9" s="15"/>
      <c r="X9" s="15"/>
      <c r="Y9" s="15"/>
      <c r="Z9" t="s">
        <v>243</v>
      </c>
      <c r="AA9"/>
      <c r="AB9" t="s">
        <v>244</v>
      </c>
      <c r="AC9" s="7">
        <v>41967</v>
      </c>
      <c r="AD9" t="s">
        <v>590</v>
      </c>
      <c r="AG9" s="13">
        <v>0.33</v>
      </c>
      <c r="AI9" t="s">
        <v>248</v>
      </c>
      <c r="AK9" s="17"/>
      <c r="AL9" s="17"/>
      <c r="AM9" s="17"/>
      <c r="AN9" s="17"/>
      <c r="AO9" s="17"/>
      <c r="AP9" s="17"/>
    </row>
    <row r="10" spans="1:43" hidden="1" x14ac:dyDescent="0.35">
      <c r="A10" t="s">
        <v>848</v>
      </c>
      <c r="B10" t="s">
        <v>23</v>
      </c>
      <c r="C10" t="s">
        <v>12</v>
      </c>
      <c r="D10">
        <v>112414</v>
      </c>
      <c r="F10" s="7">
        <v>41967</v>
      </c>
      <c r="G10" t="s">
        <v>102</v>
      </c>
      <c r="H10">
        <v>-326.21999999999997</v>
      </c>
      <c r="J10" t="s">
        <v>12</v>
      </c>
      <c r="K10">
        <v>112414</v>
      </c>
      <c r="M10" t="s">
        <v>23</v>
      </c>
      <c r="N10" s="12" t="s">
        <v>249</v>
      </c>
      <c r="Z10" t="s">
        <v>243</v>
      </c>
      <c r="AA10"/>
      <c r="AB10" t="s">
        <v>244</v>
      </c>
      <c r="AC10" s="7">
        <v>41967</v>
      </c>
      <c r="AD10" t="s">
        <v>102</v>
      </c>
      <c r="AF10" t="s">
        <v>250</v>
      </c>
      <c r="AG10" s="13">
        <v>-326.21999999999997</v>
      </c>
      <c r="AI10" t="s">
        <v>248</v>
      </c>
      <c r="AK10" s="17"/>
      <c r="AL10" s="17"/>
      <c r="AM10" s="17"/>
      <c r="AN10" s="17"/>
      <c r="AO10" s="17"/>
      <c r="AP10" s="17"/>
    </row>
    <row r="11" spans="1:43" hidden="1" x14ac:dyDescent="0.35">
      <c r="A11" t="s">
        <v>848</v>
      </c>
      <c r="B11" t="s">
        <v>24</v>
      </c>
      <c r="C11" t="s">
        <v>12</v>
      </c>
      <c r="D11">
        <v>112414</v>
      </c>
      <c r="E11" s="4">
        <v>25.34</v>
      </c>
      <c r="F11" s="7">
        <v>41967</v>
      </c>
      <c r="G11" t="s">
        <v>633</v>
      </c>
      <c r="H11">
        <v>325.62</v>
      </c>
      <c r="J11" t="s">
        <v>12</v>
      </c>
      <c r="K11">
        <v>112414</v>
      </c>
      <c r="L11" t="s">
        <v>14</v>
      </c>
      <c r="M11" t="s">
        <v>24</v>
      </c>
      <c r="Q11" s="4">
        <v>25.34</v>
      </c>
      <c r="S11"/>
      <c r="T11"/>
      <c r="U11"/>
      <c r="V11"/>
      <c r="W11" s="15"/>
      <c r="X11" s="15"/>
      <c r="Y11" s="15"/>
      <c r="Z11" t="s">
        <v>243</v>
      </c>
      <c r="AA11"/>
      <c r="AB11" t="s">
        <v>244</v>
      </c>
      <c r="AC11" s="7">
        <v>41967</v>
      </c>
      <c r="AD11" t="s">
        <v>104</v>
      </c>
      <c r="AG11" s="13">
        <v>325.62</v>
      </c>
      <c r="AI11" t="s">
        <v>251</v>
      </c>
      <c r="AK11" s="17"/>
      <c r="AL11" s="17"/>
      <c r="AM11" s="17"/>
      <c r="AN11" s="17"/>
      <c r="AO11" s="17"/>
      <c r="AP11" s="17"/>
    </row>
    <row r="12" spans="1:43" hidden="1" x14ac:dyDescent="0.35">
      <c r="A12" t="s">
        <v>848</v>
      </c>
      <c r="B12" t="s">
        <v>24</v>
      </c>
      <c r="C12" t="s">
        <v>12</v>
      </c>
      <c r="D12">
        <v>112414</v>
      </c>
      <c r="F12" s="7">
        <v>41967</v>
      </c>
      <c r="G12" t="s">
        <v>749</v>
      </c>
      <c r="H12">
        <v>0.34</v>
      </c>
      <c r="J12" t="s">
        <v>12</v>
      </c>
      <c r="K12">
        <v>112414</v>
      </c>
      <c r="L12" t="s">
        <v>589</v>
      </c>
      <c r="M12" t="s">
        <v>24</v>
      </c>
      <c r="S12"/>
      <c r="T12"/>
      <c r="U12"/>
      <c r="V12"/>
      <c r="W12" s="15"/>
      <c r="X12" s="15"/>
      <c r="Y12" s="15"/>
      <c r="Z12" t="s">
        <v>243</v>
      </c>
      <c r="AA12"/>
      <c r="AB12" t="s">
        <v>244</v>
      </c>
      <c r="AC12" s="7">
        <v>41967</v>
      </c>
      <c r="AD12" t="s">
        <v>591</v>
      </c>
      <c r="AG12" s="13">
        <v>0.34</v>
      </c>
      <c r="AI12" t="s">
        <v>251</v>
      </c>
      <c r="AK12" s="17"/>
      <c r="AL12" s="17"/>
      <c r="AM12" s="17"/>
      <c r="AN12" s="17"/>
      <c r="AO12" s="17"/>
      <c r="AP12" s="17"/>
    </row>
    <row r="13" spans="1:43" hidden="1" x14ac:dyDescent="0.35">
      <c r="A13" t="s">
        <v>848</v>
      </c>
      <c r="B13" t="s">
        <v>24</v>
      </c>
      <c r="C13" t="s">
        <v>12</v>
      </c>
      <c r="D13">
        <v>112414</v>
      </c>
      <c r="F13" s="7">
        <v>41967</v>
      </c>
      <c r="G13" t="s">
        <v>102</v>
      </c>
      <c r="H13">
        <v>-325.95999999999998</v>
      </c>
      <c r="J13" t="s">
        <v>12</v>
      </c>
      <c r="K13">
        <v>112414</v>
      </c>
      <c r="M13" t="s">
        <v>24</v>
      </c>
      <c r="N13" s="12" t="s">
        <v>249</v>
      </c>
      <c r="Z13" t="s">
        <v>243</v>
      </c>
      <c r="AA13"/>
      <c r="AB13" t="s">
        <v>244</v>
      </c>
      <c r="AC13" s="7">
        <v>41967</v>
      </c>
      <c r="AD13" t="s">
        <v>102</v>
      </c>
      <c r="AF13" t="s">
        <v>252</v>
      </c>
      <c r="AG13" s="13">
        <v>-325.95999999999998</v>
      </c>
      <c r="AI13" t="s">
        <v>251</v>
      </c>
      <c r="AK13" s="17"/>
      <c r="AL13" s="17"/>
      <c r="AM13" s="17"/>
      <c r="AN13" s="17"/>
      <c r="AO13" s="17"/>
      <c r="AP13" s="17"/>
    </row>
    <row r="14" spans="1:43" hidden="1" x14ac:dyDescent="0.35">
      <c r="A14" t="s">
        <v>848</v>
      </c>
      <c r="B14" t="s">
        <v>25</v>
      </c>
      <c r="C14" t="s">
        <v>12</v>
      </c>
      <c r="D14">
        <v>112414</v>
      </c>
      <c r="E14" s="4">
        <v>9.6300000000000008</v>
      </c>
      <c r="F14" s="7">
        <v>41967</v>
      </c>
      <c r="G14" t="s">
        <v>634</v>
      </c>
      <c r="H14">
        <v>325.77999999999997</v>
      </c>
      <c r="J14" t="s">
        <v>12</v>
      </c>
      <c r="K14">
        <v>112414</v>
      </c>
      <c r="L14" t="s">
        <v>14</v>
      </c>
      <c r="M14" t="s">
        <v>25</v>
      </c>
      <c r="Q14" s="4">
        <v>9.6300000000000008</v>
      </c>
      <c r="S14"/>
      <c r="T14"/>
      <c r="U14"/>
      <c r="V14"/>
      <c r="W14" s="15"/>
      <c r="X14" s="15"/>
      <c r="Y14" s="15"/>
      <c r="Z14" t="s">
        <v>243</v>
      </c>
      <c r="AA14"/>
      <c r="AB14" t="s">
        <v>244</v>
      </c>
      <c r="AC14" s="7">
        <v>41967</v>
      </c>
      <c r="AD14" t="s">
        <v>105</v>
      </c>
      <c r="AG14" s="13">
        <v>325.77999999999997</v>
      </c>
      <c r="AI14" t="s">
        <v>253</v>
      </c>
      <c r="AK14" s="17"/>
      <c r="AL14" s="17"/>
      <c r="AM14" s="17"/>
      <c r="AN14" s="17"/>
      <c r="AO14" s="17"/>
      <c r="AP14" s="17"/>
    </row>
    <row r="15" spans="1:43" hidden="1" x14ac:dyDescent="0.35">
      <c r="A15" t="s">
        <v>848</v>
      </c>
      <c r="B15" t="s">
        <v>25</v>
      </c>
      <c r="C15" t="s">
        <v>12</v>
      </c>
      <c r="D15">
        <v>112414</v>
      </c>
      <c r="F15" s="7">
        <v>41967</v>
      </c>
      <c r="G15" t="s">
        <v>750</v>
      </c>
      <c r="H15">
        <v>0.33</v>
      </c>
      <c r="J15" t="s">
        <v>12</v>
      </c>
      <c r="K15">
        <v>112414</v>
      </c>
      <c r="L15" t="s">
        <v>589</v>
      </c>
      <c r="M15" t="s">
        <v>25</v>
      </c>
      <c r="S15"/>
      <c r="T15"/>
      <c r="U15"/>
      <c r="V15"/>
      <c r="W15" s="15"/>
      <c r="X15" s="15"/>
      <c r="Y15" s="15"/>
      <c r="Z15" t="s">
        <v>243</v>
      </c>
      <c r="AA15"/>
      <c r="AB15" t="s">
        <v>244</v>
      </c>
      <c r="AC15" s="7">
        <v>41967</v>
      </c>
      <c r="AD15" t="s">
        <v>592</v>
      </c>
      <c r="AG15" s="13">
        <v>0.33</v>
      </c>
      <c r="AI15" t="s">
        <v>253</v>
      </c>
      <c r="AK15" s="17"/>
      <c r="AL15" s="17"/>
      <c r="AM15" s="17"/>
      <c r="AN15" s="17"/>
      <c r="AO15" s="17"/>
      <c r="AP15" s="17"/>
    </row>
    <row r="16" spans="1:43" hidden="1" x14ac:dyDescent="0.35">
      <c r="A16" t="s">
        <v>848</v>
      </c>
      <c r="B16" t="s">
        <v>25</v>
      </c>
      <c r="C16" t="s">
        <v>12</v>
      </c>
      <c r="D16">
        <v>112414</v>
      </c>
      <c r="F16" s="7">
        <v>41967</v>
      </c>
      <c r="G16" t="s">
        <v>102</v>
      </c>
      <c r="H16">
        <v>-326.10999999999996</v>
      </c>
      <c r="J16" t="s">
        <v>12</v>
      </c>
      <c r="K16">
        <v>112414</v>
      </c>
      <c r="M16" t="s">
        <v>25</v>
      </c>
      <c r="N16" s="12" t="s">
        <v>249</v>
      </c>
      <c r="Z16" t="s">
        <v>243</v>
      </c>
      <c r="AA16"/>
      <c r="AB16" t="s">
        <v>244</v>
      </c>
      <c r="AC16" s="7">
        <v>41967</v>
      </c>
      <c r="AD16" t="s">
        <v>102</v>
      </c>
      <c r="AF16" t="s">
        <v>254</v>
      </c>
      <c r="AG16" s="13">
        <v>-326.10999999999996</v>
      </c>
      <c r="AI16" t="s">
        <v>253</v>
      </c>
      <c r="AK16" s="17"/>
      <c r="AL16" s="17"/>
      <c r="AM16" s="17"/>
      <c r="AN16" s="17"/>
      <c r="AO16" s="17"/>
      <c r="AP16" s="17"/>
    </row>
    <row r="17" spans="1:42" hidden="1" x14ac:dyDescent="0.35">
      <c r="A17" t="s">
        <v>848</v>
      </c>
      <c r="B17" t="s">
        <v>26</v>
      </c>
      <c r="C17" t="s">
        <v>12</v>
      </c>
      <c r="D17">
        <v>112414</v>
      </c>
      <c r="E17" s="4">
        <v>10.56</v>
      </c>
      <c r="F17" s="7">
        <v>41967</v>
      </c>
      <c r="G17" t="s">
        <v>635</v>
      </c>
      <c r="H17">
        <v>326.08999999999997</v>
      </c>
      <c r="J17" t="s">
        <v>12</v>
      </c>
      <c r="K17">
        <v>112414</v>
      </c>
      <c r="L17" t="s">
        <v>14</v>
      </c>
      <c r="M17" t="s">
        <v>26</v>
      </c>
      <c r="Q17" s="4">
        <v>10.56</v>
      </c>
      <c r="S17"/>
      <c r="T17"/>
      <c r="U17"/>
      <c r="V17"/>
      <c r="W17" s="15"/>
      <c r="X17" s="15"/>
      <c r="Y17" s="15"/>
      <c r="Z17" t="s">
        <v>243</v>
      </c>
      <c r="AA17"/>
      <c r="AB17" t="s">
        <v>244</v>
      </c>
      <c r="AC17" s="7">
        <v>41967</v>
      </c>
      <c r="AD17" t="s">
        <v>106</v>
      </c>
      <c r="AG17" s="13">
        <v>326.08999999999997</v>
      </c>
      <c r="AI17" t="s">
        <v>255</v>
      </c>
      <c r="AK17" s="17"/>
      <c r="AL17" s="17"/>
      <c r="AM17" s="17"/>
      <c r="AN17" s="17"/>
      <c r="AO17" s="17"/>
      <c r="AP17" s="17"/>
    </row>
    <row r="18" spans="1:42" hidden="1" x14ac:dyDescent="0.35">
      <c r="A18" t="s">
        <v>848</v>
      </c>
      <c r="B18" t="s">
        <v>26</v>
      </c>
      <c r="C18" t="s">
        <v>12</v>
      </c>
      <c r="D18">
        <v>112414</v>
      </c>
      <c r="F18" s="7">
        <v>41967</v>
      </c>
      <c r="G18" t="s">
        <v>751</v>
      </c>
      <c r="H18">
        <v>0.33</v>
      </c>
      <c r="J18" t="s">
        <v>12</v>
      </c>
      <c r="K18">
        <v>112414</v>
      </c>
      <c r="L18" t="s">
        <v>589</v>
      </c>
      <c r="M18" t="s">
        <v>26</v>
      </c>
      <c r="S18"/>
      <c r="T18"/>
      <c r="U18"/>
      <c r="V18"/>
      <c r="W18" s="15"/>
      <c r="X18" s="15"/>
      <c r="Y18" s="15"/>
      <c r="Z18" t="s">
        <v>243</v>
      </c>
      <c r="AA18"/>
      <c r="AB18" t="s">
        <v>244</v>
      </c>
      <c r="AC18" s="7">
        <v>41967</v>
      </c>
      <c r="AD18" t="s">
        <v>593</v>
      </c>
      <c r="AG18" s="13">
        <v>0.33</v>
      </c>
      <c r="AI18" t="s">
        <v>255</v>
      </c>
      <c r="AK18" s="17"/>
      <c r="AL18" s="17"/>
      <c r="AM18" s="17"/>
      <c r="AN18" s="17"/>
      <c r="AO18" s="17"/>
      <c r="AP18" s="17"/>
    </row>
    <row r="19" spans="1:42" hidden="1" x14ac:dyDescent="0.35">
      <c r="A19" t="s">
        <v>848</v>
      </c>
      <c r="B19" t="s">
        <v>26</v>
      </c>
      <c r="C19" t="s">
        <v>12</v>
      </c>
      <c r="D19">
        <v>112414</v>
      </c>
      <c r="F19" s="7">
        <v>41967</v>
      </c>
      <c r="G19" t="s">
        <v>102</v>
      </c>
      <c r="H19">
        <v>-326.41999999999996</v>
      </c>
      <c r="J19" t="s">
        <v>12</v>
      </c>
      <c r="K19">
        <v>112414</v>
      </c>
      <c r="M19" t="s">
        <v>26</v>
      </c>
      <c r="N19" s="12" t="s">
        <v>249</v>
      </c>
      <c r="Z19" t="s">
        <v>243</v>
      </c>
      <c r="AA19"/>
      <c r="AB19" t="s">
        <v>244</v>
      </c>
      <c r="AC19" s="7">
        <v>41967</v>
      </c>
      <c r="AD19" t="s">
        <v>102</v>
      </c>
      <c r="AF19" t="s">
        <v>256</v>
      </c>
      <c r="AG19" s="13">
        <v>-326.41999999999996</v>
      </c>
      <c r="AI19" t="s">
        <v>255</v>
      </c>
      <c r="AK19" s="17"/>
      <c r="AL19" s="17"/>
      <c r="AM19" s="17"/>
      <c r="AN19" s="17"/>
      <c r="AO19" s="17"/>
      <c r="AP19" s="17"/>
    </row>
    <row r="20" spans="1:42" hidden="1" x14ac:dyDescent="0.35">
      <c r="A20" t="s">
        <v>848</v>
      </c>
      <c r="B20" t="s">
        <v>27</v>
      </c>
      <c r="C20" t="s">
        <v>12</v>
      </c>
      <c r="D20">
        <v>112414</v>
      </c>
      <c r="E20" s="4">
        <v>74.39</v>
      </c>
      <c r="F20" s="7">
        <v>41967</v>
      </c>
      <c r="G20" t="s">
        <v>636</v>
      </c>
      <c r="H20">
        <v>325.82</v>
      </c>
      <c r="J20" t="s">
        <v>12</v>
      </c>
      <c r="K20">
        <v>112414</v>
      </c>
      <c r="L20" t="s">
        <v>14</v>
      </c>
      <c r="M20" t="s">
        <v>27</v>
      </c>
      <c r="Q20" s="4">
        <v>74.39</v>
      </c>
      <c r="S20"/>
      <c r="T20"/>
      <c r="U20"/>
      <c r="V20"/>
      <c r="W20" s="15"/>
      <c r="X20" s="15"/>
      <c r="Y20" s="15"/>
      <c r="Z20" t="s">
        <v>243</v>
      </c>
      <c r="AA20"/>
      <c r="AB20" t="s">
        <v>244</v>
      </c>
      <c r="AC20" s="7">
        <v>41967</v>
      </c>
      <c r="AD20" t="s">
        <v>107</v>
      </c>
      <c r="AG20" s="13">
        <v>325.82</v>
      </c>
      <c r="AI20" t="s">
        <v>257</v>
      </c>
      <c r="AK20" s="17"/>
      <c r="AL20" s="17"/>
      <c r="AM20" s="17"/>
      <c r="AN20" s="17"/>
      <c r="AO20" s="17"/>
      <c r="AP20" s="17"/>
    </row>
    <row r="21" spans="1:42" hidden="1" x14ac:dyDescent="0.35">
      <c r="A21" t="s">
        <v>848</v>
      </c>
      <c r="B21" t="s">
        <v>27</v>
      </c>
      <c r="C21" t="s">
        <v>12</v>
      </c>
      <c r="D21">
        <v>112414</v>
      </c>
      <c r="F21" s="7">
        <v>41967</v>
      </c>
      <c r="G21" t="s">
        <v>752</v>
      </c>
      <c r="H21">
        <v>0.33</v>
      </c>
      <c r="J21" t="s">
        <v>12</v>
      </c>
      <c r="K21">
        <v>112414</v>
      </c>
      <c r="L21" t="s">
        <v>589</v>
      </c>
      <c r="M21" t="s">
        <v>27</v>
      </c>
      <c r="S21"/>
      <c r="T21"/>
      <c r="U21"/>
      <c r="V21"/>
      <c r="W21" s="15"/>
      <c r="X21" s="15"/>
      <c r="Y21" s="15"/>
      <c r="Z21" t="s">
        <v>243</v>
      </c>
      <c r="AA21"/>
      <c r="AB21" t="s">
        <v>244</v>
      </c>
      <c r="AC21" s="7">
        <v>41967</v>
      </c>
      <c r="AD21" t="s">
        <v>594</v>
      </c>
      <c r="AG21" s="13">
        <v>0.33</v>
      </c>
      <c r="AI21" t="s">
        <v>257</v>
      </c>
      <c r="AK21" s="17"/>
      <c r="AL21" s="17"/>
      <c r="AM21" s="17"/>
      <c r="AN21" s="17"/>
      <c r="AO21" s="17"/>
      <c r="AP21" s="17"/>
    </row>
    <row r="22" spans="1:42" hidden="1" x14ac:dyDescent="0.35">
      <c r="A22" t="s">
        <v>848</v>
      </c>
      <c r="B22" t="s">
        <v>27</v>
      </c>
      <c r="C22" t="s">
        <v>12</v>
      </c>
      <c r="D22">
        <v>112414</v>
      </c>
      <c r="F22" s="7">
        <v>41967</v>
      </c>
      <c r="G22" t="s">
        <v>102</v>
      </c>
      <c r="H22">
        <v>-326.14999999999998</v>
      </c>
      <c r="J22" t="s">
        <v>12</v>
      </c>
      <c r="K22">
        <v>112414</v>
      </c>
      <c r="M22" t="s">
        <v>27</v>
      </c>
      <c r="N22" s="12" t="s">
        <v>249</v>
      </c>
      <c r="Z22" t="s">
        <v>243</v>
      </c>
      <c r="AA22"/>
      <c r="AB22" t="s">
        <v>244</v>
      </c>
      <c r="AC22" s="7">
        <v>41967</v>
      </c>
      <c r="AD22" t="s">
        <v>102</v>
      </c>
      <c r="AF22" t="s">
        <v>258</v>
      </c>
      <c r="AG22" s="13">
        <v>-326.14999999999998</v>
      </c>
      <c r="AI22" t="s">
        <v>257</v>
      </c>
      <c r="AK22" s="17"/>
      <c r="AL22" s="17"/>
      <c r="AM22" s="17"/>
      <c r="AN22" s="17"/>
      <c r="AO22" s="17"/>
      <c r="AP22" s="17"/>
    </row>
    <row r="23" spans="1:42" hidden="1" x14ac:dyDescent="0.35">
      <c r="A23" t="s">
        <v>848</v>
      </c>
      <c r="B23" t="s">
        <v>28</v>
      </c>
      <c r="C23" t="s">
        <v>12</v>
      </c>
      <c r="D23">
        <v>112414</v>
      </c>
      <c r="E23" s="4">
        <v>22.8</v>
      </c>
      <c r="F23" s="7">
        <v>41967</v>
      </c>
      <c r="G23" t="s">
        <v>637</v>
      </c>
      <c r="H23">
        <v>325.81</v>
      </c>
      <c r="J23" t="s">
        <v>12</v>
      </c>
      <c r="K23">
        <v>112414</v>
      </c>
      <c r="L23" t="s">
        <v>14</v>
      </c>
      <c r="M23" t="s">
        <v>28</v>
      </c>
      <c r="Q23" s="4">
        <v>22.8</v>
      </c>
      <c r="S23"/>
      <c r="T23"/>
      <c r="U23"/>
      <c r="V23"/>
      <c r="W23" s="15"/>
      <c r="X23" s="15"/>
      <c r="Y23" s="15"/>
      <c r="Z23" t="s">
        <v>243</v>
      </c>
      <c r="AA23"/>
      <c r="AB23" t="s">
        <v>244</v>
      </c>
      <c r="AC23" s="7">
        <v>41967</v>
      </c>
      <c r="AD23" t="s">
        <v>108</v>
      </c>
      <c r="AG23" s="13">
        <v>325.81</v>
      </c>
      <c r="AI23" t="s">
        <v>259</v>
      </c>
      <c r="AK23" s="17"/>
      <c r="AL23" s="17"/>
      <c r="AM23" s="17"/>
      <c r="AN23" s="17"/>
      <c r="AO23" s="17"/>
      <c r="AP23" s="17"/>
    </row>
    <row r="24" spans="1:42" hidden="1" x14ac:dyDescent="0.35">
      <c r="A24" t="s">
        <v>848</v>
      </c>
      <c r="B24" t="s">
        <v>28</v>
      </c>
      <c r="C24" t="s">
        <v>12</v>
      </c>
      <c r="D24">
        <v>112414</v>
      </c>
      <c r="F24" s="7">
        <v>41967</v>
      </c>
      <c r="G24" t="s">
        <v>753</v>
      </c>
      <c r="H24">
        <v>0.33</v>
      </c>
      <c r="J24" t="s">
        <v>12</v>
      </c>
      <c r="K24">
        <v>112414</v>
      </c>
      <c r="L24" t="s">
        <v>589</v>
      </c>
      <c r="M24" t="s">
        <v>28</v>
      </c>
      <c r="S24"/>
      <c r="T24"/>
      <c r="U24"/>
      <c r="V24"/>
      <c r="W24" s="15"/>
      <c r="X24" s="15"/>
      <c r="Y24" s="15"/>
      <c r="Z24" t="s">
        <v>243</v>
      </c>
      <c r="AA24"/>
      <c r="AB24" t="s">
        <v>244</v>
      </c>
      <c r="AC24" s="7">
        <v>41967</v>
      </c>
      <c r="AD24" t="s">
        <v>595</v>
      </c>
      <c r="AG24" s="13">
        <v>0.33</v>
      </c>
      <c r="AI24" t="s">
        <v>259</v>
      </c>
      <c r="AK24" s="17"/>
      <c r="AL24" s="17"/>
      <c r="AM24" s="17"/>
      <c r="AN24" s="17"/>
      <c r="AO24" s="17"/>
      <c r="AP24" s="17"/>
    </row>
    <row r="25" spans="1:42" hidden="1" x14ac:dyDescent="0.35">
      <c r="A25" t="s">
        <v>848</v>
      </c>
      <c r="B25" t="s">
        <v>28</v>
      </c>
      <c r="C25" t="s">
        <v>12</v>
      </c>
      <c r="D25">
        <v>112414</v>
      </c>
      <c r="F25" s="7">
        <v>41967</v>
      </c>
      <c r="G25" t="s">
        <v>102</v>
      </c>
      <c r="H25">
        <v>-326.14</v>
      </c>
      <c r="J25" t="s">
        <v>12</v>
      </c>
      <c r="K25">
        <v>112414</v>
      </c>
      <c r="M25" t="s">
        <v>28</v>
      </c>
      <c r="N25" s="12" t="s">
        <v>249</v>
      </c>
      <c r="Z25" t="s">
        <v>243</v>
      </c>
      <c r="AA25"/>
      <c r="AB25" t="s">
        <v>244</v>
      </c>
      <c r="AC25" s="7">
        <v>41967</v>
      </c>
      <c r="AD25" t="s">
        <v>102</v>
      </c>
      <c r="AF25" t="s">
        <v>260</v>
      </c>
      <c r="AG25" s="13">
        <v>-326.14</v>
      </c>
      <c r="AI25" t="s">
        <v>259</v>
      </c>
      <c r="AK25" s="17"/>
      <c r="AL25" s="17"/>
      <c r="AM25" s="17"/>
      <c r="AN25" s="17"/>
      <c r="AO25" s="17"/>
      <c r="AP25" s="17"/>
    </row>
    <row r="26" spans="1:42" hidden="1" x14ac:dyDescent="0.35">
      <c r="A26" t="s">
        <v>848</v>
      </c>
      <c r="B26" t="s">
        <v>29</v>
      </c>
      <c r="C26" t="s">
        <v>12</v>
      </c>
      <c r="D26">
        <v>112414</v>
      </c>
      <c r="E26" s="4">
        <v>8.6999999999999993</v>
      </c>
      <c r="F26" s="7">
        <v>41967</v>
      </c>
      <c r="G26" t="s">
        <v>638</v>
      </c>
      <c r="H26">
        <v>325.89999999999998</v>
      </c>
      <c r="J26" t="s">
        <v>12</v>
      </c>
      <c r="K26">
        <v>112414</v>
      </c>
      <c r="L26" t="s">
        <v>14</v>
      </c>
      <c r="M26" t="s">
        <v>29</v>
      </c>
      <c r="Q26" s="4">
        <v>8.6999999999999993</v>
      </c>
      <c r="S26"/>
      <c r="T26"/>
      <c r="U26"/>
      <c r="V26"/>
      <c r="W26" s="15"/>
      <c r="X26" s="15"/>
      <c r="Y26" s="15"/>
      <c r="Z26" t="s">
        <v>243</v>
      </c>
      <c r="AA26"/>
      <c r="AB26" t="s">
        <v>244</v>
      </c>
      <c r="AC26" s="7">
        <v>41967</v>
      </c>
      <c r="AD26" t="s">
        <v>109</v>
      </c>
      <c r="AG26" s="13">
        <v>325.89999999999998</v>
      </c>
      <c r="AI26" t="s">
        <v>261</v>
      </c>
      <c r="AK26" s="17"/>
      <c r="AL26" s="17"/>
      <c r="AM26" s="17"/>
      <c r="AN26" s="17"/>
      <c r="AO26" s="17"/>
      <c r="AP26" s="17"/>
    </row>
    <row r="27" spans="1:42" hidden="1" x14ac:dyDescent="0.35">
      <c r="A27" t="s">
        <v>848</v>
      </c>
      <c r="B27" t="s">
        <v>29</v>
      </c>
      <c r="C27" t="s">
        <v>12</v>
      </c>
      <c r="D27">
        <v>112414</v>
      </c>
      <c r="F27" s="7">
        <v>41967</v>
      </c>
      <c r="G27" t="s">
        <v>754</v>
      </c>
      <c r="H27">
        <v>0.33</v>
      </c>
      <c r="J27" t="s">
        <v>12</v>
      </c>
      <c r="K27">
        <v>112414</v>
      </c>
      <c r="L27" t="s">
        <v>589</v>
      </c>
      <c r="M27" t="s">
        <v>29</v>
      </c>
      <c r="S27"/>
      <c r="T27"/>
      <c r="U27"/>
      <c r="V27"/>
      <c r="W27" s="15"/>
      <c r="X27" s="15"/>
      <c r="Y27" s="15"/>
      <c r="Z27" t="s">
        <v>243</v>
      </c>
      <c r="AA27"/>
      <c r="AB27" t="s">
        <v>244</v>
      </c>
      <c r="AC27" s="7">
        <v>41967</v>
      </c>
      <c r="AD27" t="s">
        <v>596</v>
      </c>
      <c r="AG27" s="13">
        <v>0.33</v>
      </c>
      <c r="AI27" t="s">
        <v>261</v>
      </c>
      <c r="AK27" s="17"/>
      <c r="AL27" s="17"/>
      <c r="AM27" s="17"/>
      <c r="AN27" s="17"/>
      <c r="AO27" s="17"/>
      <c r="AP27" s="17"/>
    </row>
    <row r="28" spans="1:42" hidden="1" x14ac:dyDescent="0.35">
      <c r="A28" t="s">
        <v>848</v>
      </c>
      <c r="B28" t="s">
        <v>29</v>
      </c>
      <c r="C28" t="s">
        <v>12</v>
      </c>
      <c r="D28">
        <v>112414</v>
      </c>
      <c r="F28" s="7">
        <v>41967</v>
      </c>
      <c r="G28" t="s">
        <v>102</v>
      </c>
      <c r="H28">
        <v>-326.22999999999996</v>
      </c>
      <c r="J28" t="s">
        <v>12</v>
      </c>
      <c r="K28">
        <v>112414</v>
      </c>
      <c r="M28" t="s">
        <v>29</v>
      </c>
      <c r="N28" s="12" t="s">
        <v>249</v>
      </c>
      <c r="Z28" t="s">
        <v>243</v>
      </c>
      <c r="AA28"/>
      <c r="AB28" t="s">
        <v>244</v>
      </c>
      <c r="AC28" s="7">
        <v>41967</v>
      </c>
      <c r="AD28" t="s">
        <v>102</v>
      </c>
      <c r="AF28" t="s">
        <v>262</v>
      </c>
      <c r="AG28" s="13">
        <v>-326.22999999999996</v>
      </c>
      <c r="AI28" t="s">
        <v>261</v>
      </c>
      <c r="AK28" s="17"/>
      <c r="AL28" s="17"/>
      <c r="AM28" s="17"/>
      <c r="AN28" s="17"/>
      <c r="AO28" s="17"/>
      <c r="AP28" s="17"/>
    </row>
    <row r="29" spans="1:42" hidden="1" x14ac:dyDescent="0.35">
      <c r="A29" t="s">
        <v>848</v>
      </c>
      <c r="B29" t="s">
        <v>30</v>
      </c>
      <c r="C29" t="s">
        <v>12</v>
      </c>
      <c r="D29">
        <v>112414</v>
      </c>
      <c r="E29" s="4">
        <v>12.03</v>
      </c>
      <c r="F29" s="7">
        <v>41967</v>
      </c>
      <c r="G29" t="s">
        <v>639</v>
      </c>
      <c r="H29">
        <v>326.01</v>
      </c>
      <c r="J29" t="s">
        <v>12</v>
      </c>
      <c r="K29">
        <v>112414</v>
      </c>
      <c r="L29" t="s">
        <v>14</v>
      </c>
      <c r="M29" t="s">
        <v>30</v>
      </c>
      <c r="Q29" s="4">
        <v>12.03</v>
      </c>
      <c r="S29"/>
      <c r="T29"/>
      <c r="U29"/>
      <c r="V29"/>
      <c r="W29" s="15"/>
      <c r="X29" s="15"/>
      <c r="Y29" s="15"/>
      <c r="Z29" t="s">
        <v>243</v>
      </c>
      <c r="AA29"/>
      <c r="AB29" t="s">
        <v>244</v>
      </c>
      <c r="AC29" s="7">
        <v>41967</v>
      </c>
      <c r="AD29" t="s">
        <v>110</v>
      </c>
      <c r="AG29" s="13">
        <v>326.01</v>
      </c>
      <c r="AI29" t="s">
        <v>263</v>
      </c>
      <c r="AK29" s="17"/>
      <c r="AL29" s="17"/>
      <c r="AM29" s="17"/>
      <c r="AN29" s="17"/>
      <c r="AO29" s="17"/>
      <c r="AP29" s="17"/>
    </row>
    <row r="30" spans="1:42" hidden="1" x14ac:dyDescent="0.35">
      <c r="A30" t="s">
        <v>848</v>
      </c>
      <c r="B30" t="s">
        <v>30</v>
      </c>
      <c r="C30" t="s">
        <v>12</v>
      </c>
      <c r="D30">
        <v>112414</v>
      </c>
      <c r="F30" s="7">
        <v>41967</v>
      </c>
      <c r="G30" t="s">
        <v>755</v>
      </c>
      <c r="H30">
        <v>0.34</v>
      </c>
      <c r="J30" t="s">
        <v>12</v>
      </c>
      <c r="K30">
        <v>112414</v>
      </c>
      <c r="L30" t="s">
        <v>589</v>
      </c>
      <c r="M30" t="s">
        <v>30</v>
      </c>
      <c r="S30"/>
      <c r="T30"/>
      <c r="U30"/>
      <c r="V30"/>
      <c r="W30" s="15"/>
      <c r="X30" s="15"/>
      <c r="Y30" s="15"/>
      <c r="Z30" t="s">
        <v>243</v>
      </c>
      <c r="AA30"/>
      <c r="AB30" t="s">
        <v>244</v>
      </c>
      <c r="AC30" s="7">
        <v>41967</v>
      </c>
      <c r="AD30" t="s">
        <v>597</v>
      </c>
      <c r="AG30" s="13">
        <v>0.34</v>
      </c>
      <c r="AI30" t="s">
        <v>263</v>
      </c>
      <c r="AK30" s="17"/>
      <c r="AL30" s="17"/>
      <c r="AM30" s="17"/>
      <c r="AN30" s="17"/>
      <c r="AO30" s="17"/>
      <c r="AP30" s="17"/>
    </row>
    <row r="31" spans="1:42" hidden="1" x14ac:dyDescent="0.35">
      <c r="A31" t="s">
        <v>848</v>
      </c>
      <c r="B31" t="s">
        <v>30</v>
      </c>
      <c r="C31" t="s">
        <v>12</v>
      </c>
      <c r="D31">
        <v>112414</v>
      </c>
      <c r="F31" s="7">
        <v>41967</v>
      </c>
      <c r="G31" t="s">
        <v>102</v>
      </c>
      <c r="H31">
        <v>-326.34999999999997</v>
      </c>
      <c r="J31" t="s">
        <v>12</v>
      </c>
      <c r="K31">
        <v>112414</v>
      </c>
      <c r="M31" t="s">
        <v>30</v>
      </c>
      <c r="N31" s="12" t="s">
        <v>249</v>
      </c>
      <c r="Z31" t="s">
        <v>243</v>
      </c>
      <c r="AA31"/>
      <c r="AB31" t="s">
        <v>244</v>
      </c>
      <c r="AC31" s="7">
        <v>41967</v>
      </c>
      <c r="AD31" t="s">
        <v>102</v>
      </c>
      <c r="AF31" t="s">
        <v>264</v>
      </c>
      <c r="AG31" s="13">
        <v>-326.34999999999997</v>
      </c>
      <c r="AI31" t="s">
        <v>263</v>
      </c>
      <c r="AK31" s="17"/>
      <c r="AL31" s="17"/>
      <c r="AM31" s="17"/>
      <c r="AN31" s="17"/>
      <c r="AO31" s="17"/>
      <c r="AP31" s="17"/>
    </row>
    <row r="32" spans="1:42" hidden="1" x14ac:dyDescent="0.35">
      <c r="A32" t="s">
        <v>848</v>
      </c>
      <c r="B32" t="s">
        <v>31</v>
      </c>
      <c r="C32" t="s">
        <v>12</v>
      </c>
      <c r="D32">
        <v>112414</v>
      </c>
      <c r="E32" s="4">
        <v>20.83</v>
      </c>
      <c r="F32" s="7">
        <v>41967</v>
      </c>
      <c r="G32" t="s">
        <v>640</v>
      </c>
      <c r="H32">
        <v>325.77999999999997</v>
      </c>
      <c r="J32" t="s">
        <v>12</v>
      </c>
      <c r="K32">
        <v>112414</v>
      </c>
      <c r="L32" t="s">
        <v>14</v>
      </c>
      <c r="M32" t="s">
        <v>31</v>
      </c>
      <c r="Q32" s="4">
        <v>20.83</v>
      </c>
      <c r="S32"/>
      <c r="T32"/>
      <c r="U32"/>
      <c r="V32"/>
      <c r="W32" s="15"/>
      <c r="X32" s="15"/>
      <c r="Y32" s="15"/>
      <c r="Z32" t="s">
        <v>243</v>
      </c>
      <c r="AA32"/>
      <c r="AB32" t="s">
        <v>244</v>
      </c>
      <c r="AC32" s="7">
        <v>41967</v>
      </c>
      <c r="AD32" t="s">
        <v>111</v>
      </c>
      <c r="AG32" s="13">
        <v>325.77999999999997</v>
      </c>
      <c r="AI32" t="s">
        <v>265</v>
      </c>
      <c r="AK32" s="17"/>
      <c r="AL32" s="17"/>
      <c r="AM32" s="17"/>
      <c r="AN32" s="17"/>
      <c r="AO32" s="17"/>
      <c r="AP32" s="17"/>
    </row>
    <row r="33" spans="1:42" hidden="1" x14ac:dyDescent="0.35">
      <c r="A33" t="s">
        <v>848</v>
      </c>
      <c r="B33" t="s">
        <v>31</v>
      </c>
      <c r="C33" t="s">
        <v>12</v>
      </c>
      <c r="D33">
        <v>112414</v>
      </c>
      <c r="F33" s="7">
        <v>41967</v>
      </c>
      <c r="G33" t="s">
        <v>756</v>
      </c>
      <c r="H33">
        <v>0.33</v>
      </c>
      <c r="J33" t="s">
        <v>12</v>
      </c>
      <c r="K33">
        <v>112414</v>
      </c>
      <c r="L33" t="s">
        <v>589</v>
      </c>
      <c r="M33" t="s">
        <v>31</v>
      </c>
      <c r="S33"/>
      <c r="T33"/>
      <c r="U33"/>
      <c r="V33"/>
      <c r="W33" s="15"/>
      <c r="X33" s="15"/>
      <c r="Y33" s="15"/>
      <c r="Z33" t="s">
        <v>243</v>
      </c>
      <c r="AA33"/>
      <c r="AB33" t="s">
        <v>244</v>
      </c>
      <c r="AC33" s="7">
        <v>41967</v>
      </c>
      <c r="AD33" t="s">
        <v>598</v>
      </c>
      <c r="AG33" s="13">
        <v>0.33</v>
      </c>
      <c r="AI33" t="s">
        <v>265</v>
      </c>
      <c r="AK33" s="17"/>
      <c r="AL33" s="17"/>
      <c r="AM33" s="17"/>
      <c r="AN33" s="17"/>
      <c r="AO33" s="17"/>
      <c r="AP33" s="17"/>
    </row>
    <row r="34" spans="1:42" hidden="1" x14ac:dyDescent="0.35">
      <c r="A34" t="s">
        <v>848</v>
      </c>
      <c r="B34" t="s">
        <v>31</v>
      </c>
      <c r="C34" t="s">
        <v>12</v>
      </c>
      <c r="D34">
        <v>112414</v>
      </c>
      <c r="F34" s="7">
        <v>41967</v>
      </c>
      <c r="G34" t="s">
        <v>102</v>
      </c>
      <c r="H34">
        <v>-326.10999999999996</v>
      </c>
      <c r="J34" t="s">
        <v>12</v>
      </c>
      <c r="K34">
        <v>112414</v>
      </c>
      <c r="M34" t="s">
        <v>31</v>
      </c>
      <c r="N34" s="12" t="s">
        <v>249</v>
      </c>
      <c r="Z34" t="s">
        <v>243</v>
      </c>
      <c r="AA34"/>
      <c r="AB34" t="s">
        <v>244</v>
      </c>
      <c r="AC34" s="7">
        <v>41967</v>
      </c>
      <c r="AD34" t="s">
        <v>102</v>
      </c>
      <c r="AF34" t="s">
        <v>266</v>
      </c>
      <c r="AG34" s="13">
        <v>-326.10999999999996</v>
      </c>
      <c r="AI34" t="s">
        <v>265</v>
      </c>
      <c r="AK34" s="17"/>
      <c r="AL34" s="17"/>
      <c r="AM34" s="17"/>
      <c r="AN34" s="17"/>
      <c r="AO34" s="17"/>
      <c r="AP34" s="17"/>
    </row>
    <row r="35" spans="1:42" hidden="1" x14ac:dyDescent="0.35">
      <c r="A35" t="s">
        <v>848</v>
      </c>
      <c r="B35" t="s">
        <v>32</v>
      </c>
      <c r="C35" t="s">
        <v>12</v>
      </c>
      <c r="D35">
        <v>112414</v>
      </c>
      <c r="E35" s="4">
        <v>5.52</v>
      </c>
      <c r="F35" s="7">
        <v>41967</v>
      </c>
      <c r="G35" t="s">
        <v>641</v>
      </c>
      <c r="H35">
        <v>325.85000000000002</v>
      </c>
      <c r="J35" t="s">
        <v>12</v>
      </c>
      <c r="K35">
        <v>112414</v>
      </c>
      <c r="L35" t="s">
        <v>14</v>
      </c>
      <c r="M35" t="s">
        <v>32</v>
      </c>
      <c r="Q35" s="4">
        <v>5.52</v>
      </c>
      <c r="S35"/>
      <c r="T35"/>
      <c r="U35"/>
      <c r="V35"/>
      <c r="W35" s="15"/>
      <c r="X35" s="15"/>
      <c r="Y35" s="15"/>
      <c r="Z35" t="s">
        <v>243</v>
      </c>
      <c r="AA35"/>
      <c r="AB35" t="s">
        <v>244</v>
      </c>
      <c r="AC35" s="7">
        <v>41967</v>
      </c>
      <c r="AD35" t="s">
        <v>112</v>
      </c>
      <c r="AG35" s="13">
        <v>325.85000000000002</v>
      </c>
      <c r="AI35" t="s">
        <v>267</v>
      </c>
      <c r="AK35" s="17"/>
      <c r="AL35" s="17"/>
      <c r="AM35" s="17"/>
      <c r="AN35" s="17"/>
      <c r="AO35" s="17"/>
      <c r="AP35" s="17"/>
    </row>
    <row r="36" spans="1:42" hidden="1" x14ac:dyDescent="0.35">
      <c r="A36" t="s">
        <v>848</v>
      </c>
      <c r="B36" t="s">
        <v>32</v>
      </c>
      <c r="C36" t="s">
        <v>12</v>
      </c>
      <c r="D36">
        <v>112414</v>
      </c>
      <c r="F36" s="7">
        <v>41967</v>
      </c>
      <c r="G36" t="s">
        <v>757</v>
      </c>
      <c r="H36">
        <v>0.34</v>
      </c>
      <c r="J36" t="s">
        <v>12</v>
      </c>
      <c r="K36">
        <v>112414</v>
      </c>
      <c r="L36" t="s">
        <v>589</v>
      </c>
      <c r="M36" t="s">
        <v>32</v>
      </c>
      <c r="S36"/>
      <c r="T36"/>
      <c r="U36"/>
      <c r="V36"/>
      <c r="W36" s="15"/>
      <c r="X36" s="15"/>
      <c r="Y36" s="15"/>
      <c r="Z36" t="s">
        <v>243</v>
      </c>
      <c r="AA36"/>
      <c r="AB36" t="s">
        <v>244</v>
      </c>
      <c r="AC36" s="7">
        <v>41967</v>
      </c>
      <c r="AD36" t="s">
        <v>599</v>
      </c>
      <c r="AG36" s="13">
        <v>0.34</v>
      </c>
      <c r="AI36" t="s">
        <v>267</v>
      </c>
      <c r="AK36" s="17"/>
      <c r="AL36" s="17"/>
      <c r="AM36" s="17"/>
      <c r="AN36" s="17"/>
      <c r="AO36" s="17"/>
      <c r="AP36" s="17"/>
    </row>
    <row r="37" spans="1:42" hidden="1" x14ac:dyDescent="0.35">
      <c r="A37" t="s">
        <v>848</v>
      </c>
      <c r="B37" t="s">
        <v>32</v>
      </c>
      <c r="C37" t="s">
        <v>12</v>
      </c>
      <c r="D37">
        <v>112414</v>
      </c>
      <c r="F37" s="7">
        <v>41967</v>
      </c>
      <c r="G37" t="s">
        <v>102</v>
      </c>
      <c r="H37">
        <v>-326.19</v>
      </c>
      <c r="J37" t="s">
        <v>12</v>
      </c>
      <c r="K37">
        <v>112414</v>
      </c>
      <c r="M37" t="s">
        <v>32</v>
      </c>
      <c r="N37" s="12" t="s">
        <v>249</v>
      </c>
      <c r="Z37" t="s">
        <v>243</v>
      </c>
      <c r="AA37"/>
      <c r="AB37" t="s">
        <v>244</v>
      </c>
      <c r="AC37" s="7">
        <v>41967</v>
      </c>
      <c r="AD37" t="s">
        <v>102</v>
      </c>
      <c r="AF37" t="s">
        <v>268</v>
      </c>
      <c r="AG37" s="13">
        <v>-326.19</v>
      </c>
      <c r="AI37" t="s">
        <v>267</v>
      </c>
      <c r="AK37" s="17"/>
      <c r="AL37" s="17"/>
      <c r="AM37" s="17"/>
      <c r="AN37" s="17"/>
      <c r="AO37" s="17"/>
      <c r="AP37" s="17"/>
    </row>
    <row r="38" spans="1:42" hidden="1" x14ac:dyDescent="0.35">
      <c r="A38" t="s">
        <v>848</v>
      </c>
      <c r="B38" t="s">
        <v>33</v>
      </c>
      <c r="C38" t="s">
        <v>12</v>
      </c>
      <c r="D38">
        <v>112414</v>
      </c>
      <c r="E38" s="4">
        <v>19.78</v>
      </c>
      <c r="F38" s="7">
        <v>41967</v>
      </c>
      <c r="G38" t="s">
        <v>642</v>
      </c>
      <c r="H38">
        <v>325.38</v>
      </c>
      <c r="J38" t="s">
        <v>12</v>
      </c>
      <c r="K38">
        <v>112414</v>
      </c>
      <c r="L38" t="s">
        <v>14</v>
      </c>
      <c r="M38" t="s">
        <v>33</v>
      </c>
      <c r="Q38" s="4">
        <v>19.78</v>
      </c>
      <c r="S38"/>
      <c r="T38"/>
      <c r="U38"/>
      <c r="V38"/>
      <c r="W38" s="15"/>
      <c r="X38" s="15"/>
      <c r="Y38" s="15"/>
      <c r="Z38" t="s">
        <v>243</v>
      </c>
      <c r="AA38"/>
      <c r="AB38" t="s">
        <v>244</v>
      </c>
      <c r="AC38" s="7">
        <v>41967</v>
      </c>
      <c r="AD38" t="s">
        <v>113</v>
      </c>
      <c r="AG38" s="13">
        <v>325.38</v>
      </c>
      <c r="AI38" t="s">
        <v>269</v>
      </c>
      <c r="AK38" s="17"/>
      <c r="AL38" s="17"/>
      <c r="AM38" s="17"/>
      <c r="AN38" s="17"/>
      <c r="AO38" s="17"/>
      <c r="AP38" s="17"/>
    </row>
    <row r="39" spans="1:42" hidden="1" x14ac:dyDescent="0.35">
      <c r="A39" t="s">
        <v>848</v>
      </c>
      <c r="B39" t="s">
        <v>33</v>
      </c>
      <c r="C39" t="s">
        <v>12</v>
      </c>
      <c r="D39">
        <v>112414</v>
      </c>
      <c r="F39" s="7">
        <v>41967</v>
      </c>
      <c r="G39" t="s">
        <v>758</v>
      </c>
      <c r="H39">
        <v>0.33</v>
      </c>
      <c r="J39" t="s">
        <v>12</v>
      </c>
      <c r="K39">
        <v>112414</v>
      </c>
      <c r="L39" t="s">
        <v>589</v>
      </c>
      <c r="M39" t="s">
        <v>33</v>
      </c>
      <c r="S39"/>
      <c r="T39"/>
      <c r="U39"/>
      <c r="V39"/>
      <c r="W39" s="15"/>
      <c r="X39" s="15"/>
      <c r="Y39" s="15"/>
      <c r="Z39" t="s">
        <v>243</v>
      </c>
      <c r="AA39"/>
      <c r="AB39" t="s">
        <v>244</v>
      </c>
      <c r="AC39" s="7">
        <v>41967</v>
      </c>
      <c r="AD39" t="s">
        <v>600</v>
      </c>
      <c r="AG39" s="13">
        <v>0.33</v>
      </c>
      <c r="AI39" t="s">
        <v>269</v>
      </c>
      <c r="AK39" s="17"/>
      <c r="AL39" s="17"/>
      <c r="AM39" s="17"/>
      <c r="AN39" s="17"/>
      <c r="AO39" s="17"/>
      <c r="AP39" s="17"/>
    </row>
    <row r="40" spans="1:42" hidden="1" x14ac:dyDescent="0.35">
      <c r="A40" t="s">
        <v>848</v>
      </c>
      <c r="B40" t="s">
        <v>33</v>
      </c>
      <c r="C40" t="s">
        <v>12</v>
      </c>
      <c r="D40">
        <v>112414</v>
      </c>
      <c r="F40" s="7">
        <v>41967</v>
      </c>
      <c r="G40" t="s">
        <v>102</v>
      </c>
      <c r="H40">
        <v>-325.70999999999998</v>
      </c>
      <c r="J40" t="s">
        <v>12</v>
      </c>
      <c r="K40">
        <v>112414</v>
      </c>
      <c r="M40" t="s">
        <v>33</v>
      </c>
      <c r="N40" s="12" t="s">
        <v>249</v>
      </c>
      <c r="Z40" t="s">
        <v>243</v>
      </c>
      <c r="AA40"/>
      <c r="AB40" t="s">
        <v>244</v>
      </c>
      <c r="AC40" s="7">
        <v>41967</v>
      </c>
      <c r="AD40" t="s">
        <v>102</v>
      </c>
      <c r="AF40" t="s">
        <v>270</v>
      </c>
      <c r="AG40" s="13">
        <v>-325.70999999999998</v>
      </c>
      <c r="AI40" t="s">
        <v>269</v>
      </c>
      <c r="AK40" s="17"/>
      <c r="AL40" s="17"/>
      <c r="AM40" s="17"/>
      <c r="AN40" s="17"/>
      <c r="AO40" s="17"/>
      <c r="AP40" s="17"/>
    </row>
    <row r="41" spans="1:42" hidden="1" x14ac:dyDescent="0.35">
      <c r="A41" t="s">
        <v>848</v>
      </c>
      <c r="B41" t="s">
        <v>34</v>
      </c>
      <c r="C41" t="s">
        <v>12</v>
      </c>
      <c r="D41">
        <v>112414</v>
      </c>
      <c r="E41" s="4">
        <v>8.6300000000000008</v>
      </c>
      <c r="F41" s="7">
        <v>41967</v>
      </c>
      <c r="G41" t="s">
        <v>643</v>
      </c>
      <c r="H41">
        <v>325.87</v>
      </c>
      <c r="J41" t="s">
        <v>12</v>
      </c>
      <c r="K41">
        <v>112414</v>
      </c>
      <c r="L41" t="s">
        <v>14</v>
      </c>
      <c r="M41" t="s">
        <v>34</v>
      </c>
      <c r="Q41" s="4">
        <v>8.6300000000000008</v>
      </c>
      <c r="S41"/>
      <c r="T41"/>
      <c r="U41"/>
      <c r="V41"/>
      <c r="W41" s="15"/>
      <c r="X41" s="15"/>
      <c r="Y41" s="15"/>
      <c r="Z41" t="s">
        <v>243</v>
      </c>
      <c r="AA41"/>
      <c r="AB41" t="s">
        <v>244</v>
      </c>
      <c r="AC41" s="7">
        <v>41967</v>
      </c>
      <c r="AD41" t="s">
        <v>114</v>
      </c>
      <c r="AG41" s="13">
        <v>325.87</v>
      </c>
      <c r="AI41" t="s">
        <v>271</v>
      </c>
      <c r="AK41" s="17"/>
      <c r="AL41" s="17"/>
      <c r="AM41" s="17"/>
      <c r="AN41" s="17"/>
      <c r="AO41" s="17"/>
      <c r="AP41" s="17"/>
    </row>
    <row r="42" spans="1:42" hidden="1" x14ac:dyDescent="0.35">
      <c r="A42" t="s">
        <v>848</v>
      </c>
      <c r="B42" t="s">
        <v>34</v>
      </c>
      <c r="C42" t="s">
        <v>12</v>
      </c>
      <c r="D42">
        <v>112414</v>
      </c>
      <c r="F42" s="7">
        <v>41967</v>
      </c>
      <c r="G42" t="s">
        <v>759</v>
      </c>
      <c r="H42">
        <v>0.33</v>
      </c>
      <c r="J42" t="s">
        <v>12</v>
      </c>
      <c r="K42">
        <v>112414</v>
      </c>
      <c r="L42" t="s">
        <v>589</v>
      </c>
      <c r="M42" t="s">
        <v>34</v>
      </c>
      <c r="S42"/>
      <c r="T42"/>
      <c r="U42"/>
      <c r="V42"/>
      <c r="W42" s="15"/>
      <c r="X42" s="15"/>
      <c r="Y42" s="15"/>
      <c r="Z42" t="s">
        <v>243</v>
      </c>
      <c r="AA42"/>
      <c r="AB42" t="s">
        <v>244</v>
      </c>
      <c r="AC42" s="7">
        <v>41967</v>
      </c>
      <c r="AD42" t="s">
        <v>601</v>
      </c>
      <c r="AG42" s="13">
        <v>0.33</v>
      </c>
      <c r="AI42" t="s">
        <v>271</v>
      </c>
      <c r="AK42" s="17"/>
      <c r="AP42" s="17"/>
    </row>
    <row r="43" spans="1:42" hidden="1" x14ac:dyDescent="0.35">
      <c r="A43" t="s">
        <v>848</v>
      </c>
      <c r="B43" t="s">
        <v>34</v>
      </c>
      <c r="C43" t="s">
        <v>12</v>
      </c>
      <c r="D43">
        <v>112414</v>
      </c>
      <c r="F43" s="7">
        <v>41967</v>
      </c>
      <c r="G43" t="s">
        <v>102</v>
      </c>
      <c r="H43">
        <v>-326.2</v>
      </c>
      <c r="J43" t="s">
        <v>12</v>
      </c>
      <c r="K43">
        <v>112414</v>
      </c>
      <c r="M43" t="s">
        <v>34</v>
      </c>
      <c r="N43" s="12" t="s">
        <v>249</v>
      </c>
      <c r="Z43" t="s">
        <v>243</v>
      </c>
      <c r="AA43"/>
      <c r="AB43" t="s">
        <v>244</v>
      </c>
      <c r="AC43" s="7">
        <v>41967</v>
      </c>
      <c r="AD43" t="s">
        <v>102</v>
      </c>
      <c r="AF43" t="s">
        <v>272</v>
      </c>
      <c r="AG43" s="13">
        <v>-326.2</v>
      </c>
      <c r="AI43" t="s">
        <v>271</v>
      </c>
      <c r="AK43" s="17"/>
      <c r="AL43" s="17"/>
      <c r="AM43" s="17"/>
      <c r="AN43" s="17"/>
      <c r="AO43" s="17"/>
      <c r="AP43" s="17"/>
    </row>
    <row r="44" spans="1:42" hidden="1" x14ac:dyDescent="0.35">
      <c r="A44" t="s">
        <v>848</v>
      </c>
      <c r="B44" t="s">
        <v>35</v>
      </c>
      <c r="C44" t="s">
        <v>12</v>
      </c>
      <c r="D44">
        <v>112414</v>
      </c>
      <c r="E44" s="4">
        <v>6.49</v>
      </c>
      <c r="F44" s="7">
        <v>41967</v>
      </c>
      <c r="G44" t="s">
        <v>644</v>
      </c>
      <c r="H44">
        <v>325.60000000000002</v>
      </c>
      <c r="J44" t="s">
        <v>12</v>
      </c>
      <c r="K44">
        <v>112414</v>
      </c>
      <c r="L44" t="s">
        <v>14</v>
      </c>
      <c r="M44" t="s">
        <v>35</v>
      </c>
      <c r="Q44" s="4">
        <v>6.49</v>
      </c>
      <c r="S44"/>
      <c r="T44"/>
      <c r="U44"/>
      <c r="V44"/>
      <c r="W44" s="15"/>
      <c r="X44" s="15"/>
      <c r="Y44" s="15"/>
      <c r="Z44" t="s">
        <v>243</v>
      </c>
      <c r="AA44"/>
      <c r="AB44" t="s">
        <v>244</v>
      </c>
      <c r="AC44" s="7">
        <v>41967</v>
      </c>
      <c r="AD44" t="s">
        <v>115</v>
      </c>
      <c r="AG44" s="13">
        <v>325.60000000000002</v>
      </c>
      <c r="AI44" t="s">
        <v>273</v>
      </c>
      <c r="AK44" s="17"/>
      <c r="AP44" s="17"/>
    </row>
    <row r="45" spans="1:42" hidden="1" x14ac:dyDescent="0.35">
      <c r="A45" t="s">
        <v>848</v>
      </c>
      <c r="B45" t="s">
        <v>35</v>
      </c>
      <c r="C45" t="s">
        <v>12</v>
      </c>
      <c r="D45">
        <v>112414</v>
      </c>
      <c r="F45" s="7">
        <v>41967</v>
      </c>
      <c r="G45" t="s">
        <v>760</v>
      </c>
      <c r="H45">
        <v>0.33</v>
      </c>
      <c r="J45" t="s">
        <v>12</v>
      </c>
      <c r="K45">
        <v>112414</v>
      </c>
      <c r="L45" t="s">
        <v>589</v>
      </c>
      <c r="M45" t="s">
        <v>35</v>
      </c>
      <c r="S45"/>
      <c r="T45"/>
      <c r="U45"/>
      <c r="V45"/>
      <c r="W45" s="15"/>
      <c r="X45" s="15"/>
      <c r="Y45" s="15"/>
      <c r="Z45" t="s">
        <v>243</v>
      </c>
      <c r="AA45"/>
      <c r="AB45" t="s">
        <v>244</v>
      </c>
      <c r="AC45" s="7">
        <v>41967</v>
      </c>
      <c r="AD45" t="s">
        <v>602</v>
      </c>
      <c r="AG45" s="13">
        <v>0.33</v>
      </c>
      <c r="AI45" t="s">
        <v>273</v>
      </c>
      <c r="AK45" s="17"/>
      <c r="AP45" s="17"/>
    </row>
    <row r="46" spans="1:42" hidden="1" x14ac:dyDescent="0.35">
      <c r="A46" t="s">
        <v>848</v>
      </c>
      <c r="B46" t="s">
        <v>35</v>
      </c>
      <c r="C46" t="s">
        <v>12</v>
      </c>
      <c r="D46">
        <v>112414</v>
      </c>
      <c r="F46" s="7">
        <v>41967</v>
      </c>
      <c r="G46" t="s">
        <v>102</v>
      </c>
      <c r="H46">
        <v>-325.93</v>
      </c>
      <c r="J46" t="s">
        <v>12</v>
      </c>
      <c r="K46">
        <v>112414</v>
      </c>
      <c r="M46" t="s">
        <v>35</v>
      </c>
      <c r="N46" s="12" t="s">
        <v>249</v>
      </c>
      <c r="Z46" t="s">
        <v>243</v>
      </c>
      <c r="AA46"/>
      <c r="AB46" t="s">
        <v>244</v>
      </c>
      <c r="AC46" s="7">
        <v>41967</v>
      </c>
      <c r="AD46" t="s">
        <v>102</v>
      </c>
      <c r="AF46" t="s">
        <v>274</v>
      </c>
      <c r="AG46" s="13">
        <v>-325.93</v>
      </c>
      <c r="AI46" t="s">
        <v>273</v>
      </c>
      <c r="AK46" s="17"/>
      <c r="AL46" s="17"/>
      <c r="AM46" s="17"/>
      <c r="AN46" s="17"/>
      <c r="AO46" s="17"/>
      <c r="AP46" s="17"/>
    </row>
    <row r="47" spans="1:42" hidden="1" x14ac:dyDescent="0.35">
      <c r="A47" t="s">
        <v>848</v>
      </c>
      <c r="B47" t="s">
        <v>36</v>
      </c>
      <c r="C47" t="s">
        <v>12</v>
      </c>
      <c r="D47">
        <v>112414</v>
      </c>
      <c r="E47" s="4">
        <v>18.309999999999999</v>
      </c>
      <c r="F47" s="7">
        <v>41967</v>
      </c>
      <c r="G47" t="s">
        <v>645</v>
      </c>
      <c r="H47">
        <v>326.10000000000002</v>
      </c>
      <c r="J47" t="s">
        <v>12</v>
      </c>
      <c r="K47">
        <v>112414</v>
      </c>
      <c r="L47" t="s">
        <v>14</v>
      </c>
      <c r="M47" t="s">
        <v>36</v>
      </c>
      <c r="Q47" s="4">
        <v>18.309999999999999</v>
      </c>
      <c r="S47"/>
      <c r="T47"/>
      <c r="U47"/>
      <c r="V47"/>
      <c r="W47" s="15"/>
      <c r="X47" s="15"/>
      <c r="Y47" s="15"/>
      <c r="Z47" t="s">
        <v>243</v>
      </c>
      <c r="AA47"/>
      <c r="AB47" t="s">
        <v>244</v>
      </c>
      <c r="AC47" s="7">
        <v>41967</v>
      </c>
      <c r="AD47" t="s">
        <v>116</v>
      </c>
      <c r="AG47" s="13">
        <v>326.10000000000002</v>
      </c>
      <c r="AI47" t="s">
        <v>275</v>
      </c>
      <c r="AK47" s="17"/>
      <c r="AL47" s="17"/>
      <c r="AM47" s="17"/>
      <c r="AN47" s="17"/>
      <c r="AO47" s="17"/>
      <c r="AP47" s="17"/>
    </row>
    <row r="48" spans="1:42" hidden="1" x14ac:dyDescent="0.35">
      <c r="A48" t="s">
        <v>848</v>
      </c>
      <c r="B48" t="s">
        <v>36</v>
      </c>
      <c r="C48" t="s">
        <v>12</v>
      </c>
      <c r="D48">
        <v>112414</v>
      </c>
      <c r="F48" s="7">
        <v>41967</v>
      </c>
      <c r="G48" t="s">
        <v>761</v>
      </c>
      <c r="H48">
        <v>0.33</v>
      </c>
      <c r="J48" t="s">
        <v>12</v>
      </c>
      <c r="K48">
        <v>112414</v>
      </c>
      <c r="L48" t="s">
        <v>589</v>
      </c>
      <c r="M48" t="s">
        <v>36</v>
      </c>
      <c r="S48"/>
      <c r="T48"/>
      <c r="U48"/>
      <c r="V48"/>
      <c r="W48" s="15"/>
      <c r="X48" s="15"/>
      <c r="Y48" s="15"/>
      <c r="Z48" t="s">
        <v>243</v>
      </c>
      <c r="AA48"/>
      <c r="AB48" t="s">
        <v>244</v>
      </c>
      <c r="AC48" s="7">
        <v>41967</v>
      </c>
      <c r="AD48" t="s">
        <v>603</v>
      </c>
      <c r="AG48" s="13">
        <v>0.33</v>
      </c>
      <c r="AI48" t="s">
        <v>275</v>
      </c>
      <c r="AK48" s="17"/>
      <c r="AL48" s="17"/>
      <c r="AM48" s="17"/>
      <c r="AN48" s="17"/>
      <c r="AO48" s="17"/>
      <c r="AP48" s="17"/>
    </row>
    <row r="49" spans="1:42" hidden="1" x14ac:dyDescent="0.35">
      <c r="A49" t="s">
        <v>848</v>
      </c>
      <c r="B49" t="s">
        <v>36</v>
      </c>
      <c r="C49" t="s">
        <v>12</v>
      </c>
      <c r="D49">
        <v>112414</v>
      </c>
      <c r="F49" s="7">
        <v>41967</v>
      </c>
      <c r="G49" t="s">
        <v>102</v>
      </c>
      <c r="H49">
        <v>-326.43</v>
      </c>
      <c r="J49" t="s">
        <v>12</v>
      </c>
      <c r="K49">
        <v>112414</v>
      </c>
      <c r="M49" t="s">
        <v>36</v>
      </c>
      <c r="N49" s="12" t="s">
        <v>249</v>
      </c>
      <c r="Z49" t="s">
        <v>243</v>
      </c>
      <c r="AA49"/>
      <c r="AB49" t="s">
        <v>244</v>
      </c>
      <c r="AC49" s="7">
        <v>41967</v>
      </c>
      <c r="AD49" t="s">
        <v>102</v>
      </c>
      <c r="AF49" t="s">
        <v>276</v>
      </c>
      <c r="AG49" s="13">
        <v>-326.43</v>
      </c>
      <c r="AI49" t="s">
        <v>275</v>
      </c>
      <c r="AK49" s="17"/>
      <c r="AL49" s="17"/>
      <c r="AM49" s="17"/>
      <c r="AN49" s="17"/>
      <c r="AO49" s="17"/>
      <c r="AP49" s="17"/>
    </row>
    <row r="50" spans="1:42" hidden="1" x14ac:dyDescent="0.35">
      <c r="A50" t="s">
        <v>848</v>
      </c>
      <c r="B50" t="s">
        <v>37</v>
      </c>
      <c r="C50" t="s">
        <v>12</v>
      </c>
      <c r="D50">
        <v>112414</v>
      </c>
      <c r="E50" s="4">
        <v>20.05</v>
      </c>
      <c r="F50" s="7">
        <v>41967</v>
      </c>
      <c r="G50" t="s">
        <v>646</v>
      </c>
      <c r="H50">
        <v>326.20999999999998</v>
      </c>
      <c r="J50" t="s">
        <v>12</v>
      </c>
      <c r="K50">
        <v>112414</v>
      </c>
      <c r="L50" t="s">
        <v>14</v>
      </c>
      <c r="M50" t="s">
        <v>37</v>
      </c>
      <c r="Q50" s="4">
        <v>20.05</v>
      </c>
      <c r="S50"/>
      <c r="T50"/>
      <c r="U50"/>
      <c r="V50"/>
      <c r="W50" s="15"/>
      <c r="X50" s="15"/>
      <c r="Y50" s="15"/>
      <c r="Z50" t="s">
        <v>243</v>
      </c>
      <c r="AA50"/>
      <c r="AB50" t="s">
        <v>244</v>
      </c>
      <c r="AC50" s="7">
        <v>41967</v>
      </c>
      <c r="AD50" t="s">
        <v>117</v>
      </c>
      <c r="AG50" s="13">
        <v>326.20999999999998</v>
      </c>
      <c r="AI50" t="s">
        <v>277</v>
      </c>
      <c r="AK50" s="17"/>
      <c r="AL50" s="17"/>
      <c r="AM50" s="17"/>
      <c r="AN50" s="17"/>
      <c r="AO50" s="17"/>
      <c r="AP50" s="17"/>
    </row>
    <row r="51" spans="1:42" hidden="1" x14ac:dyDescent="0.35">
      <c r="A51" t="s">
        <v>848</v>
      </c>
      <c r="B51" t="s">
        <v>37</v>
      </c>
      <c r="C51" t="s">
        <v>12</v>
      </c>
      <c r="D51">
        <v>112414</v>
      </c>
      <c r="F51" s="7">
        <v>41967</v>
      </c>
      <c r="G51" t="s">
        <v>762</v>
      </c>
      <c r="H51">
        <v>0.33</v>
      </c>
      <c r="J51" t="s">
        <v>12</v>
      </c>
      <c r="K51">
        <v>112414</v>
      </c>
      <c r="L51" t="s">
        <v>589</v>
      </c>
      <c r="M51" t="s">
        <v>37</v>
      </c>
      <c r="S51"/>
      <c r="T51"/>
      <c r="U51"/>
      <c r="V51"/>
      <c r="W51" s="15"/>
      <c r="X51" s="15"/>
      <c r="Y51" s="15"/>
      <c r="Z51" t="s">
        <v>243</v>
      </c>
      <c r="AA51"/>
      <c r="AB51" t="s">
        <v>244</v>
      </c>
      <c r="AC51" s="7">
        <v>41967</v>
      </c>
      <c r="AD51" t="s">
        <v>604</v>
      </c>
      <c r="AG51" s="13">
        <v>0.33</v>
      </c>
      <c r="AI51" t="s">
        <v>277</v>
      </c>
      <c r="AK51" s="17"/>
      <c r="AL51" s="17"/>
      <c r="AM51" s="17"/>
      <c r="AN51" s="17"/>
      <c r="AO51" s="17"/>
      <c r="AP51" s="17"/>
    </row>
    <row r="52" spans="1:42" hidden="1" x14ac:dyDescent="0.35">
      <c r="A52" t="s">
        <v>848</v>
      </c>
      <c r="B52" t="s">
        <v>37</v>
      </c>
      <c r="C52" t="s">
        <v>12</v>
      </c>
      <c r="D52">
        <v>112414</v>
      </c>
      <c r="F52" s="7">
        <v>41967</v>
      </c>
      <c r="G52" t="s">
        <v>102</v>
      </c>
      <c r="H52">
        <v>-326.53999999999996</v>
      </c>
      <c r="J52" t="s">
        <v>12</v>
      </c>
      <c r="K52">
        <v>112414</v>
      </c>
      <c r="M52" t="s">
        <v>37</v>
      </c>
      <c r="N52" s="12" t="s">
        <v>249</v>
      </c>
      <c r="Z52" t="s">
        <v>243</v>
      </c>
      <c r="AA52"/>
      <c r="AB52" t="s">
        <v>244</v>
      </c>
      <c r="AC52" s="7">
        <v>41967</v>
      </c>
      <c r="AD52" t="s">
        <v>102</v>
      </c>
      <c r="AF52" t="s">
        <v>278</v>
      </c>
      <c r="AG52" s="13">
        <v>-326.53999999999996</v>
      </c>
      <c r="AI52" t="s">
        <v>277</v>
      </c>
      <c r="AK52" s="17"/>
      <c r="AL52" s="17"/>
      <c r="AM52" s="17"/>
      <c r="AN52" s="17"/>
      <c r="AO52" s="17"/>
      <c r="AP52" s="17"/>
    </row>
    <row r="53" spans="1:42" x14ac:dyDescent="0.35">
      <c r="A53" t="s">
        <v>848</v>
      </c>
      <c r="B53" t="s">
        <v>38</v>
      </c>
      <c r="C53" t="s">
        <v>12</v>
      </c>
      <c r="D53">
        <v>112414</v>
      </c>
      <c r="E53" s="4">
        <v>236.12</v>
      </c>
      <c r="F53" s="7">
        <v>41967</v>
      </c>
      <c r="G53" t="s">
        <v>647</v>
      </c>
      <c r="H53">
        <v>325.82</v>
      </c>
      <c r="J53" t="s">
        <v>12</v>
      </c>
      <c r="K53">
        <v>112414</v>
      </c>
      <c r="L53" t="s">
        <v>14</v>
      </c>
      <c r="M53" t="s">
        <v>38</v>
      </c>
      <c r="Q53" s="4">
        <v>236.12</v>
      </c>
      <c r="S53"/>
      <c r="T53"/>
      <c r="U53"/>
      <c r="V53"/>
      <c r="W53" s="15"/>
      <c r="X53" s="15"/>
      <c r="Y53" s="15"/>
      <c r="Z53" t="s">
        <v>243</v>
      </c>
      <c r="AA53"/>
      <c r="AB53" t="s">
        <v>244</v>
      </c>
      <c r="AC53" s="7">
        <v>41967</v>
      </c>
      <c r="AD53" t="s">
        <v>118</v>
      </c>
      <c r="AG53" s="13">
        <v>325.82</v>
      </c>
      <c r="AI53" t="s">
        <v>279</v>
      </c>
      <c r="AK53" s="17"/>
      <c r="AL53" s="17"/>
      <c r="AM53" s="17"/>
      <c r="AN53" s="17"/>
      <c r="AO53" s="17"/>
      <c r="AP53" s="17"/>
    </row>
    <row r="54" spans="1:42" x14ac:dyDescent="0.35">
      <c r="A54" t="s">
        <v>848</v>
      </c>
      <c r="B54" t="s">
        <v>38</v>
      </c>
      <c r="C54" t="s">
        <v>12</v>
      </c>
      <c r="D54">
        <v>112414</v>
      </c>
      <c r="F54" s="7">
        <v>41967</v>
      </c>
      <c r="G54" t="s">
        <v>763</v>
      </c>
      <c r="H54">
        <v>0.33</v>
      </c>
      <c r="J54" t="s">
        <v>12</v>
      </c>
      <c r="K54">
        <v>112414</v>
      </c>
      <c r="L54" t="s">
        <v>589</v>
      </c>
      <c r="M54" t="s">
        <v>38</v>
      </c>
      <c r="S54"/>
      <c r="T54"/>
      <c r="U54"/>
      <c r="V54"/>
      <c r="W54" s="15"/>
      <c r="X54" s="15"/>
      <c r="Y54" s="15"/>
      <c r="Z54" t="s">
        <v>243</v>
      </c>
      <c r="AA54"/>
      <c r="AB54" t="s">
        <v>244</v>
      </c>
      <c r="AC54" s="7">
        <v>41967</v>
      </c>
      <c r="AD54" t="s">
        <v>605</v>
      </c>
      <c r="AG54" s="13">
        <v>0.33</v>
      </c>
      <c r="AI54" t="s">
        <v>279</v>
      </c>
      <c r="AK54" s="17"/>
      <c r="AL54" s="17"/>
      <c r="AM54" s="17"/>
      <c r="AN54" s="17"/>
      <c r="AO54" s="17"/>
      <c r="AP54" s="17"/>
    </row>
    <row r="55" spans="1:42" x14ac:dyDescent="0.35">
      <c r="A55" t="s">
        <v>848</v>
      </c>
      <c r="B55" t="s">
        <v>38</v>
      </c>
      <c r="C55" t="s">
        <v>12</v>
      </c>
      <c r="D55">
        <v>112414</v>
      </c>
      <c r="F55" s="7">
        <v>41967</v>
      </c>
      <c r="G55" t="s">
        <v>102</v>
      </c>
      <c r="H55">
        <v>-326.14999999999998</v>
      </c>
      <c r="J55" t="s">
        <v>12</v>
      </c>
      <c r="K55">
        <v>112414</v>
      </c>
      <c r="M55" t="s">
        <v>38</v>
      </c>
      <c r="N55" s="12" t="s">
        <v>249</v>
      </c>
      <c r="Z55" t="s">
        <v>243</v>
      </c>
      <c r="AA55"/>
      <c r="AB55" t="s">
        <v>244</v>
      </c>
      <c r="AC55" s="7">
        <v>41967</v>
      </c>
      <c r="AD55" t="s">
        <v>102</v>
      </c>
      <c r="AF55" t="s">
        <v>280</v>
      </c>
      <c r="AG55" s="13">
        <v>-326.14999999999998</v>
      </c>
      <c r="AI55" t="s">
        <v>279</v>
      </c>
      <c r="AK55" s="17"/>
      <c r="AL55" s="17"/>
      <c r="AM55" s="17"/>
      <c r="AN55" s="17"/>
      <c r="AO55" s="17"/>
      <c r="AP55" s="17"/>
    </row>
    <row r="56" spans="1:42" hidden="1" x14ac:dyDescent="0.35">
      <c r="A56" t="s">
        <v>848</v>
      </c>
      <c r="B56" t="s">
        <v>39</v>
      </c>
      <c r="C56" t="s">
        <v>12</v>
      </c>
      <c r="D56">
        <v>112414</v>
      </c>
      <c r="E56" s="4">
        <v>30.37</v>
      </c>
      <c r="F56" s="7">
        <v>41967</v>
      </c>
      <c r="G56" t="s">
        <v>648</v>
      </c>
      <c r="H56">
        <v>325.87</v>
      </c>
      <c r="J56" t="s">
        <v>12</v>
      </c>
      <c r="K56">
        <v>112414</v>
      </c>
      <c r="L56" t="s">
        <v>14</v>
      </c>
      <c r="M56" t="s">
        <v>39</v>
      </c>
      <c r="Q56" s="4">
        <v>30.37</v>
      </c>
      <c r="S56"/>
      <c r="T56"/>
      <c r="U56"/>
      <c r="V56"/>
      <c r="W56" s="15"/>
      <c r="X56" s="15"/>
      <c r="Y56" s="15"/>
      <c r="Z56" t="s">
        <v>243</v>
      </c>
      <c r="AA56"/>
      <c r="AB56" t="s">
        <v>244</v>
      </c>
      <c r="AC56" s="7">
        <v>41967</v>
      </c>
      <c r="AD56" t="s">
        <v>119</v>
      </c>
      <c r="AG56" s="13">
        <v>325.87</v>
      </c>
      <c r="AI56" t="s">
        <v>281</v>
      </c>
      <c r="AK56" s="17"/>
      <c r="AL56" s="17"/>
      <c r="AM56" s="17"/>
      <c r="AN56" s="17"/>
      <c r="AO56" s="17"/>
      <c r="AP56" s="17"/>
    </row>
    <row r="57" spans="1:42" hidden="1" x14ac:dyDescent="0.35">
      <c r="A57" t="s">
        <v>848</v>
      </c>
      <c r="B57" t="s">
        <v>39</v>
      </c>
      <c r="C57" t="s">
        <v>12</v>
      </c>
      <c r="D57">
        <v>112414</v>
      </c>
      <c r="F57" s="7">
        <v>41967</v>
      </c>
      <c r="G57" t="s">
        <v>764</v>
      </c>
      <c r="H57">
        <v>0.33</v>
      </c>
      <c r="J57" t="s">
        <v>12</v>
      </c>
      <c r="K57">
        <v>112414</v>
      </c>
      <c r="L57" t="s">
        <v>589</v>
      </c>
      <c r="M57" t="s">
        <v>39</v>
      </c>
      <c r="S57"/>
      <c r="T57"/>
      <c r="U57"/>
      <c r="V57"/>
      <c r="W57" s="15"/>
      <c r="X57" s="15"/>
      <c r="Y57" s="15"/>
      <c r="Z57" t="s">
        <v>243</v>
      </c>
      <c r="AA57"/>
      <c r="AB57" t="s">
        <v>244</v>
      </c>
      <c r="AC57" s="7">
        <v>41967</v>
      </c>
      <c r="AD57" t="s">
        <v>606</v>
      </c>
      <c r="AG57" s="13">
        <v>0.33</v>
      </c>
      <c r="AI57" t="s">
        <v>281</v>
      </c>
      <c r="AK57" s="17"/>
      <c r="AL57" s="17"/>
      <c r="AM57" s="17"/>
      <c r="AN57" s="17"/>
      <c r="AO57" s="17"/>
      <c r="AP57" s="17"/>
    </row>
    <row r="58" spans="1:42" hidden="1" x14ac:dyDescent="0.35">
      <c r="A58" t="s">
        <v>848</v>
      </c>
      <c r="B58" t="s">
        <v>39</v>
      </c>
      <c r="C58" t="s">
        <v>12</v>
      </c>
      <c r="D58">
        <v>112414</v>
      </c>
      <c r="F58" s="7">
        <v>41967</v>
      </c>
      <c r="G58" t="s">
        <v>102</v>
      </c>
      <c r="H58">
        <v>-326.2</v>
      </c>
      <c r="J58" t="s">
        <v>12</v>
      </c>
      <c r="K58">
        <v>112414</v>
      </c>
      <c r="M58" t="s">
        <v>39</v>
      </c>
      <c r="N58" s="12" t="s">
        <v>249</v>
      </c>
      <c r="Z58" t="s">
        <v>243</v>
      </c>
      <c r="AA58"/>
      <c r="AB58" t="s">
        <v>244</v>
      </c>
      <c r="AC58" s="7">
        <v>41967</v>
      </c>
      <c r="AD58" t="s">
        <v>102</v>
      </c>
      <c r="AF58" t="s">
        <v>282</v>
      </c>
      <c r="AG58" s="13">
        <v>-326.2</v>
      </c>
      <c r="AI58" t="s">
        <v>281</v>
      </c>
      <c r="AK58" s="17"/>
      <c r="AL58" s="17"/>
      <c r="AM58" s="17"/>
      <c r="AN58" s="17"/>
      <c r="AO58" s="17"/>
      <c r="AP58" s="17"/>
    </row>
    <row r="59" spans="1:42" hidden="1" x14ac:dyDescent="0.35">
      <c r="A59" t="s">
        <v>848</v>
      </c>
      <c r="B59" t="s">
        <v>40</v>
      </c>
      <c r="C59" t="s">
        <v>12</v>
      </c>
      <c r="D59">
        <v>112414</v>
      </c>
      <c r="E59" s="4">
        <v>89.27</v>
      </c>
      <c r="F59" s="7">
        <v>41967</v>
      </c>
      <c r="G59" t="s">
        <v>649</v>
      </c>
      <c r="H59">
        <v>325.83999999999997</v>
      </c>
      <c r="J59" t="s">
        <v>12</v>
      </c>
      <c r="K59">
        <v>112414</v>
      </c>
      <c r="L59" t="s">
        <v>14</v>
      </c>
      <c r="M59" t="s">
        <v>40</v>
      </c>
      <c r="Q59" s="4">
        <v>89.27</v>
      </c>
      <c r="S59"/>
      <c r="T59"/>
      <c r="U59"/>
      <c r="V59"/>
      <c r="W59" s="15"/>
      <c r="X59" s="15"/>
      <c r="Y59" s="15"/>
      <c r="Z59" t="s">
        <v>243</v>
      </c>
      <c r="AA59"/>
      <c r="AB59" t="s">
        <v>244</v>
      </c>
      <c r="AC59" s="7">
        <v>41967</v>
      </c>
      <c r="AD59" t="s">
        <v>120</v>
      </c>
      <c r="AG59" s="13">
        <v>325.83999999999997</v>
      </c>
      <c r="AI59" t="s">
        <v>283</v>
      </c>
      <c r="AK59" s="17"/>
      <c r="AL59" s="17"/>
      <c r="AM59" s="17"/>
      <c r="AN59" s="17"/>
      <c r="AO59" s="17"/>
      <c r="AP59" s="17"/>
    </row>
    <row r="60" spans="1:42" hidden="1" x14ac:dyDescent="0.35">
      <c r="A60" t="s">
        <v>848</v>
      </c>
      <c r="B60" t="s">
        <v>40</v>
      </c>
      <c r="C60" t="s">
        <v>12</v>
      </c>
      <c r="D60">
        <v>112414</v>
      </c>
      <c r="F60" s="7">
        <v>41967</v>
      </c>
      <c r="G60" t="s">
        <v>765</v>
      </c>
      <c r="H60">
        <v>0.33</v>
      </c>
      <c r="J60" t="s">
        <v>12</v>
      </c>
      <c r="K60">
        <v>112414</v>
      </c>
      <c r="L60" t="s">
        <v>589</v>
      </c>
      <c r="M60" t="s">
        <v>40</v>
      </c>
      <c r="S60"/>
      <c r="T60"/>
      <c r="U60"/>
      <c r="V60"/>
      <c r="W60" s="15"/>
      <c r="X60" s="15"/>
      <c r="Y60" s="15"/>
      <c r="Z60" t="s">
        <v>243</v>
      </c>
      <c r="AA60"/>
      <c r="AB60" t="s">
        <v>244</v>
      </c>
      <c r="AC60" s="7">
        <v>41967</v>
      </c>
      <c r="AD60" t="s">
        <v>607</v>
      </c>
      <c r="AG60" s="13">
        <v>0.33</v>
      </c>
      <c r="AI60" t="s">
        <v>283</v>
      </c>
      <c r="AK60" s="17"/>
      <c r="AL60" s="17"/>
      <c r="AM60" s="17"/>
      <c r="AN60" s="17"/>
      <c r="AO60" s="17"/>
      <c r="AP60" s="17"/>
    </row>
    <row r="61" spans="1:42" hidden="1" x14ac:dyDescent="0.35">
      <c r="A61" t="s">
        <v>848</v>
      </c>
      <c r="B61" t="s">
        <v>40</v>
      </c>
      <c r="C61" t="s">
        <v>12</v>
      </c>
      <c r="D61">
        <v>112414</v>
      </c>
      <c r="F61" s="7">
        <v>41967</v>
      </c>
      <c r="G61" t="s">
        <v>102</v>
      </c>
      <c r="H61">
        <v>-326.16999999999996</v>
      </c>
      <c r="J61" t="s">
        <v>12</v>
      </c>
      <c r="K61">
        <v>112414</v>
      </c>
      <c r="M61" t="s">
        <v>40</v>
      </c>
      <c r="N61" s="12" t="s">
        <v>249</v>
      </c>
      <c r="Z61" t="s">
        <v>243</v>
      </c>
      <c r="AA61"/>
      <c r="AB61" t="s">
        <v>244</v>
      </c>
      <c r="AC61" s="7">
        <v>41967</v>
      </c>
      <c r="AD61" t="s">
        <v>102</v>
      </c>
      <c r="AF61" t="s">
        <v>284</v>
      </c>
      <c r="AG61" s="13">
        <v>-326.16999999999996</v>
      </c>
      <c r="AI61" t="s">
        <v>283</v>
      </c>
      <c r="AK61" s="17"/>
      <c r="AL61" s="17"/>
      <c r="AM61" s="17"/>
      <c r="AN61" s="17"/>
      <c r="AO61" s="17"/>
      <c r="AP61" s="17"/>
    </row>
    <row r="62" spans="1:42" hidden="1" x14ac:dyDescent="0.35">
      <c r="A62" t="s">
        <v>848</v>
      </c>
      <c r="B62" t="s">
        <v>41</v>
      </c>
      <c r="C62" t="s">
        <v>12</v>
      </c>
      <c r="D62">
        <v>112414</v>
      </c>
      <c r="E62" s="4">
        <v>41.48</v>
      </c>
      <c r="F62" s="7">
        <v>41967</v>
      </c>
      <c r="G62" t="s">
        <v>650</v>
      </c>
      <c r="H62">
        <v>326.02999999999997</v>
      </c>
      <c r="J62" t="s">
        <v>12</v>
      </c>
      <c r="K62">
        <v>112414</v>
      </c>
      <c r="L62" t="s">
        <v>14</v>
      </c>
      <c r="M62" t="s">
        <v>41</v>
      </c>
      <c r="Q62" s="4">
        <v>41.48</v>
      </c>
      <c r="S62"/>
      <c r="T62"/>
      <c r="U62"/>
      <c r="V62"/>
      <c r="W62" s="15"/>
      <c r="X62" s="15"/>
      <c r="Y62" s="15"/>
      <c r="Z62" t="s">
        <v>243</v>
      </c>
      <c r="AA62"/>
      <c r="AB62" t="s">
        <v>244</v>
      </c>
      <c r="AC62" s="7">
        <v>41967</v>
      </c>
      <c r="AD62" t="s">
        <v>121</v>
      </c>
      <c r="AG62" s="13">
        <v>326.02999999999997</v>
      </c>
      <c r="AI62" t="s">
        <v>285</v>
      </c>
      <c r="AK62" s="17"/>
      <c r="AL62" s="17"/>
      <c r="AM62" s="17"/>
      <c r="AN62" s="17"/>
      <c r="AO62" s="17"/>
      <c r="AP62" s="17"/>
    </row>
    <row r="63" spans="1:42" hidden="1" x14ac:dyDescent="0.35">
      <c r="A63" t="s">
        <v>848</v>
      </c>
      <c r="B63" t="s">
        <v>41</v>
      </c>
      <c r="C63" t="s">
        <v>12</v>
      </c>
      <c r="D63">
        <v>112414</v>
      </c>
      <c r="F63" s="7">
        <v>41967</v>
      </c>
      <c r="G63" t="s">
        <v>766</v>
      </c>
      <c r="H63">
        <v>0.33</v>
      </c>
      <c r="J63" t="s">
        <v>12</v>
      </c>
      <c r="K63">
        <v>112414</v>
      </c>
      <c r="L63" t="s">
        <v>589</v>
      </c>
      <c r="M63" t="s">
        <v>41</v>
      </c>
      <c r="S63"/>
      <c r="T63"/>
      <c r="U63"/>
      <c r="V63"/>
      <c r="W63" s="15"/>
      <c r="X63" s="15"/>
      <c r="Y63" s="15"/>
      <c r="Z63" t="s">
        <v>243</v>
      </c>
      <c r="AA63"/>
      <c r="AB63" t="s">
        <v>244</v>
      </c>
      <c r="AC63" s="7">
        <v>41967</v>
      </c>
      <c r="AD63" t="s">
        <v>608</v>
      </c>
      <c r="AG63" s="13">
        <v>0.33</v>
      </c>
      <c r="AI63" t="s">
        <v>285</v>
      </c>
      <c r="AK63" s="17"/>
      <c r="AL63" s="17"/>
      <c r="AM63" s="17"/>
      <c r="AN63" s="17"/>
      <c r="AO63" s="17"/>
      <c r="AP63" s="17"/>
    </row>
    <row r="64" spans="1:42" hidden="1" x14ac:dyDescent="0.35">
      <c r="A64" t="s">
        <v>848</v>
      </c>
      <c r="B64" t="s">
        <v>41</v>
      </c>
      <c r="C64" t="s">
        <v>12</v>
      </c>
      <c r="D64">
        <v>112414</v>
      </c>
      <c r="F64" s="7">
        <v>41967</v>
      </c>
      <c r="G64" t="s">
        <v>102</v>
      </c>
      <c r="H64">
        <v>-326.35999999999996</v>
      </c>
      <c r="J64" t="s">
        <v>12</v>
      </c>
      <c r="K64">
        <v>112414</v>
      </c>
      <c r="M64" t="s">
        <v>41</v>
      </c>
      <c r="N64" s="12" t="s">
        <v>249</v>
      </c>
      <c r="Z64" t="s">
        <v>243</v>
      </c>
      <c r="AA64"/>
      <c r="AB64" t="s">
        <v>244</v>
      </c>
      <c r="AC64" s="7">
        <v>41967</v>
      </c>
      <c r="AD64" t="s">
        <v>102</v>
      </c>
      <c r="AF64" t="s">
        <v>286</v>
      </c>
      <c r="AG64" s="13">
        <v>-326.35999999999996</v>
      </c>
      <c r="AI64" t="s">
        <v>285</v>
      </c>
      <c r="AK64" s="17"/>
      <c r="AL64" s="17"/>
      <c r="AM64" s="17"/>
      <c r="AN64" s="17"/>
      <c r="AO64" s="17"/>
      <c r="AP64" s="17"/>
    </row>
    <row r="65" spans="1:42" hidden="1" x14ac:dyDescent="0.35">
      <c r="A65" t="s">
        <v>848</v>
      </c>
      <c r="B65" t="s">
        <v>42</v>
      </c>
      <c r="C65" t="s">
        <v>12</v>
      </c>
      <c r="D65">
        <v>112414</v>
      </c>
      <c r="E65" s="4">
        <v>24.01</v>
      </c>
      <c r="F65" s="7">
        <v>41967</v>
      </c>
      <c r="G65" t="s">
        <v>651</v>
      </c>
      <c r="H65">
        <v>325.81</v>
      </c>
      <c r="J65" t="s">
        <v>12</v>
      </c>
      <c r="K65">
        <v>112414</v>
      </c>
      <c r="L65" t="s">
        <v>14</v>
      </c>
      <c r="M65" t="s">
        <v>42</v>
      </c>
      <c r="Q65" s="4">
        <v>24.01</v>
      </c>
      <c r="S65"/>
      <c r="T65"/>
      <c r="U65"/>
      <c r="V65"/>
      <c r="W65" s="15"/>
      <c r="X65" s="15"/>
      <c r="Y65" s="15"/>
      <c r="Z65" t="s">
        <v>243</v>
      </c>
      <c r="AA65"/>
      <c r="AB65" t="s">
        <v>244</v>
      </c>
      <c r="AC65" s="7">
        <v>41967</v>
      </c>
      <c r="AD65" t="s">
        <v>122</v>
      </c>
      <c r="AG65" s="13">
        <v>325.81</v>
      </c>
      <c r="AI65" t="s">
        <v>287</v>
      </c>
      <c r="AK65" s="17"/>
      <c r="AL65" s="17"/>
      <c r="AM65" s="17"/>
      <c r="AN65" s="17"/>
      <c r="AO65" s="17"/>
      <c r="AP65" s="17"/>
    </row>
    <row r="66" spans="1:42" hidden="1" x14ac:dyDescent="0.35">
      <c r="A66" t="s">
        <v>848</v>
      </c>
      <c r="B66" t="s">
        <v>42</v>
      </c>
      <c r="C66" t="s">
        <v>12</v>
      </c>
      <c r="D66">
        <v>112414</v>
      </c>
      <c r="F66" s="7">
        <v>41967</v>
      </c>
      <c r="G66" t="s">
        <v>767</v>
      </c>
      <c r="H66">
        <v>0.34</v>
      </c>
      <c r="J66" t="s">
        <v>12</v>
      </c>
      <c r="K66">
        <v>112414</v>
      </c>
      <c r="L66" t="s">
        <v>589</v>
      </c>
      <c r="M66" t="s">
        <v>42</v>
      </c>
      <c r="S66"/>
      <c r="T66"/>
      <c r="U66"/>
      <c r="V66"/>
      <c r="W66" s="15"/>
      <c r="X66" s="15"/>
      <c r="Y66" s="15"/>
      <c r="Z66" t="s">
        <v>243</v>
      </c>
      <c r="AA66"/>
      <c r="AB66" t="s">
        <v>244</v>
      </c>
      <c r="AC66" s="7">
        <v>41967</v>
      </c>
      <c r="AD66" t="s">
        <v>609</v>
      </c>
      <c r="AG66" s="13">
        <v>0.34</v>
      </c>
      <c r="AI66" t="s">
        <v>287</v>
      </c>
      <c r="AK66" s="17"/>
      <c r="AL66" s="17"/>
      <c r="AM66" s="17"/>
      <c r="AN66" s="17"/>
      <c r="AO66" s="17"/>
      <c r="AP66" s="17"/>
    </row>
    <row r="67" spans="1:42" hidden="1" x14ac:dyDescent="0.35">
      <c r="A67" t="s">
        <v>848</v>
      </c>
      <c r="B67" t="s">
        <v>42</v>
      </c>
      <c r="C67" t="s">
        <v>12</v>
      </c>
      <c r="D67">
        <v>112414</v>
      </c>
      <c r="F67" s="7">
        <v>41967</v>
      </c>
      <c r="G67" t="s">
        <v>102</v>
      </c>
      <c r="H67">
        <v>-326.14999999999998</v>
      </c>
      <c r="J67" t="s">
        <v>12</v>
      </c>
      <c r="K67">
        <v>112414</v>
      </c>
      <c r="M67" t="s">
        <v>42</v>
      </c>
      <c r="N67" s="12" t="s">
        <v>249</v>
      </c>
      <c r="Z67" t="s">
        <v>243</v>
      </c>
      <c r="AA67"/>
      <c r="AB67" t="s">
        <v>244</v>
      </c>
      <c r="AC67" s="7">
        <v>41967</v>
      </c>
      <c r="AD67" t="s">
        <v>102</v>
      </c>
      <c r="AF67" t="s">
        <v>288</v>
      </c>
      <c r="AG67" s="13">
        <v>-326.14999999999998</v>
      </c>
      <c r="AI67" t="s">
        <v>287</v>
      </c>
      <c r="AK67" s="17"/>
      <c r="AL67" s="17"/>
      <c r="AM67" s="17"/>
      <c r="AN67" s="17"/>
      <c r="AO67" s="17"/>
      <c r="AP67" s="17"/>
    </row>
    <row r="68" spans="1:42" hidden="1" x14ac:dyDescent="0.35">
      <c r="A68" t="s">
        <v>848</v>
      </c>
      <c r="B68" t="s">
        <v>43</v>
      </c>
      <c r="C68" t="s">
        <v>12</v>
      </c>
      <c r="D68">
        <v>112414</v>
      </c>
      <c r="E68" s="4">
        <v>46.68</v>
      </c>
      <c r="F68" s="7">
        <v>41967</v>
      </c>
      <c r="G68" t="s">
        <v>652</v>
      </c>
      <c r="H68">
        <v>325.82</v>
      </c>
      <c r="J68" t="s">
        <v>12</v>
      </c>
      <c r="K68">
        <v>112414</v>
      </c>
      <c r="L68" t="s">
        <v>14</v>
      </c>
      <c r="M68" t="s">
        <v>43</v>
      </c>
      <c r="Q68" s="4">
        <v>46.68</v>
      </c>
      <c r="S68"/>
      <c r="T68"/>
      <c r="U68"/>
      <c r="V68"/>
      <c r="W68" s="15"/>
      <c r="X68" s="15"/>
      <c r="Y68" s="15"/>
      <c r="Z68" t="s">
        <v>243</v>
      </c>
      <c r="AA68"/>
      <c r="AB68" t="s">
        <v>244</v>
      </c>
      <c r="AC68" s="7">
        <v>41967</v>
      </c>
      <c r="AD68" t="s">
        <v>123</v>
      </c>
      <c r="AG68" s="13">
        <v>325.82</v>
      </c>
      <c r="AI68" t="s">
        <v>289</v>
      </c>
      <c r="AK68" s="17"/>
      <c r="AL68" s="17"/>
      <c r="AM68" s="17"/>
      <c r="AN68" s="17"/>
      <c r="AO68" s="17"/>
      <c r="AP68" s="17"/>
    </row>
    <row r="69" spans="1:42" hidden="1" x14ac:dyDescent="0.35">
      <c r="A69" t="s">
        <v>848</v>
      </c>
      <c r="B69" t="s">
        <v>43</v>
      </c>
      <c r="C69" t="s">
        <v>12</v>
      </c>
      <c r="D69">
        <v>112414</v>
      </c>
      <c r="F69" s="7">
        <v>41967</v>
      </c>
      <c r="G69" t="s">
        <v>768</v>
      </c>
      <c r="H69">
        <v>0.33</v>
      </c>
      <c r="J69" t="s">
        <v>12</v>
      </c>
      <c r="K69">
        <v>112414</v>
      </c>
      <c r="L69" t="s">
        <v>589</v>
      </c>
      <c r="M69" t="s">
        <v>43</v>
      </c>
      <c r="S69"/>
      <c r="T69"/>
      <c r="U69"/>
      <c r="V69"/>
      <c r="W69" s="15"/>
      <c r="X69" s="15"/>
      <c r="Y69" s="15"/>
      <c r="Z69" t="s">
        <v>243</v>
      </c>
      <c r="AA69"/>
      <c r="AB69" t="s">
        <v>244</v>
      </c>
      <c r="AC69" s="7">
        <v>41967</v>
      </c>
      <c r="AD69" t="s">
        <v>610</v>
      </c>
      <c r="AG69" s="13">
        <v>0.33</v>
      </c>
      <c r="AI69" t="s">
        <v>289</v>
      </c>
      <c r="AK69" s="17"/>
      <c r="AL69" s="17"/>
      <c r="AM69" s="17"/>
      <c r="AN69" s="17"/>
      <c r="AO69" s="17"/>
      <c r="AP69" s="17"/>
    </row>
    <row r="70" spans="1:42" hidden="1" x14ac:dyDescent="0.35">
      <c r="A70" t="s">
        <v>848</v>
      </c>
      <c r="B70" t="s">
        <v>43</v>
      </c>
      <c r="C70" t="s">
        <v>12</v>
      </c>
      <c r="D70">
        <v>112414</v>
      </c>
      <c r="F70" s="7">
        <v>41967</v>
      </c>
      <c r="G70" t="s">
        <v>102</v>
      </c>
      <c r="H70">
        <v>-326.14999999999998</v>
      </c>
      <c r="J70" t="s">
        <v>12</v>
      </c>
      <c r="K70">
        <v>112414</v>
      </c>
      <c r="M70" t="s">
        <v>43</v>
      </c>
      <c r="N70" s="12" t="s">
        <v>249</v>
      </c>
      <c r="Z70" t="s">
        <v>243</v>
      </c>
      <c r="AA70"/>
      <c r="AB70" t="s">
        <v>244</v>
      </c>
      <c r="AC70" s="7">
        <v>41967</v>
      </c>
      <c r="AD70" t="s">
        <v>102</v>
      </c>
      <c r="AF70" t="s">
        <v>290</v>
      </c>
      <c r="AG70" s="13">
        <v>-326.14999999999998</v>
      </c>
      <c r="AI70" t="s">
        <v>289</v>
      </c>
      <c r="AK70" s="17"/>
      <c r="AL70" s="17"/>
      <c r="AM70" s="17"/>
      <c r="AN70" s="17"/>
      <c r="AO70" s="17"/>
      <c r="AP70" s="17"/>
    </row>
    <row r="71" spans="1:42" hidden="1" x14ac:dyDescent="0.35">
      <c r="A71" t="s">
        <v>848</v>
      </c>
      <c r="B71" t="s">
        <v>44</v>
      </c>
      <c r="C71" t="s">
        <v>12</v>
      </c>
      <c r="D71">
        <v>112414</v>
      </c>
      <c r="E71" s="4">
        <v>172.41</v>
      </c>
      <c r="F71" s="7">
        <v>41967</v>
      </c>
      <c r="G71" t="s">
        <v>653</v>
      </c>
      <c r="H71">
        <v>325.79000000000002</v>
      </c>
      <c r="J71" t="s">
        <v>12</v>
      </c>
      <c r="K71">
        <v>112414</v>
      </c>
      <c r="L71" t="s">
        <v>14</v>
      </c>
      <c r="M71" t="s">
        <v>44</v>
      </c>
      <c r="Q71" s="4">
        <v>172.41</v>
      </c>
      <c r="S71"/>
      <c r="T71"/>
      <c r="U71"/>
      <c r="V71"/>
      <c r="W71" s="15"/>
      <c r="X71" s="15"/>
      <c r="Y71" s="15"/>
      <c r="Z71" t="s">
        <v>243</v>
      </c>
      <c r="AA71"/>
      <c r="AB71" t="s">
        <v>244</v>
      </c>
      <c r="AC71" s="7">
        <v>41967</v>
      </c>
      <c r="AD71" t="s">
        <v>124</v>
      </c>
      <c r="AG71" s="13">
        <v>325.79000000000002</v>
      </c>
      <c r="AI71" t="s">
        <v>291</v>
      </c>
      <c r="AK71" s="17"/>
      <c r="AL71" s="17"/>
      <c r="AM71" s="17"/>
      <c r="AN71" s="17"/>
      <c r="AO71" s="17"/>
      <c r="AP71" s="17"/>
    </row>
    <row r="72" spans="1:42" hidden="1" x14ac:dyDescent="0.35">
      <c r="A72" t="s">
        <v>848</v>
      </c>
      <c r="B72" t="s">
        <v>44</v>
      </c>
      <c r="C72" t="s">
        <v>12</v>
      </c>
      <c r="D72">
        <v>112414</v>
      </c>
      <c r="F72" s="7">
        <v>41967</v>
      </c>
      <c r="G72" t="s">
        <v>769</v>
      </c>
      <c r="H72">
        <v>0.33</v>
      </c>
      <c r="J72" t="s">
        <v>12</v>
      </c>
      <c r="K72">
        <v>112414</v>
      </c>
      <c r="L72" t="s">
        <v>589</v>
      </c>
      <c r="M72" t="s">
        <v>44</v>
      </c>
      <c r="S72"/>
      <c r="T72"/>
      <c r="U72"/>
      <c r="V72"/>
      <c r="W72" s="15"/>
      <c r="X72" s="15"/>
      <c r="Y72" s="15"/>
      <c r="Z72" t="s">
        <v>243</v>
      </c>
      <c r="AA72"/>
      <c r="AB72" t="s">
        <v>244</v>
      </c>
      <c r="AC72" s="7">
        <v>41967</v>
      </c>
      <c r="AD72" t="s">
        <v>611</v>
      </c>
      <c r="AG72" s="13">
        <v>0.33</v>
      </c>
      <c r="AI72" t="s">
        <v>291</v>
      </c>
      <c r="AK72" s="17"/>
      <c r="AL72" s="17"/>
      <c r="AM72" s="17"/>
      <c r="AN72" s="17"/>
      <c r="AO72" s="17"/>
      <c r="AP72" s="17"/>
    </row>
    <row r="73" spans="1:42" hidden="1" x14ac:dyDescent="0.35">
      <c r="A73" t="s">
        <v>848</v>
      </c>
      <c r="B73" t="s">
        <v>44</v>
      </c>
      <c r="C73" t="s">
        <v>12</v>
      </c>
      <c r="D73">
        <v>112414</v>
      </c>
      <c r="F73" s="7">
        <v>41967</v>
      </c>
      <c r="G73" t="s">
        <v>102</v>
      </c>
      <c r="H73">
        <v>-326.12</v>
      </c>
      <c r="J73" t="s">
        <v>12</v>
      </c>
      <c r="K73">
        <v>112414</v>
      </c>
      <c r="M73" t="s">
        <v>44</v>
      </c>
      <c r="N73" s="12" t="s">
        <v>249</v>
      </c>
      <c r="Z73" t="s">
        <v>243</v>
      </c>
      <c r="AA73"/>
      <c r="AB73" t="s">
        <v>244</v>
      </c>
      <c r="AC73" s="7">
        <v>41967</v>
      </c>
      <c r="AD73" t="s">
        <v>102</v>
      </c>
      <c r="AF73" t="s">
        <v>292</v>
      </c>
      <c r="AG73" s="13">
        <v>-326.12</v>
      </c>
      <c r="AI73" t="s">
        <v>291</v>
      </c>
      <c r="AK73" s="17"/>
      <c r="AL73" s="17"/>
      <c r="AM73" s="17"/>
      <c r="AN73" s="17"/>
      <c r="AO73" s="17"/>
      <c r="AP73" s="17"/>
    </row>
    <row r="74" spans="1:42" hidden="1" x14ac:dyDescent="0.35">
      <c r="A74" t="s">
        <v>848</v>
      </c>
      <c r="B74" t="s">
        <v>45</v>
      </c>
      <c r="C74" t="s">
        <v>12</v>
      </c>
      <c r="D74">
        <v>112414</v>
      </c>
      <c r="E74" s="4">
        <v>23.75</v>
      </c>
      <c r="F74" s="7">
        <v>41967</v>
      </c>
      <c r="G74" t="s">
        <v>654</v>
      </c>
      <c r="H74">
        <v>325.85000000000002</v>
      </c>
      <c r="J74" t="s">
        <v>12</v>
      </c>
      <c r="K74">
        <v>112414</v>
      </c>
      <c r="L74" t="s">
        <v>14</v>
      </c>
      <c r="M74" t="s">
        <v>45</v>
      </c>
      <c r="Q74" s="4">
        <v>23.75</v>
      </c>
      <c r="S74"/>
      <c r="T74"/>
      <c r="U74"/>
      <c r="V74"/>
      <c r="W74" s="15"/>
      <c r="X74" s="15"/>
      <c r="Y74" s="15"/>
      <c r="Z74" t="s">
        <v>243</v>
      </c>
      <c r="AA74"/>
      <c r="AB74" t="s">
        <v>244</v>
      </c>
      <c r="AC74" s="7">
        <v>41967</v>
      </c>
      <c r="AD74" t="s">
        <v>125</v>
      </c>
      <c r="AG74" s="13">
        <v>325.85000000000002</v>
      </c>
      <c r="AI74" t="s">
        <v>293</v>
      </c>
      <c r="AK74" s="17"/>
      <c r="AL74" s="17"/>
      <c r="AM74" s="17"/>
      <c r="AN74" s="17"/>
      <c r="AO74" s="17"/>
      <c r="AP74" s="17"/>
    </row>
    <row r="75" spans="1:42" hidden="1" x14ac:dyDescent="0.35">
      <c r="A75" t="s">
        <v>848</v>
      </c>
      <c r="B75" t="s">
        <v>45</v>
      </c>
      <c r="C75" t="s">
        <v>12</v>
      </c>
      <c r="D75">
        <v>112414</v>
      </c>
      <c r="F75" s="7">
        <v>41967</v>
      </c>
      <c r="G75" t="s">
        <v>770</v>
      </c>
      <c r="H75">
        <v>0.33</v>
      </c>
      <c r="J75" t="s">
        <v>12</v>
      </c>
      <c r="K75">
        <v>112414</v>
      </c>
      <c r="L75" t="s">
        <v>589</v>
      </c>
      <c r="M75" t="s">
        <v>45</v>
      </c>
      <c r="S75"/>
      <c r="T75"/>
      <c r="U75"/>
      <c r="V75"/>
      <c r="W75" s="15"/>
      <c r="X75" s="15"/>
      <c r="Y75" s="15"/>
      <c r="Z75" t="s">
        <v>243</v>
      </c>
      <c r="AA75"/>
      <c r="AB75" t="s">
        <v>244</v>
      </c>
      <c r="AC75" s="7">
        <v>41967</v>
      </c>
      <c r="AD75" t="s">
        <v>612</v>
      </c>
      <c r="AG75" s="13">
        <v>0.33</v>
      </c>
      <c r="AI75" t="s">
        <v>293</v>
      </c>
      <c r="AK75" s="17"/>
      <c r="AL75" s="17"/>
      <c r="AM75" s="17"/>
      <c r="AN75" s="17"/>
      <c r="AO75" s="17"/>
      <c r="AP75" s="17"/>
    </row>
    <row r="76" spans="1:42" hidden="1" x14ac:dyDescent="0.35">
      <c r="A76" t="s">
        <v>848</v>
      </c>
      <c r="B76" t="s">
        <v>45</v>
      </c>
      <c r="C76" t="s">
        <v>12</v>
      </c>
      <c r="D76">
        <v>112414</v>
      </c>
      <c r="F76" s="7">
        <v>41967</v>
      </c>
      <c r="G76" t="s">
        <v>102</v>
      </c>
      <c r="H76">
        <v>-326.18</v>
      </c>
      <c r="J76" t="s">
        <v>12</v>
      </c>
      <c r="K76">
        <v>112414</v>
      </c>
      <c r="M76" t="s">
        <v>45</v>
      </c>
      <c r="N76" s="12" t="s">
        <v>249</v>
      </c>
      <c r="Z76" t="s">
        <v>243</v>
      </c>
      <c r="AA76"/>
      <c r="AB76" t="s">
        <v>244</v>
      </c>
      <c r="AC76" s="7">
        <v>41967</v>
      </c>
      <c r="AD76" t="s">
        <v>102</v>
      </c>
      <c r="AF76" t="s">
        <v>294</v>
      </c>
      <c r="AG76" s="13">
        <v>-326.18</v>
      </c>
      <c r="AI76" t="s">
        <v>293</v>
      </c>
      <c r="AK76" s="17"/>
      <c r="AL76" s="17"/>
      <c r="AM76" s="17"/>
      <c r="AN76" s="17"/>
      <c r="AO76" s="17"/>
      <c r="AP76" s="17"/>
    </row>
    <row r="77" spans="1:42" hidden="1" x14ac:dyDescent="0.35">
      <c r="A77" t="s">
        <v>848</v>
      </c>
      <c r="B77" t="s">
        <v>46</v>
      </c>
      <c r="C77" t="s">
        <v>12</v>
      </c>
      <c r="D77">
        <v>112414</v>
      </c>
      <c r="E77" s="4">
        <v>19.989999999999998</v>
      </c>
      <c r="F77" s="7">
        <v>41967</v>
      </c>
      <c r="G77" t="s">
        <v>655</v>
      </c>
      <c r="H77">
        <v>325.64</v>
      </c>
      <c r="J77" t="s">
        <v>12</v>
      </c>
      <c r="K77">
        <v>112414</v>
      </c>
      <c r="L77" t="s">
        <v>14</v>
      </c>
      <c r="M77" t="s">
        <v>46</v>
      </c>
      <c r="Q77" s="4">
        <v>19.989999999999998</v>
      </c>
      <c r="S77"/>
      <c r="T77"/>
      <c r="U77"/>
      <c r="V77"/>
      <c r="W77" s="15"/>
      <c r="X77" s="15"/>
      <c r="Y77" s="15"/>
      <c r="Z77" t="s">
        <v>243</v>
      </c>
      <c r="AA77"/>
      <c r="AB77" t="s">
        <v>244</v>
      </c>
      <c r="AC77" s="7">
        <v>41967</v>
      </c>
      <c r="AD77" t="s">
        <v>126</v>
      </c>
      <c r="AG77" s="13">
        <v>325.64</v>
      </c>
      <c r="AI77" t="s">
        <v>295</v>
      </c>
      <c r="AK77" s="17"/>
      <c r="AL77" s="17"/>
      <c r="AM77" s="17"/>
      <c r="AN77" s="17"/>
      <c r="AO77" s="17"/>
      <c r="AP77" s="17"/>
    </row>
    <row r="78" spans="1:42" hidden="1" x14ac:dyDescent="0.35">
      <c r="A78" t="s">
        <v>848</v>
      </c>
      <c r="B78" t="s">
        <v>46</v>
      </c>
      <c r="C78" t="s">
        <v>12</v>
      </c>
      <c r="D78">
        <v>112414</v>
      </c>
      <c r="F78" s="7">
        <v>41967</v>
      </c>
      <c r="G78" t="s">
        <v>771</v>
      </c>
      <c r="H78">
        <v>0.33</v>
      </c>
      <c r="J78" t="s">
        <v>12</v>
      </c>
      <c r="K78">
        <v>112414</v>
      </c>
      <c r="L78" t="s">
        <v>589</v>
      </c>
      <c r="M78" t="s">
        <v>46</v>
      </c>
      <c r="S78"/>
      <c r="T78"/>
      <c r="U78"/>
      <c r="V78"/>
      <c r="W78" s="15"/>
      <c r="X78" s="15"/>
      <c r="Y78" s="15"/>
      <c r="Z78" t="s">
        <v>243</v>
      </c>
      <c r="AA78"/>
      <c r="AB78" t="s">
        <v>244</v>
      </c>
      <c r="AC78" s="7">
        <v>41967</v>
      </c>
      <c r="AD78" t="s">
        <v>613</v>
      </c>
      <c r="AG78" s="13">
        <v>0.33</v>
      </c>
      <c r="AI78" t="s">
        <v>295</v>
      </c>
      <c r="AK78" s="17"/>
      <c r="AL78" s="17"/>
      <c r="AM78" s="17"/>
      <c r="AN78" s="17"/>
      <c r="AO78" s="17"/>
      <c r="AP78" s="17"/>
    </row>
    <row r="79" spans="1:42" hidden="1" x14ac:dyDescent="0.35">
      <c r="A79" t="s">
        <v>848</v>
      </c>
      <c r="B79" t="s">
        <v>46</v>
      </c>
      <c r="C79" t="s">
        <v>12</v>
      </c>
      <c r="D79">
        <v>112414</v>
      </c>
      <c r="F79" s="7">
        <v>41967</v>
      </c>
      <c r="G79" t="s">
        <v>102</v>
      </c>
      <c r="H79">
        <v>-325.96999999999997</v>
      </c>
      <c r="J79" t="s">
        <v>12</v>
      </c>
      <c r="K79">
        <v>112414</v>
      </c>
      <c r="M79" t="s">
        <v>46</v>
      </c>
      <c r="N79" s="12" t="s">
        <v>249</v>
      </c>
      <c r="Z79" t="s">
        <v>243</v>
      </c>
      <c r="AA79"/>
      <c r="AB79" t="s">
        <v>244</v>
      </c>
      <c r="AC79" s="7">
        <v>41967</v>
      </c>
      <c r="AD79" t="s">
        <v>102</v>
      </c>
      <c r="AF79" t="s">
        <v>296</v>
      </c>
      <c r="AG79" s="13">
        <v>-325.96999999999997</v>
      </c>
      <c r="AI79" t="s">
        <v>295</v>
      </c>
      <c r="AK79" s="17"/>
      <c r="AL79" s="17"/>
      <c r="AM79" s="17"/>
      <c r="AN79" s="17"/>
      <c r="AO79" s="17"/>
      <c r="AP79" s="17"/>
    </row>
    <row r="80" spans="1:42" hidden="1" x14ac:dyDescent="0.35">
      <c r="A80" t="s">
        <v>848</v>
      </c>
      <c r="B80" t="s">
        <v>47</v>
      </c>
      <c r="C80" t="s">
        <v>12</v>
      </c>
      <c r="D80">
        <v>112414</v>
      </c>
      <c r="E80" s="4">
        <v>11.82</v>
      </c>
      <c r="F80" s="7">
        <v>41967</v>
      </c>
      <c r="G80" t="s">
        <v>656</v>
      </c>
      <c r="H80">
        <v>325.76</v>
      </c>
      <c r="J80" t="s">
        <v>12</v>
      </c>
      <c r="K80">
        <v>112414</v>
      </c>
      <c r="L80" t="s">
        <v>14</v>
      </c>
      <c r="M80" t="s">
        <v>47</v>
      </c>
      <c r="Q80" s="4">
        <v>11.82</v>
      </c>
      <c r="S80"/>
      <c r="T80"/>
      <c r="U80"/>
      <c r="V80"/>
      <c r="W80" s="15"/>
      <c r="X80" s="15"/>
      <c r="Y80" s="15"/>
      <c r="Z80" t="s">
        <v>243</v>
      </c>
      <c r="AA80"/>
      <c r="AB80" t="s">
        <v>244</v>
      </c>
      <c r="AC80" s="7">
        <v>41967</v>
      </c>
      <c r="AD80" t="s">
        <v>127</v>
      </c>
      <c r="AG80" s="13">
        <v>325.76</v>
      </c>
      <c r="AI80" t="s">
        <v>297</v>
      </c>
      <c r="AK80" s="17"/>
      <c r="AL80" s="17"/>
      <c r="AM80" s="17"/>
      <c r="AN80" s="17"/>
      <c r="AO80" s="17"/>
      <c r="AP80" s="17"/>
    </row>
    <row r="81" spans="1:42" hidden="1" x14ac:dyDescent="0.35">
      <c r="A81" t="s">
        <v>848</v>
      </c>
      <c r="B81" t="s">
        <v>47</v>
      </c>
      <c r="C81" t="s">
        <v>12</v>
      </c>
      <c r="D81">
        <v>112414</v>
      </c>
      <c r="F81" s="7">
        <v>41967</v>
      </c>
      <c r="G81" t="s">
        <v>772</v>
      </c>
      <c r="H81">
        <v>0.33</v>
      </c>
      <c r="J81" t="s">
        <v>12</v>
      </c>
      <c r="K81">
        <v>112414</v>
      </c>
      <c r="L81" t="s">
        <v>589</v>
      </c>
      <c r="M81" t="s">
        <v>47</v>
      </c>
      <c r="S81"/>
      <c r="T81"/>
      <c r="U81"/>
      <c r="V81"/>
      <c r="W81" s="15"/>
      <c r="X81" s="15"/>
      <c r="Y81" s="15"/>
      <c r="Z81" t="s">
        <v>243</v>
      </c>
      <c r="AA81"/>
      <c r="AB81" t="s">
        <v>244</v>
      </c>
      <c r="AC81" s="7">
        <v>41967</v>
      </c>
      <c r="AD81" t="s">
        <v>614</v>
      </c>
      <c r="AG81" s="13">
        <v>0.33</v>
      </c>
      <c r="AI81" t="s">
        <v>297</v>
      </c>
      <c r="AK81" s="17"/>
      <c r="AL81" s="17"/>
      <c r="AM81" s="17"/>
      <c r="AN81" s="17"/>
      <c r="AO81" s="17"/>
      <c r="AP81" s="17"/>
    </row>
    <row r="82" spans="1:42" hidden="1" x14ac:dyDescent="0.35">
      <c r="A82" t="s">
        <v>848</v>
      </c>
      <c r="B82" t="s">
        <v>47</v>
      </c>
      <c r="C82" t="s">
        <v>12</v>
      </c>
      <c r="D82">
        <v>112414</v>
      </c>
      <c r="F82" s="7">
        <v>41967</v>
      </c>
      <c r="G82" t="s">
        <v>102</v>
      </c>
      <c r="H82">
        <v>-326.08999999999997</v>
      </c>
      <c r="J82" t="s">
        <v>12</v>
      </c>
      <c r="K82">
        <v>112414</v>
      </c>
      <c r="M82" t="s">
        <v>47</v>
      </c>
      <c r="N82" s="12" t="s">
        <v>249</v>
      </c>
      <c r="Z82" t="s">
        <v>243</v>
      </c>
      <c r="AA82"/>
      <c r="AB82" t="s">
        <v>244</v>
      </c>
      <c r="AC82" s="7">
        <v>41967</v>
      </c>
      <c r="AD82" t="s">
        <v>102</v>
      </c>
      <c r="AF82" t="s">
        <v>298</v>
      </c>
      <c r="AG82" s="13">
        <v>-326.08999999999997</v>
      </c>
      <c r="AI82" t="s">
        <v>297</v>
      </c>
      <c r="AK82" s="17"/>
      <c r="AL82" s="17"/>
      <c r="AM82" s="17"/>
      <c r="AN82" s="17"/>
      <c r="AO82" s="17"/>
      <c r="AP82" s="17"/>
    </row>
    <row r="83" spans="1:42" hidden="1" x14ac:dyDescent="0.35">
      <c r="A83" t="s">
        <v>848</v>
      </c>
      <c r="B83" t="s">
        <v>48</v>
      </c>
      <c r="C83" t="s">
        <v>12</v>
      </c>
      <c r="D83">
        <v>112414</v>
      </c>
      <c r="E83" s="4">
        <v>25.84</v>
      </c>
      <c r="F83" s="7">
        <v>41967</v>
      </c>
      <c r="G83" t="s">
        <v>657</v>
      </c>
      <c r="H83">
        <v>325.83999999999997</v>
      </c>
      <c r="J83" t="s">
        <v>12</v>
      </c>
      <c r="K83">
        <v>112414</v>
      </c>
      <c r="L83" t="s">
        <v>14</v>
      </c>
      <c r="M83" t="s">
        <v>48</v>
      </c>
      <c r="Q83" s="4">
        <v>25.84</v>
      </c>
      <c r="S83"/>
      <c r="T83"/>
      <c r="U83"/>
      <c r="V83"/>
      <c r="W83" s="15"/>
      <c r="X83" s="15"/>
      <c r="Y83" s="15"/>
      <c r="Z83" t="s">
        <v>243</v>
      </c>
      <c r="AA83"/>
      <c r="AB83" t="s">
        <v>244</v>
      </c>
      <c r="AC83" s="7">
        <v>41967</v>
      </c>
      <c r="AD83" t="s">
        <v>128</v>
      </c>
      <c r="AG83" s="13">
        <v>325.83999999999997</v>
      </c>
      <c r="AI83" t="s">
        <v>299</v>
      </c>
      <c r="AK83" s="17"/>
      <c r="AL83" s="17"/>
      <c r="AM83" s="17"/>
      <c r="AN83" s="17"/>
      <c r="AO83" s="17"/>
      <c r="AP83" s="17"/>
    </row>
    <row r="84" spans="1:42" hidden="1" x14ac:dyDescent="0.35">
      <c r="A84" t="s">
        <v>848</v>
      </c>
      <c r="B84" t="s">
        <v>48</v>
      </c>
      <c r="C84" t="s">
        <v>12</v>
      </c>
      <c r="D84">
        <v>112414</v>
      </c>
      <c r="F84" s="7">
        <v>41967</v>
      </c>
      <c r="G84" t="s">
        <v>773</v>
      </c>
      <c r="H84">
        <v>0.33</v>
      </c>
      <c r="J84" t="s">
        <v>12</v>
      </c>
      <c r="K84">
        <v>112414</v>
      </c>
      <c r="L84" t="s">
        <v>589</v>
      </c>
      <c r="M84" t="s">
        <v>48</v>
      </c>
      <c r="S84"/>
      <c r="T84"/>
      <c r="U84"/>
      <c r="V84"/>
      <c r="W84" s="15"/>
      <c r="X84" s="15"/>
      <c r="Y84" s="15"/>
      <c r="Z84" t="s">
        <v>243</v>
      </c>
      <c r="AA84"/>
      <c r="AB84" t="s">
        <v>244</v>
      </c>
      <c r="AC84" s="7">
        <v>41967</v>
      </c>
      <c r="AD84" t="s">
        <v>615</v>
      </c>
      <c r="AG84" s="13">
        <v>0.33</v>
      </c>
      <c r="AI84" t="s">
        <v>299</v>
      </c>
      <c r="AK84" s="17"/>
      <c r="AL84" s="17"/>
      <c r="AM84" s="17"/>
      <c r="AN84" s="17"/>
      <c r="AO84" s="17"/>
      <c r="AP84" s="17"/>
    </row>
    <row r="85" spans="1:42" hidden="1" x14ac:dyDescent="0.35">
      <c r="A85" t="s">
        <v>848</v>
      </c>
      <c r="B85" t="s">
        <v>48</v>
      </c>
      <c r="C85" t="s">
        <v>12</v>
      </c>
      <c r="D85">
        <v>112414</v>
      </c>
      <c r="F85" s="7">
        <v>41967</v>
      </c>
      <c r="G85" t="s">
        <v>102</v>
      </c>
      <c r="H85">
        <v>-326.16999999999996</v>
      </c>
      <c r="J85" t="s">
        <v>12</v>
      </c>
      <c r="K85">
        <v>112414</v>
      </c>
      <c r="M85" t="s">
        <v>48</v>
      </c>
      <c r="N85" s="12" t="s">
        <v>249</v>
      </c>
      <c r="Z85" t="s">
        <v>243</v>
      </c>
      <c r="AA85"/>
      <c r="AB85" t="s">
        <v>244</v>
      </c>
      <c r="AC85" s="7">
        <v>41967</v>
      </c>
      <c r="AD85" t="s">
        <v>102</v>
      </c>
      <c r="AF85" t="s">
        <v>300</v>
      </c>
      <c r="AG85" s="13">
        <v>-326.16999999999996</v>
      </c>
      <c r="AI85" t="s">
        <v>299</v>
      </c>
      <c r="AK85" s="17"/>
      <c r="AL85" s="17"/>
      <c r="AM85" s="17"/>
      <c r="AN85" s="17"/>
      <c r="AO85" s="17"/>
      <c r="AP85" s="17"/>
    </row>
    <row r="86" spans="1:42" hidden="1" x14ac:dyDescent="0.35">
      <c r="A86" t="s">
        <v>848</v>
      </c>
      <c r="B86" t="s">
        <v>49</v>
      </c>
      <c r="C86" t="s">
        <v>12</v>
      </c>
      <c r="D86">
        <v>112414</v>
      </c>
      <c r="E86" s="4">
        <v>12.07</v>
      </c>
      <c r="F86" s="7">
        <v>41967</v>
      </c>
      <c r="G86" t="s">
        <v>658</v>
      </c>
      <c r="H86">
        <v>325.77</v>
      </c>
      <c r="J86" t="s">
        <v>12</v>
      </c>
      <c r="K86">
        <v>112414</v>
      </c>
      <c r="L86" t="s">
        <v>14</v>
      </c>
      <c r="M86" t="s">
        <v>49</v>
      </c>
      <c r="Q86" s="4">
        <v>12.07</v>
      </c>
      <c r="S86"/>
      <c r="T86"/>
      <c r="U86"/>
      <c r="V86"/>
      <c r="W86" s="15"/>
      <c r="X86" s="15"/>
      <c r="Y86" s="15"/>
      <c r="Z86" t="s">
        <v>243</v>
      </c>
      <c r="AA86"/>
      <c r="AB86" t="s">
        <v>244</v>
      </c>
      <c r="AC86" s="7">
        <v>41967</v>
      </c>
      <c r="AD86" t="s">
        <v>129</v>
      </c>
      <c r="AG86" s="13">
        <v>325.77</v>
      </c>
      <c r="AI86" t="s">
        <v>301</v>
      </c>
      <c r="AK86" s="17"/>
      <c r="AL86" s="17"/>
      <c r="AM86" s="17"/>
      <c r="AN86" s="17"/>
      <c r="AO86" s="17"/>
      <c r="AP86" s="17"/>
    </row>
    <row r="87" spans="1:42" hidden="1" x14ac:dyDescent="0.35">
      <c r="A87" t="s">
        <v>848</v>
      </c>
      <c r="B87" t="s">
        <v>49</v>
      </c>
      <c r="C87" t="s">
        <v>12</v>
      </c>
      <c r="D87">
        <v>112414</v>
      </c>
      <c r="F87" s="7">
        <v>41967</v>
      </c>
      <c r="G87" t="s">
        <v>774</v>
      </c>
      <c r="H87">
        <v>0.33</v>
      </c>
      <c r="J87" t="s">
        <v>12</v>
      </c>
      <c r="K87">
        <v>112414</v>
      </c>
      <c r="L87" t="s">
        <v>589</v>
      </c>
      <c r="M87" t="s">
        <v>49</v>
      </c>
      <c r="S87"/>
      <c r="T87"/>
      <c r="U87"/>
      <c r="V87"/>
      <c r="W87" s="15"/>
      <c r="X87" s="15"/>
      <c r="Y87" s="15"/>
      <c r="Z87" t="s">
        <v>243</v>
      </c>
      <c r="AA87"/>
      <c r="AB87" t="s">
        <v>244</v>
      </c>
      <c r="AC87" s="7">
        <v>41967</v>
      </c>
      <c r="AD87" t="s">
        <v>616</v>
      </c>
      <c r="AG87" s="13">
        <v>0.33</v>
      </c>
      <c r="AI87" t="s">
        <v>301</v>
      </c>
      <c r="AK87" s="17"/>
      <c r="AL87" s="17"/>
      <c r="AM87" s="17"/>
      <c r="AN87" s="17"/>
      <c r="AO87" s="17"/>
      <c r="AP87" s="17"/>
    </row>
    <row r="88" spans="1:42" hidden="1" x14ac:dyDescent="0.35">
      <c r="A88" t="s">
        <v>848</v>
      </c>
      <c r="B88" t="s">
        <v>49</v>
      </c>
      <c r="C88" t="s">
        <v>12</v>
      </c>
      <c r="D88">
        <v>112414</v>
      </c>
      <c r="F88" s="7">
        <v>41967</v>
      </c>
      <c r="G88" t="s">
        <v>102</v>
      </c>
      <c r="H88">
        <v>-326.09999999999997</v>
      </c>
      <c r="J88" t="s">
        <v>12</v>
      </c>
      <c r="K88">
        <v>112414</v>
      </c>
      <c r="M88" t="s">
        <v>49</v>
      </c>
      <c r="N88" s="12" t="s">
        <v>249</v>
      </c>
      <c r="Z88" t="s">
        <v>243</v>
      </c>
      <c r="AA88"/>
      <c r="AB88" t="s">
        <v>244</v>
      </c>
      <c r="AC88" s="7">
        <v>41967</v>
      </c>
      <c r="AD88" t="s">
        <v>102</v>
      </c>
      <c r="AF88" t="s">
        <v>302</v>
      </c>
      <c r="AG88" s="13">
        <v>-326.09999999999997</v>
      </c>
      <c r="AI88" t="s">
        <v>301</v>
      </c>
      <c r="AK88" s="17"/>
      <c r="AL88" s="17"/>
      <c r="AM88" s="17"/>
      <c r="AN88" s="17"/>
      <c r="AO88" s="17"/>
      <c r="AP88" s="17"/>
    </row>
    <row r="89" spans="1:42" hidden="1" x14ac:dyDescent="0.35">
      <c r="A89" t="s">
        <v>848</v>
      </c>
      <c r="B89" t="s">
        <v>50</v>
      </c>
      <c r="C89" t="s">
        <v>12</v>
      </c>
      <c r="D89">
        <v>112414</v>
      </c>
      <c r="E89" s="4">
        <v>11.98</v>
      </c>
      <c r="F89" s="7">
        <v>41967</v>
      </c>
      <c r="G89" t="s">
        <v>659</v>
      </c>
      <c r="H89">
        <v>326.08999999999997</v>
      </c>
      <c r="J89" t="s">
        <v>12</v>
      </c>
      <c r="K89">
        <v>112414</v>
      </c>
      <c r="L89" t="s">
        <v>14</v>
      </c>
      <c r="M89" t="s">
        <v>50</v>
      </c>
      <c r="Q89" s="4">
        <v>11.98</v>
      </c>
      <c r="S89"/>
      <c r="T89"/>
      <c r="U89"/>
      <c r="V89"/>
      <c r="W89" s="15"/>
      <c r="X89" s="15"/>
      <c r="Y89" s="15"/>
      <c r="Z89" t="s">
        <v>243</v>
      </c>
      <c r="AA89"/>
      <c r="AB89" t="s">
        <v>244</v>
      </c>
      <c r="AC89" s="7">
        <v>41967</v>
      </c>
      <c r="AD89" t="s">
        <v>130</v>
      </c>
      <c r="AG89" s="13">
        <v>326.08999999999997</v>
      </c>
      <c r="AI89" t="s">
        <v>303</v>
      </c>
      <c r="AK89" s="17"/>
      <c r="AL89" s="17"/>
      <c r="AM89" s="17"/>
      <c r="AN89" s="17"/>
      <c r="AO89" s="17"/>
      <c r="AP89" s="17"/>
    </row>
    <row r="90" spans="1:42" hidden="1" x14ac:dyDescent="0.35">
      <c r="A90" t="s">
        <v>848</v>
      </c>
      <c r="B90" t="s">
        <v>50</v>
      </c>
      <c r="C90" t="s">
        <v>12</v>
      </c>
      <c r="D90">
        <v>112414</v>
      </c>
      <c r="F90" s="7">
        <v>41967</v>
      </c>
      <c r="G90" t="s">
        <v>775</v>
      </c>
      <c r="H90">
        <v>0.33</v>
      </c>
      <c r="J90" t="s">
        <v>12</v>
      </c>
      <c r="K90">
        <v>112414</v>
      </c>
      <c r="L90" t="s">
        <v>589</v>
      </c>
      <c r="M90" t="s">
        <v>50</v>
      </c>
      <c r="S90"/>
      <c r="T90"/>
      <c r="U90"/>
      <c r="V90"/>
      <c r="W90" s="15"/>
      <c r="X90" s="15"/>
      <c r="Y90" s="15"/>
      <c r="Z90" t="s">
        <v>243</v>
      </c>
      <c r="AA90"/>
      <c r="AB90" t="s">
        <v>244</v>
      </c>
      <c r="AC90" s="7">
        <v>41967</v>
      </c>
      <c r="AD90" t="s">
        <v>617</v>
      </c>
      <c r="AG90" s="13">
        <v>0.33</v>
      </c>
      <c r="AI90" t="s">
        <v>303</v>
      </c>
      <c r="AK90" s="17"/>
      <c r="AL90" s="17"/>
      <c r="AM90" s="17"/>
      <c r="AN90" s="17"/>
      <c r="AO90" s="17"/>
      <c r="AP90" s="17"/>
    </row>
    <row r="91" spans="1:42" hidden="1" x14ac:dyDescent="0.35">
      <c r="A91" t="s">
        <v>848</v>
      </c>
      <c r="B91" t="s">
        <v>50</v>
      </c>
      <c r="C91" t="s">
        <v>12</v>
      </c>
      <c r="D91">
        <v>112414</v>
      </c>
      <c r="F91" s="7">
        <v>41967</v>
      </c>
      <c r="G91" t="s">
        <v>102</v>
      </c>
      <c r="H91">
        <v>-326.41999999999996</v>
      </c>
      <c r="J91" t="s">
        <v>12</v>
      </c>
      <c r="K91">
        <v>112414</v>
      </c>
      <c r="M91" t="s">
        <v>50</v>
      </c>
      <c r="N91" s="12" t="s">
        <v>249</v>
      </c>
      <c r="Z91" t="s">
        <v>243</v>
      </c>
      <c r="AA91"/>
      <c r="AB91" t="s">
        <v>244</v>
      </c>
      <c r="AC91" s="7">
        <v>41967</v>
      </c>
      <c r="AD91" t="s">
        <v>102</v>
      </c>
      <c r="AF91" t="s">
        <v>304</v>
      </c>
      <c r="AG91" s="13">
        <v>-326.41999999999996</v>
      </c>
      <c r="AI91" t="s">
        <v>303</v>
      </c>
      <c r="AK91" s="17"/>
      <c r="AL91" s="17"/>
      <c r="AM91" s="17"/>
      <c r="AN91" s="17"/>
      <c r="AO91" s="17"/>
      <c r="AP91" s="17"/>
    </row>
    <row r="92" spans="1:42" hidden="1" x14ac:dyDescent="0.35">
      <c r="A92" t="s">
        <v>848</v>
      </c>
      <c r="B92" t="s">
        <v>51</v>
      </c>
      <c r="C92" t="s">
        <v>12</v>
      </c>
      <c r="D92">
        <v>112414</v>
      </c>
      <c r="E92" s="4">
        <v>4.3899999999999997</v>
      </c>
      <c r="F92" s="7">
        <v>41967</v>
      </c>
      <c r="G92" t="s">
        <v>660</v>
      </c>
      <c r="H92">
        <v>325.39</v>
      </c>
      <c r="J92" t="s">
        <v>12</v>
      </c>
      <c r="K92">
        <v>112414</v>
      </c>
      <c r="L92" t="s">
        <v>14</v>
      </c>
      <c r="M92" t="s">
        <v>51</v>
      </c>
      <c r="Q92" s="4">
        <v>4.3899999999999997</v>
      </c>
      <c r="S92"/>
      <c r="T92"/>
      <c r="U92"/>
      <c r="V92"/>
      <c r="W92" s="15"/>
      <c r="X92" s="15"/>
      <c r="Y92" s="15"/>
      <c r="Z92" t="s">
        <v>243</v>
      </c>
      <c r="AA92"/>
      <c r="AB92" t="s">
        <v>244</v>
      </c>
      <c r="AC92" s="7">
        <v>41967</v>
      </c>
      <c r="AD92" t="s">
        <v>131</v>
      </c>
      <c r="AG92" s="13">
        <v>325.39</v>
      </c>
      <c r="AI92" t="s">
        <v>305</v>
      </c>
      <c r="AK92" s="17"/>
      <c r="AL92" s="17"/>
      <c r="AM92" s="17"/>
      <c r="AN92" s="17"/>
      <c r="AO92" s="17"/>
      <c r="AP92" s="17"/>
    </row>
    <row r="93" spans="1:42" hidden="1" x14ac:dyDescent="0.35">
      <c r="A93" t="s">
        <v>848</v>
      </c>
      <c r="B93" t="s">
        <v>51</v>
      </c>
      <c r="C93" t="s">
        <v>12</v>
      </c>
      <c r="D93">
        <v>112414</v>
      </c>
      <c r="F93" s="7">
        <v>41967</v>
      </c>
      <c r="G93" t="s">
        <v>776</v>
      </c>
      <c r="H93">
        <v>0.34</v>
      </c>
      <c r="J93" t="s">
        <v>12</v>
      </c>
      <c r="K93">
        <v>112414</v>
      </c>
      <c r="L93" t="s">
        <v>589</v>
      </c>
      <c r="M93" t="s">
        <v>51</v>
      </c>
      <c r="S93"/>
      <c r="T93"/>
      <c r="U93"/>
      <c r="V93"/>
      <c r="W93" s="15"/>
      <c r="X93" s="15"/>
      <c r="Y93" s="15"/>
      <c r="Z93" t="s">
        <v>243</v>
      </c>
      <c r="AA93"/>
      <c r="AB93" t="s">
        <v>244</v>
      </c>
      <c r="AC93" s="7">
        <v>41967</v>
      </c>
      <c r="AD93" t="s">
        <v>618</v>
      </c>
      <c r="AG93" s="13">
        <v>0.34</v>
      </c>
      <c r="AI93" t="s">
        <v>305</v>
      </c>
      <c r="AK93" s="17"/>
      <c r="AL93" s="17"/>
      <c r="AM93" s="17"/>
      <c r="AN93" s="17"/>
      <c r="AO93" s="17"/>
      <c r="AP93" s="17"/>
    </row>
    <row r="94" spans="1:42" hidden="1" x14ac:dyDescent="0.35">
      <c r="A94" t="s">
        <v>848</v>
      </c>
      <c r="B94" t="s">
        <v>51</v>
      </c>
      <c r="C94" t="s">
        <v>12</v>
      </c>
      <c r="D94">
        <v>112414</v>
      </c>
      <c r="F94" s="7">
        <v>41967</v>
      </c>
      <c r="G94" t="s">
        <v>102</v>
      </c>
      <c r="H94">
        <v>-325.72999999999996</v>
      </c>
      <c r="J94" t="s">
        <v>12</v>
      </c>
      <c r="K94">
        <v>112414</v>
      </c>
      <c r="M94" t="s">
        <v>51</v>
      </c>
      <c r="N94" s="12" t="s">
        <v>249</v>
      </c>
      <c r="Z94" t="s">
        <v>243</v>
      </c>
      <c r="AA94"/>
      <c r="AB94" t="s">
        <v>244</v>
      </c>
      <c r="AC94" s="7">
        <v>41967</v>
      </c>
      <c r="AD94" t="s">
        <v>102</v>
      </c>
      <c r="AF94" t="s">
        <v>306</v>
      </c>
      <c r="AG94" s="13">
        <v>-325.72999999999996</v>
      </c>
      <c r="AI94" t="s">
        <v>305</v>
      </c>
      <c r="AK94" s="17"/>
      <c r="AL94" s="17"/>
      <c r="AM94" s="17"/>
      <c r="AN94" s="17"/>
      <c r="AO94" s="17"/>
      <c r="AP94" s="17"/>
    </row>
    <row r="95" spans="1:42" hidden="1" x14ac:dyDescent="0.35">
      <c r="A95" t="s">
        <v>848</v>
      </c>
      <c r="B95" t="s">
        <v>52</v>
      </c>
      <c r="C95" t="s">
        <v>12</v>
      </c>
      <c r="D95">
        <v>112414</v>
      </c>
      <c r="E95" s="4">
        <v>18.55</v>
      </c>
      <c r="F95" s="7">
        <v>41967</v>
      </c>
      <c r="G95" t="s">
        <v>661</v>
      </c>
      <c r="H95">
        <v>325.92</v>
      </c>
      <c r="J95" t="s">
        <v>12</v>
      </c>
      <c r="K95">
        <v>112414</v>
      </c>
      <c r="L95" t="s">
        <v>14</v>
      </c>
      <c r="M95" t="s">
        <v>52</v>
      </c>
      <c r="Q95" s="4">
        <v>18.55</v>
      </c>
      <c r="S95"/>
      <c r="T95"/>
      <c r="U95"/>
      <c r="V95"/>
      <c r="W95" s="15"/>
      <c r="X95" s="15"/>
      <c r="Y95" s="15"/>
      <c r="Z95" t="s">
        <v>243</v>
      </c>
      <c r="AA95"/>
      <c r="AB95" t="s">
        <v>244</v>
      </c>
      <c r="AC95" s="7">
        <v>41967</v>
      </c>
      <c r="AD95" t="s">
        <v>132</v>
      </c>
      <c r="AG95" s="13">
        <v>325.92</v>
      </c>
      <c r="AI95" t="s">
        <v>307</v>
      </c>
      <c r="AK95" s="17"/>
      <c r="AL95" s="17"/>
      <c r="AM95" s="17"/>
      <c r="AN95" s="17"/>
      <c r="AO95" s="17"/>
      <c r="AP95" s="17"/>
    </row>
    <row r="96" spans="1:42" hidden="1" x14ac:dyDescent="0.35">
      <c r="A96" t="s">
        <v>848</v>
      </c>
      <c r="B96" t="s">
        <v>52</v>
      </c>
      <c r="C96" t="s">
        <v>12</v>
      </c>
      <c r="D96">
        <v>112414</v>
      </c>
      <c r="F96" s="7">
        <v>41967</v>
      </c>
      <c r="G96" t="s">
        <v>777</v>
      </c>
      <c r="H96">
        <v>0.33</v>
      </c>
      <c r="J96" t="s">
        <v>12</v>
      </c>
      <c r="K96">
        <v>112414</v>
      </c>
      <c r="L96" t="s">
        <v>589</v>
      </c>
      <c r="M96" t="s">
        <v>52</v>
      </c>
      <c r="S96"/>
      <c r="T96"/>
      <c r="U96"/>
      <c r="V96"/>
      <c r="W96" s="15"/>
      <c r="X96" s="15"/>
      <c r="Y96" s="15"/>
      <c r="Z96" t="s">
        <v>243</v>
      </c>
      <c r="AA96"/>
      <c r="AB96" t="s">
        <v>244</v>
      </c>
      <c r="AC96" s="7">
        <v>41967</v>
      </c>
      <c r="AD96" t="s">
        <v>619</v>
      </c>
      <c r="AG96" s="13">
        <v>0.33</v>
      </c>
      <c r="AI96" t="s">
        <v>307</v>
      </c>
      <c r="AK96" s="17"/>
      <c r="AL96" s="17"/>
      <c r="AM96" s="17"/>
      <c r="AN96" s="17"/>
      <c r="AO96" s="17"/>
      <c r="AP96" s="17"/>
    </row>
    <row r="97" spans="1:42" hidden="1" x14ac:dyDescent="0.35">
      <c r="A97" t="s">
        <v>848</v>
      </c>
      <c r="B97" t="s">
        <v>52</v>
      </c>
      <c r="C97" t="s">
        <v>12</v>
      </c>
      <c r="D97">
        <v>112414</v>
      </c>
      <c r="F97" s="7">
        <v>41967</v>
      </c>
      <c r="G97" t="s">
        <v>102</v>
      </c>
      <c r="H97">
        <v>-326.25</v>
      </c>
      <c r="J97" t="s">
        <v>12</v>
      </c>
      <c r="K97">
        <v>112414</v>
      </c>
      <c r="M97" t="s">
        <v>52</v>
      </c>
      <c r="N97" s="12" t="s">
        <v>249</v>
      </c>
      <c r="Z97" t="s">
        <v>243</v>
      </c>
      <c r="AA97"/>
      <c r="AB97" t="s">
        <v>244</v>
      </c>
      <c r="AC97" s="7">
        <v>41967</v>
      </c>
      <c r="AD97" t="s">
        <v>102</v>
      </c>
      <c r="AF97" t="s">
        <v>308</v>
      </c>
      <c r="AG97" s="13">
        <v>-326.25</v>
      </c>
      <c r="AI97" t="s">
        <v>307</v>
      </c>
      <c r="AK97" s="17"/>
      <c r="AL97" s="17"/>
      <c r="AM97" s="17"/>
      <c r="AN97" s="17"/>
      <c r="AO97" s="17"/>
      <c r="AP97" s="17"/>
    </row>
    <row r="98" spans="1:42" hidden="1" x14ac:dyDescent="0.35">
      <c r="A98" t="s">
        <v>845</v>
      </c>
      <c r="B98" t="s">
        <v>41</v>
      </c>
      <c r="C98" t="s">
        <v>12</v>
      </c>
      <c r="D98">
        <v>112414</v>
      </c>
      <c r="F98" s="7">
        <v>41985</v>
      </c>
      <c r="G98" t="s">
        <v>102</v>
      </c>
      <c r="H98">
        <v>6.22</v>
      </c>
      <c r="J98" t="s">
        <v>12</v>
      </c>
      <c r="K98">
        <v>112414</v>
      </c>
      <c r="L98" t="s">
        <v>15</v>
      </c>
      <c r="M98" t="s">
        <v>41</v>
      </c>
      <c r="N98" s="12" t="s">
        <v>249</v>
      </c>
      <c r="Z98" t="s">
        <v>243</v>
      </c>
      <c r="AB98" t="s">
        <v>244</v>
      </c>
      <c r="AC98" s="7">
        <v>41985</v>
      </c>
      <c r="AD98" t="s">
        <v>102</v>
      </c>
      <c r="AF98" t="s">
        <v>309</v>
      </c>
      <c r="AG98" s="16">
        <v>6.22</v>
      </c>
      <c r="AI98" t="s">
        <v>310</v>
      </c>
      <c r="AK98" s="17"/>
      <c r="AL98" s="17"/>
      <c r="AM98" s="17"/>
      <c r="AN98" s="17"/>
      <c r="AO98" s="17"/>
      <c r="AP98" s="17"/>
    </row>
    <row r="99" spans="1:42" hidden="1" x14ac:dyDescent="0.35">
      <c r="A99" t="s">
        <v>845</v>
      </c>
      <c r="B99" t="s">
        <v>41</v>
      </c>
      <c r="C99" t="s">
        <v>12</v>
      </c>
      <c r="D99">
        <v>112414</v>
      </c>
      <c r="F99" s="7">
        <v>41985</v>
      </c>
      <c r="G99" t="s">
        <v>587</v>
      </c>
      <c r="H99">
        <v>-6.22</v>
      </c>
      <c r="J99" t="s">
        <v>12</v>
      </c>
      <c r="K99">
        <v>112414</v>
      </c>
      <c r="L99" t="s">
        <v>15</v>
      </c>
      <c r="M99" t="s">
        <v>41</v>
      </c>
      <c r="S99"/>
      <c r="T99"/>
      <c r="U99"/>
      <c r="V99"/>
      <c r="W99" s="15"/>
      <c r="X99" s="15"/>
      <c r="Y99" s="15"/>
      <c r="Z99" t="s">
        <v>243</v>
      </c>
      <c r="AB99" t="s">
        <v>244</v>
      </c>
      <c r="AC99" s="7">
        <v>41985</v>
      </c>
      <c r="AD99" t="s">
        <v>133</v>
      </c>
      <c r="AG99" s="13">
        <v>-6.22</v>
      </c>
      <c r="AI99" t="s">
        <v>310</v>
      </c>
      <c r="AK99" s="17"/>
      <c r="AL99" s="17"/>
      <c r="AM99" s="17"/>
      <c r="AN99" s="17"/>
      <c r="AO99" s="17"/>
      <c r="AP99" s="17"/>
    </row>
    <row r="100" spans="1:42" hidden="1" x14ac:dyDescent="0.35">
      <c r="A100" t="s">
        <v>845</v>
      </c>
      <c r="B100" t="s">
        <v>33</v>
      </c>
      <c r="C100" t="s">
        <v>12</v>
      </c>
      <c r="D100">
        <v>112414</v>
      </c>
      <c r="F100" s="7">
        <v>41988</v>
      </c>
      <c r="G100" t="s">
        <v>102</v>
      </c>
      <c r="H100">
        <v>1.48</v>
      </c>
      <c r="J100" t="s">
        <v>12</v>
      </c>
      <c r="K100">
        <v>112414</v>
      </c>
      <c r="L100" t="s">
        <v>15</v>
      </c>
      <c r="M100" t="s">
        <v>33</v>
      </c>
      <c r="N100" s="12" t="s">
        <v>249</v>
      </c>
      <c r="Z100" t="s">
        <v>243</v>
      </c>
      <c r="AB100" t="s">
        <v>244</v>
      </c>
      <c r="AC100" s="7">
        <v>41988</v>
      </c>
      <c r="AD100" t="s">
        <v>102</v>
      </c>
      <c r="AF100" t="s">
        <v>311</v>
      </c>
      <c r="AG100" s="16">
        <v>1.48</v>
      </c>
      <c r="AI100" t="s">
        <v>312</v>
      </c>
      <c r="AK100" s="17"/>
      <c r="AL100" s="17"/>
      <c r="AM100" s="17"/>
      <c r="AN100" s="17"/>
      <c r="AO100" s="17"/>
      <c r="AP100" s="17"/>
    </row>
    <row r="101" spans="1:42" hidden="1" x14ac:dyDescent="0.35">
      <c r="A101" t="s">
        <v>845</v>
      </c>
      <c r="B101" t="s">
        <v>33</v>
      </c>
      <c r="C101" t="s">
        <v>12</v>
      </c>
      <c r="D101">
        <v>112414</v>
      </c>
      <c r="F101" s="7">
        <v>41988</v>
      </c>
      <c r="G101" t="s">
        <v>587</v>
      </c>
      <c r="H101">
        <v>-1.48</v>
      </c>
      <c r="J101" t="s">
        <v>12</v>
      </c>
      <c r="K101">
        <v>112414</v>
      </c>
      <c r="L101" t="s">
        <v>15</v>
      </c>
      <c r="M101" t="s">
        <v>33</v>
      </c>
      <c r="S101"/>
      <c r="T101"/>
      <c r="U101"/>
      <c r="V101"/>
      <c r="W101" s="15"/>
      <c r="X101" s="15"/>
      <c r="Y101" s="15"/>
      <c r="Z101" t="s">
        <v>243</v>
      </c>
      <c r="AB101" t="s">
        <v>244</v>
      </c>
      <c r="AC101" s="7">
        <v>41988</v>
      </c>
      <c r="AD101" t="s">
        <v>134</v>
      </c>
      <c r="AG101" s="13">
        <v>-1.48</v>
      </c>
      <c r="AI101" t="s">
        <v>312</v>
      </c>
      <c r="AK101" s="17"/>
      <c r="AL101" s="17"/>
      <c r="AM101" s="17"/>
      <c r="AN101" s="17"/>
      <c r="AO101" s="17"/>
      <c r="AP101" s="17"/>
    </row>
    <row r="102" spans="1:42" hidden="1" x14ac:dyDescent="0.35">
      <c r="A102" t="s">
        <v>845</v>
      </c>
      <c r="B102" t="s">
        <v>24</v>
      </c>
      <c r="C102" t="s">
        <v>12</v>
      </c>
      <c r="D102">
        <v>112414</v>
      </c>
      <c r="F102" s="7">
        <v>41997</v>
      </c>
      <c r="G102" t="s">
        <v>102</v>
      </c>
      <c r="H102">
        <v>3.8</v>
      </c>
      <c r="J102" t="s">
        <v>12</v>
      </c>
      <c r="K102">
        <v>112414</v>
      </c>
      <c r="L102" t="s">
        <v>15</v>
      </c>
      <c r="M102" t="s">
        <v>24</v>
      </c>
      <c r="N102" s="12" t="s">
        <v>249</v>
      </c>
      <c r="Z102" t="s">
        <v>243</v>
      </c>
      <c r="AB102" t="s">
        <v>244</v>
      </c>
      <c r="AC102" s="7">
        <v>41997</v>
      </c>
      <c r="AD102" t="s">
        <v>102</v>
      </c>
      <c r="AF102" t="s">
        <v>313</v>
      </c>
      <c r="AG102" s="16">
        <v>3.8</v>
      </c>
      <c r="AI102" t="s">
        <v>314</v>
      </c>
      <c r="AK102" s="17"/>
      <c r="AL102" s="17"/>
      <c r="AM102" s="17"/>
      <c r="AN102" s="17"/>
      <c r="AO102" s="17"/>
      <c r="AP102" s="17"/>
    </row>
    <row r="103" spans="1:42" hidden="1" x14ac:dyDescent="0.35">
      <c r="A103" t="s">
        <v>845</v>
      </c>
      <c r="B103" t="s">
        <v>24</v>
      </c>
      <c r="C103" t="s">
        <v>12</v>
      </c>
      <c r="D103">
        <v>112414</v>
      </c>
      <c r="F103" s="7">
        <v>41997</v>
      </c>
      <c r="G103" t="s">
        <v>587</v>
      </c>
      <c r="H103">
        <v>-3.8</v>
      </c>
      <c r="J103" t="s">
        <v>12</v>
      </c>
      <c r="K103">
        <v>112414</v>
      </c>
      <c r="L103" t="s">
        <v>15</v>
      </c>
      <c r="M103" t="s">
        <v>24</v>
      </c>
      <c r="S103"/>
      <c r="T103"/>
      <c r="U103"/>
      <c r="V103"/>
      <c r="W103" s="15"/>
      <c r="X103" s="15"/>
      <c r="Y103" s="15"/>
      <c r="Z103" t="s">
        <v>243</v>
      </c>
      <c r="AB103" t="s">
        <v>244</v>
      </c>
      <c r="AC103" s="7">
        <v>41997</v>
      </c>
      <c r="AD103" t="s">
        <v>135</v>
      </c>
      <c r="AG103" s="13">
        <v>-3.8</v>
      </c>
      <c r="AI103" t="s">
        <v>314</v>
      </c>
      <c r="AK103" s="17"/>
      <c r="AL103" s="17"/>
      <c r="AM103" s="17"/>
      <c r="AN103" s="17"/>
      <c r="AO103" s="17"/>
      <c r="AP103" s="17"/>
    </row>
    <row r="104" spans="1:42" hidden="1" x14ac:dyDescent="0.35">
      <c r="A104" t="s">
        <v>317</v>
      </c>
      <c r="C104" t="s">
        <v>12</v>
      </c>
      <c r="F104" s="7">
        <v>42002</v>
      </c>
      <c r="G104" t="s">
        <v>101</v>
      </c>
      <c r="H104">
        <v>222.8</v>
      </c>
      <c r="S104"/>
      <c r="T104"/>
      <c r="U104"/>
      <c r="V104"/>
      <c r="W104" s="15"/>
      <c r="X104" s="15"/>
      <c r="Y104" s="15"/>
      <c r="Z104" t="s">
        <v>243</v>
      </c>
      <c r="AB104" t="s">
        <v>244</v>
      </c>
      <c r="AC104" s="7">
        <v>42002</v>
      </c>
      <c r="AD104" t="s">
        <v>101</v>
      </c>
      <c r="AG104" s="13">
        <f>-AG103</f>
        <v>3.8</v>
      </c>
      <c r="AI104" t="s">
        <v>318</v>
      </c>
    </row>
    <row r="105" spans="1:42" hidden="1" x14ac:dyDescent="0.35">
      <c r="A105" t="s">
        <v>317</v>
      </c>
      <c r="C105" t="s">
        <v>12</v>
      </c>
      <c r="F105" s="7">
        <v>42002</v>
      </c>
      <c r="G105" t="s">
        <v>102</v>
      </c>
      <c r="H105">
        <v>-222.8</v>
      </c>
      <c r="S105"/>
      <c r="T105"/>
      <c r="U105"/>
      <c r="V105"/>
      <c r="W105" s="15"/>
      <c r="X105" s="15"/>
      <c r="Y105" s="15"/>
      <c r="Z105" t="s">
        <v>243</v>
      </c>
      <c r="AB105" t="s">
        <v>244</v>
      </c>
      <c r="AC105" s="7">
        <v>42002</v>
      </c>
      <c r="AD105" t="s">
        <v>102</v>
      </c>
      <c r="AF105" t="s">
        <v>317</v>
      </c>
      <c r="AG105" s="13">
        <v>-222.8</v>
      </c>
      <c r="AI105" t="s">
        <v>318</v>
      </c>
    </row>
    <row r="106" spans="1:42" hidden="1" x14ac:dyDescent="0.35">
      <c r="A106" t="s">
        <v>845</v>
      </c>
      <c r="B106" t="s">
        <v>29</v>
      </c>
      <c r="C106" t="s">
        <v>12</v>
      </c>
      <c r="D106">
        <v>112414</v>
      </c>
      <c r="F106" s="7">
        <v>42002</v>
      </c>
      <c r="G106" t="s">
        <v>102</v>
      </c>
      <c r="H106">
        <v>2.94</v>
      </c>
      <c r="J106" t="s">
        <v>12</v>
      </c>
      <c r="K106">
        <v>112414</v>
      </c>
      <c r="L106" t="s">
        <v>15</v>
      </c>
      <c r="M106" t="s">
        <v>29</v>
      </c>
      <c r="N106" s="12" t="s">
        <v>249</v>
      </c>
      <c r="Z106" t="s">
        <v>243</v>
      </c>
      <c r="AB106" t="s">
        <v>244</v>
      </c>
      <c r="AC106" s="7">
        <v>42002</v>
      </c>
      <c r="AD106" t="s">
        <v>102</v>
      </c>
      <c r="AF106" t="s">
        <v>315</v>
      </c>
      <c r="AG106" s="16">
        <v>2.94</v>
      </c>
      <c r="AI106" t="s">
        <v>316</v>
      </c>
      <c r="AK106" s="17"/>
      <c r="AL106" s="17"/>
      <c r="AM106" s="17"/>
      <c r="AN106" s="17"/>
      <c r="AO106" s="17"/>
      <c r="AP106" s="17"/>
    </row>
    <row r="107" spans="1:42" hidden="1" x14ac:dyDescent="0.35">
      <c r="A107" t="s">
        <v>845</v>
      </c>
      <c r="B107" t="s">
        <v>29</v>
      </c>
      <c r="C107" t="s">
        <v>12</v>
      </c>
      <c r="D107">
        <v>112414</v>
      </c>
      <c r="F107" s="7">
        <v>42002</v>
      </c>
      <c r="G107" t="s">
        <v>587</v>
      </c>
      <c r="H107">
        <v>-2.94</v>
      </c>
      <c r="J107" t="s">
        <v>12</v>
      </c>
      <c r="K107">
        <v>112414</v>
      </c>
      <c r="L107" t="s">
        <v>15</v>
      </c>
      <c r="M107" t="s">
        <v>29</v>
      </c>
      <c r="S107"/>
      <c r="T107"/>
      <c r="U107"/>
      <c r="V107"/>
      <c r="W107" s="15"/>
      <c r="X107" s="15"/>
      <c r="Y107" s="15"/>
      <c r="Z107" t="s">
        <v>243</v>
      </c>
      <c r="AB107" t="s">
        <v>244</v>
      </c>
      <c r="AC107" s="7">
        <v>42002</v>
      </c>
      <c r="AD107" t="s">
        <v>136</v>
      </c>
      <c r="AG107" s="13">
        <v>-2.94</v>
      </c>
      <c r="AI107" t="s">
        <v>316</v>
      </c>
      <c r="AK107" s="17"/>
      <c r="AL107" s="17"/>
      <c r="AM107" s="17"/>
      <c r="AN107" s="17"/>
      <c r="AO107" s="17"/>
      <c r="AP107" s="17"/>
    </row>
    <row r="108" spans="1:42" hidden="1" x14ac:dyDescent="0.35">
      <c r="A108" t="s">
        <v>845</v>
      </c>
      <c r="B108" t="s">
        <v>51</v>
      </c>
      <c r="C108" t="s">
        <v>12</v>
      </c>
      <c r="D108">
        <v>112414</v>
      </c>
      <c r="F108" s="7">
        <v>42006</v>
      </c>
      <c r="G108" t="s">
        <v>102</v>
      </c>
      <c r="H108">
        <v>1.45</v>
      </c>
      <c r="J108" t="s">
        <v>12</v>
      </c>
      <c r="K108">
        <v>112414</v>
      </c>
      <c r="L108" t="s">
        <v>15</v>
      </c>
      <c r="M108" t="s">
        <v>51</v>
      </c>
      <c r="N108" s="12" t="s">
        <v>249</v>
      </c>
      <c r="Z108" t="s">
        <v>243</v>
      </c>
      <c r="AB108" t="s">
        <v>244</v>
      </c>
      <c r="AC108" s="7">
        <v>42006</v>
      </c>
      <c r="AD108" t="s">
        <v>102</v>
      </c>
      <c r="AF108" t="s">
        <v>319</v>
      </c>
      <c r="AG108" s="16">
        <v>1.45</v>
      </c>
      <c r="AI108" t="s">
        <v>320</v>
      </c>
      <c r="AK108" s="17"/>
      <c r="AL108" s="17"/>
      <c r="AM108" s="17"/>
      <c r="AN108" s="17"/>
      <c r="AO108" s="17"/>
      <c r="AP108" s="17"/>
    </row>
    <row r="109" spans="1:42" hidden="1" x14ac:dyDescent="0.35">
      <c r="A109" t="s">
        <v>845</v>
      </c>
      <c r="B109" t="s">
        <v>51</v>
      </c>
      <c r="C109" t="s">
        <v>12</v>
      </c>
      <c r="D109">
        <v>112414</v>
      </c>
      <c r="F109" s="7">
        <v>42006</v>
      </c>
      <c r="G109" t="s">
        <v>587</v>
      </c>
      <c r="H109">
        <v>-1.45</v>
      </c>
      <c r="J109" t="s">
        <v>12</v>
      </c>
      <c r="K109">
        <v>112414</v>
      </c>
      <c r="L109" t="s">
        <v>15</v>
      </c>
      <c r="M109" t="s">
        <v>51</v>
      </c>
      <c r="S109"/>
      <c r="T109"/>
      <c r="U109"/>
      <c r="V109"/>
      <c r="W109" s="15"/>
      <c r="X109" s="15"/>
      <c r="Y109" s="15"/>
      <c r="Z109" t="s">
        <v>243</v>
      </c>
      <c r="AB109" t="s">
        <v>244</v>
      </c>
      <c r="AC109" s="7">
        <v>42006</v>
      </c>
      <c r="AD109" t="s">
        <v>137</v>
      </c>
      <c r="AG109" s="13">
        <v>-1.45</v>
      </c>
      <c r="AI109" t="s">
        <v>320</v>
      </c>
      <c r="AK109" s="17"/>
      <c r="AL109" s="17"/>
      <c r="AM109" s="17"/>
      <c r="AN109" s="17"/>
      <c r="AO109" s="17"/>
      <c r="AP109" s="17"/>
    </row>
    <row r="110" spans="1:42" hidden="1" x14ac:dyDescent="0.35">
      <c r="A110" t="s">
        <v>845</v>
      </c>
      <c r="B110" t="s">
        <v>30</v>
      </c>
      <c r="C110" t="s">
        <v>12</v>
      </c>
      <c r="D110">
        <v>112414</v>
      </c>
      <c r="F110" s="7">
        <v>42025</v>
      </c>
      <c r="G110" t="s">
        <v>102</v>
      </c>
      <c r="H110">
        <v>2.29</v>
      </c>
      <c r="J110" t="s">
        <v>12</v>
      </c>
      <c r="K110">
        <v>112414</v>
      </c>
      <c r="L110" t="s">
        <v>15</v>
      </c>
      <c r="M110" t="s">
        <v>30</v>
      </c>
      <c r="N110" s="12" t="s">
        <v>249</v>
      </c>
      <c r="Z110" t="s">
        <v>243</v>
      </c>
      <c r="AB110" t="s">
        <v>244</v>
      </c>
      <c r="AC110" s="7">
        <v>42025</v>
      </c>
      <c r="AD110" t="s">
        <v>102</v>
      </c>
      <c r="AF110" t="s">
        <v>321</v>
      </c>
      <c r="AG110" s="16">
        <v>2.29</v>
      </c>
      <c r="AI110" t="s">
        <v>322</v>
      </c>
      <c r="AK110" s="17"/>
      <c r="AL110" s="17"/>
      <c r="AM110" s="17"/>
      <c r="AN110" s="17"/>
      <c r="AO110" s="17"/>
      <c r="AP110" s="17"/>
    </row>
    <row r="111" spans="1:42" hidden="1" x14ac:dyDescent="0.35">
      <c r="A111" t="s">
        <v>845</v>
      </c>
      <c r="B111" t="s">
        <v>30</v>
      </c>
      <c r="C111" t="s">
        <v>12</v>
      </c>
      <c r="D111">
        <v>112414</v>
      </c>
      <c r="F111" s="7">
        <v>42025</v>
      </c>
      <c r="G111" t="s">
        <v>587</v>
      </c>
      <c r="H111">
        <v>-2.29</v>
      </c>
      <c r="J111" t="s">
        <v>12</v>
      </c>
      <c r="K111">
        <v>112414</v>
      </c>
      <c r="L111" t="s">
        <v>15</v>
      </c>
      <c r="M111" t="s">
        <v>30</v>
      </c>
      <c r="S111"/>
      <c r="T111"/>
      <c r="U111"/>
      <c r="V111"/>
      <c r="W111" s="15"/>
      <c r="X111" s="15"/>
      <c r="Y111" s="15"/>
      <c r="Z111" t="s">
        <v>243</v>
      </c>
      <c r="AB111" t="s">
        <v>244</v>
      </c>
      <c r="AC111" s="7">
        <v>42025</v>
      </c>
      <c r="AD111" t="s">
        <v>138</v>
      </c>
      <c r="AG111" s="13">
        <v>-2.29</v>
      </c>
      <c r="AI111" t="s">
        <v>322</v>
      </c>
      <c r="AK111" s="17"/>
      <c r="AL111" s="17"/>
      <c r="AM111" s="17"/>
      <c r="AN111" s="17"/>
      <c r="AO111" s="17"/>
      <c r="AP111" s="17"/>
    </row>
    <row r="112" spans="1:42" hidden="1" x14ac:dyDescent="0.35">
      <c r="A112" t="s">
        <v>845</v>
      </c>
      <c r="B112" t="s">
        <v>35</v>
      </c>
      <c r="C112" t="s">
        <v>12</v>
      </c>
      <c r="D112">
        <v>112414</v>
      </c>
      <c r="F112" s="7">
        <v>42032</v>
      </c>
      <c r="G112" t="s">
        <v>102</v>
      </c>
      <c r="H112">
        <v>1.3</v>
      </c>
      <c r="J112" t="s">
        <v>12</v>
      </c>
      <c r="K112">
        <v>112414</v>
      </c>
      <c r="L112" t="s">
        <v>15</v>
      </c>
      <c r="M112" t="s">
        <v>35</v>
      </c>
      <c r="N112" s="12" t="s">
        <v>249</v>
      </c>
      <c r="Z112" t="s">
        <v>243</v>
      </c>
      <c r="AB112" t="s">
        <v>244</v>
      </c>
      <c r="AC112" s="7">
        <v>42032</v>
      </c>
      <c r="AD112" t="s">
        <v>102</v>
      </c>
      <c r="AF112" t="s">
        <v>323</v>
      </c>
      <c r="AG112" s="16">
        <v>1.3</v>
      </c>
      <c r="AI112" t="s">
        <v>324</v>
      </c>
      <c r="AK112" s="17"/>
      <c r="AL112" s="17"/>
      <c r="AM112" s="17"/>
      <c r="AN112" s="17"/>
      <c r="AO112" s="17"/>
      <c r="AP112" s="17"/>
    </row>
    <row r="113" spans="1:42" hidden="1" x14ac:dyDescent="0.35">
      <c r="A113" t="s">
        <v>845</v>
      </c>
      <c r="B113" t="s">
        <v>35</v>
      </c>
      <c r="C113" t="s">
        <v>12</v>
      </c>
      <c r="D113">
        <v>112414</v>
      </c>
      <c r="F113" s="7">
        <v>42032</v>
      </c>
      <c r="G113" t="s">
        <v>587</v>
      </c>
      <c r="H113">
        <v>-1.3</v>
      </c>
      <c r="J113" t="s">
        <v>12</v>
      </c>
      <c r="K113">
        <v>112414</v>
      </c>
      <c r="L113" t="s">
        <v>15</v>
      </c>
      <c r="M113" t="s">
        <v>35</v>
      </c>
      <c r="S113"/>
      <c r="T113"/>
      <c r="U113"/>
      <c r="V113"/>
      <c r="W113" s="15"/>
      <c r="X113" s="15"/>
      <c r="Y113" s="15"/>
      <c r="Z113" t="s">
        <v>243</v>
      </c>
      <c r="AB113" t="s">
        <v>244</v>
      </c>
      <c r="AC113" s="7">
        <v>42032</v>
      </c>
      <c r="AD113" t="s">
        <v>139</v>
      </c>
      <c r="AG113" s="13">
        <v>-1.3</v>
      </c>
      <c r="AI113" t="s">
        <v>324</v>
      </c>
      <c r="AK113" s="17"/>
      <c r="AL113" s="17"/>
      <c r="AM113" s="17"/>
      <c r="AN113" s="17"/>
      <c r="AO113" s="17"/>
      <c r="AP113" s="17"/>
    </row>
    <row r="114" spans="1:42" hidden="1" x14ac:dyDescent="0.35">
      <c r="A114" t="s">
        <v>246</v>
      </c>
      <c r="C114" t="s">
        <v>12</v>
      </c>
      <c r="F114" s="7">
        <v>42046</v>
      </c>
      <c r="G114" t="s">
        <v>102</v>
      </c>
      <c r="H114">
        <v>10000</v>
      </c>
      <c r="Z114" t="s">
        <v>243</v>
      </c>
      <c r="AB114" t="s">
        <v>244</v>
      </c>
      <c r="AC114" s="7">
        <v>42046</v>
      </c>
      <c r="AD114" t="s">
        <v>102</v>
      </c>
      <c r="AF114" t="s">
        <v>246</v>
      </c>
      <c r="AG114" s="13">
        <v>10000</v>
      </c>
      <c r="AI114" t="s">
        <v>247</v>
      </c>
    </row>
    <row r="115" spans="1:42" hidden="1" x14ac:dyDescent="0.35">
      <c r="A115" t="s">
        <v>246</v>
      </c>
      <c r="C115" t="s">
        <v>12</v>
      </c>
      <c r="F115" s="7">
        <v>42046</v>
      </c>
      <c r="G115" t="s">
        <v>101</v>
      </c>
      <c r="H115">
        <v>-10000</v>
      </c>
      <c r="S115"/>
      <c r="T115"/>
      <c r="U115"/>
      <c r="V115"/>
      <c r="W115" s="15"/>
      <c r="X115" s="15"/>
      <c r="Y115" s="15"/>
      <c r="Z115" t="s">
        <v>243</v>
      </c>
      <c r="AB115" t="s">
        <v>244</v>
      </c>
      <c r="AC115" s="7">
        <v>42046</v>
      </c>
      <c r="AD115" t="s">
        <v>101</v>
      </c>
      <c r="AG115" s="13">
        <v>-10000</v>
      </c>
      <c r="AI115" t="s">
        <v>247</v>
      </c>
    </row>
    <row r="116" spans="1:42" hidden="1" x14ac:dyDescent="0.35">
      <c r="A116" t="s">
        <v>845</v>
      </c>
      <c r="B116" t="s">
        <v>42</v>
      </c>
      <c r="C116" t="s">
        <v>12</v>
      </c>
      <c r="D116">
        <v>112414</v>
      </c>
      <c r="F116" s="7">
        <v>42048</v>
      </c>
      <c r="G116" t="s">
        <v>102</v>
      </c>
      <c r="H116">
        <v>4.08</v>
      </c>
      <c r="J116" t="s">
        <v>12</v>
      </c>
      <c r="K116">
        <v>112414</v>
      </c>
      <c r="L116" t="s">
        <v>15</v>
      </c>
      <c r="M116" t="s">
        <v>42</v>
      </c>
      <c r="N116" s="12" t="s">
        <v>249</v>
      </c>
      <c r="Z116" t="s">
        <v>243</v>
      </c>
      <c r="AB116" t="s">
        <v>244</v>
      </c>
      <c r="AC116" s="7">
        <v>42048</v>
      </c>
      <c r="AD116" t="s">
        <v>102</v>
      </c>
      <c r="AF116" t="s">
        <v>325</v>
      </c>
      <c r="AG116" s="16">
        <v>4.08</v>
      </c>
      <c r="AI116" t="s">
        <v>326</v>
      </c>
      <c r="AK116" s="17"/>
      <c r="AL116" s="17"/>
      <c r="AM116" s="17"/>
      <c r="AN116" s="17"/>
      <c r="AO116" s="17"/>
      <c r="AP116" s="17"/>
    </row>
    <row r="117" spans="1:42" hidden="1" x14ac:dyDescent="0.35">
      <c r="A117" t="s">
        <v>845</v>
      </c>
      <c r="B117" t="s">
        <v>42</v>
      </c>
      <c r="C117" t="s">
        <v>12</v>
      </c>
      <c r="D117">
        <v>112414</v>
      </c>
      <c r="F117" s="7">
        <v>42048</v>
      </c>
      <c r="G117" t="s">
        <v>587</v>
      </c>
      <c r="H117">
        <v>-4.08</v>
      </c>
      <c r="J117" t="s">
        <v>12</v>
      </c>
      <c r="K117">
        <v>112414</v>
      </c>
      <c r="L117" t="s">
        <v>15</v>
      </c>
      <c r="M117" t="s">
        <v>42</v>
      </c>
      <c r="S117"/>
      <c r="T117"/>
      <c r="U117"/>
      <c r="V117"/>
      <c r="W117" s="15"/>
      <c r="X117" s="15"/>
      <c r="Y117" s="15"/>
      <c r="Z117" t="s">
        <v>243</v>
      </c>
      <c r="AB117" t="s">
        <v>244</v>
      </c>
      <c r="AC117" s="7">
        <v>42048</v>
      </c>
      <c r="AD117" t="s">
        <v>140</v>
      </c>
      <c r="AG117" s="13">
        <v>-4.08</v>
      </c>
      <c r="AI117" t="s">
        <v>326</v>
      </c>
      <c r="AK117" s="17"/>
      <c r="AL117" s="17"/>
      <c r="AM117" s="17"/>
      <c r="AN117" s="17"/>
      <c r="AO117" s="17"/>
      <c r="AP117" s="17"/>
    </row>
    <row r="118" spans="1:42" hidden="1" x14ac:dyDescent="0.35">
      <c r="A118" t="s">
        <v>848</v>
      </c>
      <c r="B118" t="s">
        <v>23</v>
      </c>
      <c r="C118" t="s">
        <v>12</v>
      </c>
      <c r="D118">
        <v>22115</v>
      </c>
      <c r="E118" s="4">
        <v>19.71</v>
      </c>
      <c r="F118" s="7">
        <v>42056</v>
      </c>
      <c r="G118" t="s">
        <v>662</v>
      </c>
      <c r="H118">
        <v>340</v>
      </c>
      <c r="J118" t="s">
        <v>12</v>
      </c>
      <c r="K118">
        <v>22115</v>
      </c>
      <c r="L118" t="s">
        <v>14</v>
      </c>
      <c r="M118" t="s">
        <v>23</v>
      </c>
      <c r="Q118" s="4">
        <v>19.71</v>
      </c>
      <c r="R118" s="13">
        <v>340</v>
      </c>
      <c r="S118"/>
      <c r="U118"/>
      <c r="V118"/>
      <c r="W118" s="15"/>
      <c r="X118" s="15"/>
      <c r="Y118" s="15"/>
      <c r="Z118" t="s">
        <v>243</v>
      </c>
      <c r="AA118"/>
      <c r="AB118" t="s">
        <v>244</v>
      </c>
      <c r="AC118" s="7">
        <v>42056</v>
      </c>
      <c r="AD118" t="str">
        <f>M118&amp;" - "&amp;L118&amp;" - "&amp;J118&amp;" - "&amp;K118</f>
        <v>ADMS - Inv - Mt - 22115</v>
      </c>
      <c r="AG118" s="13">
        <f>R118</f>
        <v>340</v>
      </c>
      <c r="AI118" t="str">
        <f t="shared" ref="AI118:AI149" si="0">"Purchase of "&amp;M118&amp;" - "&amp;J118&amp;" - "&amp;K118</f>
        <v>Purchase of ADMS - Mt - 22115</v>
      </c>
      <c r="AK118" s="17"/>
      <c r="AL118" s="17"/>
      <c r="AM118" s="17"/>
      <c r="AN118" s="17"/>
      <c r="AO118" s="17"/>
      <c r="AP118" s="17"/>
    </row>
    <row r="119" spans="1:42" hidden="1" x14ac:dyDescent="0.35">
      <c r="A119" t="s">
        <v>848</v>
      </c>
      <c r="B119" t="s">
        <v>23</v>
      </c>
      <c r="C119" t="s">
        <v>12</v>
      </c>
      <c r="D119">
        <v>22115</v>
      </c>
      <c r="F119" s="7">
        <v>42056</v>
      </c>
      <c r="G119" t="s">
        <v>778</v>
      </c>
      <c r="H119">
        <v>0.35</v>
      </c>
      <c r="J119" t="s">
        <v>12</v>
      </c>
      <c r="K119">
        <v>22115</v>
      </c>
      <c r="L119" t="s">
        <v>589</v>
      </c>
      <c r="M119" t="str">
        <f>M118</f>
        <v>ADMS</v>
      </c>
      <c r="R119" s="13">
        <v>0.35</v>
      </c>
      <c r="S119"/>
      <c r="T119"/>
      <c r="U119"/>
      <c r="V119"/>
      <c r="W119" s="15"/>
      <c r="X119" s="15"/>
      <c r="Y119" s="15"/>
      <c r="Z119" t="s">
        <v>243</v>
      </c>
      <c r="AA119"/>
      <c r="AB119" t="s">
        <v>244</v>
      </c>
      <c r="AC119" s="7">
        <v>42056</v>
      </c>
      <c r="AD119" t="str">
        <f>M119&amp;" - "&amp;L119&amp;" - "&amp;J119&amp;" - "&amp;K119</f>
        <v>ADMS - Purchase Fee - Mt - 22115</v>
      </c>
      <c r="AG119" s="13">
        <f>R119</f>
        <v>0.35</v>
      </c>
      <c r="AI119" t="str">
        <f t="shared" si="0"/>
        <v>Purchase of ADMS - Mt - 22115</v>
      </c>
      <c r="AK119" s="17"/>
      <c r="AL119" s="17"/>
      <c r="AM119" s="17"/>
      <c r="AN119" s="17"/>
      <c r="AO119" s="17"/>
      <c r="AP119" s="17"/>
    </row>
    <row r="120" spans="1:42" hidden="1" x14ac:dyDescent="0.35">
      <c r="A120" t="s">
        <v>848</v>
      </c>
      <c r="B120" t="s">
        <v>23</v>
      </c>
      <c r="C120" t="s">
        <v>12</v>
      </c>
      <c r="D120">
        <v>22115</v>
      </c>
      <c r="F120" s="7">
        <v>42056</v>
      </c>
      <c r="G120" t="s">
        <v>102</v>
      </c>
      <c r="H120">
        <v>-340.35</v>
      </c>
      <c r="J120" t="s">
        <v>12</v>
      </c>
      <c r="K120">
        <v>22115</v>
      </c>
      <c r="M120" t="str">
        <f>M118</f>
        <v>ADMS</v>
      </c>
      <c r="N120" s="12" t="s">
        <v>249</v>
      </c>
      <c r="Z120" t="s">
        <v>243</v>
      </c>
      <c r="AA120"/>
      <c r="AB120" t="s">
        <v>244</v>
      </c>
      <c r="AC120" s="7">
        <v>42056</v>
      </c>
      <c r="AD120" t="s">
        <v>102</v>
      </c>
      <c r="AF120" t="str">
        <f>"Cash To "&amp;AI120</f>
        <v>Cash To Purchase of ADMS - Mt - 22115</v>
      </c>
      <c r="AG120" s="16">
        <f>-SUM(AG118:AG119)</f>
        <v>-340.35</v>
      </c>
      <c r="AI120" t="str">
        <f t="shared" si="0"/>
        <v>Purchase of ADMS - Mt - 22115</v>
      </c>
      <c r="AK120" s="17"/>
      <c r="AL120" s="17"/>
      <c r="AM120" s="17"/>
      <c r="AN120" s="17"/>
      <c r="AO120" s="17"/>
      <c r="AP120" s="17"/>
    </row>
    <row r="121" spans="1:42" hidden="1" x14ac:dyDescent="0.35">
      <c r="A121" t="s">
        <v>848</v>
      </c>
      <c r="B121" t="s">
        <v>25</v>
      </c>
      <c r="C121" t="s">
        <v>12</v>
      </c>
      <c r="D121">
        <v>22115</v>
      </c>
      <c r="E121" s="4">
        <v>10.35</v>
      </c>
      <c r="F121" s="7">
        <v>42056</v>
      </c>
      <c r="G121" t="s">
        <v>663</v>
      </c>
      <c r="H121">
        <v>341.55</v>
      </c>
      <c r="J121" t="s">
        <v>12</v>
      </c>
      <c r="K121">
        <v>22115</v>
      </c>
      <c r="L121" t="s">
        <v>14</v>
      </c>
      <c r="M121" t="s">
        <v>25</v>
      </c>
      <c r="Q121" s="4">
        <v>10.35</v>
      </c>
      <c r="R121" s="13">
        <v>341.55</v>
      </c>
      <c r="S121"/>
      <c r="T121"/>
      <c r="U121"/>
      <c r="V121"/>
      <c r="W121" s="15"/>
      <c r="X121" s="15"/>
      <c r="Y121" s="15"/>
      <c r="Z121" t="s">
        <v>243</v>
      </c>
      <c r="AA121"/>
      <c r="AB121" t="s">
        <v>244</v>
      </c>
      <c r="AC121" s="7">
        <v>42056</v>
      </c>
      <c r="AD121" t="str">
        <f>M121&amp;" - "&amp;L121&amp;" - "&amp;J121&amp;" - "&amp;K121</f>
        <v>AGX - Inv - Mt - 22115</v>
      </c>
      <c r="AG121" s="13">
        <f>R121</f>
        <v>341.55</v>
      </c>
      <c r="AI121" t="str">
        <f t="shared" si="0"/>
        <v>Purchase of AGX - Mt - 22115</v>
      </c>
      <c r="AK121" s="17"/>
      <c r="AL121" s="17"/>
      <c r="AM121" s="17"/>
      <c r="AN121" s="17"/>
      <c r="AO121" s="17"/>
      <c r="AP121" s="17"/>
    </row>
    <row r="122" spans="1:42" hidden="1" x14ac:dyDescent="0.35">
      <c r="A122" t="s">
        <v>848</v>
      </c>
      <c r="B122" t="s">
        <v>25</v>
      </c>
      <c r="C122" t="s">
        <v>12</v>
      </c>
      <c r="D122">
        <v>22115</v>
      </c>
      <c r="F122" s="7">
        <v>42056</v>
      </c>
      <c r="G122" t="s">
        <v>779</v>
      </c>
      <c r="H122">
        <v>0.35</v>
      </c>
      <c r="J122" t="s">
        <v>12</v>
      </c>
      <c r="K122">
        <v>22115</v>
      </c>
      <c r="L122" t="s">
        <v>589</v>
      </c>
      <c r="M122" t="str">
        <f>M121</f>
        <v>AGX</v>
      </c>
      <c r="R122" s="13">
        <v>0.35</v>
      </c>
      <c r="S122"/>
      <c r="T122"/>
      <c r="U122"/>
      <c r="V122"/>
      <c r="W122" s="15"/>
      <c r="X122" s="15"/>
      <c r="Y122" s="15"/>
      <c r="Z122" t="s">
        <v>243</v>
      </c>
      <c r="AA122"/>
      <c r="AB122" t="s">
        <v>244</v>
      </c>
      <c r="AC122" s="7">
        <v>42056</v>
      </c>
      <c r="AD122" t="str">
        <f>M122&amp;" - "&amp;L122&amp;" - "&amp;J122&amp;" - "&amp;K122</f>
        <v>AGX - Purchase Fee - Mt - 22115</v>
      </c>
      <c r="AG122" s="13">
        <f>R122</f>
        <v>0.35</v>
      </c>
      <c r="AI122" t="str">
        <f t="shared" si="0"/>
        <v>Purchase of AGX - Mt - 22115</v>
      </c>
      <c r="AK122" s="17"/>
      <c r="AL122" s="17"/>
      <c r="AM122" s="17"/>
      <c r="AN122" s="17"/>
      <c r="AO122" s="17"/>
      <c r="AP122" s="17"/>
    </row>
    <row r="123" spans="1:42" hidden="1" x14ac:dyDescent="0.35">
      <c r="A123" t="s">
        <v>848</v>
      </c>
      <c r="B123" t="s">
        <v>25</v>
      </c>
      <c r="C123" t="s">
        <v>12</v>
      </c>
      <c r="D123">
        <v>22115</v>
      </c>
      <c r="F123" s="7">
        <v>42056</v>
      </c>
      <c r="G123" t="s">
        <v>102</v>
      </c>
      <c r="H123">
        <v>-341.90000000000003</v>
      </c>
      <c r="J123" t="s">
        <v>12</v>
      </c>
      <c r="K123">
        <v>22115</v>
      </c>
      <c r="M123" t="str">
        <f>M121</f>
        <v>AGX</v>
      </c>
      <c r="N123" s="12" t="s">
        <v>249</v>
      </c>
      <c r="Z123" t="s">
        <v>243</v>
      </c>
      <c r="AA123"/>
      <c r="AB123" t="s">
        <v>244</v>
      </c>
      <c r="AC123" s="7">
        <v>42056</v>
      </c>
      <c r="AD123" t="s">
        <v>102</v>
      </c>
      <c r="AF123" t="str">
        <f>"Cash To "&amp;AI123</f>
        <v>Cash To Purchase of AGX - Mt - 22115</v>
      </c>
      <c r="AG123" s="16">
        <f>-SUM(AG121:AG122)</f>
        <v>-341.90000000000003</v>
      </c>
      <c r="AI123" t="str">
        <f t="shared" si="0"/>
        <v>Purchase of AGX - Mt - 22115</v>
      </c>
      <c r="AK123" s="17"/>
      <c r="AL123" s="17"/>
      <c r="AM123" s="17"/>
      <c r="AN123" s="17"/>
      <c r="AO123" s="17"/>
      <c r="AP123" s="17"/>
    </row>
    <row r="124" spans="1:42" hidden="1" x14ac:dyDescent="0.35">
      <c r="A124" t="s">
        <v>848</v>
      </c>
      <c r="B124" t="s">
        <v>53</v>
      </c>
      <c r="C124" t="s">
        <v>12</v>
      </c>
      <c r="D124">
        <v>22115</v>
      </c>
      <c r="E124" s="4">
        <v>22.99</v>
      </c>
      <c r="F124" s="7">
        <v>42056</v>
      </c>
      <c r="G124" t="s">
        <v>664</v>
      </c>
      <c r="H124">
        <v>338.64</v>
      </c>
      <c r="J124" t="s">
        <v>12</v>
      </c>
      <c r="K124">
        <v>22115</v>
      </c>
      <c r="L124" t="s">
        <v>14</v>
      </c>
      <c r="M124" t="s">
        <v>53</v>
      </c>
      <c r="Q124" s="4">
        <v>22.99</v>
      </c>
      <c r="R124" s="13">
        <v>338.64</v>
      </c>
      <c r="S124"/>
      <c r="T124"/>
      <c r="U124"/>
      <c r="V124"/>
      <c r="W124" s="15"/>
      <c r="X124" s="15"/>
      <c r="Y124" s="15"/>
      <c r="Z124" t="s">
        <v>243</v>
      </c>
      <c r="AA124"/>
      <c r="AB124" t="s">
        <v>244</v>
      </c>
      <c r="AC124" s="7">
        <v>42056</v>
      </c>
      <c r="AD124" t="str">
        <f>M124&amp;" - "&amp;L124&amp;" - "&amp;J124&amp;" - "&amp;K124</f>
        <v>AVID - Inv - Mt - 22115</v>
      </c>
      <c r="AG124" s="13">
        <f>R124</f>
        <v>338.64</v>
      </c>
      <c r="AI124" t="str">
        <f t="shared" si="0"/>
        <v>Purchase of AVID - Mt - 22115</v>
      </c>
      <c r="AK124" s="17"/>
      <c r="AL124" s="17"/>
      <c r="AM124" s="17"/>
      <c r="AN124" s="17"/>
      <c r="AO124" s="17"/>
      <c r="AP124" s="17"/>
    </row>
    <row r="125" spans="1:42" hidden="1" x14ac:dyDescent="0.35">
      <c r="A125" t="s">
        <v>848</v>
      </c>
      <c r="B125" t="s">
        <v>53</v>
      </c>
      <c r="C125" t="s">
        <v>12</v>
      </c>
      <c r="D125">
        <v>22115</v>
      </c>
      <c r="F125" s="7">
        <v>42056</v>
      </c>
      <c r="G125" t="s">
        <v>780</v>
      </c>
      <c r="H125">
        <v>0.36</v>
      </c>
      <c r="J125" t="s">
        <v>12</v>
      </c>
      <c r="K125">
        <v>22115</v>
      </c>
      <c r="L125" t="s">
        <v>589</v>
      </c>
      <c r="M125" t="str">
        <f>M124</f>
        <v>AVID</v>
      </c>
      <c r="R125" s="13">
        <v>0.36</v>
      </c>
      <c r="S125"/>
      <c r="T125"/>
      <c r="U125"/>
      <c r="V125"/>
      <c r="W125" s="15"/>
      <c r="X125" s="15"/>
      <c r="Y125" s="15"/>
      <c r="Z125" t="s">
        <v>243</v>
      </c>
      <c r="AA125"/>
      <c r="AB125" t="s">
        <v>244</v>
      </c>
      <c r="AC125" s="7">
        <v>42056</v>
      </c>
      <c r="AD125" t="str">
        <f>M125&amp;" - "&amp;L125&amp;" - "&amp;J125&amp;" - "&amp;K125</f>
        <v>AVID - Purchase Fee - Mt - 22115</v>
      </c>
      <c r="AG125" s="13">
        <f>R125</f>
        <v>0.36</v>
      </c>
      <c r="AI125" t="str">
        <f t="shared" si="0"/>
        <v>Purchase of AVID - Mt - 22115</v>
      </c>
      <c r="AK125" s="17"/>
      <c r="AL125" s="17"/>
      <c r="AM125" s="17"/>
      <c r="AN125" s="17"/>
      <c r="AO125" s="17"/>
      <c r="AP125" s="17"/>
    </row>
    <row r="126" spans="1:42" hidden="1" x14ac:dyDescent="0.35">
      <c r="A126" t="s">
        <v>848</v>
      </c>
      <c r="B126" t="s">
        <v>53</v>
      </c>
      <c r="C126" t="s">
        <v>12</v>
      </c>
      <c r="D126">
        <v>22115</v>
      </c>
      <c r="F126" s="7">
        <v>42056</v>
      </c>
      <c r="G126" t="s">
        <v>102</v>
      </c>
      <c r="H126">
        <v>-339</v>
      </c>
      <c r="J126" t="s">
        <v>12</v>
      </c>
      <c r="K126">
        <v>22115</v>
      </c>
      <c r="M126" t="str">
        <f>M124</f>
        <v>AVID</v>
      </c>
      <c r="N126" s="12" t="s">
        <v>249</v>
      </c>
      <c r="Z126" t="s">
        <v>243</v>
      </c>
      <c r="AA126"/>
      <c r="AB126" t="s">
        <v>244</v>
      </c>
      <c r="AC126" s="7">
        <v>42056</v>
      </c>
      <c r="AD126" t="s">
        <v>102</v>
      </c>
      <c r="AF126" t="str">
        <f>"Cash To "&amp;AI126</f>
        <v>Cash To Purchase of AVID - Mt - 22115</v>
      </c>
      <c r="AG126" s="16">
        <f>-SUM(AG124:AG125)</f>
        <v>-339</v>
      </c>
      <c r="AI126" t="str">
        <f t="shared" si="0"/>
        <v>Purchase of AVID - Mt - 22115</v>
      </c>
      <c r="AK126" s="17"/>
      <c r="AL126" s="17"/>
      <c r="AM126" s="17"/>
      <c r="AN126" s="17"/>
      <c r="AO126" s="17"/>
      <c r="AP126" s="17"/>
    </row>
    <row r="127" spans="1:42" hidden="1" x14ac:dyDescent="0.35">
      <c r="A127" t="s">
        <v>848</v>
      </c>
      <c r="B127" t="s">
        <v>28</v>
      </c>
      <c r="C127" t="s">
        <v>12</v>
      </c>
      <c r="D127">
        <v>22115</v>
      </c>
      <c r="E127" s="4">
        <v>24.2</v>
      </c>
      <c r="F127" s="7">
        <v>42056</v>
      </c>
      <c r="G127" t="s">
        <v>665</v>
      </c>
      <c r="H127">
        <v>338.8</v>
      </c>
      <c r="J127" t="s">
        <v>12</v>
      </c>
      <c r="K127">
        <v>22115</v>
      </c>
      <c r="L127" t="s">
        <v>14</v>
      </c>
      <c r="M127" t="s">
        <v>28</v>
      </c>
      <c r="Q127" s="4">
        <v>24.2</v>
      </c>
      <c r="R127" s="13">
        <v>338.8</v>
      </c>
      <c r="S127"/>
      <c r="T127"/>
      <c r="U127"/>
      <c r="V127"/>
      <c r="W127" s="15"/>
      <c r="X127" s="15"/>
      <c r="Y127" s="15"/>
      <c r="Z127" t="s">
        <v>243</v>
      </c>
      <c r="AA127"/>
      <c r="AB127" t="s">
        <v>244</v>
      </c>
      <c r="AC127" s="7">
        <v>42056</v>
      </c>
      <c r="AD127" t="str">
        <f>M127&amp;" - "&amp;L127&amp;" - "&amp;J127&amp;" - "&amp;K127</f>
        <v>BCOR - Inv - Mt - 22115</v>
      </c>
      <c r="AG127" s="13">
        <f>R127</f>
        <v>338.8</v>
      </c>
      <c r="AI127" t="str">
        <f t="shared" si="0"/>
        <v>Purchase of BCOR - Mt - 22115</v>
      </c>
      <c r="AK127" s="17"/>
      <c r="AL127" s="17"/>
      <c r="AM127" s="17"/>
      <c r="AN127" s="17"/>
      <c r="AO127" s="17"/>
      <c r="AP127" s="17"/>
    </row>
    <row r="128" spans="1:42" hidden="1" x14ac:dyDescent="0.35">
      <c r="A128" t="s">
        <v>848</v>
      </c>
      <c r="B128" t="s">
        <v>28</v>
      </c>
      <c r="C128" t="s">
        <v>12</v>
      </c>
      <c r="D128">
        <v>22115</v>
      </c>
      <c r="F128" s="7">
        <v>42056</v>
      </c>
      <c r="G128" t="s">
        <v>781</v>
      </c>
      <c r="H128">
        <v>0.35</v>
      </c>
      <c r="J128" t="s">
        <v>12</v>
      </c>
      <c r="K128">
        <v>22115</v>
      </c>
      <c r="L128" t="s">
        <v>589</v>
      </c>
      <c r="M128" t="str">
        <f>M127</f>
        <v>BCOR</v>
      </c>
      <c r="R128" s="13">
        <v>0.35</v>
      </c>
      <c r="S128"/>
      <c r="T128"/>
      <c r="U128"/>
      <c r="V128"/>
      <c r="W128" s="15"/>
      <c r="X128" s="15"/>
      <c r="Y128" s="15"/>
      <c r="Z128" t="s">
        <v>243</v>
      </c>
      <c r="AA128"/>
      <c r="AB128" t="s">
        <v>244</v>
      </c>
      <c r="AC128" s="7">
        <v>42056</v>
      </c>
      <c r="AD128" t="str">
        <f>M128&amp;" - "&amp;L128&amp;" - "&amp;J128&amp;" - "&amp;K128</f>
        <v>BCOR - Purchase Fee - Mt - 22115</v>
      </c>
      <c r="AG128" s="13">
        <f>R128</f>
        <v>0.35</v>
      </c>
      <c r="AI128" t="str">
        <f t="shared" si="0"/>
        <v>Purchase of BCOR - Mt - 22115</v>
      </c>
      <c r="AK128" s="17"/>
      <c r="AL128" s="17"/>
      <c r="AM128" s="17"/>
      <c r="AN128" s="17"/>
      <c r="AO128" s="17"/>
      <c r="AP128" s="17"/>
    </row>
    <row r="129" spans="1:42" hidden="1" x14ac:dyDescent="0.35">
      <c r="A129" t="s">
        <v>848</v>
      </c>
      <c r="B129" t="s">
        <v>28</v>
      </c>
      <c r="C129" t="s">
        <v>12</v>
      </c>
      <c r="D129">
        <v>22115</v>
      </c>
      <c r="F129" s="7">
        <v>42056</v>
      </c>
      <c r="G129" t="s">
        <v>102</v>
      </c>
      <c r="H129">
        <v>-339.15000000000003</v>
      </c>
      <c r="J129" t="s">
        <v>12</v>
      </c>
      <c r="K129">
        <v>22115</v>
      </c>
      <c r="M129" t="str">
        <f>M127</f>
        <v>BCOR</v>
      </c>
      <c r="N129" s="12" t="s">
        <v>249</v>
      </c>
      <c r="Z129" t="s">
        <v>243</v>
      </c>
      <c r="AA129"/>
      <c r="AB129" t="s">
        <v>244</v>
      </c>
      <c r="AC129" s="7">
        <v>42056</v>
      </c>
      <c r="AD129" t="s">
        <v>102</v>
      </c>
      <c r="AF129" t="str">
        <f>"Cash To "&amp;AI129</f>
        <v>Cash To Purchase of BCOR - Mt - 22115</v>
      </c>
      <c r="AG129" s="16">
        <f>-SUM(AG127:AG128)</f>
        <v>-339.15000000000003</v>
      </c>
      <c r="AI129" t="str">
        <f t="shared" si="0"/>
        <v>Purchase of BCOR - Mt - 22115</v>
      </c>
      <c r="AK129" s="17"/>
      <c r="AL129" s="17"/>
      <c r="AM129" s="17"/>
      <c r="AN129" s="17"/>
      <c r="AO129" s="17"/>
      <c r="AP129" s="17"/>
    </row>
    <row r="130" spans="1:42" hidden="1" x14ac:dyDescent="0.35">
      <c r="A130" t="s">
        <v>848</v>
      </c>
      <c r="B130" t="s">
        <v>54</v>
      </c>
      <c r="C130" t="s">
        <v>12</v>
      </c>
      <c r="D130">
        <v>22115</v>
      </c>
      <c r="E130" s="4">
        <v>9.48</v>
      </c>
      <c r="F130" s="7">
        <v>42056</v>
      </c>
      <c r="G130" t="s">
        <v>666</v>
      </c>
      <c r="H130">
        <v>343.65</v>
      </c>
      <c r="J130" t="s">
        <v>12</v>
      </c>
      <c r="K130">
        <v>22115</v>
      </c>
      <c r="L130" t="s">
        <v>14</v>
      </c>
      <c r="M130" t="s">
        <v>54</v>
      </c>
      <c r="Q130" s="4">
        <v>9.48</v>
      </c>
      <c r="R130" s="13">
        <v>343.65</v>
      </c>
      <c r="S130"/>
      <c r="T130"/>
      <c r="U130"/>
      <c r="V130"/>
      <c r="W130" s="15"/>
      <c r="X130" s="15"/>
      <c r="Y130" s="15"/>
      <c r="Z130" t="s">
        <v>243</v>
      </c>
      <c r="AA130"/>
      <c r="AB130" t="s">
        <v>244</v>
      </c>
      <c r="AC130" s="7">
        <v>42056</v>
      </c>
      <c r="AD130" t="str">
        <f>M130&amp;" - "&amp;L130&amp;" - "&amp;J130&amp;" - "&amp;K130</f>
        <v>ENTA - Inv - Mt - 22115</v>
      </c>
      <c r="AG130" s="13">
        <f>R130</f>
        <v>343.65</v>
      </c>
      <c r="AI130" t="str">
        <f t="shared" si="0"/>
        <v>Purchase of ENTA - Mt - 22115</v>
      </c>
      <c r="AK130" s="17"/>
      <c r="AL130" s="17"/>
      <c r="AM130" s="17"/>
      <c r="AN130" s="17"/>
      <c r="AO130" s="17"/>
      <c r="AP130" s="17"/>
    </row>
    <row r="131" spans="1:42" hidden="1" x14ac:dyDescent="0.35">
      <c r="A131" t="s">
        <v>848</v>
      </c>
      <c r="B131" t="s">
        <v>54</v>
      </c>
      <c r="C131" t="s">
        <v>12</v>
      </c>
      <c r="D131">
        <v>22115</v>
      </c>
      <c r="F131" s="7">
        <v>42056</v>
      </c>
      <c r="G131" t="s">
        <v>782</v>
      </c>
      <c r="H131">
        <v>0.36</v>
      </c>
      <c r="J131" t="s">
        <v>12</v>
      </c>
      <c r="K131">
        <v>22115</v>
      </c>
      <c r="L131" t="s">
        <v>589</v>
      </c>
      <c r="M131" t="str">
        <f>M130</f>
        <v>ENTA</v>
      </c>
      <c r="R131" s="13">
        <v>0.36</v>
      </c>
      <c r="S131"/>
      <c r="T131"/>
      <c r="U131"/>
      <c r="V131"/>
      <c r="W131" s="15"/>
      <c r="X131" s="15"/>
      <c r="Y131" s="15"/>
      <c r="Z131" t="s">
        <v>243</v>
      </c>
      <c r="AA131"/>
      <c r="AB131" t="s">
        <v>244</v>
      </c>
      <c r="AC131" s="7">
        <v>42056</v>
      </c>
      <c r="AD131" t="str">
        <f>M131&amp;" - "&amp;L131&amp;" - "&amp;J131&amp;" - "&amp;K131</f>
        <v>ENTA - Purchase Fee - Mt - 22115</v>
      </c>
      <c r="AG131" s="13">
        <f>R131</f>
        <v>0.36</v>
      </c>
      <c r="AI131" t="str">
        <f t="shared" si="0"/>
        <v>Purchase of ENTA - Mt - 22115</v>
      </c>
      <c r="AK131" s="17"/>
      <c r="AL131" s="17"/>
      <c r="AM131" s="17"/>
      <c r="AN131" s="17"/>
      <c r="AO131" s="17"/>
      <c r="AP131" s="17"/>
    </row>
    <row r="132" spans="1:42" hidden="1" x14ac:dyDescent="0.35">
      <c r="A132" t="s">
        <v>848</v>
      </c>
      <c r="B132" t="s">
        <v>54</v>
      </c>
      <c r="C132" t="s">
        <v>12</v>
      </c>
      <c r="D132">
        <v>22115</v>
      </c>
      <c r="F132" s="7">
        <v>42056</v>
      </c>
      <c r="G132" t="s">
        <v>102</v>
      </c>
      <c r="H132">
        <v>-344.01</v>
      </c>
      <c r="J132" t="s">
        <v>12</v>
      </c>
      <c r="K132">
        <v>22115</v>
      </c>
      <c r="M132" t="str">
        <f>M130</f>
        <v>ENTA</v>
      </c>
      <c r="N132" s="12" t="s">
        <v>249</v>
      </c>
      <c r="Z132" t="s">
        <v>243</v>
      </c>
      <c r="AA132"/>
      <c r="AB132" t="s">
        <v>244</v>
      </c>
      <c r="AC132" s="7">
        <v>42056</v>
      </c>
      <c r="AD132" t="s">
        <v>102</v>
      </c>
      <c r="AF132" t="str">
        <f>"Cash To "&amp;AI132</f>
        <v>Cash To Purchase of ENTA - Mt - 22115</v>
      </c>
      <c r="AG132" s="16">
        <f>-SUM(AG130:AG131)</f>
        <v>-344.01</v>
      </c>
      <c r="AI132" t="str">
        <f t="shared" si="0"/>
        <v>Purchase of ENTA - Mt - 22115</v>
      </c>
      <c r="AK132" s="17"/>
      <c r="AL132" s="17"/>
      <c r="AM132" s="17"/>
      <c r="AN132" s="17"/>
      <c r="AO132" s="17"/>
      <c r="AP132" s="17"/>
    </row>
    <row r="133" spans="1:42" hidden="1" x14ac:dyDescent="0.35">
      <c r="A133" t="s">
        <v>848</v>
      </c>
      <c r="B133" t="s">
        <v>55</v>
      </c>
      <c r="C133" t="s">
        <v>12</v>
      </c>
      <c r="D133">
        <v>22115</v>
      </c>
      <c r="E133" s="4">
        <v>303.74</v>
      </c>
      <c r="F133" s="7">
        <v>42056</v>
      </c>
      <c r="G133" t="s">
        <v>667</v>
      </c>
      <c r="H133">
        <v>340.19</v>
      </c>
      <c r="J133" t="s">
        <v>12</v>
      </c>
      <c r="K133">
        <v>22115</v>
      </c>
      <c r="L133" t="s">
        <v>14</v>
      </c>
      <c r="M133" t="s">
        <v>55</v>
      </c>
      <c r="Q133" s="4">
        <v>303.74</v>
      </c>
      <c r="R133" s="13">
        <v>340.19</v>
      </c>
      <c r="S133"/>
      <c r="T133"/>
      <c r="U133"/>
      <c r="V133"/>
      <c r="W133" s="15"/>
      <c r="X133" s="15"/>
      <c r="Y133" s="15"/>
      <c r="Z133" t="s">
        <v>243</v>
      </c>
      <c r="AA133"/>
      <c r="AB133" t="s">
        <v>244</v>
      </c>
      <c r="AC133" s="7">
        <v>42056</v>
      </c>
      <c r="AD133" t="str">
        <f>M133&amp;" - "&amp;L133&amp;" - "&amp;J133&amp;" - "&amp;K133</f>
        <v>ENZN - Inv - Mt - 22115</v>
      </c>
      <c r="AG133" s="13">
        <f>R133</f>
        <v>340.19</v>
      </c>
      <c r="AI133" t="str">
        <f t="shared" si="0"/>
        <v>Purchase of ENZN - Mt - 22115</v>
      </c>
      <c r="AK133" s="17"/>
      <c r="AL133" s="17"/>
      <c r="AM133" s="17"/>
      <c r="AN133" s="17"/>
      <c r="AO133" s="17"/>
      <c r="AP133" s="17"/>
    </row>
    <row r="134" spans="1:42" hidden="1" x14ac:dyDescent="0.35">
      <c r="A134" t="s">
        <v>848</v>
      </c>
      <c r="B134" t="s">
        <v>55</v>
      </c>
      <c r="C134" t="s">
        <v>12</v>
      </c>
      <c r="D134">
        <v>22115</v>
      </c>
      <c r="F134" s="7">
        <v>42056</v>
      </c>
      <c r="G134" t="s">
        <v>783</v>
      </c>
      <c r="H134">
        <v>0.36</v>
      </c>
      <c r="J134" t="s">
        <v>12</v>
      </c>
      <c r="K134">
        <v>22115</v>
      </c>
      <c r="L134" t="s">
        <v>589</v>
      </c>
      <c r="M134" t="str">
        <f>M133</f>
        <v>ENZN</v>
      </c>
      <c r="R134" s="13">
        <v>0.36</v>
      </c>
      <c r="S134"/>
      <c r="T134"/>
      <c r="U134"/>
      <c r="V134"/>
      <c r="W134" s="15"/>
      <c r="X134" s="15"/>
      <c r="Y134" s="15"/>
      <c r="Z134" t="s">
        <v>243</v>
      </c>
      <c r="AA134"/>
      <c r="AB134" t="s">
        <v>244</v>
      </c>
      <c r="AC134" s="7">
        <v>42056</v>
      </c>
      <c r="AD134" t="str">
        <f>M134&amp;" - "&amp;L134&amp;" - "&amp;J134&amp;" - "&amp;K134</f>
        <v>ENZN - Purchase Fee - Mt - 22115</v>
      </c>
      <c r="AG134" s="13">
        <f>R134</f>
        <v>0.36</v>
      </c>
      <c r="AI134" t="str">
        <f t="shared" si="0"/>
        <v>Purchase of ENZN - Mt - 22115</v>
      </c>
      <c r="AK134" s="17"/>
      <c r="AL134" s="17"/>
      <c r="AM134" s="17"/>
      <c r="AN134" s="17"/>
      <c r="AO134" s="17"/>
      <c r="AP134" s="17"/>
    </row>
    <row r="135" spans="1:42" hidden="1" x14ac:dyDescent="0.35">
      <c r="A135" t="s">
        <v>848</v>
      </c>
      <c r="B135" t="s">
        <v>55</v>
      </c>
      <c r="C135" t="s">
        <v>12</v>
      </c>
      <c r="D135">
        <v>22115</v>
      </c>
      <c r="F135" s="7">
        <v>42056</v>
      </c>
      <c r="G135" t="s">
        <v>102</v>
      </c>
      <c r="H135">
        <v>-340.55</v>
      </c>
      <c r="J135" t="s">
        <v>12</v>
      </c>
      <c r="K135">
        <v>22115</v>
      </c>
      <c r="M135" t="str">
        <f>M133</f>
        <v>ENZN</v>
      </c>
      <c r="N135" s="12" t="s">
        <v>249</v>
      </c>
      <c r="Z135" t="s">
        <v>243</v>
      </c>
      <c r="AA135"/>
      <c r="AB135" t="s">
        <v>244</v>
      </c>
      <c r="AC135" s="7">
        <v>42056</v>
      </c>
      <c r="AD135" t="s">
        <v>102</v>
      </c>
      <c r="AF135" t="str">
        <f>"Cash To "&amp;AI135</f>
        <v>Cash To Purchase of ENZN - Mt - 22115</v>
      </c>
      <c r="AG135" s="16">
        <f>-SUM(AG133:AG134)</f>
        <v>-340.55</v>
      </c>
      <c r="AI135" t="str">
        <f t="shared" si="0"/>
        <v>Purchase of ENZN - Mt - 22115</v>
      </c>
      <c r="AK135" s="17"/>
      <c r="AL135" s="17"/>
      <c r="AM135" s="17"/>
      <c r="AN135" s="17"/>
      <c r="AO135" s="17"/>
      <c r="AP135" s="17"/>
    </row>
    <row r="136" spans="1:42" hidden="1" x14ac:dyDescent="0.35">
      <c r="A136" t="s">
        <v>848</v>
      </c>
      <c r="B136" t="s">
        <v>56</v>
      </c>
      <c r="C136" t="s">
        <v>12</v>
      </c>
      <c r="D136">
        <v>22115</v>
      </c>
      <c r="E136" s="4">
        <v>5.74</v>
      </c>
      <c r="F136" s="7">
        <v>42056</v>
      </c>
      <c r="G136" t="s">
        <v>668</v>
      </c>
      <c r="H136">
        <v>341.3</v>
      </c>
      <c r="J136" t="s">
        <v>12</v>
      </c>
      <c r="K136">
        <v>22115</v>
      </c>
      <c r="L136" t="s">
        <v>14</v>
      </c>
      <c r="M136" t="s">
        <v>56</v>
      </c>
      <c r="Q136" s="4">
        <v>5.74</v>
      </c>
      <c r="R136" s="13">
        <v>341.3</v>
      </c>
      <c r="S136"/>
      <c r="T136"/>
      <c r="U136"/>
      <c r="V136"/>
      <c r="W136" s="15"/>
      <c r="X136" s="15"/>
      <c r="Y136" s="15"/>
      <c r="Z136" t="s">
        <v>243</v>
      </c>
      <c r="AA136"/>
      <c r="AB136" t="s">
        <v>244</v>
      </c>
      <c r="AC136" s="7">
        <v>42056</v>
      </c>
      <c r="AD136" t="str">
        <f>M136&amp;" - "&amp;L136&amp;" - "&amp;J136&amp;" - "&amp;K136</f>
        <v>FLR - Inv - Mt - 22115</v>
      </c>
      <c r="AG136" s="13">
        <f>R136</f>
        <v>341.3</v>
      </c>
      <c r="AI136" t="str">
        <f t="shared" si="0"/>
        <v>Purchase of FLR - Mt - 22115</v>
      </c>
      <c r="AK136" s="17"/>
      <c r="AL136" s="17"/>
      <c r="AM136" s="17"/>
      <c r="AN136" s="17"/>
      <c r="AO136" s="17"/>
      <c r="AP136" s="17"/>
    </row>
    <row r="137" spans="1:42" hidden="1" x14ac:dyDescent="0.35">
      <c r="A137" t="s">
        <v>848</v>
      </c>
      <c r="B137" t="s">
        <v>56</v>
      </c>
      <c r="C137" t="s">
        <v>12</v>
      </c>
      <c r="D137">
        <v>22115</v>
      </c>
      <c r="F137" s="7">
        <v>42056</v>
      </c>
      <c r="G137" t="s">
        <v>784</v>
      </c>
      <c r="H137">
        <v>0.36</v>
      </c>
      <c r="J137" t="s">
        <v>12</v>
      </c>
      <c r="K137">
        <v>22115</v>
      </c>
      <c r="L137" t="s">
        <v>589</v>
      </c>
      <c r="M137" t="str">
        <f>M136</f>
        <v>FLR</v>
      </c>
      <c r="R137" s="13">
        <v>0.36</v>
      </c>
      <c r="S137"/>
      <c r="T137"/>
      <c r="U137"/>
      <c r="V137"/>
      <c r="W137" s="15"/>
      <c r="X137" s="15"/>
      <c r="Y137" s="15"/>
      <c r="Z137" t="s">
        <v>243</v>
      </c>
      <c r="AA137"/>
      <c r="AB137" t="s">
        <v>244</v>
      </c>
      <c r="AC137" s="7">
        <v>42056</v>
      </c>
      <c r="AD137" t="str">
        <f>M137&amp;" - "&amp;L137&amp;" - "&amp;J137&amp;" - "&amp;K137</f>
        <v>FLR - Purchase Fee - Mt - 22115</v>
      </c>
      <c r="AG137" s="13">
        <f>R137</f>
        <v>0.36</v>
      </c>
      <c r="AI137" t="str">
        <f t="shared" si="0"/>
        <v>Purchase of FLR - Mt - 22115</v>
      </c>
      <c r="AK137" s="17"/>
      <c r="AL137" s="17"/>
      <c r="AM137" s="17"/>
      <c r="AN137" s="17"/>
      <c r="AO137" s="17"/>
      <c r="AP137" s="17"/>
    </row>
    <row r="138" spans="1:42" hidden="1" x14ac:dyDescent="0.35">
      <c r="A138" t="s">
        <v>848</v>
      </c>
      <c r="B138" t="s">
        <v>56</v>
      </c>
      <c r="C138" t="s">
        <v>12</v>
      </c>
      <c r="D138">
        <v>22115</v>
      </c>
      <c r="F138" s="7">
        <v>42056</v>
      </c>
      <c r="G138" t="s">
        <v>102</v>
      </c>
      <c r="H138">
        <v>-341.66</v>
      </c>
      <c r="J138" t="s">
        <v>12</v>
      </c>
      <c r="K138">
        <v>22115</v>
      </c>
      <c r="M138" t="str">
        <f>M136</f>
        <v>FLR</v>
      </c>
      <c r="N138" s="12" t="s">
        <v>249</v>
      </c>
      <c r="Z138" t="s">
        <v>243</v>
      </c>
      <c r="AA138"/>
      <c r="AB138" t="s">
        <v>244</v>
      </c>
      <c r="AC138" s="7">
        <v>42056</v>
      </c>
      <c r="AD138" t="s">
        <v>102</v>
      </c>
      <c r="AF138" t="str">
        <f>"Cash To "&amp;AI138</f>
        <v>Cash To Purchase of FLR - Mt - 22115</v>
      </c>
      <c r="AG138" s="16">
        <f>-SUM(AG136:AG137)</f>
        <v>-341.66</v>
      </c>
      <c r="AI138" t="str">
        <f t="shared" si="0"/>
        <v>Purchase of FLR - Mt - 22115</v>
      </c>
      <c r="AK138" s="17"/>
      <c r="AL138" s="17"/>
      <c r="AM138" s="17"/>
      <c r="AN138" s="17"/>
      <c r="AO138" s="17"/>
      <c r="AP138" s="17"/>
    </row>
    <row r="139" spans="1:42" hidden="1" x14ac:dyDescent="0.35">
      <c r="A139" t="s">
        <v>848</v>
      </c>
      <c r="B139" t="s">
        <v>34</v>
      </c>
      <c r="C139" t="s">
        <v>12</v>
      </c>
      <c r="D139">
        <v>22115</v>
      </c>
      <c r="E139" s="4">
        <v>9.16</v>
      </c>
      <c r="F139" s="7">
        <v>42056</v>
      </c>
      <c r="G139" t="s">
        <v>669</v>
      </c>
      <c r="H139">
        <v>342.13</v>
      </c>
      <c r="J139" t="s">
        <v>12</v>
      </c>
      <c r="K139">
        <v>22115</v>
      </c>
      <c r="L139" t="s">
        <v>14</v>
      </c>
      <c r="M139" t="s">
        <v>34</v>
      </c>
      <c r="Q139" s="4">
        <v>9.16</v>
      </c>
      <c r="R139" s="13">
        <v>342.13</v>
      </c>
      <c r="S139"/>
      <c r="T139"/>
      <c r="U139"/>
      <c r="V139"/>
      <c r="W139" s="15"/>
      <c r="X139" s="15"/>
      <c r="Y139" s="15"/>
      <c r="Z139" t="s">
        <v>243</v>
      </c>
      <c r="AA139"/>
      <c r="AB139" t="s">
        <v>244</v>
      </c>
      <c r="AC139" s="7">
        <v>42056</v>
      </c>
      <c r="AD139" t="str">
        <f>M139&amp;" - "&amp;L139&amp;" - "&amp;J139&amp;" - "&amp;K139</f>
        <v>GME - Inv - Mt - 22115</v>
      </c>
      <c r="AG139" s="13">
        <f>R139</f>
        <v>342.13</v>
      </c>
      <c r="AI139" t="str">
        <f t="shared" si="0"/>
        <v>Purchase of GME - Mt - 22115</v>
      </c>
      <c r="AK139" s="17"/>
      <c r="AL139" s="17"/>
      <c r="AM139" s="17"/>
      <c r="AN139" s="17"/>
      <c r="AO139" s="17"/>
      <c r="AP139" s="17"/>
    </row>
    <row r="140" spans="1:42" hidden="1" x14ac:dyDescent="0.35">
      <c r="A140" t="s">
        <v>848</v>
      </c>
      <c r="B140" t="s">
        <v>34</v>
      </c>
      <c r="C140" t="s">
        <v>12</v>
      </c>
      <c r="D140">
        <v>22115</v>
      </c>
      <c r="F140" s="7">
        <v>42056</v>
      </c>
      <c r="G140" t="s">
        <v>785</v>
      </c>
      <c r="H140">
        <v>0.35</v>
      </c>
      <c r="J140" t="s">
        <v>12</v>
      </c>
      <c r="K140">
        <v>22115</v>
      </c>
      <c r="L140" t="s">
        <v>589</v>
      </c>
      <c r="M140" t="str">
        <f>M139</f>
        <v>GME</v>
      </c>
      <c r="R140" s="13">
        <v>0.35</v>
      </c>
      <c r="S140"/>
      <c r="T140"/>
      <c r="U140"/>
      <c r="V140"/>
      <c r="W140" s="15"/>
      <c r="X140" s="15"/>
      <c r="Y140" s="15"/>
      <c r="Z140" t="s">
        <v>243</v>
      </c>
      <c r="AA140"/>
      <c r="AB140" t="s">
        <v>244</v>
      </c>
      <c r="AC140" s="7">
        <v>42056</v>
      </c>
      <c r="AD140" t="str">
        <f>M140&amp;" - "&amp;L140&amp;" - "&amp;J140&amp;" - "&amp;K140</f>
        <v>GME - Purchase Fee - Mt - 22115</v>
      </c>
      <c r="AG140" s="13">
        <f>R140</f>
        <v>0.35</v>
      </c>
      <c r="AI140" t="str">
        <f t="shared" si="0"/>
        <v>Purchase of GME - Mt - 22115</v>
      </c>
      <c r="AK140" s="17"/>
      <c r="AL140" s="17"/>
      <c r="AM140" s="17"/>
      <c r="AN140" s="17"/>
      <c r="AO140" s="17"/>
      <c r="AP140" s="17"/>
    </row>
    <row r="141" spans="1:42" hidden="1" x14ac:dyDescent="0.35">
      <c r="A141" t="s">
        <v>848</v>
      </c>
      <c r="B141" t="s">
        <v>34</v>
      </c>
      <c r="C141" t="s">
        <v>12</v>
      </c>
      <c r="D141">
        <v>22115</v>
      </c>
      <c r="F141" s="7">
        <v>42056</v>
      </c>
      <c r="G141" t="s">
        <v>102</v>
      </c>
      <c r="H141">
        <v>-342.48</v>
      </c>
      <c r="J141" t="s">
        <v>12</v>
      </c>
      <c r="K141">
        <v>22115</v>
      </c>
      <c r="M141" t="str">
        <f>M139</f>
        <v>GME</v>
      </c>
      <c r="N141" s="12" t="s">
        <v>249</v>
      </c>
      <c r="Z141" t="s">
        <v>243</v>
      </c>
      <c r="AA141"/>
      <c r="AB141" t="s">
        <v>244</v>
      </c>
      <c r="AC141" s="7">
        <v>42056</v>
      </c>
      <c r="AD141" t="s">
        <v>102</v>
      </c>
      <c r="AF141" t="str">
        <f>"Cash To "&amp;AI141</f>
        <v>Cash To Purchase of GME - Mt - 22115</v>
      </c>
      <c r="AG141" s="16">
        <f>-SUM(AG139:AG140)</f>
        <v>-342.48</v>
      </c>
      <c r="AI141" t="str">
        <f t="shared" si="0"/>
        <v>Purchase of GME - Mt - 22115</v>
      </c>
      <c r="AK141" s="17"/>
      <c r="AL141" s="17"/>
      <c r="AM141" s="17"/>
      <c r="AN141" s="17"/>
      <c r="AO141" s="17"/>
      <c r="AP141" s="17"/>
    </row>
    <row r="142" spans="1:42" hidden="1" x14ac:dyDescent="0.35">
      <c r="A142" t="s">
        <v>848</v>
      </c>
      <c r="B142" t="s">
        <v>35</v>
      </c>
      <c r="C142" t="s">
        <v>12</v>
      </c>
      <c r="D142">
        <v>22115</v>
      </c>
      <c r="E142" s="4">
        <v>6.33</v>
      </c>
      <c r="F142" s="7">
        <v>42056</v>
      </c>
      <c r="G142" t="s">
        <v>671</v>
      </c>
      <c r="H142">
        <v>339.98</v>
      </c>
      <c r="J142" t="s">
        <v>12</v>
      </c>
      <c r="K142">
        <v>22115</v>
      </c>
      <c r="L142" t="s">
        <v>14</v>
      </c>
      <c r="M142" t="s">
        <v>35</v>
      </c>
      <c r="Q142" s="4">
        <v>6.33</v>
      </c>
      <c r="R142" s="13">
        <v>339.98</v>
      </c>
      <c r="S142"/>
      <c r="T142"/>
      <c r="U142"/>
      <c r="V142"/>
      <c r="W142" s="15"/>
      <c r="X142" s="15"/>
      <c r="Y142" s="15"/>
      <c r="Z142" t="s">
        <v>243</v>
      </c>
      <c r="AA142"/>
      <c r="AB142" t="s">
        <v>244</v>
      </c>
      <c r="AC142" s="7">
        <v>42056</v>
      </c>
      <c r="AD142" t="str">
        <f>M142&amp;" - "&amp;L142&amp;" - "&amp;J142&amp;" - "&amp;K142</f>
        <v>IDCC - Inv - Mt - 22115</v>
      </c>
      <c r="AG142" s="13">
        <f>R142</f>
        <v>339.98</v>
      </c>
      <c r="AI142" t="str">
        <f t="shared" si="0"/>
        <v>Purchase of IDCC - Mt - 22115</v>
      </c>
      <c r="AK142" s="17"/>
      <c r="AL142" s="17"/>
      <c r="AM142" s="17"/>
      <c r="AN142" s="17"/>
      <c r="AO142" s="17"/>
      <c r="AP142" s="17"/>
    </row>
    <row r="143" spans="1:42" hidden="1" x14ac:dyDescent="0.35">
      <c r="A143" t="s">
        <v>848</v>
      </c>
      <c r="B143" t="s">
        <v>35</v>
      </c>
      <c r="C143" t="s">
        <v>12</v>
      </c>
      <c r="D143">
        <v>22115</v>
      </c>
      <c r="F143" s="7">
        <v>42056</v>
      </c>
      <c r="G143" t="s">
        <v>787</v>
      </c>
      <c r="H143">
        <v>0.36</v>
      </c>
      <c r="J143" t="s">
        <v>12</v>
      </c>
      <c r="K143">
        <v>22115</v>
      </c>
      <c r="L143" t="s">
        <v>589</v>
      </c>
      <c r="M143" t="str">
        <f>M142</f>
        <v>IDCC</v>
      </c>
      <c r="R143" s="13">
        <v>0.36</v>
      </c>
      <c r="S143"/>
      <c r="T143"/>
      <c r="U143"/>
      <c r="V143"/>
      <c r="W143" s="15"/>
      <c r="X143" s="15"/>
      <c r="Y143" s="15"/>
      <c r="Z143" t="s">
        <v>243</v>
      </c>
      <c r="AA143"/>
      <c r="AB143" t="s">
        <v>244</v>
      </c>
      <c r="AC143" s="7">
        <v>42056</v>
      </c>
      <c r="AD143" t="str">
        <f>M143&amp;" - "&amp;L143&amp;" - "&amp;J143&amp;" - "&amp;K143</f>
        <v>IDCC - Purchase Fee - Mt - 22115</v>
      </c>
      <c r="AG143" s="13">
        <f>R143</f>
        <v>0.36</v>
      </c>
      <c r="AI143" t="str">
        <f t="shared" si="0"/>
        <v>Purchase of IDCC - Mt - 22115</v>
      </c>
      <c r="AK143" s="17"/>
      <c r="AL143" s="17"/>
      <c r="AM143" s="17"/>
      <c r="AN143" s="17"/>
      <c r="AO143" s="17"/>
      <c r="AP143" s="17"/>
    </row>
    <row r="144" spans="1:42" hidden="1" x14ac:dyDescent="0.35">
      <c r="A144" t="s">
        <v>848</v>
      </c>
      <c r="B144" t="s">
        <v>35</v>
      </c>
      <c r="C144" t="s">
        <v>12</v>
      </c>
      <c r="D144">
        <v>22115</v>
      </c>
      <c r="F144" s="7">
        <v>42056</v>
      </c>
      <c r="G144" t="s">
        <v>102</v>
      </c>
      <c r="H144">
        <v>-340.34000000000003</v>
      </c>
      <c r="J144" t="s">
        <v>12</v>
      </c>
      <c r="K144">
        <v>22115</v>
      </c>
      <c r="M144" t="str">
        <f>M142</f>
        <v>IDCC</v>
      </c>
      <c r="N144" s="12" t="s">
        <v>249</v>
      </c>
      <c r="Z144" t="s">
        <v>243</v>
      </c>
      <c r="AA144"/>
      <c r="AB144" t="s">
        <v>244</v>
      </c>
      <c r="AC144" s="7">
        <v>42056</v>
      </c>
      <c r="AD144" t="s">
        <v>102</v>
      </c>
      <c r="AF144" t="str">
        <f>"Cash To "&amp;AI144</f>
        <v>Cash To Purchase of IDCC - Mt - 22115</v>
      </c>
      <c r="AG144" s="16">
        <f>-SUM(AG142:AG143)</f>
        <v>-340.34000000000003</v>
      </c>
      <c r="AI144" t="str">
        <f t="shared" si="0"/>
        <v>Purchase of IDCC - Mt - 22115</v>
      </c>
      <c r="AK144" s="17"/>
      <c r="AL144" s="17"/>
      <c r="AM144" s="17"/>
      <c r="AN144" s="17"/>
      <c r="AO144" s="17"/>
      <c r="AP144" s="17"/>
    </row>
    <row r="145" spans="1:42" hidden="1" x14ac:dyDescent="0.35">
      <c r="A145" t="s">
        <v>848</v>
      </c>
      <c r="B145" t="s">
        <v>36</v>
      </c>
      <c r="C145" t="s">
        <v>12</v>
      </c>
      <c r="D145">
        <v>22115</v>
      </c>
      <c r="E145" s="4">
        <v>19.600000000000001</v>
      </c>
      <c r="F145" s="7">
        <v>42056</v>
      </c>
      <c r="G145" t="s">
        <v>670</v>
      </c>
      <c r="H145">
        <v>338.88</v>
      </c>
      <c r="J145" t="s">
        <v>12</v>
      </c>
      <c r="K145">
        <v>22115</v>
      </c>
      <c r="L145" t="s">
        <v>14</v>
      </c>
      <c r="M145" t="s">
        <v>36</v>
      </c>
      <c r="Q145" s="4">
        <v>19.600000000000001</v>
      </c>
      <c r="R145" s="13">
        <v>338.88</v>
      </c>
      <c r="S145"/>
      <c r="T145"/>
      <c r="U145"/>
      <c r="V145"/>
      <c r="W145" s="15"/>
      <c r="X145" s="15"/>
      <c r="Y145" s="15"/>
      <c r="Z145" t="s">
        <v>243</v>
      </c>
      <c r="AA145"/>
      <c r="AB145" t="s">
        <v>244</v>
      </c>
      <c r="AC145" s="7">
        <v>42056</v>
      </c>
      <c r="AD145" t="str">
        <f>M145&amp;" - "&amp;L145&amp;" - "&amp;J145&amp;" - "&amp;K145</f>
        <v>IQNT - Inv - Mt - 22115</v>
      </c>
      <c r="AG145" s="13">
        <f>R145</f>
        <v>338.88</v>
      </c>
      <c r="AI145" t="str">
        <f t="shared" si="0"/>
        <v>Purchase of IQNT - Mt - 22115</v>
      </c>
      <c r="AK145" s="17"/>
      <c r="AL145" s="17"/>
      <c r="AM145" s="17"/>
      <c r="AN145" s="17"/>
      <c r="AO145" s="17"/>
      <c r="AP145" s="17"/>
    </row>
    <row r="146" spans="1:42" hidden="1" x14ac:dyDescent="0.35">
      <c r="A146" t="s">
        <v>848</v>
      </c>
      <c r="B146" t="s">
        <v>36</v>
      </c>
      <c r="C146" t="s">
        <v>12</v>
      </c>
      <c r="D146">
        <v>22115</v>
      </c>
      <c r="F146" s="7">
        <v>42056</v>
      </c>
      <c r="G146" t="s">
        <v>786</v>
      </c>
      <c r="H146">
        <v>0.36</v>
      </c>
      <c r="J146" t="s">
        <v>12</v>
      </c>
      <c r="K146">
        <v>22115</v>
      </c>
      <c r="L146" t="s">
        <v>589</v>
      </c>
      <c r="M146" t="str">
        <f>M145</f>
        <v>IQNT</v>
      </c>
      <c r="R146" s="13">
        <v>0.36</v>
      </c>
      <c r="S146"/>
      <c r="T146"/>
      <c r="U146"/>
      <c r="V146"/>
      <c r="W146" s="15"/>
      <c r="X146" s="15"/>
      <c r="Y146" s="15"/>
      <c r="Z146" t="s">
        <v>243</v>
      </c>
      <c r="AA146"/>
      <c r="AB146" t="s">
        <v>244</v>
      </c>
      <c r="AC146" s="7">
        <v>42056</v>
      </c>
      <c r="AD146" t="str">
        <f>M146&amp;" - "&amp;L146&amp;" - "&amp;J146&amp;" - "&amp;K146</f>
        <v>IQNT - Purchase Fee - Mt - 22115</v>
      </c>
      <c r="AG146" s="13">
        <f>R146</f>
        <v>0.36</v>
      </c>
      <c r="AI146" t="str">
        <f t="shared" si="0"/>
        <v>Purchase of IQNT - Mt - 22115</v>
      </c>
      <c r="AK146" s="17"/>
      <c r="AL146" s="17"/>
      <c r="AM146" s="17"/>
      <c r="AN146" s="17"/>
      <c r="AO146" s="17"/>
      <c r="AP146" s="17"/>
    </row>
    <row r="147" spans="1:42" hidden="1" x14ac:dyDescent="0.35">
      <c r="A147" t="s">
        <v>848</v>
      </c>
      <c r="B147" t="s">
        <v>36</v>
      </c>
      <c r="C147" t="s">
        <v>12</v>
      </c>
      <c r="D147">
        <v>22115</v>
      </c>
      <c r="F147" s="7">
        <v>42056</v>
      </c>
      <c r="G147" t="s">
        <v>102</v>
      </c>
      <c r="H147">
        <v>-339.24</v>
      </c>
      <c r="J147" t="s">
        <v>12</v>
      </c>
      <c r="K147">
        <v>22115</v>
      </c>
      <c r="M147" t="str">
        <f>M145</f>
        <v>IQNT</v>
      </c>
      <c r="N147" s="12" t="s">
        <v>249</v>
      </c>
      <c r="Z147" t="s">
        <v>243</v>
      </c>
      <c r="AA147"/>
      <c r="AB147" t="s">
        <v>244</v>
      </c>
      <c r="AC147" s="7">
        <v>42056</v>
      </c>
      <c r="AD147" t="s">
        <v>102</v>
      </c>
      <c r="AF147" t="str">
        <f>"Cash To "&amp;AI147</f>
        <v>Cash To Purchase of IQNT - Mt - 22115</v>
      </c>
      <c r="AG147" s="16">
        <f>-SUM(AG145:AG146)</f>
        <v>-339.24</v>
      </c>
      <c r="AI147" t="str">
        <f t="shared" si="0"/>
        <v>Purchase of IQNT - Mt - 22115</v>
      </c>
      <c r="AK147" s="17"/>
      <c r="AL147" s="17"/>
      <c r="AM147" s="17"/>
      <c r="AN147" s="17"/>
      <c r="AO147" s="17"/>
      <c r="AP147" s="17"/>
    </row>
    <row r="148" spans="1:42" hidden="1" x14ac:dyDescent="0.35">
      <c r="A148" t="s">
        <v>848</v>
      </c>
      <c r="B148" t="s">
        <v>37</v>
      </c>
      <c r="C148" t="s">
        <v>12</v>
      </c>
      <c r="D148">
        <v>22115</v>
      </c>
      <c r="E148" s="4">
        <v>21.04</v>
      </c>
      <c r="F148" s="7">
        <v>42056</v>
      </c>
      <c r="G148" t="s">
        <v>672</v>
      </c>
      <c r="H148">
        <v>340.64</v>
      </c>
      <c r="J148" t="s">
        <v>12</v>
      </c>
      <c r="K148">
        <v>22115</v>
      </c>
      <c r="L148" t="s">
        <v>14</v>
      </c>
      <c r="M148" t="s">
        <v>37</v>
      </c>
      <c r="Q148" s="4">
        <v>21.04</v>
      </c>
      <c r="R148" s="13">
        <v>340.64</v>
      </c>
      <c r="S148"/>
      <c r="T148"/>
      <c r="U148"/>
      <c r="V148"/>
      <c r="W148" s="15"/>
      <c r="X148" s="15"/>
      <c r="Y148" s="15"/>
      <c r="Z148" t="s">
        <v>243</v>
      </c>
      <c r="AA148"/>
      <c r="AB148" t="s">
        <v>244</v>
      </c>
      <c r="AC148" s="7">
        <v>42056</v>
      </c>
      <c r="AD148" t="str">
        <f>M148&amp;" - "&amp;L148&amp;" - "&amp;J148&amp;" - "&amp;K148</f>
        <v>KING - Inv - Mt - 22115</v>
      </c>
      <c r="AG148" s="13">
        <f>R148</f>
        <v>340.64</v>
      </c>
      <c r="AI148" t="str">
        <f t="shared" si="0"/>
        <v>Purchase of KING - Mt - 22115</v>
      </c>
      <c r="AK148" s="17"/>
      <c r="AL148" s="17"/>
      <c r="AM148" s="17"/>
      <c r="AN148" s="17"/>
      <c r="AO148" s="17"/>
      <c r="AP148" s="17"/>
    </row>
    <row r="149" spans="1:42" hidden="1" x14ac:dyDescent="0.35">
      <c r="A149" t="s">
        <v>848</v>
      </c>
      <c r="B149" t="s">
        <v>37</v>
      </c>
      <c r="C149" t="s">
        <v>12</v>
      </c>
      <c r="D149">
        <v>22115</v>
      </c>
      <c r="F149" s="7">
        <v>42056</v>
      </c>
      <c r="G149" t="s">
        <v>788</v>
      </c>
      <c r="H149">
        <v>0.36</v>
      </c>
      <c r="J149" t="s">
        <v>12</v>
      </c>
      <c r="K149">
        <v>22115</v>
      </c>
      <c r="L149" t="s">
        <v>589</v>
      </c>
      <c r="M149" t="str">
        <f>M148</f>
        <v>KING</v>
      </c>
      <c r="R149" s="13">
        <v>0.36</v>
      </c>
      <c r="S149"/>
      <c r="T149"/>
      <c r="U149"/>
      <c r="V149"/>
      <c r="W149" s="15"/>
      <c r="X149" s="15"/>
      <c r="Y149" s="15"/>
      <c r="Z149" t="s">
        <v>243</v>
      </c>
      <c r="AA149"/>
      <c r="AB149" t="s">
        <v>244</v>
      </c>
      <c r="AC149" s="7">
        <v>42056</v>
      </c>
      <c r="AD149" t="str">
        <f>M149&amp;" - "&amp;L149&amp;" - "&amp;J149&amp;" - "&amp;K149</f>
        <v>KING - Purchase Fee - Mt - 22115</v>
      </c>
      <c r="AG149" s="13">
        <f>R149</f>
        <v>0.36</v>
      </c>
      <c r="AI149" t="str">
        <f t="shared" si="0"/>
        <v>Purchase of KING - Mt - 22115</v>
      </c>
      <c r="AK149" s="17"/>
      <c r="AL149" s="17"/>
      <c r="AM149" s="17"/>
      <c r="AN149" s="17"/>
      <c r="AO149" s="17"/>
      <c r="AP149" s="17"/>
    </row>
    <row r="150" spans="1:42" hidden="1" x14ac:dyDescent="0.35">
      <c r="A150" t="s">
        <v>848</v>
      </c>
      <c r="B150" t="s">
        <v>37</v>
      </c>
      <c r="C150" t="s">
        <v>12</v>
      </c>
      <c r="D150">
        <v>22115</v>
      </c>
      <c r="F150" s="7">
        <v>42056</v>
      </c>
      <c r="G150" t="s">
        <v>102</v>
      </c>
      <c r="H150">
        <v>-341</v>
      </c>
      <c r="J150" t="s">
        <v>12</v>
      </c>
      <c r="K150">
        <v>22115</v>
      </c>
      <c r="M150" t="str">
        <f>M148</f>
        <v>KING</v>
      </c>
      <c r="N150" s="12" t="s">
        <v>249</v>
      </c>
      <c r="Z150" t="s">
        <v>243</v>
      </c>
      <c r="AA150"/>
      <c r="AB150" t="s">
        <v>244</v>
      </c>
      <c r="AC150" s="7">
        <v>42056</v>
      </c>
      <c r="AD150" t="s">
        <v>102</v>
      </c>
      <c r="AF150" t="str">
        <f>"Cash To "&amp;AI150</f>
        <v>Cash To Purchase of KING - Mt - 22115</v>
      </c>
      <c r="AG150" s="16">
        <f>-SUM(AG148:AG149)</f>
        <v>-341</v>
      </c>
      <c r="AI150" t="str">
        <f t="shared" ref="AI150:AI181" si="1">"Purchase of "&amp;M150&amp;" - "&amp;J150&amp;" - "&amp;K150</f>
        <v>Purchase of KING - Mt - 22115</v>
      </c>
      <c r="AK150" s="17"/>
      <c r="AL150" s="17"/>
      <c r="AM150" s="17"/>
      <c r="AN150" s="17"/>
      <c r="AO150" s="17"/>
      <c r="AP150" s="17"/>
    </row>
    <row r="151" spans="1:42" x14ac:dyDescent="0.35">
      <c r="A151" t="s">
        <v>848</v>
      </c>
      <c r="B151" t="s">
        <v>38</v>
      </c>
      <c r="C151" t="s">
        <v>12</v>
      </c>
      <c r="D151">
        <v>22115</v>
      </c>
      <c r="E151" s="4">
        <v>350.71</v>
      </c>
      <c r="F151" s="7">
        <v>42056</v>
      </c>
      <c r="G151" t="s">
        <v>673</v>
      </c>
      <c r="H151">
        <v>340.19</v>
      </c>
      <c r="J151" t="s">
        <v>12</v>
      </c>
      <c r="K151">
        <v>22115</v>
      </c>
      <c r="L151" t="s">
        <v>14</v>
      </c>
      <c r="M151" t="s">
        <v>38</v>
      </c>
      <c r="Q151" s="4">
        <v>350.71</v>
      </c>
      <c r="R151" s="13">
        <v>340.19</v>
      </c>
      <c r="S151"/>
      <c r="T151"/>
      <c r="U151"/>
      <c r="V151"/>
      <c r="W151" s="15"/>
      <c r="X151" s="15"/>
      <c r="Y151" s="15"/>
      <c r="Z151" t="s">
        <v>243</v>
      </c>
      <c r="AA151"/>
      <c r="AB151" t="s">
        <v>244</v>
      </c>
      <c r="AC151" s="7">
        <v>42056</v>
      </c>
      <c r="AD151" t="str">
        <f>M151&amp;" - "&amp;L151&amp;" - "&amp;J151&amp;" - "&amp;K151</f>
        <v>LFVN - Inv - Mt - 22115</v>
      </c>
      <c r="AG151" s="13">
        <f>R151</f>
        <v>340.19</v>
      </c>
      <c r="AI151" t="str">
        <f t="shared" si="1"/>
        <v>Purchase of LFVN - Mt - 22115</v>
      </c>
      <c r="AK151" s="17"/>
      <c r="AL151" s="17"/>
      <c r="AM151" s="17"/>
      <c r="AN151" s="17"/>
      <c r="AO151" s="17"/>
      <c r="AP151" s="17"/>
    </row>
    <row r="152" spans="1:42" x14ac:dyDescent="0.35">
      <c r="A152" t="s">
        <v>848</v>
      </c>
      <c r="B152" t="s">
        <v>38</v>
      </c>
      <c r="C152" t="s">
        <v>12</v>
      </c>
      <c r="D152">
        <v>22115</v>
      </c>
      <c r="F152" s="7">
        <v>42056</v>
      </c>
      <c r="G152" t="s">
        <v>789</v>
      </c>
      <c r="H152">
        <v>0.36</v>
      </c>
      <c r="J152" t="s">
        <v>12</v>
      </c>
      <c r="K152">
        <v>22115</v>
      </c>
      <c r="L152" t="s">
        <v>589</v>
      </c>
      <c r="M152" t="str">
        <f>M151</f>
        <v>LFVN</v>
      </c>
      <c r="R152" s="13">
        <v>0.36</v>
      </c>
      <c r="S152"/>
      <c r="T152"/>
      <c r="U152"/>
      <c r="V152"/>
      <c r="W152" s="15"/>
      <c r="X152" s="15"/>
      <c r="Y152" s="15"/>
      <c r="Z152" t="s">
        <v>243</v>
      </c>
      <c r="AA152"/>
      <c r="AB152" t="s">
        <v>244</v>
      </c>
      <c r="AC152" s="7">
        <v>42056</v>
      </c>
      <c r="AD152" t="str">
        <f>M152&amp;" - "&amp;L152&amp;" - "&amp;J152&amp;" - "&amp;K152</f>
        <v>LFVN - Purchase Fee - Mt - 22115</v>
      </c>
      <c r="AG152" s="13">
        <f>R152</f>
        <v>0.36</v>
      </c>
      <c r="AI152" t="str">
        <f t="shared" si="1"/>
        <v>Purchase of LFVN - Mt - 22115</v>
      </c>
      <c r="AK152" s="17"/>
      <c r="AL152" s="17"/>
      <c r="AM152" s="17"/>
      <c r="AN152" s="17"/>
      <c r="AO152" s="17"/>
      <c r="AP152" s="17"/>
    </row>
    <row r="153" spans="1:42" x14ac:dyDescent="0.35">
      <c r="A153" t="s">
        <v>848</v>
      </c>
      <c r="B153" t="s">
        <v>38</v>
      </c>
      <c r="C153" t="s">
        <v>12</v>
      </c>
      <c r="D153">
        <v>22115</v>
      </c>
      <c r="F153" s="7">
        <v>42056</v>
      </c>
      <c r="G153" t="s">
        <v>102</v>
      </c>
      <c r="H153">
        <v>-340.55</v>
      </c>
      <c r="J153" t="s">
        <v>12</v>
      </c>
      <c r="K153">
        <v>22115</v>
      </c>
      <c r="M153" t="str">
        <f>M151</f>
        <v>LFVN</v>
      </c>
      <c r="N153" s="12" t="s">
        <v>249</v>
      </c>
      <c r="Z153" t="s">
        <v>243</v>
      </c>
      <c r="AA153"/>
      <c r="AB153" t="s">
        <v>244</v>
      </c>
      <c r="AC153" s="7">
        <v>42056</v>
      </c>
      <c r="AD153" t="s">
        <v>102</v>
      </c>
      <c r="AF153" t="str">
        <f>"Cash To "&amp;AI153</f>
        <v>Cash To Purchase of LFVN - Mt - 22115</v>
      </c>
      <c r="AG153" s="16">
        <f>-SUM(AG151:AG152)</f>
        <v>-340.55</v>
      </c>
      <c r="AI153" t="str">
        <f t="shared" si="1"/>
        <v>Purchase of LFVN - Mt - 22115</v>
      </c>
      <c r="AK153" s="17"/>
      <c r="AL153" s="17"/>
      <c r="AM153" s="17"/>
      <c r="AN153" s="17"/>
      <c r="AO153" s="17"/>
      <c r="AP153" s="17"/>
    </row>
    <row r="154" spans="1:42" hidden="1" x14ac:dyDescent="0.35">
      <c r="A154" t="s">
        <v>848</v>
      </c>
      <c r="B154" t="s">
        <v>39</v>
      </c>
      <c r="C154" t="s">
        <v>12</v>
      </c>
      <c r="D154">
        <v>22115</v>
      </c>
      <c r="E154" s="4">
        <v>34.75</v>
      </c>
      <c r="F154" s="7">
        <v>42056</v>
      </c>
      <c r="G154" t="s">
        <v>674</v>
      </c>
      <c r="H154">
        <v>340.9</v>
      </c>
      <c r="J154" t="s">
        <v>12</v>
      </c>
      <c r="K154">
        <v>22115</v>
      </c>
      <c r="L154" t="s">
        <v>14</v>
      </c>
      <c r="M154" t="s">
        <v>39</v>
      </c>
      <c r="Q154" s="4">
        <v>34.75</v>
      </c>
      <c r="R154" s="13">
        <v>340.9</v>
      </c>
      <c r="S154"/>
      <c r="T154"/>
      <c r="U154"/>
      <c r="V154"/>
      <c r="W154" s="15"/>
      <c r="X154" s="15"/>
      <c r="Y154" s="15"/>
      <c r="Z154" t="s">
        <v>243</v>
      </c>
      <c r="AA154"/>
      <c r="AB154" t="s">
        <v>244</v>
      </c>
      <c r="AC154" s="7">
        <v>42056</v>
      </c>
      <c r="AD154" t="str">
        <f>M154&amp;" - "&amp;L154&amp;" - "&amp;J154&amp;" - "&amp;K154</f>
        <v>LQDT - Inv - Mt - 22115</v>
      </c>
      <c r="AG154" s="13">
        <f>R154</f>
        <v>340.9</v>
      </c>
      <c r="AI154" t="str">
        <f t="shared" si="1"/>
        <v>Purchase of LQDT - Mt - 22115</v>
      </c>
      <c r="AK154" s="17"/>
      <c r="AL154" s="17"/>
      <c r="AM154" s="17"/>
      <c r="AN154" s="17"/>
      <c r="AO154" s="17"/>
      <c r="AP154" s="17"/>
    </row>
    <row r="155" spans="1:42" hidden="1" x14ac:dyDescent="0.35">
      <c r="A155" t="s">
        <v>848</v>
      </c>
      <c r="B155" t="s">
        <v>39</v>
      </c>
      <c r="C155" t="s">
        <v>12</v>
      </c>
      <c r="D155">
        <v>22115</v>
      </c>
      <c r="F155" s="7">
        <v>42056</v>
      </c>
      <c r="G155" t="s">
        <v>790</v>
      </c>
      <c r="H155">
        <v>0.35</v>
      </c>
      <c r="J155" t="s">
        <v>12</v>
      </c>
      <c r="K155">
        <v>22115</v>
      </c>
      <c r="L155" t="s">
        <v>589</v>
      </c>
      <c r="M155" t="str">
        <f>M154</f>
        <v>LQDT</v>
      </c>
      <c r="R155" s="13">
        <v>0.35</v>
      </c>
      <c r="S155"/>
      <c r="T155"/>
      <c r="U155"/>
      <c r="V155"/>
      <c r="W155" s="15"/>
      <c r="X155" s="15"/>
      <c r="Y155" s="15"/>
      <c r="Z155" t="s">
        <v>243</v>
      </c>
      <c r="AA155"/>
      <c r="AB155" t="s">
        <v>244</v>
      </c>
      <c r="AC155" s="7">
        <v>42056</v>
      </c>
      <c r="AD155" t="str">
        <f>M155&amp;" - "&amp;L155&amp;" - "&amp;J155&amp;" - "&amp;K155</f>
        <v>LQDT - Purchase Fee - Mt - 22115</v>
      </c>
      <c r="AG155" s="13">
        <f>R155</f>
        <v>0.35</v>
      </c>
      <c r="AI155" t="str">
        <f t="shared" si="1"/>
        <v>Purchase of LQDT - Mt - 22115</v>
      </c>
      <c r="AK155" s="17"/>
      <c r="AL155" s="17"/>
      <c r="AM155" s="17"/>
      <c r="AN155" s="17"/>
      <c r="AO155" s="17"/>
      <c r="AP155" s="17"/>
    </row>
    <row r="156" spans="1:42" hidden="1" x14ac:dyDescent="0.35">
      <c r="A156" t="s">
        <v>848</v>
      </c>
      <c r="B156" t="s">
        <v>39</v>
      </c>
      <c r="C156" t="s">
        <v>12</v>
      </c>
      <c r="D156">
        <v>22115</v>
      </c>
      <c r="F156" s="7">
        <v>42056</v>
      </c>
      <c r="G156" t="s">
        <v>102</v>
      </c>
      <c r="H156">
        <v>-341.25</v>
      </c>
      <c r="J156" t="s">
        <v>12</v>
      </c>
      <c r="K156">
        <v>22115</v>
      </c>
      <c r="M156" t="str">
        <f>M154</f>
        <v>LQDT</v>
      </c>
      <c r="N156" s="12" t="s">
        <v>249</v>
      </c>
      <c r="Z156" t="s">
        <v>243</v>
      </c>
      <c r="AA156"/>
      <c r="AB156" t="s">
        <v>244</v>
      </c>
      <c r="AC156" s="7">
        <v>42056</v>
      </c>
      <c r="AD156" t="s">
        <v>102</v>
      </c>
      <c r="AF156" t="str">
        <f>"Cash To "&amp;AI156</f>
        <v>Cash To Purchase of LQDT - Mt - 22115</v>
      </c>
      <c r="AG156" s="16">
        <f>-SUM(AG154:AG155)</f>
        <v>-341.25</v>
      </c>
      <c r="AI156" t="str">
        <f t="shared" si="1"/>
        <v>Purchase of LQDT - Mt - 22115</v>
      </c>
      <c r="AK156" s="17"/>
      <c r="AL156" s="17"/>
      <c r="AM156" s="17"/>
      <c r="AN156" s="17"/>
      <c r="AO156" s="17"/>
      <c r="AP156" s="17"/>
    </row>
    <row r="157" spans="1:42" hidden="1" x14ac:dyDescent="0.35">
      <c r="A157" t="s">
        <v>848</v>
      </c>
      <c r="B157" t="s">
        <v>40</v>
      </c>
      <c r="C157" t="s">
        <v>12</v>
      </c>
      <c r="D157">
        <v>22115</v>
      </c>
      <c r="E157" s="4">
        <v>98.6</v>
      </c>
      <c r="F157" s="7">
        <v>42056</v>
      </c>
      <c r="G157" t="s">
        <v>675</v>
      </c>
      <c r="H157">
        <v>337.21</v>
      </c>
      <c r="J157" t="s">
        <v>12</v>
      </c>
      <c r="K157">
        <v>22115</v>
      </c>
      <c r="L157" t="s">
        <v>14</v>
      </c>
      <c r="M157" t="s">
        <v>40</v>
      </c>
      <c r="Q157" s="4">
        <v>98.6</v>
      </c>
      <c r="R157" s="13">
        <v>337.21</v>
      </c>
      <c r="S157"/>
      <c r="T157"/>
      <c r="U157"/>
      <c r="V157"/>
      <c r="W157" s="15"/>
      <c r="X157" s="15"/>
      <c r="Y157" s="15"/>
      <c r="Z157" t="s">
        <v>243</v>
      </c>
      <c r="AA157"/>
      <c r="AB157" t="s">
        <v>244</v>
      </c>
      <c r="AC157" s="7">
        <v>42056</v>
      </c>
      <c r="AD157" t="str">
        <f>M157&amp;" - "&amp;L157&amp;" - "&amp;J157&amp;" - "&amp;K157</f>
        <v>MNDO - Inv - Mt - 22115</v>
      </c>
      <c r="AG157" s="13">
        <f>R157</f>
        <v>337.21</v>
      </c>
      <c r="AI157" t="str">
        <f t="shared" si="1"/>
        <v>Purchase of MNDO - Mt - 22115</v>
      </c>
      <c r="AK157" s="17"/>
      <c r="AL157" s="17"/>
      <c r="AM157" s="17"/>
      <c r="AN157" s="17"/>
      <c r="AO157" s="17"/>
      <c r="AP157" s="17"/>
    </row>
    <row r="158" spans="1:42" hidden="1" x14ac:dyDescent="0.35">
      <c r="A158" t="s">
        <v>848</v>
      </c>
      <c r="B158" t="s">
        <v>40</v>
      </c>
      <c r="C158" t="s">
        <v>12</v>
      </c>
      <c r="D158">
        <v>22115</v>
      </c>
      <c r="F158" s="7">
        <v>42056</v>
      </c>
      <c r="G158" t="s">
        <v>791</v>
      </c>
      <c r="H158">
        <v>0.35</v>
      </c>
      <c r="J158" t="s">
        <v>12</v>
      </c>
      <c r="K158">
        <v>22115</v>
      </c>
      <c r="L158" t="s">
        <v>589</v>
      </c>
      <c r="M158" t="str">
        <f>M157</f>
        <v>MNDO</v>
      </c>
      <c r="R158" s="13">
        <v>0.35</v>
      </c>
      <c r="S158"/>
      <c r="T158"/>
      <c r="U158"/>
      <c r="V158"/>
      <c r="W158" s="15"/>
      <c r="X158" s="15"/>
      <c r="Y158" s="15"/>
      <c r="Z158" t="s">
        <v>243</v>
      </c>
      <c r="AA158"/>
      <c r="AB158" t="s">
        <v>244</v>
      </c>
      <c r="AC158" s="7">
        <v>42056</v>
      </c>
      <c r="AD158" t="str">
        <f>M158&amp;" - "&amp;L158&amp;" - "&amp;J158&amp;" - "&amp;K158</f>
        <v>MNDO - Purchase Fee - Mt - 22115</v>
      </c>
      <c r="AG158" s="13">
        <f>R158</f>
        <v>0.35</v>
      </c>
      <c r="AI158" t="str">
        <f t="shared" si="1"/>
        <v>Purchase of MNDO - Mt - 22115</v>
      </c>
      <c r="AK158" s="17"/>
      <c r="AL158" s="17"/>
      <c r="AM158" s="17"/>
      <c r="AN158" s="17"/>
      <c r="AO158" s="17"/>
      <c r="AP158" s="17"/>
    </row>
    <row r="159" spans="1:42" hidden="1" x14ac:dyDescent="0.35">
      <c r="A159" t="s">
        <v>848</v>
      </c>
      <c r="B159" t="s">
        <v>40</v>
      </c>
      <c r="C159" t="s">
        <v>12</v>
      </c>
      <c r="D159">
        <v>22115</v>
      </c>
      <c r="F159" s="7">
        <v>42056</v>
      </c>
      <c r="G159" t="s">
        <v>102</v>
      </c>
      <c r="H159">
        <v>-337.56</v>
      </c>
      <c r="J159" t="s">
        <v>12</v>
      </c>
      <c r="K159">
        <v>22115</v>
      </c>
      <c r="M159" t="str">
        <f>M157</f>
        <v>MNDO</v>
      </c>
      <c r="N159" s="12" t="s">
        <v>249</v>
      </c>
      <c r="Z159" t="s">
        <v>243</v>
      </c>
      <c r="AA159"/>
      <c r="AB159" t="s">
        <v>244</v>
      </c>
      <c r="AC159" s="7">
        <v>42056</v>
      </c>
      <c r="AD159" t="s">
        <v>102</v>
      </c>
      <c r="AF159" t="str">
        <f>"Cash To "&amp;AI159</f>
        <v>Cash To Purchase of MNDO - Mt - 22115</v>
      </c>
      <c r="AG159" s="16">
        <f>-SUM(AG157:AG158)</f>
        <v>-337.56</v>
      </c>
      <c r="AI159" t="str">
        <f t="shared" si="1"/>
        <v>Purchase of MNDO - Mt - 22115</v>
      </c>
      <c r="AK159" s="17"/>
      <c r="AL159" s="17"/>
      <c r="AM159" s="17"/>
      <c r="AN159" s="17"/>
      <c r="AO159" s="17"/>
      <c r="AP159" s="17"/>
    </row>
    <row r="160" spans="1:42" hidden="1" x14ac:dyDescent="0.35">
      <c r="A160" t="s">
        <v>848</v>
      </c>
      <c r="B160" t="s">
        <v>57</v>
      </c>
      <c r="C160" t="s">
        <v>12</v>
      </c>
      <c r="D160">
        <v>22115</v>
      </c>
      <c r="E160" s="4">
        <v>19.41</v>
      </c>
      <c r="F160" s="7">
        <v>42056</v>
      </c>
      <c r="G160" t="s">
        <v>676</v>
      </c>
      <c r="H160">
        <v>340.65</v>
      </c>
      <c r="J160" t="s">
        <v>12</v>
      </c>
      <c r="K160">
        <v>22115</v>
      </c>
      <c r="L160" t="s">
        <v>14</v>
      </c>
      <c r="M160" t="s">
        <v>57</v>
      </c>
      <c r="Q160" s="4">
        <v>19.41</v>
      </c>
      <c r="R160" s="13">
        <v>340.65</v>
      </c>
      <c r="S160"/>
      <c r="T160"/>
      <c r="U160"/>
      <c r="V160"/>
      <c r="W160" s="15"/>
      <c r="X160" s="15"/>
      <c r="Y160" s="15"/>
      <c r="Z160" t="s">
        <v>243</v>
      </c>
      <c r="AA160"/>
      <c r="AB160" t="s">
        <v>244</v>
      </c>
      <c r="AC160" s="7">
        <v>42056</v>
      </c>
      <c r="AD160" t="str">
        <f>M160&amp;" - "&amp;L160&amp;" - "&amp;J160&amp;" - "&amp;K160</f>
        <v>MSB - Inv - Mt - 22115</v>
      </c>
      <c r="AG160" s="13">
        <f>R160</f>
        <v>340.65</v>
      </c>
      <c r="AI160" t="str">
        <f t="shared" si="1"/>
        <v>Purchase of MSB - Mt - 22115</v>
      </c>
      <c r="AK160" s="17"/>
      <c r="AL160" s="17"/>
      <c r="AM160" s="17"/>
      <c r="AN160" s="17"/>
      <c r="AO160" s="17"/>
      <c r="AP160" s="17"/>
    </row>
    <row r="161" spans="1:42" hidden="1" x14ac:dyDescent="0.35">
      <c r="A161" t="s">
        <v>848</v>
      </c>
      <c r="B161" t="s">
        <v>57</v>
      </c>
      <c r="C161" t="s">
        <v>12</v>
      </c>
      <c r="D161">
        <v>22115</v>
      </c>
      <c r="F161" s="7">
        <v>42056</v>
      </c>
      <c r="G161" t="s">
        <v>792</v>
      </c>
      <c r="H161">
        <v>0.35</v>
      </c>
      <c r="J161" t="s">
        <v>12</v>
      </c>
      <c r="K161">
        <v>22115</v>
      </c>
      <c r="L161" t="s">
        <v>589</v>
      </c>
      <c r="M161" t="str">
        <f>M160</f>
        <v>MSB</v>
      </c>
      <c r="R161" s="13">
        <v>0.35</v>
      </c>
      <c r="S161"/>
      <c r="T161"/>
      <c r="U161"/>
      <c r="V161"/>
      <c r="W161" s="15"/>
      <c r="X161" s="15"/>
      <c r="Y161" s="15"/>
      <c r="Z161" t="s">
        <v>243</v>
      </c>
      <c r="AA161"/>
      <c r="AB161" t="s">
        <v>244</v>
      </c>
      <c r="AC161" s="7">
        <v>42056</v>
      </c>
      <c r="AD161" t="str">
        <f>M161&amp;" - "&amp;L161&amp;" - "&amp;J161&amp;" - "&amp;K161</f>
        <v>MSB - Purchase Fee - Mt - 22115</v>
      </c>
      <c r="AG161" s="13">
        <f>R161</f>
        <v>0.35</v>
      </c>
      <c r="AI161" t="str">
        <f t="shared" si="1"/>
        <v>Purchase of MSB - Mt - 22115</v>
      </c>
      <c r="AK161" s="17"/>
      <c r="AL161" s="17"/>
      <c r="AM161" s="17"/>
      <c r="AN161" s="17"/>
      <c r="AO161" s="17"/>
      <c r="AP161" s="17"/>
    </row>
    <row r="162" spans="1:42" hidden="1" x14ac:dyDescent="0.35">
      <c r="A162" t="s">
        <v>848</v>
      </c>
      <c r="B162" t="s">
        <v>57</v>
      </c>
      <c r="C162" t="s">
        <v>12</v>
      </c>
      <c r="D162">
        <v>22115</v>
      </c>
      <c r="F162" s="7">
        <v>42056</v>
      </c>
      <c r="G162" t="s">
        <v>102</v>
      </c>
      <c r="H162">
        <v>-341</v>
      </c>
      <c r="J162" t="s">
        <v>12</v>
      </c>
      <c r="K162">
        <v>22115</v>
      </c>
      <c r="M162" t="str">
        <f>M160</f>
        <v>MSB</v>
      </c>
      <c r="N162" s="12" t="s">
        <v>249</v>
      </c>
      <c r="Z162" t="s">
        <v>243</v>
      </c>
      <c r="AA162"/>
      <c r="AB162" t="s">
        <v>244</v>
      </c>
      <c r="AC162" s="7">
        <v>42056</v>
      </c>
      <c r="AD162" t="s">
        <v>102</v>
      </c>
      <c r="AF162" t="str">
        <f>"Cash To "&amp;AI162</f>
        <v>Cash To Purchase of MSB - Mt - 22115</v>
      </c>
      <c r="AG162" s="16">
        <f>-SUM(AG160:AG161)</f>
        <v>-341</v>
      </c>
      <c r="AI162" t="str">
        <f t="shared" si="1"/>
        <v>Purchase of MSB - Mt - 22115</v>
      </c>
      <c r="AK162" s="17"/>
      <c r="AL162" s="17"/>
      <c r="AM162" s="17"/>
      <c r="AN162" s="17"/>
      <c r="AO162" s="17"/>
      <c r="AP162" s="17"/>
    </row>
    <row r="163" spans="1:42" hidden="1" x14ac:dyDescent="0.35">
      <c r="A163" t="s">
        <v>848</v>
      </c>
      <c r="B163" t="s">
        <v>58</v>
      </c>
      <c r="C163" t="s">
        <v>12</v>
      </c>
      <c r="D163">
        <v>22115</v>
      </c>
      <c r="E163" s="4">
        <v>14.25</v>
      </c>
      <c r="F163" s="7">
        <v>42056</v>
      </c>
      <c r="G163" t="s">
        <v>677</v>
      </c>
      <c r="H163">
        <v>342</v>
      </c>
      <c r="J163" t="s">
        <v>12</v>
      </c>
      <c r="K163">
        <v>22115</v>
      </c>
      <c r="L163" t="s">
        <v>14</v>
      </c>
      <c r="M163" t="s">
        <v>58</v>
      </c>
      <c r="Q163" s="4">
        <v>14.25</v>
      </c>
      <c r="R163" s="13">
        <v>342</v>
      </c>
      <c r="S163"/>
      <c r="T163"/>
      <c r="U163"/>
      <c r="V163"/>
      <c r="W163" s="15"/>
      <c r="X163" s="15"/>
      <c r="Y163" s="15"/>
      <c r="Z163" t="s">
        <v>243</v>
      </c>
      <c r="AA163"/>
      <c r="AB163" t="s">
        <v>244</v>
      </c>
      <c r="AC163" s="7">
        <v>42056</v>
      </c>
      <c r="AD163" t="str">
        <f>M163&amp;" - "&amp;L163&amp;" - "&amp;J163&amp;" - "&amp;K163</f>
        <v>MTEX - Inv - Mt - 22115</v>
      </c>
      <c r="AG163" s="13">
        <f>R163</f>
        <v>342</v>
      </c>
      <c r="AI163" t="str">
        <f t="shared" si="1"/>
        <v>Purchase of MTEX - Mt - 22115</v>
      </c>
      <c r="AK163" s="17"/>
      <c r="AL163" s="17"/>
      <c r="AM163" s="17"/>
      <c r="AN163" s="17"/>
      <c r="AO163" s="17"/>
      <c r="AP163" s="17"/>
    </row>
    <row r="164" spans="1:42" hidden="1" x14ac:dyDescent="0.35">
      <c r="A164" t="s">
        <v>848</v>
      </c>
      <c r="B164" t="s">
        <v>58</v>
      </c>
      <c r="C164" t="s">
        <v>12</v>
      </c>
      <c r="D164">
        <v>22115</v>
      </c>
      <c r="F164" s="7">
        <v>42056</v>
      </c>
      <c r="G164" t="s">
        <v>793</v>
      </c>
      <c r="H164">
        <v>0.35</v>
      </c>
      <c r="J164" t="s">
        <v>12</v>
      </c>
      <c r="K164">
        <v>22115</v>
      </c>
      <c r="L164" t="s">
        <v>589</v>
      </c>
      <c r="M164" t="str">
        <f>M163</f>
        <v>MTEX</v>
      </c>
      <c r="R164" s="13">
        <v>0.35</v>
      </c>
      <c r="S164"/>
      <c r="T164"/>
      <c r="U164"/>
      <c r="V164"/>
      <c r="W164" s="15"/>
      <c r="X164" s="15"/>
      <c r="Y164" s="15"/>
      <c r="Z164" t="s">
        <v>243</v>
      </c>
      <c r="AA164"/>
      <c r="AB164" t="s">
        <v>244</v>
      </c>
      <c r="AC164" s="7">
        <v>42056</v>
      </c>
      <c r="AD164" t="str">
        <f>M164&amp;" - "&amp;L164&amp;" - "&amp;J164&amp;" - "&amp;K164</f>
        <v>MTEX - Purchase Fee - Mt - 22115</v>
      </c>
      <c r="AG164" s="13">
        <f>R164</f>
        <v>0.35</v>
      </c>
      <c r="AI164" t="str">
        <f t="shared" si="1"/>
        <v>Purchase of MTEX - Mt - 22115</v>
      </c>
      <c r="AK164" s="17"/>
      <c r="AL164" s="17"/>
      <c r="AM164" s="17"/>
      <c r="AN164" s="17"/>
      <c r="AO164" s="17"/>
      <c r="AP164" s="17"/>
    </row>
    <row r="165" spans="1:42" hidden="1" x14ac:dyDescent="0.35">
      <c r="A165" t="s">
        <v>848</v>
      </c>
      <c r="B165" t="s">
        <v>58</v>
      </c>
      <c r="C165" t="s">
        <v>12</v>
      </c>
      <c r="D165">
        <v>22115</v>
      </c>
      <c r="F165" s="7">
        <v>42056</v>
      </c>
      <c r="G165" t="s">
        <v>102</v>
      </c>
      <c r="H165">
        <v>-342.35</v>
      </c>
      <c r="J165" t="s">
        <v>12</v>
      </c>
      <c r="K165">
        <v>22115</v>
      </c>
      <c r="M165" t="str">
        <f>M163</f>
        <v>MTEX</v>
      </c>
      <c r="N165" s="12" t="s">
        <v>249</v>
      </c>
      <c r="Z165" t="s">
        <v>243</v>
      </c>
      <c r="AA165"/>
      <c r="AB165" t="s">
        <v>244</v>
      </c>
      <c r="AC165" s="7">
        <v>42056</v>
      </c>
      <c r="AD165" t="s">
        <v>102</v>
      </c>
      <c r="AF165" t="str">
        <f>"Cash To "&amp;AI165</f>
        <v>Cash To Purchase of MTEX - Mt - 22115</v>
      </c>
      <c r="AG165" s="16">
        <f>-SUM(AG163:AG164)</f>
        <v>-342.35</v>
      </c>
      <c r="AI165" t="str">
        <f t="shared" si="1"/>
        <v>Purchase of MTEX - Mt - 22115</v>
      </c>
      <c r="AK165" s="17"/>
      <c r="AL165" s="17"/>
      <c r="AM165" s="17"/>
      <c r="AN165" s="17"/>
      <c r="AO165" s="17"/>
      <c r="AP165" s="17"/>
    </row>
    <row r="166" spans="1:42" hidden="1" x14ac:dyDescent="0.35">
      <c r="A166" t="s">
        <v>848</v>
      </c>
      <c r="B166" t="s">
        <v>59</v>
      </c>
      <c r="C166" t="s">
        <v>12</v>
      </c>
      <c r="D166">
        <v>22115</v>
      </c>
      <c r="E166" s="4">
        <v>12.67</v>
      </c>
      <c r="F166" s="7">
        <v>42056</v>
      </c>
      <c r="G166" t="s">
        <v>678</v>
      </c>
      <c r="H166">
        <v>337.15</v>
      </c>
      <c r="J166" t="s">
        <v>12</v>
      </c>
      <c r="K166">
        <v>22115</v>
      </c>
      <c r="L166" t="s">
        <v>14</v>
      </c>
      <c r="M166" t="s">
        <v>59</v>
      </c>
      <c r="Q166" s="4">
        <v>12.67</v>
      </c>
      <c r="R166" s="13">
        <v>337.15</v>
      </c>
      <c r="S166"/>
      <c r="T166"/>
      <c r="U166"/>
      <c r="V166"/>
      <c r="W166" s="15"/>
      <c r="X166" s="15"/>
      <c r="Y166" s="15"/>
      <c r="Z166" t="s">
        <v>243</v>
      </c>
      <c r="AA166"/>
      <c r="AB166" t="s">
        <v>244</v>
      </c>
      <c r="AC166" s="7">
        <v>42056</v>
      </c>
      <c r="AD166" t="str">
        <f>M166&amp;" - "&amp;L166&amp;" - "&amp;J166&amp;" - "&amp;K166</f>
        <v>NSR - Inv - Mt - 22115</v>
      </c>
      <c r="AG166" s="13">
        <f>R166</f>
        <v>337.15</v>
      </c>
      <c r="AI166" t="str">
        <f t="shared" si="1"/>
        <v>Purchase of NSR - Mt - 22115</v>
      </c>
      <c r="AK166" s="17"/>
      <c r="AL166" s="17"/>
      <c r="AM166" s="17"/>
      <c r="AN166" s="17"/>
      <c r="AO166" s="17"/>
      <c r="AP166" s="17"/>
    </row>
    <row r="167" spans="1:42" hidden="1" x14ac:dyDescent="0.35">
      <c r="A167" t="s">
        <v>848</v>
      </c>
      <c r="B167" t="s">
        <v>59</v>
      </c>
      <c r="C167" t="s">
        <v>12</v>
      </c>
      <c r="D167">
        <v>22115</v>
      </c>
      <c r="F167" s="7">
        <v>42056</v>
      </c>
      <c r="G167" t="s">
        <v>794</v>
      </c>
      <c r="H167">
        <v>0.35</v>
      </c>
      <c r="J167" t="s">
        <v>12</v>
      </c>
      <c r="K167">
        <v>22115</v>
      </c>
      <c r="L167" t="s">
        <v>589</v>
      </c>
      <c r="M167" t="str">
        <f>M166</f>
        <v>NSR</v>
      </c>
      <c r="R167" s="13">
        <v>0.35</v>
      </c>
      <c r="S167"/>
      <c r="T167"/>
      <c r="U167"/>
      <c r="V167"/>
      <c r="W167" s="15"/>
      <c r="X167" s="15"/>
      <c r="Y167" s="15"/>
      <c r="Z167" t="s">
        <v>243</v>
      </c>
      <c r="AA167"/>
      <c r="AB167" t="s">
        <v>244</v>
      </c>
      <c r="AC167" s="7">
        <v>42056</v>
      </c>
      <c r="AD167" t="str">
        <f>M167&amp;" - "&amp;L167&amp;" - "&amp;J167&amp;" - "&amp;K167</f>
        <v>NSR - Purchase Fee - Mt - 22115</v>
      </c>
      <c r="AG167" s="13">
        <f>R167</f>
        <v>0.35</v>
      </c>
      <c r="AI167" t="str">
        <f t="shared" si="1"/>
        <v>Purchase of NSR - Mt - 22115</v>
      </c>
      <c r="AK167" s="17"/>
      <c r="AL167" s="17"/>
      <c r="AM167" s="17"/>
      <c r="AN167" s="17"/>
      <c r="AO167" s="17"/>
      <c r="AP167" s="17"/>
    </row>
    <row r="168" spans="1:42" hidden="1" x14ac:dyDescent="0.35">
      <c r="A168" t="s">
        <v>848</v>
      </c>
      <c r="B168" t="s">
        <v>59</v>
      </c>
      <c r="C168" t="s">
        <v>12</v>
      </c>
      <c r="D168">
        <v>22115</v>
      </c>
      <c r="F168" s="7">
        <v>42056</v>
      </c>
      <c r="G168" t="s">
        <v>102</v>
      </c>
      <c r="H168">
        <v>-337.5</v>
      </c>
      <c r="J168" t="s">
        <v>12</v>
      </c>
      <c r="K168">
        <v>22115</v>
      </c>
      <c r="M168" t="str">
        <f>M166</f>
        <v>NSR</v>
      </c>
      <c r="N168" s="12" t="s">
        <v>249</v>
      </c>
      <c r="Z168" t="s">
        <v>243</v>
      </c>
      <c r="AA168"/>
      <c r="AB168" t="s">
        <v>244</v>
      </c>
      <c r="AC168" s="7">
        <v>42056</v>
      </c>
      <c r="AD168" t="s">
        <v>102</v>
      </c>
      <c r="AF168" t="str">
        <f>"Cash To "&amp;AI168</f>
        <v>Cash To Purchase of NSR - Mt - 22115</v>
      </c>
      <c r="AG168" s="16">
        <f>-SUM(AG166:AG167)</f>
        <v>-337.5</v>
      </c>
      <c r="AI168" t="str">
        <f t="shared" si="1"/>
        <v>Purchase of NSR - Mt - 22115</v>
      </c>
      <c r="AK168" s="17"/>
      <c r="AL168" s="17"/>
      <c r="AM168" s="17"/>
      <c r="AN168" s="17"/>
      <c r="AO168" s="17"/>
      <c r="AP168" s="17"/>
    </row>
    <row r="169" spans="1:42" hidden="1" x14ac:dyDescent="0.35">
      <c r="A169" t="s">
        <v>848</v>
      </c>
      <c r="B169" t="s">
        <v>41</v>
      </c>
      <c r="C169" t="s">
        <v>12</v>
      </c>
      <c r="D169">
        <v>22115</v>
      </c>
      <c r="E169" s="4">
        <v>49.59</v>
      </c>
      <c r="F169" s="7">
        <v>42056</v>
      </c>
      <c r="G169" t="s">
        <v>679</v>
      </c>
      <c r="H169">
        <v>342.17</v>
      </c>
      <c r="J169" t="s">
        <v>12</v>
      </c>
      <c r="K169">
        <v>22115</v>
      </c>
      <c r="L169" t="s">
        <v>14</v>
      </c>
      <c r="M169" t="s">
        <v>41</v>
      </c>
      <c r="Q169" s="4">
        <v>49.59</v>
      </c>
      <c r="R169" s="13">
        <v>342.17</v>
      </c>
      <c r="S169"/>
      <c r="T169"/>
      <c r="U169"/>
      <c r="V169"/>
      <c r="W169" s="15"/>
      <c r="X169" s="15"/>
      <c r="Y169" s="15"/>
      <c r="Z169" t="s">
        <v>243</v>
      </c>
      <c r="AA169"/>
      <c r="AB169" t="s">
        <v>244</v>
      </c>
      <c r="AC169" s="7">
        <v>42056</v>
      </c>
      <c r="AD169" t="str">
        <f>M169&amp;" - "&amp;L169&amp;" - "&amp;J169&amp;" - "&amp;K169</f>
        <v>PDLI - Inv - Mt - 22115</v>
      </c>
      <c r="AG169" s="13">
        <f>R169</f>
        <v>342.17</v>
      </c>
      <c r="AI169" t="str">
        <f t="shared" si="1"/>
        <v>Purchase of PDLI - Mt - 22115</v>
      </c>
      <c r="AK169" s="17"/>
      <c r="AL169" s="17"/>
      <c r="AM169" s="17"/>
      <c r="AN169" s="17"/>
      <c r="AO169" s="17"/>
      <c r="AP169" s="17"/>
    </row>
    <row r="170" spans="1:42" hidden="1" x14ac:dyDescent="0.35">
      <c r="A170" t="s">
        <v>848</v>
      </c>
      <c r="B170" t="s">
        <v>41</v>
      </c>
      <c r="C170" t="s">
        <v>12</v>
      </c>
      <c r="D170">
        <v>22115</v>
      </c>
      <c r="F170" s="7">
        <v>42056</v>
      </c>
      <c r="G170" t="s">
        <v>795</v>
      </c>
      <c r="H170">
        <v>0.36</v>
      </c>
      <c r="J170" t="s">
        <v>12</v>
      </c>
      <c r="K170">
        <v>22115</v>
      </c>
      <c r="L170" t="s">
        <v>589</v>
      </c>
      <c r="M170" t="str">
        <f>M169</f>
        <v>PDLI</v>
      </c>
      <c r="R170" s="13">
        <v>0.36</v>
      </c>
      <c r="S170"/>
      <c r="T170"/>
      <c r="U170"/>
      <c r="V170"/>
      <c r="W170" s="15"/>
      <c r="X170" s="15"/>
      <c r="Y170" s="15"/>
      <c r="Z170" t="s">
        <v>243</v>
      </c>
      <c r="AA170"/>
      <c r="AB170" t="s">
        <v>244</v>
      </c>
      <c r="AC170" s="7">
        <v>42056</v>
      </c>
      <c r="AD170" t="str">
        <f>M170&amp;" - "&amp;L170&amp;" - "&amp;J170&amp;" - "&amp;K170</f>
        <v>PDLI - Purchase Fee - Mt - 22115</v>
      </c>
      <c r="AG170" s="13">
        <f>R170</f>
        <v>0.36</v>
      </c>
      <c r="AI170" t="str">
        <f t="shared" si="1"/>
        <v>Purchase of PDLI - Mt - 22115</v>
      </c>
      <c r="AK170" s="17"/>
      <c r="AL170" s="17"/>
      <c r="AM170" s="17"/>
      <c r="AN170" s="17"/>
      <c r="AO170" s="17"/>
      <c r="AP170" s="17"/>
    </row>
    <row r="171" spans="1:42" hidden="1" x14ac:dyDescent="0.35">
      <c r="A171" t="s">
        <v>848</v>
      </c>
      <c r="B171" t="s">
        <v>41</v>
      </c>
      <c r="C171" t="s">
        <v>12</v>
      </c>
      <c r="D171">
        <v>22115</v>
      </c>
      <c r="F171" s="7">
        <v>42056</v>
      </c>
      <c r="G171" t="s">
        <v>102</v>
      </c>
      <c r="H171">
        <v>-342.53000000000003</v>
      </c>
      <c r="J171" t="s">
        <v>12</v>
      </c>
      <c r="K171">
        <v>22115</v>
      </c>
      <c r="M171" t="str">
        <f>M169</f>
        <v>PDLI</v>
      </c>
      <c r="N171" s="12" t="s">
        <v>249</v>
      </c>
      <c r="Z171" t="s">
        <v>243</v>
      </c>
      <c r="AA171"/>
      <c r="AB171" t="s">
        <v>244</v>
      </c>
      <c r="AC171" s="7">
        <v>42056</v>
      </c>
      <c r="AD171" t="s">
        <v>102</v>
      </c>
      <c r="AF171" t="str">
        <f>"Cash To "&amp;AI171</f>
        <v>Cash To Purchase of PDLI - Mt - 22115</v>
      </c>
      <c r="AG171" s="16">
        <f>-SUM(AG169:AG170)</f>
        <v>-342.53000000000003</v>
      </c>
      <c r="AI171" t="str">
        <f t="shared" si="1"/>
        <v>Purchase of PDLI - Mt - 22115</v>
      </c>
      <c r="AK171" s="17"/>
      <c r="AL171" s="17"/>
      <c r="AM171" s="17"/>
      <c r="AN171" s="17"/>
      <c r="AO171" s="17"/>
      <c r="AP171" s="17"/>
    </row>
    <row r="172" spans="1:42" hidden="1" x14ac:dyDescent="0.35">
      <c r="A172" t="s">
        <v>848</v>
      </c>
      <c r="B172" t="s">
        <v>42</v>
      </c>
      <c r="C172" t="s">
        <v>12</v>
      </c>
      <c r="D172">
        <v>22115</v>
      </c>
      <c r="E172" s="4">
        <v>22.13</v>
      </c>
      <c r="F172" s="7">
        <v>42056</v>
      </c>
      <c r="G172" t="s">
        <v>680</v>
      </c>
      <c r="H172">
        <v>340.14</v>
      </c>
      <c r="J172" t="s">
        <v>12</v>
      </c>
      <c r="K172">
        <v>22115</v>
      </c>
      <c r="L172" t="s">
        <v>14</v>
      </c>
      <c r="M172" t="s">
        <v>42</v>
      </c>
      <c r="Q172" s="4">
        <v>22.13</v>
      </c>
      <c r="R172" s="13">
        <v>340.14</v>
      </c>
      <c r="S172"/>
      <c r="T172"/>
      <c r="U172"/>
      <c r="V172"/>
      <c r="W172" s="15"/>
      <c r="X172" s="15"/>
      <c r="Y172" s="15"/>
      <c r="Z172" t="s">
        <v>243</v>
      </c>
      <c r="AA172"/>
      <c r="AB172" t="s">
        <v>244</v>
      </c>
      <c r="AC172" s="7">
        <v>42056</v>
      </c>
      <c r="AD172" t="str">
        <f>M172&amp;" - "&amp;L172&amp;" - "&amp;J172&amp;" - "&amp;K172</f>
        <v>PETS - Inv - Mt - 22115</v>
      </c>
      <c r="AG172" s="13">
        <f>R172</f>
        <v>340.14</v>
      </c>
      <c r="AI172" t="str">
        <f t="shared" si="1"/>
        <v>Purchase of PETS - Mt - 22115</v>
      </c>
      <c r="AK172" s="17"/>
      <c r="AL172" s="17"/>
      <c r="AM172" s="17"/>
      <c r="AN172" s="17"/>
      <c r="AO172" s="17"/>
      <c r="AP172" s="17"/>
    </row>
    <row r="173" spans="1:42" hidden="1" x14ac:dyDescent="0.35">
      <c r="A173" t="s">
        <v>848</v>
      </c>
      <c r="B173" t="s">
        <v>42</v>
      </c>
      <c r="C173" t="s">
        <v>12</v>
      </c>
      <c r="D173">
        <v>22115</v>
      </c>
      <c r="F173" s="7">
        <v>42056</v>
      </c>
      <c r="G173" t="s">
        <v>796</v>
      </c>
      <c r="H173">
        <v>0.36</v>
      </c>
      <c r="J173" t="s">
        <v>12</v>
      </c>
      <c r="K173">
        <v>22115</v>
      </c>
      <c r="L173" t="s">
        <v>589</v>
      </c>
      <c r="M173" t="str">
        <f>M172</f>
        <v>PETS</v>
      </c>
      <c r="R173" s="13">
        <v>0.36</v>
      </c>
      <c r="S173"/>
      <c r="T173"/>
      <c r="U173"/>
      <c r="V173"/>
      <c r="W173" s="15"/>
      <c r="X173" s="15"/>
      <c r="Y173" s="15"/>
      <c r="Z173" t="s">
        <v>243</v>
      </c>
      <c r="AA173"/>
      <c r="AB173" t="s">
        <v>244</v>
      </c>
      <c r="AC173" s="7">
        <v>42056</v>
      </c>
      <c r="AD173" t="str">
        <f>M173&amp;" - "&amp;L173&amp;" - "&amp;J173&amp;" - "&amp;K173</f>
        <v>PETS - Purchase Fee - Mt - 22115</v>
      </c>
      <c r="AG173" s="13">
        <f>R173</f>
        <v>0.36</v>
      </c>
      <c r="AI173" t="str">
        <f t="shared" si="1"/>
        <v>Purchase of PETS - Mt - 22115</v>
      </c>
      <c r="AK173" s="17"/>
      <c r="AL173" s="17"/>
      <c r="AM173" s="17"/>
      <c r="AN173" s="17"/>
      <c r="AO173" s="17"/>
      <c r="AP173" s="17"/>
    </row>
    <row r="174" spans="1:42" hidden="1" x14ac:dyDescent="0.35">
      <c r="A174" t="s">
        <v>848</v>
      </c>
      <c r="B174" t="s">
        <v>42</v>
      </c>
      <c r="C174" t="s">
        <v>12</v>
      </c>
      <c r="D174">
        <v>22115</v>
      </c>
      <c r="F174" s="7">
        <v>42056</v>
      </c>
      <c r="G174" t="s">
        <v>102</v>
      </c>
      <c r="H174">
        <v>-340.5</v>
      </c>
      <c r="J174" t="s">
        <v>12</v>
      </c>
      <c r="K174">
        <v>22115</v>
      </c>
      <c r="M174" t="str">
        <f>M172</f>
        <v>PETS</v>
      </c>
      <c r="N174" s="12" t="s">
        <v>249</v>
      </c>
      <c r="Z174" t="s">
        <v>243</v>
      </c>
      <c r="AA174"/>
      <c r="AB174" t="s">
        <v>244</v>
      </c>
      <c r="AC174" s="7">
        <v>42056</v>
      </c>
      <c r="AD174" t="s">
        <v>102</v>
      </c>
      <c r="AF174" t="str">
        <f>"Cash To "&amp;AI174</f>
        <v>Cash To Purchase of PETS - Mt - 22115</v>
      </c>
      <c r="AG174" s="16">
        <f>-SUM(AG172:AG173)</f>
        <v>-340.5</v>
      </c>
      <c r="AI174" t="str">
        <f t="shared" si="1"/>
        <v>Purchase of PETS - Mt - 22115</v>
      </c>
      <c r="AK174" s="17"/>
      <c r="AL174" s="17">
        <f>(340.5/22.13)*22</f>
        <v>338.49977406235882</v>
      </c>
      <c r="AM174" s="17">
        <f>(340.5/22.13)*0.13</f>
        <v>2.0002259376412113</v>
      </c>
      <c r="AN174" s="17"/>
      <c r="AO174" s="17"/>
      <c r="AP174" s="17"/>
    </row>
    <row r="175" spans="1:42" hidden="1" x14ac:dyDescent="0.35">
      <c r="A175" t="s">
        <v>848</v>
      </c>
      <c r="B175" t="s">
        <v>43</v>
      </c>
      <c r="C175" t="s">
        <v>12</v>
      </c>
      <c r="D175">
        <v>22115</v>
      </c>
      <c r="E175" s="4">
        <v>56.14</v>
      </c>
      <c r="F175" s="7">
        <v>42056</v>
      </c>
      <c r="G175" t="s">
        <v>681</v>
      </c>
      <c r="H175">
        <v>338.52</v>
      </c>
      <c r="J175" t="s">
        <v>12</v>
      </c>
      <c r="K175">
        <v>22115</v>
      </c>
      <c r="L175" t="s">
        <v>14</v>
      </c>
      <c r="M175" t="s">
        <v>43</v>
      </c>
      <c r="Q175" s="4">
        <v>56.14</v>
      </c>
      <c r="R175" s="13">
        <v>338.52</v>
      </c>
      <c r="S175"/>
      <c r="T175"/>
      <c r="U175"/>
      <c r="V175"/>
      <c r="W175" s="15"/>
      <c r="X175" s="15"/>
      <c r="Y175" s="15"/>
      <c r="Z175" t="s">
        <v>243</v>
      </c>
      <c r="AA175"/>
      <c r="AB175" t="s">
        <v>244</v>
      </c>
      <c r="AC175" s="7">
        <v>42056</v>
      </c>
      <c r="AD175" t="str">
        <f>M175&amp;" - "&amp;L175&amp;" - "&amp;J175&amp;" - "&amp;K175</f>
        <v>PFMT - Inv - Mt - 22115</v>
      </c>
      <c r="AG175" s="13">
        <f>R175</f>
        <v>338.52</v>
      </c>
      <c r="AI175" t="str">
        <f t="shared" si="1"/>
        <v>Purchase of PFMT - Mt - 22115</v>
      </c>
      <c r="AK175" s="17"/>
      <c r="AL175" s="17"/>
      <c r="AM175" s="17"/>
      <c r="AN175" s="17"/>
      <c r="AO175" s="17"/>
      <c r="AP175" s="17"/>
    </row>
    <row r="176" spans="1:42" hidden="1" x14ac:dyDescent="0.35">
      <c r="A176" t="s">
        <v>848</v>
      </c>
      <c r="B176" t="s">
        <v>43</v>
      </c>
      <c r="C176" t="s">
        <v>12</v>
      </c>
      <c r="D176">
        <v>22115</v>
      </c>
      <c r="F176" s="7">
        <v>42056</v>
      </c>
      <c r="G176" t="s">
        <v>797</v>
      </c>
      <c r="H176">
        <v>0.35</v>
      </c>
      <c r="J176" t="s">
        <v>12</v>
      </c>
      <c r="K176">
        <v>22115</v>
      </c>
      <c r="L176" t="s">
        <v>589</v>
      </c>
      <c r="M176" t="str">
        <f>M175</f>
        <v>PFMT</v>
      </c>
      <c r="R176" s="13">
        <v>0.35</v>
      </c>
      <c r="S176"/>
      <c r="T176"/>
      <c r="U176"/>
      <c r="V176"/>
      <c r="W176" s="15"/>
      <c r="X176" s="15"/>
      <c r="Y176" s="15"/>
      <c r="Z176" t="s">
        <v>243</v>
      </c>
      <c r="AA176"/>
      <c r="AB176" t="s">
        <v>244</v>
      </c>
      <c r="AC176" s="7">
        <v>42056</v>
      </c>
      <c r="AD176" t="str">
        <f>M176&amp;" - "&amp;L176&amp;" - "&amp;J176&amp;" - "&amp;K176</f>
        <v>PFMT - Purchase Fee - Mt - 22115</v>
      </c>
      <c r="AG176" s="13">
        <f>R176</f>
        <v>0.35</v>
      </c>
      <c r="AI176" t="str">
        <f t="shared" si="1"/>
        <v>Purchase of PFMT - Mt - 22115</v>
      </c>
      <c r="AK176" s="17"/>
      <c r="AL176" s="17"/>
      <c r="AM176" s="17"/>
      <c r="AN176" s="17"/>
      <c r="AO176" s="17"/>
      <c r="AP176" s="17"/>
    </row>
    <row r="177" spans="1:42" hidden="1" x14ac:dyDescent="0.35">
      <c r="A177" t="s">
        <v>848</v>
      </c>
      <c r="B177" t="s">
        <v>43</v>
      </c>
      <c r="C177" t="s">
        <v>12</v>
      </c>
      <c r="D177">
        <v>22115</v>
      </c>
      <c r="F177" s="7">
        <v>42056</v>
      </c>
      <c r="G177" t="s">
        <v>102</v>
      </c>
      <c r="H177">
        <v>-338.87</v>
      </c>
      <c r="J177" t="s">
        <v>12</v>
      </c>
      <c r="K177">
        <v>22115</v>
      </c>
      <c r="M177" t="str">
        <f>M175</f>
        <v>PFMT</v>
      </c>
      <c r="N177" s="12" t="s">
        <v>249</v>
      </c>
      <c r="Z177" t="s">
        <v>243</v>
      </c>
      <c r="AA177"/>
      <c r="AB177" t="s">
        <v>244</v>
      </c>
      <c r="AC177" s="7">
        <v>42056</v>
      </c>
      <c r="AD177" t="s">
        <v>102</v>
      </c>
      <c r="AF177" t="str">
        <f>"Cash To "&amp;AI177</f>
        <v>Cash To Purchase of PFMT - Mt - 22115</v>
      </c>
      <c r="AG177" s="16">
        <f>-SUM(AG175:AG176)</f>
        <v>-338.87</v>
      </c>
      <c r="AI177" t="str">
        <f t="shared" si="1"/>
        <v>Purchase of PFMT - Mt - 22115</v>
      </c>
      <c r="AK177" s="17"/>
      <c r="AL177" s="17"/>
      <c r="AM177" s="17"/>
      <c r="AN177" s="17"/>
      <c r="AO177" s="17"/>
      <c r="AP177" s="17"/>
    </row>
    <row r="178" spans="1:42" hidden="1" x14ac:dyDescent="0.35">
      <c r="A178" t="s">
        <v>848</v>
      </c>
      <c r="B178" t="s">
        <v>60</v>
      </c>
      <c r="C178" t="s">
        <v>12</v>
      </c>
      <c r="D178">
        <v>22115</v>
      </c>
      <c r="E178" s="4">
        <v>76.27</v>
      </c>
      <c r="F178" s="7">
        <v>42056</v>
      </c>
      <c r="G178" t="s">
        <v>682</v>
      </c>
      <c r="H178">
        <v>342.45</v>
      </c>
      <c r="J178" t="s">
        <v>12</v>
      </c>
      <c r="K178">
        <v>22115</v>
      </c>
      <c r="L178" t="s">
        <v>14</v>
      </c>
      <c r="M178" t="s">
        <v>60</v>
      </c>
      <c r="Q178" s="4">
        <v>76.27</v>
      </c>
      <c r="R178" s="13">
        <v>342.45</v>
      </c>
      <c r="S178"/>
      <c r="T178"/>
      <c r="U178"/>
      <c r="V178"/>
      <c r="W178" s="15"/>
      <c r="X178" s="15"/>
      <c r="Y178" s="15"/>
      <c r="Z178" t="s">
        <v>243</v>
      </c>
      <c r="AA178"/>
      <c r="AB178" t="s">
        <v>244</v>
      </c>
      <c r="AC178" s="7">
        <v>42056</v>
      </c>
      <c r="AD178" t="str">
        <f>M178&amp;" - "&amp;L178&amp;" - "&amp;J178&amp;" - "&amp;K178</f>
        <v>PSDV - Inv - Mt - 22115</v>
      </c>
      <c r="AG178" s="13">
        <f>R178</f>
        <v>342.45</v>
      </c>
      <c r="AI178" t="str">
        <f t="shared" si="1"/>
        <v>Purchase of PSDV - Mt - 22115</v>
      </c>
      <c r="AK178" s="17"/>
      <c r="AL178" s="17"/>
      <c r="AM178" s="17"/>
      <c r="AN178" s="17"/>
      <c r="AO178" s="17"/>
      <c r="AP178" s="17"/>
    </row>
    <row r="179" spans="1:42" hidden="1" x14ac:dyDescent="0.35">
      <c r="A179" t="s">
        <v>848</v>
      </c>
      <c r="B179" t="s">
        <v>60</v>
      </c>
      <c r="C179" t="s">
        <v>12</v>
      </c>
      <c r="D179">
        <v>22115</v>
      </c>
      <c r="F179" s="7">
        <v>42056</v>
      </c>
      <c r="G179" t="s">
        <v>798</v>
      </c>
      <c r="H179">
        <v>0.36</v>
      </c>
      <c r="J179" t="s">
        <v>12</v>
      </c>
      <c r="K179">
        <v>22115</v>
      </c>
      <c r="L179" t="s">
        <v>589</v>
      </c>
      <c r="M179" t="str">
        <f>M178</f>
        <v>PSDV</v>
      </c>
      <c r="R179" s="13">
        <v>0.36</v>
      </c>
      <c r="S179"/>
      <c r="T179"/>
      <c r="U179"/>
      <c r="V179"/>
      <c r="W179" s="15"/>
      <c r="X179" s="15"/>
      <c r="Y179" s="15"/>
      <c r="Z179" t="s">
        <v>243</v>
      </c>
      <c r="AA179"/>
      <c r="AB179" t="s">
        <v>244</v>
      </c>
      <c r="AC179" s="7">
        <v>42056</v>
      </c>
      <c r="AD179" t="str">
        <f>M179&amp;" - "&amp;L179&amp;" - "&amp;J179&amp;" - "&amp;K179</f>
        <v>PSDV - Purchase Fee - Mt - 22115</v>
      </c>
      <c r="AG179" s="13">
        <f>R179</f>
        <v>0.36</v>
      </c>
      <c r="AI179" t="str">
        <f t="shared" si="1"/>
        <v>Purchase of PSDV - Mt - 22115</v>
      </c>
      <c r="AK179" s="17"/>
      <c r="AL179" s="17"/>
      <c r="AM179" s="17"/>
      <c r="AN179" s="17"/>
      <c r="AO179" s="17"/>
      <c r="AP179" s="17"/>
    </row>
    <row r="180" spans="1:42" hidden="1" x14ac:dyDescent="0.35">
      <c r="A180" t="s">
        <v>848</v>
      </c>
      <c r="B180" t="s">
        <v>60</v>
      </c>
      <c r="C180" t="s">
        <v>12</v>
      </c>
      <c r="D180">
        <v>22115</v>
      </c>
      <c r="F180" s="7">
        <v>42056</v>
      </c>
      <c r="G180" t="s">
        <v>102</v>
      </c>
      <c r="H180">
        <v>-342.81</v>
      </c>
      <c r="J180" t="s">
        <v>12</v>
      </c>
      <c r="K180">
        <v>22115</v>
      </c>
      <c r="M180" t="str">
        <f>M178</f>
        <v>PSDV</v>
      </c>
      <c r="N180" s="12" t="s">
        <v>249</v>
      </c>
      <c r="Z180" t="s">
        <v>243</v>
      </c>
      <c r="AA180"/>
      <c r="AB180" t="s">
        <v>244</v>
      </c>
      <c r="AC180" s="7">
        <v>42056</v>
      </c>
      <c r="AD180" t="s">
        <v>102</v>
      </c>
      <c r="AF180" t="str">
        <f>"Cash To "&amp;AI180</f>
        <v>Cash To Purchase of PSDV - Mt - 22115</v>
      </c>
      <c r="AG180" s="16">
        <f>-SUM(AG178:AG179)</f>
        <v>-342.81</v>
      </c>
      <c r="AI180" t="str">
        <f t="shared" si="1"/>
        <v>Purchase of PSDV - Mt - 22115</v>
      </c>
      <c r="AK180" s="17"/>
      <c r="AL180" s="17"/>
      <c r="AM180" s="17"/>
      <c r="AN180" s="17"/>
      <c r="AO180" s="17"/>
      <c r="AP180" s="17"/>
    </row>
    <row r="181" spans="1:42" hidden="1" x14ac:dyDescent="0.35">
      <c r="A181" t="s">
        <v>848</v>
      </c>
      <c r="B181" t="s">
        <v>45</v>
      </c>
      <c r="C181" t="s">
        <v>12</v>
      </c>
      <c r="D181">
        <v>22115</v>
      </c>
      <c r="E181" s="4">
        <v>23.89</v>
      </c>
      <c r="F181" s="7">
        <v>42056</v>
      </c>
      <c r="G181" t="s">
        <v>683</v>
      </c>
      <c r="H181">
        <v>340.43</v>
      </c>
      <c r="J181" t="s">
        <v>12</v>
      </c>
      <c r="K181">
        <v>22115</v>
      </c>
      <c r="L181" t="s">
        <v>14</v>
      </c>
      <c r="M181" t="s">
        <v>45</v>
      </c>
      <c r="Q181" s="4">
        <v>23.89</v>
      </c>
      <c r="R181" s="13">
        <v>340.43</v>
      </c>
      <c r="S181"/>
      <c r="T181"/>
      <c r="U181"/>
      <c r="V181"/>
      <c r="W181" s="15"/>
      <c r="X181" s="15"/>
      <c r="Y181" s="15"/>
      <c r="Z181" t="s">
        <v>243</v>
      </c>
      <c r="AA181"/>
      <c r="AB181" t="s">
        <v>244</v>
      </c>
      <c r="AC181" s="7">
        <v>42056</v>
      </c>
      <c r="AD181" t="str">
        <f>M181&amp;" - "&amp;L181&amp;" - "&amp;J181&amp;" - "&amp;K181</f>
        <v>RPXC - Inv - Mt - 22115</v>
      </c>
      <c r="AG181" s="13">
        <f>R181</f>
        <v>340.43</v>
      </c>
      <c r="AI181" t="str">
        <f t="shared" si="1"/>
        <v>Purchase of RPXC - Mt - 22115</v>
      </c>
      <c r="AK181" s="17"/>
      <c r="AL181" s="17"/>
      <c r="AM181" s="17"/>
      <c r="AN181" s="17"/>
      <c r="AO181" s="17"/>
      <c r="AP181" s="17"/>
    </row>
    <row r="182" spans="1:42" hidden="1" x14ac:dyDescent="0.35">
      <c r="A182" t="s">
        <v>848</v>
      </c>
      <c r="B182" t="s">
        <v>45</v>
      </c>
      <c r="C182" t="s">
        <v>12</v>
      </c>
      <c r="D182">
        <v>22115</v>
      </c>
      <c r="F182" s="7">
        <v>42056</v>
      </c>
      <c r="G182" t="s">
        <v>799</v>
      </c>
      <c r="H182">
        <v>0.36</v>
      </c>
      <c r="J182" t="s">
        <v>12</v>
      </c>
      <c r="K182">
        <v>22115</v>
      </c>
      <c r="L182" t="s">
        <v>589</v>
      </c>
      <c r="M182" t="str">
        <f>M181</f>
        <v>RPXC</v>
      </c>
      <c r="R182" s="13">
        <v>0.36</v>
      </c>
      <c r="S182"/>
      <c r="T182"/>
      <c r="U182"/>
      <c r="V182"/>
      <c r="W182" s="15"/>
      <c r="X182" s="15"/>
      <c r="Y182" s="15"/>
      <c r="Z182" t="s">
        <v>243</v>
      </c>
      <c r="AA182"/>
      <c r="AB182" t="s">
        <v>244</v>
      </c>
      <c r="AC182" s="7">
        <v>42056</v>
      </c>
      <c r="AD182" t="str">
        <f>M182&amp;" - "&amp;L182&amp;" - "&amp;J182&amp;" - "&amp;K182</f>
        <v>RPXC - Purchase Fee - Mt - 22115</v>
      </c>
      <c r="AG182" s="13">
        <f>R182</f>
        <v>0.36</v>
      </c>
      <c r="AI182" t="str">
        <f t="shared" ref="AI182:AI201" si="2">"Purchase of "&amp;M182&amp;" - "&amp;J182&amp;" - "&amp;K182</f>
        <v>Purchase of RPXC - Mt - 22115</v>
      </c>
      <c r="AK182" s="17"/>
      <c r="AL182" s="17"/>
      <c r="AM182" s="17"/>
      <c r="AN182" s="17"/>
      <c r="AO182" s="17"/>
      <c r="AP182" s="17"/>
    </row>
    <row r="183" spans="1:42" hidden="1" x14ac:dyDescent="0.35">
      <c r="A183" t="s">
        <v>848</v>
      </c>
      <c r="B183" t="s">
        <v>45</v>
      </c>
      <c r="C183" t="s">
        <v>12</v>
      </c>
      <c r="D183">
        <v>22115</v>
      </c>
      <c r="F183" s="7">
        <v>42056</v>
      </c>
      <c r="G183" t="s">
        <v>102</v>
      </c>
      <c r="H183">
        <v>-340.79</v>
      </c>
      <c r="J183" t="s">
        <v>12</v>
      </c>
      <c r="K183">
        <v>22115</v>
      </c>
      <c r="M183" t="str">
        <f>M181</f>
        <v>RPXC</v>
      </c>
      <c r="N183" s="12" t="s">
        <v>249</v>
      </c>
      <c r="Z183" t="s">
        <v>243</v>
      </c>
      <c r="AA183"/>
      <c r="AB183" t="s">
        <v>244</v>
      </c>
      <c r="AC183" s="7">
        <v>42056</v>
      </c>
      <c r="AD183" t="s">
        <v>102</v>
      </c>
      <c r="AF183" t="str">
        <f>"Cash To "&amp;AI183</f>
        <v>Cash To Purchase of RPXC - Mt - 22115</v>
      </c>
      <c r="AG183" s="16">
        <f>-SUM(AG181:AG182)</f>
        <v>-340.79</v>
      </c>
      <c r="AI183" t="str">
        <f t="shared" si="2"/>
        <v>Purchase of RPXC - Mt - 22115</v>
      </c>
      <c r="AK183" s="17"/>
      <c r="AL183" s="17"/>
      <c r="AM183" s="17"/>
      <c r="AN183" s="17"/>
      <c r="AO183" s="17"/>
      <c r="AP183" s="17"/>
    </row>
    <row r="184" spans="1:42" hidden="1" x14ac:dyDescent="0.35">
      <c r="A184" t="s">
        <v>848</v>
      </c>
      <c r="B184" t="s">
        <v>46</v>
      </c>
      <c r="C184" t="s">
        <v>12</v>
      </c>
      <c r="D184">
        <v>22115</v>
      </c>
      <c r="E184" s="4">
        <v>18.100000000000001</v>
      </c>
      <c r="F184" s="7">
        <v>42056</v>
      </c>
      <c r="G184" t="s">
        <v>684</v>
      </c>
      <c r="H184">
        <v>340.28</v>
      </c>
      <c r="J184" t="s">
        <v>12</v>
      </c>
      <c r="K184">
        <v>22115</v>
      </c>
      <c r="L184" t="s">
        <v>14</v>
      </c>
      <c r="M184" t="s">
        <v>46</v>
      </c>
      <c r="Q184" s="4">
        <v>18.100000000000001</v>
      </c>
      <c r="R184" s="13">
        <v>340.28</v>
      </c>
      <c r="S184"/>
      <c r="T184"/>
      <c r="U184"/>
      <c r="V184"/>
      <c r="W184" s="15"/>
      <c r="X184" s="15"/>
      <c r="Y184" s="15"/>
      <c r="Z184" t="s">
        <v>243</v>
      </c>
      <c r="AA184"/>
      <c r="AB184" t="s">
        <v>244</v>
      </c>
      <c r="AC184" s="7">
        <v>42056</v>
      </c>
      <c r="AD184" t="str">
        <f>M184&amp;" - "&amp;L184&amp;" - "&amp;J184&amp;" - "&amp;K184</f>
        <v>SPOK - Inv - Mt - 22115</v>
      </c>
      <c r="AG184" s="13">
        <f>R184</f>
        <v>340.28</v>
      </c>
      <c r="AI184" t="str">
        <f t="shared" si="2"/>
        <v>Purchase of SPOK - Mt - 22115</v>
      </c>
      <c r="AK184" s="17"/>
      <c r="AL184" s="17"/>
      <c r="AM184" s="17"/>
      <c r="AN184" s="17"/>
      <c r="AO184" s="17"/>
      <c r="AP184" s="17"/>
    </row>
    <row r="185" spans="1:42" hidden="1" x14ac:dyDescent="0.35">
      <c r="A185" t="s">
        <v>848</v>
      </c>
      <c r="B185" t="s">
        <v>46</v>
      </c>
      <c r="C185" t="s">
        <v>12</v>
      </c>
      <c r="D185">
        <v>22115</v>
      </c>
      <c r="F185" s="7">
        <v>42056</v>
      </c>
      <c r="G185" t="s">
        <v>800</v>
      </c>
      <c r="H185">
        <v>0.35</v>
      </c>
      <c r="J185" t="s">
        <v>12</v>
      </c>
      <c r="K185">
        <v>22115</v>
      </c>
      <c r="L185" t="s">
        <v>589</v>
      </c>
      <c r="M185" t="str">
        <f>M184</f>
        <v>SPOK</v>
      </c>
      <c r="R185" s="13">
        <v>0.35</v>
      </c>
      <c r="S185"/>
      <c r="T185"/>
      <c r="U185"/>
      <c r="V185"/>
      <c r="W185" s="15"/>
      <c r="X185" s="15"/>
      <c r="Y185" s="15"/>
      <c r="Z185" t="s">
        <v>243</v>
      </c>
      <c r="AA185"/>
      <c r="AB185" t="s">
        <v>244</v>
      </c>
      <c r="AC185" s="7">
        <v>42056</v>
      </c>
      <c r="AD185" t="str">
        <f>M185&amp;" - "&amp;L185&amp;" - "&amp;J185&amp;" - "&amp;K185</f>
        <v>SPOK - Purchase Fee - Mt - 22115</v>
      </c>
      <c r="AG185" s="13">
        <f>R185</f>
        <v>0.35</v>
      </c>
      <c r="AI185" t="str">
        <f t="shared" si="2"/>
        <v>Purchase of SPOK - Mt - 22115</v>
      </c>
      <c r="AK185" s="17"/>
      <c r="AL185" s="17"/>
      <c r="AM185" s="17"/>
      <c r="AN185" s="17"/>
      <c r="AO185" s="17"/>
      <c r="AP185" s="17"/>
    </row>
    <row r="186" spans="1:42" hidden="1" x14ac:dyDescent="0.35">
      <c r="A186" t="s">
        <v>848</v>
      </c>
      <c r="B186" t="s">
        <v>46</v>
      </c>
      <c r="C186" t="s">
        <v>12</v>
      </c>
      <c r="D186">
        <v>22115</v>
      </c>
      <c r="F186" s="7">
        <v>42056</v>
      </c>
      <c r="G186" t="s">
        <v>102</v>
      </c>
      <c r="H186">
        <v>-340.63</v>
      </c>
      <c r="J186" t="s">
        <v>12</v>
      </c>
      <c r="K186">
        <v>22115</v>
      </c>
      <c r="M186" t="str">
        <f>M184</f>
        <v>SPOK</v>
      </c>
      <c r="N186" s="12" t="s">
        <v>249</v>
      </c>
      <c r="Z186" t="s">
        <v>243</v>
      </c>
      <c r="AA186"/>
      <c r="AB186" t="s">
        <v>244</v>
      </c>
      <c r="AC186" s="7">
        <v>42056</v>
      </c>
      <c r="AD186" t="s">
        <v>102</v>
      </c>
      <c r="AF186" t="str">
        <f>"Cash To "&amp;AI186</f>
        <v>Cash To Purchase of SPOK - Mt - 22115</v>
      </c>
      <c r="AG186" s="16">
        <f>-SUM(AG184:AG185)</f>
        <v>-340.63</v>
      </c>
      <c r="AI186" t="str">
        <f t="shared" si="2"/>
        <v>Purchase of SPOK - Mt - 22115</v>
      </c>
      <c r="AK186" s="17"/>
      <c r="AL186" s="17"/>
      <c r="AM186" s="17"/>
      <c r="AN186" s="17"/>
      <c r="AO186" s="17"/>
      <c r="AP186" s="17"/>
    </row>
    <row r="187" spans="1:42" hidden="1" x14ac:dyDescent="0.35">
      <c r="A187" t="s">
        <v>848</v>
      </c>
      <c r="B187" t="s">
        <v>61</v>
      </c>
      <c r="C187" t="s">
        <v>12</v>
      </c>
      <c r="D187">
        <v>22115</v>
      </c>
      <c r="E187" s="4">
        <v>8.49</v>
      </c>
      <c r="F187" s="7">
        <v>42056</v>
      </c>
      <c r="G187" t="s">
        <v>685</v>
      </c>
      <c r="H187">
        <v>339.6</v>
      </c>
      <c r="J187" t="s">
        <v>12</v>
      </c>
      <c r="K187">
        <v>22115</v>
      </c>
      <c r="L187" t="s">
        <v>14</v>
      </c>
      <c r="M187" t="s">
        <v>61</v>
      </c>
      <c r="Q187" s="4">
        <v>8.49</v>
      </c>
      <c r="R187" s="13">
        <v>339.6</v>
      </c>
      <c r="S187"/>
      <c r="T187"/>
      <c r="U187"/>
      <c r="V187"/>
      <c r="W187" s="15"/>
      <c r="X187" s="15"/>
      <c r="Y187" s="15"/>
      <c r="Z187" t="s">
        <v>243</v>
      </c>
      <c r="AA187"/>
      <c r="AB187" t="s">
        <v>244</v>
      </c>
      <c r="AC187" s="7">
        <v>42056</v>
      </c>
      <c r="AD187" t="str">
        <f>M187&amp;" - "&amp;L187&amp;" - "&amp;J187&amp;" - "&amp;K187</f>
        <v>TSRA - Inv - Mt - 22115</v>
      </c>
      <c r="AG187" s="13">
        <f>R187</f>
        <v>339.6</v>
      </c>
      <c r="AI187" t="str">
        <f t="shared" si="2"/>
        <v>Purchase of TSRA - Mt - 22115</v>
      </c>
      <c r="AK187" s="17"/>
      <c r="AL187" s="17"/>
      <c r="AM187" s="17"/>
      <c r="AN187" s="17"/>
      <c r="AO187" s="17"/>
      <c r="AP187" s="17"/>
    </row>
    <row r="188" spans="1:42" hidden="1" x14ac:dyDescent="0.35">
      <c r="A188" t="s">
        <v>848</v>
      </c>
      <c r="B188" t="s">
        <v>61</v>
      </c>
      <c r="C188" t="s">
        <v>12</v>
      </c>
      <c r="D188">
        <v>22115</v>
      </c>
      <c r="F188" s="7">
        <v>42056</v>
      </c>
      <c r="G188" t="s">
        <v>801</v>
      </c>
      <c r="H188">
        <v>0.36</v>
      </c>
      <c r="J188" t="s">
        <v>12</v>
      </c>
      <c r="K188">
        <v>22115</v>
      </c>
      <c r="L188" t="s">
        <v>589</v>
      </c>
      <c r="M188" t="str">
        <f>M187</f>
        <v>TSRA</v>
      </c>
      <c r="R188" s="13">
        <v>0.36</v>
      </c>
      <c r="S188"/>
      <c r="T188"/>
      <c r="U188"/>
      <c r="V188"/>
      <c r="W188" s="15"/>
      <c r="X188" s="15"/>
      <c r="Y188" s="15"/>
      <c r="Z188" t="s">
        <v>243</v>
      </c>
      <c r="AA188"/>
      <c r="AB188" t="s">
        <v>244</v>
      </c>
      <c r="AC188" s="7">
        <v>42056</v>
      </c>
      <c r="AD188" t="str">
        <f>M188&amp;" - "&amp;L188&amp;" - "&amp;J188&amp;" - "&amp;K188</f>
        <v>TSRA - Purchase Fee - Mt - 22115</v>
      </c>
      <c r="AG188" s="13">
        <f>R188</f>
        <v>0.36</v>
      </c>
      <c r="AI188" t="str">
        <f t="shared" si="2"/>
        <v>Purchase of TSRA - Mt - 22115</v>
      </c>
      <c r="AK188" s="17"/>
      <c r="AL188" s="17"/>
      <c r="AM188" s="17"/>
      <c r="AN188" s="17"/>
      <c r="AO188" s="17"/>
      <c r="AP188" s="17"/>
    </row>
    <row r="189" spans="1:42" hidden="1" x14ac:dyDescent="0.35">
      <c r="A189" t="s">
        <v>848</v>
      </c>
      <c r="B189" t="s">
        <v>61</v>
      </c>
      <c r="C189" t="s">
        <v>12</v>
      </c>
      <c r="D189">
        <v>22115</v>
      </c>
      <c r="F189" s="7">
        <v>42056</v>
      </c>
      <c r="G189" t="s">
        <v>102</v>
      </c>
      <c r="H189">
        <v>-339.96000000000004</v>
      </c>
      <c r="J189" t="s">
        <v>12</v>
      </c>
      <c r="K189">
        <v>22115</v>
      </c>
      <c r="M189" t="str">
        <f>M187</f>
        <v>TSRA</v>
      </c>
      <c r="N189" s="12" t="s">
        <v>249</v>
      </c>
      <c r="Z189" t="s">
        <v>243</v>
      </c>
      <c r="AA189"/>
      <c r="AB189" t="s">
        <v>244</v>
      </c>
      <c r="AC189" s="7">
        <v>42056</v>
      </c>
      <c r="AD189" t="s">
        <v>102</v>
      </c>
      <c r="AF189" t="str">
        <f>"Cash To "&amp;AI189</f>
        <v>Cash To Purchase of TSRA - Mt - 22115</v>
      </c>
      <c r="AG189" s="16">
        <f>-SUM(AG187:AG188)</f>
        <v>-339.96000000000004</v>
      </c>
      <c r="AI189" t="str">
        <f t="shared" si="2"/>
        <v>Purchase of TSRA - Mt - 22115</v>
      </c>
      <c r="AK189" s="17"/>
      <c r="AL189" s="17"/>
      <c r="AM189" s="17"/>
      <c r="AN189" s="17"/>
      <c r="AO189" s="17"/>
      <c r="AP189" s="17"/>
    </row>
    <row r="190" spans="1:42" hidden="1" x14ac:dyDescent="0.35">
      <c r="A190" t="s">
        <v>848</v>
      </c>
      <c r="B190" t="s">
        <v>48</v>
      </c>
      <c r="C190" t="s">
        <v>12</v>
      </c>
      <c r="D190">
        <v>22115</v>
      </c>
      <c r="E190" s="4">
        <v>34.22</v>
      </c>
      <c r="F190" s="7">
        <v>42056</v>
      </c>
      <c r="G190" t="s">
        <v>686</v>
      </c>
      <c r="H190">
        <v>341.86</v>
      </c>
      <c r="J190" t="s">
        <v>12</v>
      </c>
      <c r="K190">
        <v>22115</v>
      </c>
      <c r="L190" t="s">
        <v>14</v>
      </c>
      <c r="M190" t="s">
        <v>48</v>
      </c>
      <c r="Q190" s="4">
        <v>34.22</v>
      </c>
      <c r="R190" s="13">
        <v>341.86</v>
      </c>
      <c r="S190"/>
      <c r="T190"/>
      <c r="U190"/>
      <c r="V190"/>
      <c r="W190" s="15"/>
      <c r="X190" s="15"/>
      <c r="Y190" s="15"/>
      <c r="Z190" t="s">
        <v>243</v>
      </c>
      <c r="AA190"/>
      <c r="AB190" t="s">
        <v>244</v>
      </c>
      <c r="AC190" s="7">
        <v>42056</v>
      </c>
      <c r="AD190" t="str">
        <f>M190&amp;" - "&amp;L190&amp;" - "&amp;J190&amp;" - "&amp;K190</f>
        <v>TZOO - Inv - Mt - 22115</v>
      </c>
      <c r="AG190" s="13">
        <f>R190</f>
        <v>341.86</v>
      </c>
      <c r="AI190" t="str">
        <f t="shared" si="2"/>
        <v>Purchase of TZOO - Mt - 22115</v>
      </c>
      <c r="AK190" s="17"/>
      <c r="AL190" s="17"/>
      <c r="AM190" s="17"/>
      <c r="AN190" s="17"/>
      <c r="AO190" s="17"/>
      <c r="AP190" s="17"/>
    </row>
    <row r="191" spans="1:42" hidden="1" x14ac:dyDescent="0.35">
      <c r="A191" t="s">
        <v>848</v>
      </c>
      <c r="B191" t="s">
        <v>48</v>
      </c>
      <c r="C191" t="s">
        <v>12</v>
      </c>
      <c r="D191">
        <v>22115</v>
      </c>
      <c r="F191" s="7">
        <v>42056</v>
      </c>
      <c r="G191" t="s">
        <v>802</v>
      </c>
      <c r="H191">
        <v>0.36</v>
      </c>
      <c r="J191" t="s">
        <v>12</v>
      </c>
      <c r="K191">
        <v>22115</v>
      </c>
      <c r="L191" t="s">
        <v>589</v>
      </c>
      <c r="M191" t="str">
        <f>M190</f>
        <v>TZOO</v>
      </c>
      <c r="R191" s="13">
        <v>0.36</v>
      </c>
      <c r="S191"/>
      <c r="T191"/>
      <c r="U191"/>
      <c r="V191"/>
      <c r="W191" s="15"/>
      <c r="X191" s="15"/>
      <c r="Y191" s="15"/>
      <c r="Z191" t="s">
        <v>243</v>
      </c>
      <c r="AA191"/>
      <c r="AB191" t="s">
        <v>244</v>
      </c>
      <c r="AC191" s="7">
        <v>42056</v>
      </c>
      <c r="AD191" t="str">
        <f>M191&amp;" - "&amp;L191&amp;" - "&amp;J191&amp;" - "&amp;K191</f>
        <v>TZOO - Purchase Fee - Mt - 22115</v>
      </c>
      <c r="AG191" s="13">
        <f>R191</f>
        <v>0.36</v>
      </c>
      <c r="AI191" t="str">
        <f t="shared" si="2"/>
        <v>Purchase of TZOO - Mt - 22115</v>
      </c>
      <c r="AK191" s="17"/>
      <c r="AL191" s="17"/>
      <c r="AM191" s="17"/>
      <c r="AN191" s="17"/>
      <c r="AO191" s="17"/>
      <c r="AP191" s="17"/>
    </row>
    <row r="192" spans="1:42" hidden="1" x14ac:dyDescent="0.35">
      <c r="A192" t="s">
        <v>848</v>
      </c>
      <c r="B192" t="s">
        <v>48</v>
      </c>
      <c r="C192" t="s">
        <v>12</v>
      </c>
      <c r="D192">
        <v>22115</v>
      </c>
      <c r="F192" s="7">
        <v>42056</v>
      </c>
      <c r="G192" t="s">
        <v>102</v>
      </c>
      <c r="H192">
        <v>-342.22</v>
      </c>
      <c r="J192" t="s">
        <v>12</v>
      </c>
      <c r="K192">
        <v>22115</v>
      </c>
      <c r="M192" t="str">
        <f>M190</f>
        <v>TZOO</v>
      </c>
      <c r="N192" s="12" t="s">
        <v>249</v>
      </c>
      <c r="Z192" t="s">
        <v>243</v>
      </c>
      <c r="AA192"/>
      <c r="AB192" t="s">
        <v>244</v>
      </c>
      <c r="AC192" s="7">
        <v>42056</v>
      </c>
      <c r="AD192" t="s">
        <v>102</v>
      </c>
      <c r="AF192" t="str">
        <f>"Cash To "&amp;AI192</f>
        <v>Cash To Purchase of TZOO - Mt - 22115</v>
      </c>
      <c r="AG192" s="16">
        <f>-SUM(AG190:AG191)</f>
        <v>-342.22</v>
      </c>
      <c r="AI192" t="str">
        <f t="shared" si="2"/>
        <v>Purchase of TZOO - Mt - 22115</v>
      </c>
      <c r="AK192" s="17"/>
      <c r="AL192" s="17"/>
      <c r="AM192" s="17"/>
      <c r="AN192" s="17"/>
      <c r="AO192" s="17"/>
      <c r="AP192" s="17"/>
    </row>
    <row r="193" spans="1:42" hidden="1" x14ac:dyDescent="0.35">
      <c r="A193" t="s">
        <v>848</v>
      </c>
      <c r="B193" t="s">
        <v>50</v>
      </c>
      <c r="C193" t="s">
        <v>12</v>
      </c>
      <c r="D193">
        <v>22115</v>
      </c>
      <c r="E193" s="4">
        <v>10.65</v>
      </c>
      <c r="F193" s="7">
        <v>42056</v>
      </c>
      <c r="G193" t="s">
        <v>687</v>
      </c>
      <c r="H193">
        <v>338.67</v>
      </c>
      <c r="J193" t="s">
        <v>12</v>
      </c>
      <c r="K193">
        <v>22115</v>
      </c>
      <c r="L193" t="s">
        <v>14</v>
      </c>
      <c r="M193" t="s">
        <v>50</v>
      </c>
      <c r="Q193" s="4">
        <v>10.65</v>
      </c>
      <c r="R193" s="13">
        <v>338.67</v>
      </c>
      <c r="S193"/>
      <c r="T193"/>
      <c r="U193"/>
      <c r="V193"/>
      <c r="W193" s="15"/>
      <c r="X193" s="15"/>
      <c r="Y193" s="15"/>
      <c r="Z193" t="s">
        <v>243</v>
      </c>
      <c r="AA193"/>
      <c r="AB193" t="s">
        <v>244</v>
      </c>
      <c r="AC193" s="7">
        <v>42056</v>
      </c>
      <c r="AD193" t="str">
        <f>M193&amp;" - "&amp;L193&amp;" - "&amp;J193&amp;" - "&amp;K193</f>
        <v>VEC - Inv - Mt - 22115</v>
      </c>
      <c r="AG193" s="13">
        <f>R193</f>
        <v>338.67</v>
      </c>
      <c r="AI193" t="str">
        <f t="shared" si="2"/>
        <v>Purchase of VEC - Mt - 22115</v>
      </c>
      <c r="AK193" s="17"/>
      <c r="AL193" s="17"/>
      <c r="AM193" s="17"/>
      <c r="AN193" s="17"/>
      <c r="AO193" s="17"/>
      <c r="AP193" s="17"/>
    </row>
    <row r="194" spans="1:42" hidden="1" x14ac:dyDescent="0.35">
      <c r="A194" t="s">
        <v>848</v>
      </c>
      <c r="B194" t="s">
        <v>50</v>
      </c>
      <c r="C194" t="s">
        <v>12</v>
      </c>
      <c r="D194">
        <v>22115</v>
      </c>
      <c r="F194" s="7">
        <v>42056</v>
      </c>
      <c r="G194" t="s">
        <v>803</v>
      </c>
      <c r="H194">
        <v>0.35</v>
      </c>
      <c r="J194" t="s">
        <v>12</v>
      </c>
      <c r="K194">
        <v>22115</v>
      </c>
      <c r="L194" t="s">
        <v>589</v>
      </c>
      <c r="M194" t="str">
        <f>M193</f>
        <v>VEC</v>
      </c>
      <c r="R194" s="13">
        <v>0.35</v>
      </c>
      <c r="S194"/>
      <c r="T194"/>
      <c r="U194"/>
      <c r="V194"/>
      <c r="W194" s="15"/>
      <c r="X194" s="15"/>
      <c r="Y194" s="15"/>
      <c r="Z194" t="s">
        <v>243</v>
      </c>
      <c r="AA194"/>
      <c r="AB194" t="s">
        <v>244</v>
      </c>
      <c r="AC194" s="7">
        <v>42056</v>
      </c>
      <c r="AD194" t="str">
        <f>M194&amp;" - "&amp;L194&amp;" - "&amp;J194&amp;" - "&amp;K194</f>
        <v>VEC - Purchase Fee - Mt - 22115</v>
      </c>
      <c r="AG194" s="13">
        <f>R194</f>
        <v>0.35</v>
      </c>
      <c r="AI194" t="str">
        <f t="shared" si="2"/>
        <v>Purchase of VEC - Mt - 22115</v>
      </c>
      <c r="AK194" s="17"/>
      <c r="AL194" s="17"/>
      <c r="AM194" s="17"/>
      <c r="AN194" s="17"/>
      <c r="AO194" s="17"/>
      <c r="AP194" s="17"/>
    </row>
    <row r="195" spans="1:42" hidden="1" x14ac:dyDescent="0.35">
      <c r="A195" t="s">
        <v>848</v>
      </c>
      <c r="B195" t="s">
        <v>50</v>
      </c>
      <c r="C195" t="s">
        <v>12</v>
      </c>
      <c r="D195">
        <v>22115</v>
      </c>
      <c r="F195" s="7">
        <v>42056</v>
      </c>
      <c r="G195" t="s">
        <v>102</v>
      </c>
      <c r="H195">
        <v>-339.02000000000004</v>
      </c>
      <c r="J195" t="s">
        <v>12</v>
      </c>
      <c r="K195">
        <v>22115</v>
      </c>
      <c r="M195" t="str">
        <f>M193</f>
        <v>VEC</v>
      </c>
      <c r="N195" s="12" t="s">
        <v>249</v>
      </c>
      <c r="Z195" t="s">
        <v>243</v>
      </c>
      <c r="AA195"/>
      <c r="AB195" t="s">
        <v>244</v>
      </c>
      <c r="AC195" s="7">
        <v>42056</v>
      </c>
      <c r="AD195" t="s">
        <v>102</v>
      </c>
      <c r="AF195" t="str">
        <f>"Cash To "&amp;AI195</f>
        <v>Cash To Purchase of VEC - Mt - 22115</v>
      </c>
      <c r="AG195" s="16">
        <f>-SUM(AG193:AG194)</f>
        <v>-339.02000000000004</v>
      </c>
      <c r="AI195" t="str">
        <f t="shared" si="2"/>
        <v>Purchase of VEC - Mt - 22115</v>
      </c>
      <c r="AK195" s="17"/>
      <c r="AL195" s="17"/>
      <c r="AM195" s="17"/>
      <c r="AN195" s="17"/>
      <c r="AO195" s="17"/>
      <c r="AP195" s="17"/>
    </row>
    <row r="196" spans="1:42" hidden="1" x14ac:dyDescent="0.35">
      <c r="A196" t="s">
        <v>848</v>
      </c>
      <c r="B196" t="s">
        <v>52</v>
      </c>
      <c r="C196" t="s">
        <v>12</v>
      </c>
      <c r="D196">
        <v>22115</v>
      </c>
      <c r="E196" s="4">
        <v>19.7</v>
      </c>
      <c r="F196" s="7">
        <v>42056</v>
      </c>
      <c r="G196" t="s">
        <v>688</v>
      </c>
      <c r="H196">
        <v>338.84</v>
      </c>
      <c r="J196" t="s">
        <v>12</v>
      </c>
      <c r="K196">
        <v>22115</v>
      </c>
      <c r="L196" t="s">
        <v>14</v>
      </c>
      <c r="M196" t="s">
        <v>52</v>
      </c>
      <c r="Q196" s="4">
        <v>19.7</v>
      </c>
      <c r="R196" s="13">
        <v>338.84</v>
      </c>
      <c r="S196"/>
      <c r="T196"/>
      <c r="U196"/>
      <c r="V196"/>
      <c r="W196" s="15"/>
      <c r="X196" s="15"/>
      <c r="Y196" s="15"/>
      <c r="Z196" t="s">
        <v>243</v>
      </c>
      <c r="AA196"/>
      <c r="AB196" t="s">
        <v>244</v>
      </c>
      <c r="AC196" s="7">
        <v>42056</v>
      </c>
      <c r="AD196" t="str">
        <f>M196&amp;" - "&amp;L196&amp;" - "&amp;J196&amp;" - "&amp;K196</f>
        <v>WSTG - Inv - Mt - 22115</v>
      </c>
      <c r="AG196" s="13">
        <f>R196</f>
        <v>338.84</v>
      </c>
      <c r="AI196" t="str">
        <f t="shared" si="2"/>
        <v>Purchase of WSTG - Mt - 22115</v>
      </c>
      <c r="AK196" s="17"/>
      <c r="AL196" s="17"/>
      <c r="AM196" s="17"/>
      <c r="AN196" s="17"/>
      <c r="AO196" s="17"/>
      <c r="AP196" s="17"/>
    </row>
    <row r="197" spans="1:42" hidden="1" x14ac:dyDescent="0.35">
      <c r="A197" t="s">
        <v>848</v>
      </c>
      <c r="B197" t="s">
        <v>52</v>
      </c>
      <c r="C197" t="s">
        <v>12</v>
      </c>
      <c r="D197">
        <v>22115</v>
      </c>
      <c r="F197" s="7">
        <v>42056</v>
      </c>
      <c r="G197" t="s">
        <v>804</v>
      </c>
      <c r="H197">
        <v>0.35</v>
      </c>
      <c r="J197" t="s">
        <v>12</v>
      </c>
      <c r="K197">
        <v>22115</v>
      </c>
      <c r="L197" t="s">
        <v>589</v>
      </c>
      <c r="M197" t="str">
        <f>M196</f>
        <v>WSTG</v>
      </c>
      <c r="R197" s="13">
        <v>0.35</v>
      </c>
      <c r="S197"/>
      <c r="T197"/>
      <c r="U197"/>
      <c r="V197"/>
      <c r="W197" s="15"/>
      <c r="X197" s="15"/>
      <c r="Y197" s="15"/>
      <c r="Z197" t="s">
        <v>243</v>
      </c>
      <c r="AA197"/>
      <c r="AB197" t="s">
        <v>244</v>
      </c>
      <c r="AC197" s="7">
        <v>42056</v>
      </c>
      <c r="AD197" t="str">
        <f>M197&amp;" - "&amp;L197&amp;" - "&amp;J197&amp;" - "&amp;K197</f>
        <v>WSTG - Purchase Fee - Mt - 22115</v>
      </c>
      <c r="AG197" s="13">
        <f>R197</f>
        <v>0.35</v>
      </c>
      <c r="AI197" t="str">
        <f t="shared" si="2"/>
        <v>Purchase of WSTG - Mt - 22115</v>
      </c>
      <c r="AK197" s="17"/>
      <c r="AL197" s="17"/>
      <c r="AM197" s="17"/>
      <c r="AN197" s="17"/>
      <c r="AO197" s="17"/>
      <c r="AP197" s="17"/>
    </row>
    <row r="198" spans="1:42" hidden="1" x14ac:dyDescent="0.35">
      <c r="A198" t="s">
        <v>848</v>
      </c>
      <c r="B198" t="s">
        <v>52</v>
      </c>
      <c r="C198" t="s">
        <v>12</v>
      </c>
      <c r="D198">
        <v>22115</v>
      </c>
      <c r="F198" s="7">
        <v>42056</v>
      </c>
      <c r="G198" t="s">
        <v>102</v>
      </c>
      <c r="H198">
        <v>-339.19</v>
      </c>
      <c r="J198" t="s">
        <v>12</v>
      </c>
      <c r="K198">
        <v>22115</v>
      </c>
      <c r="M198" t="str">
        <f>M196</f>
        <v>WSTG</v>
      </c>
      <c r="N198" s="12" t="s">
        <v>249</v>
      </c>
      <c r="Z198" t="s">
        <v>243</v>
      </c>
      <c r="AA198"/>
      <c r="AB198" t="s">
        <v>244</v>
      </c>
      <c r="AC198" s="7">
        <v>42056</v>
      </c>
      <c r="AD198" t="s">
        <v>102</v>
      </c>
      <c r="AF198" t="str">
        <f>"Cash To "&amp;AI198</f>
        <v>Cash To Purchase of WSTG - Mt - 22115</v>
      </c>
      <c r="AG198" s="16">
        <f>-SUM(AG196:AG197)</f>
        <v>-339.19</v>
      </c>
      <c r="AI198" t="str">
        <f t="shared" si="2"/>
        <v>Purchase of WSTG - Mt - 22115</v>
      </c>
      <c r="AK198" s="17"/>
      <c r="AL198" s="17"/>
      <c r="AM198" s="17"/>
      <c r="AN198" s="17"/>
      <c r="AO198" s="17"/>
      <c r="AP198" s="17"/>
    </row>
    <row r="199" spans="1:42" hidden="1" x14ac:dyDescent="0.35">
      <c r="A199" t="s">
        <v>848</v>
      </c>
      <c r="B199" t="s">
        <v>62</v>
      </c>
      <c r="C199" t="s">
        <v>12</v>
      </c>
      <c r="D199">
        <v>22115</v>
      </c>
      <c r="E199" s="4">
        <v>18.88</v>
      </c>
      <c r="F199" s="7">
        <v>42056</v>
      </c>
      <c r="G199" t="s">
        <v>689</v>
      </c>
      <c r="H199">
        <v>342.29</v>
      </c>
      <c r="J199" t="s">
        <v>12</v>
      </c>
      <c r="K199">
        <v>22115</v>
      </c>
      <c r="L199" t="s">
        <v>14</v>
      </c>
      <c r="M199" t="s">
        <v>62</v>
      </c>
      <c r="Q199" s="4">
        <v>18.88</v>
      </c>
      <c r="R199" s="13">
        <v>342.29</v>
      </c>
      <c r="S199"/>
      <c r="T199"/>
      <c r="U199"/>
      <c r="V199"/>
      <c r="W199" s="15"/>
      <c r="X199" s="15"/>
      <c r="Y199" s="15"/>
      <c r="Z199" t="s">
        <v>243</v>
      </c>
      <c r="AA199"/>
      <c r="AB199" t="s">
        <v>244</v>
      </c>
      <c r="AC199" s="7">
        <v>42056</v>
      </c>
      <c r="AD199" t="str">
        <f>M199&amp;" - "&amp;L199&amp;" - "&amp;J199&amp;" - "&amp;K199</f>
        <v>WTW - Inv - Mt - 22115</v>
      </c>
      <c r="AG199" s="13">
        <f>R199</f>
        <v>342.29</v>
      </c>
      <c r="AI199" t="str">
        <f t="shared" si="2"/>
        <v>Purchase of WTW - Mt - 22115</v>
      </c>
      <c r="AK199" s="17"/>
      <c r="AL199" s="17"/>
      <c r="AM199" s="17"/>
      <c r="AN199" s="17"/>
      <c r="AO199" s="17"/>
      <c r="AP199" s="17"/>
    </row>
    <row r="200" spans="1:42" hidden="1" x14ac:dyDescent="0.35">
      <c r="A200" t="s">
        <v>848</v>
      </c>
      <c r="B200" t="s">
        <v>62</v>
      </c>
      <c r="C200" t="s">
        <v>12</v>
      </c>
      <c r="D200">
        <v>22115</v>
      </c>
      <c r="F200" s="7">
        <v>42056</v>
      </c>
      <c r="G200" t="s">
        <v>805</v>
      </c>
      <c r="H200">
        <v>0.36</v>
      </c>
      <c r="J200" t="s">
        <v>12</v>
      </c>
      <c r="K200">
        <v>22115</v>
      </c>
      <c r="L200" t="s">
        <v>589</v>
      </c>
      <c r="M200" t="str">
        <f>M199</f>
        <v>WTW</v>
      </c>
      <c r="R200" s="13">
        <v>0.36</v>
      </c>
      <c r="S200"/>
      <c r="T200"/>
      <c r="U200"/>
      <c r="V200"/>
      <c r="W200" s="15"/>
      <c r="X200" s="15"/>
      <c r="Y200" s="15"/>
      <c r="Z200" t="s">
        <v>243</v>
      </c>
      <c r="AA200"/>
      <c r="AB200" t="s">
        <v>244</v>
      </c>
      <c r="AC200" s="7">
        <v>42056</v>
      </c>
      <c r="AD200" t="str">
        <f>M200&amp;" - "&amp;L200&amp;" - "&amp;J200&amp;" - "&amp;K200</f>
        <v>WTW - Purchase Fee - Mt - 22115</v>
      </c>
      <c r="AG200" s="13">
        <f>R200</f>
        <v>0.36</v>
      </c>
      <c r="AI200" t="str">
        <f t="shared" si="2"/>
        <v>Purchase of WTW - Mt - 22115</v>
      </c>
      <c r="AK200" s="17"/>
      <c r="AL200" s="17"/>
      <c r="AM200" s="17"/>
      <c r="AN200" s="17"/>
      <c r="AO200" s="17"/>
      <c r="AP200" s="17"/>
    </row>
    <row r="201" spans="1:42" hidden="1" x14ac:dyDescent="0.35">
      <c r="A201" t="s">
        <v>848</v>
      </c>
      <c r="B201" t="s">
        <v>62</v>
      </c>
      <c r="C201" t="s">
        <v>12</v>
      </c>
      <c r="D201">
        <v>22115</v>
      </c>
      <c r="F201" s="7">
        <v>42056</v>
      </c>
      <c r="G201" t="s">
        <v>102</v>
      </c>
      <c r="H201">
        <v>-342.65000000000003</v>
      </c>
      <c r="J201" t="s">
        <v>12</v>
      </c>
      <c r="K201">
        <v>22115</v>
      </c>
      <c r="M201" t="str">
        <f>M199</f>
        <v>WTW</v>
      </c>
      <c r="N201" s="12" t="s">
        <v>249</v>
      </c>
      <c r="Z201" t="s">
        <v>243</v>
      </c>
      <c r="AA201"/>
      <c r="AB201" t="s">
        <v>244</v>
      </c>
      <c r="AC201" s="7">
        <v>42056</v>
      </c>
      <c r="AD201" t="s">
        <v>102</v>
      </c>
      <c r="AF201" t="str">
        <f>"Cash To "&amp;AI201</f>
        <v>Cash To Purchase of WTW - Mt - 22115</v>
      </c>
      <c r="AG201" s="16">
        <f>-SUM(AG199:AG200)</f>
        <v>-342.65000000000003</v>
      </c>
      <c r="AI201" t="str">
        <f t="shared" si="2"/>
        <v>Purchase of WTW - Mt - 22115</v>
      </c>
      <c r="AK201" s="17"/>
      <c r="AL201" s="17"/>
      <c r="AM201" s="17"/>
      <c r="AN201" s="17"/>
      <c r="AO201" s="17"/>
      <c r="AP201" s="17"/>
    </row>
    <row r="202" spans="1:42" hidden="1" x14ac:dyDescent="0.35">
      <c r="A202" t="s">
        <v>246</v>
      </c>
      <c r="C202" t="s">
        <v>12</v>
      </c>
      <c r="F202" s="7">
        <v>42061</v>
      </c>
      <c r="G202" t="s">
        <v>102</v>
      </c>
      <c r="H202">
        <v>50000</v>
      </c>
      <c r="Z202" t="s">
        <v>243</v>
      </c>
      <c r="AB202" t="s">
        <v>244</v>
      </c>
      <c r="AC202" s="7">
        <v>42061</v>
      </c>
      <c r="AD202" t="s">
        <v>102</v>
      </c>
      <c r="AF202" t="s">
        <v>246</v>
      </c>
      <c r="AG202" s="13">
        <v>50000</v>
      </c>
      <c r="AI202" t="s">
        <v>247</v>
      </c>
      <c r="AK202" s="17"/>
      <c r="AL202" s="17"/>
      <c r="AM202" s="17"/>
      <c r="AN202" s="17"/>
      <c r="AO202" s="17"/>
      <c r="AP202" s="17"/>
    </row>
    <row r="203" spans="1:42" hidden="1" x14ac:dyDescent="0.35">
      <c r="A203" t="s">
        <v>246</v>
      </c>
      <c r="C203" t="s">
        <v>12</v>
      </c>
      <c r="F203" s="7">
        <v>42061</v>
      </c>
      <c r="G203" t="s">
        <v>101</v>
      </c>
      <c r="H203">
        <v>-50000</v>
      </c>
      <c r="S203"/>
      <c r="T203"/>
      <c r="U203"/>
      <c r="V203"/>
      <c r="W203" s="15"/>
      <c r="X203" s="15"/>
      <c r="Y203" s="15"/>
      <c r="Z203" t="s">
        <v>243</v>
      </c>
      <c r="AB203" t="s">
        <v>244</v>
      </c>
      <c r="AC203" s="7">
        <v>42061</v>
      </c>
      <c r="AD203" t="s">
        <v>101</v>
      </c>
      <c r="AG203" s="13">
        <f>-AG202</f>
        <v>-50000</v>
      </c>
      <c r="AI203" t="str">
        <f>AI202</f>
        <v>Capital Contribution</v>
      </c>
      <c r="AK203" s="17"/>
      <c r="AL203" s="17"/>
      <c r="AM203" s="17"/>
      <c r="AN203" s="17"/>
      <c r="AO203" s="17"/>
      <c r="AP203" s="17"/>
    </row>
    <row r="204" spans="1:42" hidden="1" x14ac:dyDescent="0.35">
      <c r="A204" t="s">
        <v>246</v>
      </c>
      <c r="C204" t="s">
        <v>12</v>
      </c>
      <c r="F204" s="7">
        <v>42062</v>
      </c>
      <c r="G204" t="s">
        <v>102</v>
      </c>
      <c r="H204">
        <v>22812.71</v>
      </c>
      <c r="Z204" t="s">
        <v>243</v>
      </c>
      <c r="AB204" t="s">
        <v>244</v>
      </c>
      <c r="AC204" s="7">
        <v>42062</v>
      </c>
      <c r="AD204" t="s">
        <v>102</v>
      </c>
      <c r="AF204" t="s">
        <v>246</v>
      </c>
      <c r="AG204" s="13">
        <v>22812.71</v>
      </c>
      <c r="AI204" t="s">
        <v>247</v>
      </c>
      <c r="AK204" s="17"/>
      <c r="AL204" s="17"/>
      <c r="AM204" s="17"/>
      <c r="AN204" s="17"/>
      <c r="AO204" s="17"/>
      <c r="AP204" s="17"/>
    </row>
    <row r="205" spans="1:42" hidden="1" x14ac:dyDescent="0.35">
      <c r="A205" t="s">
        <v>246</v>
      </c>
      <c r="C205" t="s">
        <v>12</v>
      </c>
      <c r="F205" s="7">
        <v>42062</v>
      </c>
      <c r="G205" t="s">
        <v>101</v>
      </c>
      <c r="H205">
        <v>-22812.71</v>
      </c>
      <c r="S205"/>
      <c r="T205"/>
      <c r="U205"/>
      <c r="V205"/>
      <c r="W205" s="15"/>
      <c r="X205" s="15"/>
      <c r="Y205" s="15"/>
      <c r="Z205" t="s">
        <v>243</v>
      </c>
      <c r="AB205" t="s">
        <v>244</v>
      </c>
      <c r="AC205" s="7">
        <v>42062</v>
      </c>
      <c r="AD205" t="s">
        <v>101</v>
      </c>
      <c r="AG205" s="13">
        <f>-AG204</f>
        <v>-22812.71</v>
      </c>
      <c r="AI205" t="str">
        <f>AI204</f>
        <v>Capital Contribution</v>
      </c>
      <c r="AK205" s="17"/>
      <c r="AL205" s="17"/>
      <c r="AM205" s="17"/>
      <c r="AN205" s="17"/>
      <c r="AO205" s="17"/>
      <c r="AP205" s="17"/>
    </row>
    <row r="206" spans="1:42" hidden="1" x14ac:dyDescent="0.35">
      <c r="A206" t="s">
        <v>845</v>
      </c>
      <c r="B206" t="s">
        <v>52</v>
      </c>
      <c r="C206" t="s">
        <v>12</v>
      </c>
      <c r="D206">
        <v>112414</v>
      </c>
      <c r="F206" s="7">
        <v>42062</v>
      </c>
      <c r="G206" t="s">
        <v>102</v>
      </c>
      <c r="H206">
        <v>3.15</v>
      </c>
      <c r="J206" t="s">
        <v>12</v>
      </c>
      <c r="K206">
        <v>112414</v>
      </c>
      <c r="L206" t="s">
        <v>15</v>
      </c>
      <c r="M206" t="s">
        <v>52</v>
      </c>
      <c r="N206" s="12" t="s">
        <v>249</v>
      </c>
      <c r="R206" s="13">
        <v>3.15</v>
      </c>
      <c r="S206">
        <f t="shared" ref="S206:S237" si="3">SUM(T206:U206)</f>
        <v>38.25</v>
      </c>
      <c r="T206">
        <f>SUMPRODUCT(--($D$2:M205=M206), --($B$2:K205=112414),$H$2:Q205)</f>
        <v>18.55</v>
      </c>
      <c r="U206">
        <f>SUMPRODUCT(--($D$2:M205=M206), --($B$2:K205=22115),$H$2:Q205)</f>
        <v>19.7</v>
      </c>
      <c r="V206"/>
      <c r="W206" s="15"/>
      <c r="X206" s="15"/>
      <c r="Y206" s="15"/>
      <c r="Z206" t="s">
        <v>243</v>
      </c>
      <c r="AB206" t="s">
        <v>244</v>
      </c>
      <c r="AC206" s="7">
        <v>42062</v>
      </c>
      <c r="AD206" t="s">
        <v>102</v>
      </c>
      <c r="AF206" t="str">
        <f>"Cash From "&amp;AI206</f>
        <v>Cash From Dividend from WSTG - Mt - 112414</v>
      </c>
      <c r="AG206" s="16">
        <f>R206</f>
        <v>3.15</v>
      </c>
      <c r="AI206" t="str">
        <f t="shared" ref="AI206:AI219" si="4">"Dividend from "&amp;M206&amp;" - "&amp;J206&amp;" - "&amp;K206</f>
        <v>Dividend from WSTG - Mt - 112414</v>
      </c>
      <c r="AK206" s="17"/>
      <c r="AL206" s="17"/>
      <c r="AM206" s="17"/>
      <c r="AN206" s="17"/>
      <c r="AO206" s="17"/>
      <c r="AP206" s="17"/>
    </row>
    <row r="207" spans="1:42" hidden="1" x14ac:dyDescent="0.35">
      <c r="A207" t="s">
        <v>845</v>
      </c>
      <c r="B207" t="s">
        <v>52</v>
      </c>
      <c r="C207" t="s">
        <v>12</v>
      </c>
      <c r="D207">
        <v>112414</v>
      </c>
      <c r="F207" s="7">
        <v>42062</v>
      </c>
      <c r="G207" t="s">
        <v>587</v>
      </c>
      <c r="H207">
        <v>-3.15</v>
      </c>
      <c r="J207" t="s">
        <v>12</v>
      </c>
      <c r="K207">
        <v>112414</v>
      </c>
      <c r="L207" t="s">
        <v>15</v>
      </c>
      <c r="M207" t="str">
        <f>M206</f>
        <v>WSTG</v>
      </c>
      <c r="S207">
        <f t="shared" si="3"/>
        <v>38.25</v>
      </c>
      <c r="T207">
        <f>SUMPRODUCT(--($D$2:M206=M207), --($B$2:K206=112414),$H$2:Q206)</f>
        <v>18.55</v>
      </c>
      <c r="U207">
        <f>SUMPRODUCT(--($D$2:M206=M207), --($B$2:K206=22115),$H$2:Q206)</f>
        <v>19.7</v>
      </c>
      <c r="V207"/>
      <c r="W207" s="15"/>
      <c r="X207" s="15"/>
      <c r="Y207" s="15"/>
      <c r="Z207" t="s">
        <v>243</v>
      </c>
      <c r="AB207" t="s">
        <v>244</v>
      </c>
      <c r="AC207" s="7">
        <f>AC206</f>
        <v>42062</v>
      </c>
      <c r="AD207" t="str">
        <f>M207&amp;" - "&amp;L207&amp;" - "&amp;J207&amp;" - "&amp;K207</f>
        <v>WSTG - Div - Mt - 112414</v>
      </c>
      <c r="AG207" s="13">
        <f>-AG206</f>
        <v>-3.15</v>
      </c>
      <c r="AI207" t="str">
        <f t="shared" si="4"/>
        <v>Dividend from WSTG - Mt - 112414</v>
      </c>
      <c r="AK207" s="17"/>
      <c r="AL207" s="17"/>
      <c r="AM207" s="17"/>
      <c r="AN207" s="17"/>
      <c r="AO207" s="17"/>
      <c r="AP207" s="17"/>
    </row>
    <row r="208" spans="1:42" hidden="1" x14ac:dyDescent="0.35">
      <c r="A208" t="s">
        <v>845</v>
      </c>
      <c r="B208" t="s">
        <v>32</v>
      </c>
      <c r="C208" t="s">
        <v>12</v>
      </c>
      <c r="D208">
        <v>112414</v>
      </c>
      <c r="F208" s="7">
        <v>42065</v>
      </c>
      <c r="G208" t="s">
        <v>102</v>
      </c>
      <c r="H208">
        <v>1.66</v>
      </c>
      <c r="J208" t="s">
        <v>12</v>
      </c>
      <c r="K208">
        <v>112414</v>
      </c>
      <c r="L208" t="s">
        <v>15</v>
      </c>
      <c r="M208" t="s">
        <v>32</v>
      </c>
      <c r="N208" s="12" t="s">
        <v>249</v>
      </c>
      <c r="R208" s="13">
        <f>AP208</f>
        <v>1.66</v>
      </c>
      <c r="S208">
        <f t="shared" si="3"/>
        <v>5.52</v>
      </c>
      <c r="T208">
        <f>SUMPRODUCT(--($D$2:M207=M208), --($B$2:K207=112414),$H$2:Q207)</f>
        <v>5.52</v>
      </c>
      <c r="U208">
        <f>SUMPRODUCT(--($D$2:M207=M208), --($B$2:K207=22115),$H$2:Q207)</f>
        <v>0</v>
      </c>
      <c r="V208"/>
      <c r="W208" s="15"/>
      <c r="X208" s="15"/>
      <c r="Y208" s="15"/>
      <c r="Z208" t="s">
        <v>243</v>
      </c>
      <c r="AB208" t="s">
        <v>244</v>
      </c>
      <c r="AC208" s="7">
        <v>42065</v>
      </c>
      <c r="AD208" t="s">
        <v>102</v>
      </c>
      <c r="AF208" t="str">
        <f>"Cash From "&amp;AI208</f>
        <v>Cash From Dividend from DLX - Mt - 112414</v>
      </c>
      <c r="AG208" s="16">
        <f>R208</f>
        <v>1.66</v>
      </c>
      <c r="AI208" t="str">
        <f t="shared" si="4"/>
        <v>Dividend from DLX - Mt - 112414</v>
      </c>
      <c r="AK208" s="18">
        <v>42065</v>
      </c>
      <c r="AL208" s="19" t="s">
        <v>327</v>
      </c>
      <c r="AM208" s="20" t="s">
        <v>328</v>
      </c>
      <c r="AN208" s="20" t="s">
        <v>329</v>
      </c>
      <c r="AO208" s="21" t="s">
        <v>329</v>
      </c>
      <c r="AP208" s="22">
        <v>1.66</v>
      </c>
    </row>
    <row r="209" spans="1:42" hidden="1" x14ac:dyDescent="0.35">
      <c r="A209" t="s">
        <v>845</v>
      </c>
      <c r="B209" t="s">
        <v>32</v>
      </c>
      <c r="C209" t="s">
        <v>12</v>
      </c>
      <c r="D209">
        <v>112414</v>
      </c>
      <c r="F209" s="7">
        <v>42065</v>
      </c>
      <c r="G209" t="s">
        <v>587</v>
      </c>
      <c r="H209">
        <v>-1.66</v>
      </c>
      <c r="J209" t="s">
        <v>12</v>
      </c>
      <c r="K209">
        <v>112414</v>
      </c>
      <c r="L209" t="s">
        <v>15</v>
      </c>
      <c r="M209" t="str">
        <f>M208</f>
        <v>DLX</v>
      </c>
      <c r="S209">
        <f t="shared" si="3"/>
        <v>5.52</v>
      </c>
      <c r="T209">
        <f>SUMPRODUCT(--($D$2:M208=M209), --($B$2:K208=112414),$H$2:Q208)</f>
        <v>5.52</v>
      </c>
      <c r="U209">
        <f>SUMPRODUCT(--($D$2:M208=M209), --($B$2:K208=22115),$H$2:Q208)</f>
        <v>0</v>
      </c>
      <c r="V209"/>
      <c r="W209" s="15"/>
      <c r="X209" s="15"/>
      <c r="Y209" s="15"/>
      <c r="Z209" t="s">
        <v>243</v>
      </c>
      <c r="AB209" t="s">
        <v>244</v>
      </c>
      <c r="AC209" s="7">
        <f>AC208</f>
        <v>42065</v>
      </c>
      <c r="AD209" t="str">
        <f>M209&amp;" - "&amp;L209&amp;" - "&amp;J209&amp;" - "&amp;K209</f>
        <v>DLX - Div - Mt - 112414</v>
      </c>
      <c r="AG209" s="13">
        <f>-AG208</f>
        <v>-1.66</v>
      </c>
      <c r="AI209" t="str">
        <f t="shared" si="4"/>
        <v>Dividend from DLX - Mt - 112414</v>
      </c>
      <c r="AK209" s="18"/>
      <c r="AL209" s="19"/>
      <c r="AM209" s="20"/>
      <c r="AN209" s="20"/>
      <c r="AO209" s="21"/>
      <c r="AP209" s="22"/>
    </row>
    <row r="210" spans="1:42" hidden="1" x14ac:dyDescent="0.35">
      <c r="A210" t="s">
        <v>845</v>
      </c>
      <c r="B210" t="s">
        <v>41</v>
      </c>
      <c r="C210" t="s">
        <v>12</v>
      </c>
      <c r="D210">
        <v>22115</v>
      </c>
      <c r="F210" s="7">
        <v>42075</v>
      </c>
      <c r="G210" t="s">
        <v>102</v>
      </c>
      <c r="H210">
        <v>7.44</v>
      </c>
      <c r="J210" t="s">
        <v>12</v>
      </c>
      <c r="K210">
        <v>22115</v>
      </c>
      <c r="L210" t="s">
        <v>15</v>
      </c>
      <c r="M210" t="s">
        <v>41</v>
      </c>
      <c r="N210" s="12" t="s">
        <v>249</v>
      </c>
      <c r="R210" s="13">
        <f>AP208-R208</f>
        <v>0</v>
      </c>
      <c r="S210">
        <f t="shared" si="3"/>
        <v>91.07</v>
      </c>
      <c r="T210">
        <f>SUMPRODUCT(--($D$2:M209=M210), --($B$2:K209=112414),$H$2:Q209)</f>
        <v>41.48</v>
      </c>
      <c r="U210">
        <f>SUMPRODUCT(--($D$2:M209=M210), --($B$2:K209=22115),$H$2:Q209)</f>
        <v>49.59</v>
      </c>
      <c r="V210"/>
      <c r="W210" s="15">
        <f>T210/S210</f>
        <v>0.45547381135390358</v>
      </c>
      <c r="X210" s="15">
        <f>U210/S210</f>
        <v>0.54452618864609648</v>
      </c>
      <c r="Y210" s="15"/>
      <c r="Z210" t="s">
        <v>243</v>
      </c>
      <c r="AB210" t="s">
        <v>244</v>
      </c>
      <c r="AC210" s="7">
        <v>42075</v>
      </c>
      <c r="AD210" t="s">
        <v>102</v>
      </c>
      <c r="AF210" t="str">
        <f>"Cash From "&amp;AI210</f>
        <v>Cash From Dividend from PDLI - Mt - 22115</v>
      </c>
      <c r="AG210" s="16">
        <f>R210</f>
        <v>0</v>
      </c>
      <c r="AI210" t="str">
        <f t="shared" si="4"/>
        <v>Dividend from PDLI - Mt - 22115</v>
      </c>
      <c r="AK210" s="18"/>
      <c r="AL210" s="19"/>
      <c r="AM210" s="20"/>
      <c r="AN210" s="20"/>
      <c r="AO210" s="21"/>
      <c r="AP210" s="22"/>
    </row>
    <row r="211" spans="1:42" hidden="1" x14ac:dyDescent="0.35">
      <c r="A211" t="s">
        <v>845</v>
      </c>
      <c r="B211" t="s">
        <v>41</v>
      </c>
      <c r="C211" t="s">
        <v>12</v>
      </c>
      <c r="D211">
        <v>22115</v>
      </c>
      <c r="F211" s="7">
        <v>42075</v>
      </c>
      <c r="G211" t="s">
        <v>587</v>
      </c>
      <c r="H211">
        <v>-7.44</v>
      </c>
      <c r="J211" t="s">
        <v>12</v>
      </c>
      <c r="K211">
        <v>22115</v>
      </c>
      <c r="L211" t="s">
        <v>15</v>
      </c>
      <c r="M211" t="str">
        <f>M210</f>
        <v>PDLI</v>
      </c>
      <c r="S211">
        <f t="shared" si="3"/>
        <v>91.07</v>
      </c>
      <c r="T211">
        <f>SUMPRODUCT(--($D$2:M210=M211), --($B$2:K210=112414),$H$2:Q210)</f>
        <v>41.48</v>
      </c>
      <c r="U211">
        <f>SUMPRODUCT(--($D$2:M210=M211), --($B$2:K210=22115),$H$2:Q210)</f>
        <v>49.59</v>
      </c>
      <c r="V211"/>
      <c r="W211" s="15"/>
      <c r="X211" s="15"/>
      <c r="Y211" s="15"/>
      <c r="Z211" t="s">
        <v>243</v>
      </c>
      <c r="AB211" t="s">
        <v>244</v>
      </c>
      <c r="AC211" s="7">
        <f>AC210</f>
        <v>42075</v>
      </c>
      <c r="AD211" t="str">
        <f>M211&amp;" - "&amp;L211&amp;" - "&amp;J211&amp;" - "&amp;K211</f>
        <v>PDLI - Div - Mt - 22115</v>
      </c>
      <c r="AG211" s="13">
        <f>-AG210</f>
        <v>0</v>
      </c>
      <c r="AI211" t="str">
        <f t="shared" si="4"/>
        <v>Dividend from PDLI - Mt - 22115</v>
      </c>
      <c r="AK211" s="18"/>
      <c r="AL211" s="19"/>
      <c r="AM211" s="20"/>
      <c r="AN211" s="20"/>
      <c r="AO211" s="21"/>
      <c r="AP211" s="22"/>
    </row>
    <row r="212" spans="1:42" hidden="1" x14ac:dyDescent="0.35">
      <c r="A212" t="s">
        <v>845</v>
      </c>
      <c r="B212" t="s">
        <v>36</v>
      </c>
      <c r="C212" t="s">
        <v>12</v>
      </c>
      <c r="D212">
        <v>112414</v>
      </c>
      <c r="F212" s="7">
        <v>42075</v>
      </c>
      <c r="G212" t="s">
        <v>102</v>
      </c>
      <c r="H212">
        <v>2.75</v>
      </c>
      <c r="J212" t="s">
        <v>12</v>
      </c>
      <c r="K212">
        <v>112414</v>
      </c>
      <c r="L212" t="s">
        <v>15</v>
      </c>
      <c r="M212" t="s">
        <v>36</v>
      </c>
      <c r="N212" s="12" t="s">
        <v>249</v>
      </c>
      <c r="R212" s="13">
        <f>AP212</f>
        <v>2.75</v>
      </c>
      <c r="S212">
        <f t="shared" si="3"/>
        <v>37.909999999999997</v>
      </c>
      <c r="T212">
        <f>SUMPRODUCT(--($D$2:M211=M212), --($B$2:K211=112414),$H$2:Q211)</f>
        <v>18.309999999999999</v>
      </c>
      <c r="U212">
        <f>SUMPRODUCT(--($D$2:M211=M212), --($B$2:K211=22115),$H$2:Q211)</f>
        <v>19.600000000000001</v>
      </c>
      <c r="V212"/>
      <c r="W212" s="15"/>
      <c r="X212" s="15"/>
      <c r="Y212" s="15"/>
      <c r="Z212" t="s">
        <v>243</v>
      </c>
      <c r="AB212" t="s">
        <v>244</v>
      </c>
      <c r="AC212" s="7">
        <v>42075</v>
      </c>
      <c r="AD212" t="s">
        <v>102</v>
      </c>
      <c r="AF212" t="str">
        <f>"Cash From "&amp;AI212</f>
        <v>Cash From Dividend from IQNT - Mt - 112414</v>
      </c>
      <c r="AG212" s="16">
        <f>R212</f>
        <v>2.75</v>
      </c>
      <c r="AI212" t="str">
        <f t="shared" si="4"/>
        <v>Dividend from IQNT - Mt - 112414</v>
      </c>
      <c r="AK212" s="18">
        <v>42075</v>
      </c>
      <c r="AL212" s="19" t="s">
        <v>330</v>
      </c>
      <c r="AM212" s="20" t="s">
        <v>328</v>
      </c>
      <c r="AN212" s="20" t="s">
        <v>329</v>
      </c>
      <c r="AO212" s="21" t="s">
        <v>329</v>
      </c>
      <c r="AP212" s="22">
        <v>2.75</v>
      </c>
    </row>
    <row r="213" spans="1:42" hidden="1" x14ac:dyDescent="0.35">
      <c r="A213" t="s">
        <v>845</v>
      </c>
      <c r="B213" t="s">
        <v>36</v>
      </c>
      <c r="C213" t="s">
        <v>12</v>
      </c>
      <c r="D213">
        <v>112414</v>
      </c>
      <c r="F213" s="7">
        <v>42075</v>
      </c>
      <c r="G213" t="s">
        <v>587</v>
      </c>
      <c r="H213">
        <v>-2.75</v>
      </c>
      <c r="J213" t="s">
        <v>12</v>
      </c>
      <c r="K213">
        <v>112414</v>
      </c>
      <c r="L213" t="s">
        <v>15</v>
      </c>
      <c r="M213" t="str">
        <f>M212</f>
        <v>IQNT</v>
      </c>
      <c r="S213">
        <f t="shared" si="3"/>
        <v>37.909999999999997</v>
      </c>
      <c r="T213">
        <f>SUMPRODUCT(--($D$2:M212=M213), --($B$2:K212=112414),$H$2:Q212)</f>
        <v>18.309999999999999</v>
      </c>
      <c r="U213">
        <f>SUMPRODUCT(--($D$2:M212=M213), --($B$2:K212=22115),$H$2:Q212)</f>
        <v>19.600000000000001</v>
      </c>
      <c r="V213"/>
      <c r="W213" s="15"/>
      <c r="X213" s="15"/>
      <c r="Y213" s="15"/>
      <c r="Z213" t="s">
        <v>243</v>
      </c>
      <c r="AB213" t="s">
        <v>244</v>
      </c>
      <c r="AC213" s="7">
        <f>AC212</f>
        <v>42075</v>
      </c>
      <c r="AD213" t="str">
        <f>M213&amp;" - "&amp;L213&amp;" - "&amp;J213&amp;" - "&amp;K213</f>
        <v>IQNT - Div - Mt - 112414</v>
      </c>
      <c r="AG213" s="13">
        <f>-AG212</f>
        <v>-2.75</v>
      </c>
      <c r="AI213" t="str">
        <f t="shared" si="4"/>
        <v>Dividend from IQNT - Mt - 112414</v>
      </c>
      <c r="AK213" s="18"/>
      <c r="AL213" s="19"/>
      <c r="AM213" s="20"/>
      <c r="AN213" s="20"/>
      <c r="AO213" s="21"/>
      <c r="AP213" s="22"/>
    </row>
    <row r="214" spans="1:42" hidden="1" x14ac:dyDescent="0.35">
      <c r="A214" t="s">
        <v>845</v>
      </c>
      <c r="B214" t="s">
        <v>41</v>
      </c>
      <c r="C214" t="s">
        <v>12</v>
      </c>
      <c r="D214">
        <v>112414</v>
      </c>
      <c r="F214" s="7">
        <v>42075</v>
      </c>
      <c r="G214" t="s">
        <v>102</v>
      </c>
      <c r="H214">
        <v>6.22</v>
      </c>
      <c r="J214" t="s">
        <v>12</v>
      </c>
      <c r="K214">
        <v>112414</v>
      </c>
      <c r="L214" t="s">
        <v>15</v>
      </c>
      <c r="M214" t="s">
        <v>41</v>
      </c>
      <c r="N214" s="12" t="s">
        <v>249</v>
      </c>
      <c r="R214" s="13">
        <f>ROUND(IF(K214=112414,W214,X214)*AP214,2)</f>
        <v>6.22</v>
      </c>
      <c r="S214">
        <f t="shared" si="3"/>
        <v>91.07</v>
      </c>
      <c r="T214">
        <f>SUMPRODUCT(--($D$2:M213=M214), --($B$2:K213=112414),$H$2:Q213)</f>
        <v>41.48</v>
      </c>
      <c r="U214">
        <f>SUMPRODUCT(--($D$2:M213=M214), --($B$2:K213=22115),$H$2:Q213)</f>
        <v>49.59</v>
      </c>
      <c r="V214"/>
      <c r="W214" s="15">
        <f>T214/S214</f>
        <v>0.45547381135390358</v>
      </c>
      <c r="X214" s="15">
        <f>U214/S214</f>
        <v>0.54452618864609648</v>
      </c>
      <c r="Y214" s="15"/>
      <c r="Z214" t="s">
        <v>243</v>
      </c>
      <c r="AB214" t="s">
        <v>244</v>
      </c>
      <c r="AC214" s="7">
        <v>42075</v>
      </c>
      <c r="AD214" t="s">
        <v>102</v>
      </c>
      <c r="AF214" t="str">
        <f>"Cash From "&amp;AI214</f>
        <v>Cash From Dividend from PDLI - Mt - 112414</v>
      </c>
      <c r="AG214" s="16">
        <f>R214</f>
        <v>6.22</v>
      </c>
      <c r="AI214" t="str">
        <f t="shared" si="4"/>
        <v>Dividend from PDLI - Mt - 112414</v>
      </c>
      <c r="AK214" s="18">
        <v>42075</v>
      </c>
      <c r="AL214" s="19" t="s">
        <v>331</v>
      </c>
      <c r="AM214" s="20" t="s">
        <v>328</v>
      </c>
      <c r="AN214" s="20" t="s">
        <v>329</v>
      </c>
      <c r="AO214" s="21" t="s">
        <v>329</v>
      </c>
      <c r="AP214" s="22">
        <v>13.66</v>
      </c>
    </row>
    <row r="215" spans="1:42" hidden="1" x14ac:dyDescent="0.35">
      <c r="A215" t="s">
        <v>845</v>
      </c>
      <c r="B215" t="s">
        <v>41</v>
      </c>
      <c r="C215" t="s">
        <v>12</v>
      </c>
      <c r="D215">
        <v>112414</v>
      </c>
      <c r="F215" s="7">
        <v>42075</v>
      </c>
      <c r="G215" t="s">
        <v>587</v>
      </c>
      <c r="H215">
        <v>-6.22</v>
      </c>
      <c r="J215" t="s">
        <v>12</v>
      </c>
      <c r="K215">
        <v>112414</v>
      </c>
      <c r="L215" t="s">
        <v>15</v>
      </c>
      <c r="M215" t="str">
        <f>M214</f>
        <v>PDLI</v>
      </c>
      <c r="S215">
        <f t="shared" si="3"/>
        <v>91.07</v>
      </c>
      <c r="T215">
        <f>SUMPRODUCT(--($D$2:M214=M215), --($B$2:K214=112414),$H$2:Q214)</f>
        <v>41.48</v>
      </c>
      <c r="U215">
        <f>SUMPRODUCT(--($D$2:M214=M215), --($B$2:K214=22115),$H$2:Q214)</f>
        <v>49.59</v>
      </c>
      <c r="V215"/>
      <c r="W215" s="15"/>
      <c r="X215" s="15"/>
      <c r="Y215" s="15"/>
      <c r="Z215" t="s">
        <v>243</v>
      </c>
      <c r="AB215" t="s">
        <v>244</v>
      </c>
      <c r="AC215" s="7">
        <f>AC214</f>
        <v>42075</v>
      </c>
      <c r="AD215" t="str">
        <f>M215&amp;" - "&amp;L215&amp;" - "&amp;J215&amp;" - "&amp;K215</f>
        <v>PDLI - Div - Mt - 112414</v>
      </c>
      <c r="AG215" s="13">
        <f>-AG214</f>
        <v>-6.22</v>
      </c>
      <c r="AI215" t="str">
        <f t="shared" si="4"/>
        <v>Dividend from PDLI - Mt - 112414</v>
      </c>
      <c r="AK215" s="18"/>
      <c r="AL215" s="19"/>
      <c r="AM215" s="20"/>
      <c r="AN215" s="20"/>
      <c r="AO215" s="21"/>
      <c r="AP215" s="22"/>
    </row>
    <row r="216" spans="1:42" hidden="1" x14ac:dyDescent="0.35">
      <c r="A216" t="s">
        <v>845</v>
      </c>
      <c r="B216" t="s">
        <v>33</v>
      </c>
      <c r="C216" t="s">
        <v>12</v>
      </c>
      <c r="D216">
        <v>22115</v>
      </c>
      <c r="F216" s="7">
        <v>42079</v>
      </c>
      <c r="G216" t="s">
        <v>587</v>
      </c>
      <c r="H216">
        <v>0</v>
      </c>
      <c r="J216" t="s">
        <v>12</v>
      </c>
      <c r="K216">
        <v>22115</v>
      </c>
      <c r="L216" t="s">
        <v>15</v>
      </c>
      <c r="M216" t="str">
        <f>M213</f>
        <v>IQNT</v>
      </c>
      <c r="S216">
        <f t="shared" si="3"/>
        <v>37.909999999999997</v>
      </c>
      <c r="T216">
        <f>SUMPRODUCT(--($D$2:M215=M216), --($B$2:K215=112414),$H$2:Q215)</f>
        <v>18.309999999999999</v>
      </c>
      <c r="U216">
        <f>SUMPRODUCT(--($D$2:M215=M216), --($B$2:K215=22115),$H$2:Q215)</f>
        <v>19.600000000000001</v>
      </c>
      <c r="V216"/>
      <c r="W216" s="15"/>
      <c r="X216" s="15"/>
      <c r="Y216" s="15"/>
      <c r="Z216" t="s">
        <v>243</v>
      </c>
      <c r="AB216" t="s">
        <v>244</v>
      </c>
      <c r="AC216" s="7">
        <f>AC213</f>
        <v>42075</v>
      </c>
      <c r="AD216" t="str">
        <f>M216&amp;" - "&amp;L216&amp;" - "&amp;J216&amp;" - "&amp;K216</f>
        <v>IQNT - Div - Mt - 22115</v>
      </c>
      <c r="AG216" s="13">
        <f>-AG215</f>
        <v>6.22</v>
      </c>
      <c r="AI216" t="str">
        <f t="shared" si="4"/>
        <v>Dividend from IQNT - Mt - 22115</v>
      </c>
      <c r="AK216" s="18"/>
      <c r="AL216" s="19"/>
      <c r="AM216" s="20"/>
      <c r="AN216" s="20"/>
      <c r="AO216" s="21"/>
      <c r="AP216" s="22"/>
    </row>
    <row r="217" spans="1:42" hidden="1" x14ac:dyDescent="0.35">
      <c r="A217" t="s">
        <v>845</v>
      </c>
      <c r="B217" t="s">
        <v>33</v>
      </c>
      <c r="C217" t="s">
        <v>12</v>
      </c>
      <c r="D217">
        <v>22115</v>
      </c>
      <c r="F217" s="7">
        <v>42079</v>
      </c>
      <c r="G217" t="s">
        <v>102</v>
      </c>
      <c r="H217">
        <v>0</v>
      </c>
      <c r="J217" t="s">
        <v>12</v>
      </c>
      <c r="K217">
        <v>22115</v>
      </c>
      <c r="L217" t="s">
        <v>15</v>
      </c>
      <c r="M217" t="str">
        <f>M215</f>
        <v>PDLI</v>
      </c>
      <c r="N217" s="12" t="s">
        <v>249</v>
      </c>
      <c r="R217" s="13">
        <f>AP215-R215</f>
        <v>0</v>
      </c>
      <c r="S217">
        <f t="shared" si="3"/>
        <v>91.07</v>
      </c>
      <c r="T217">
        <f>SUMPRODUCT(--($D$2:M216=M217), --($B$2:K216=112414),$H$2:Q216)</f>
        <v>41.48</v>
      </c>
      <c r="U217">
        <f>SUMPRODUCT(--($D$2:M216=M217), --($B$2:K216=22115),$H$2:Q216)</f>
        <v>49.59</v>
      </c>
      <c r="V217"/>
      <c r="W217" s="15">
        <f>T217/S217</f>
        <v>0.45547381135390358</v>
      </c>
      <c r="X217" s="15">
        <f>U217/S217</f>
        <v>0.54452618864609648</v>
      </c>
      <c r="Y217" s="15"/>
      <c r="Z217" t="s">
        <v>243</v>
      </c>
      <c r="AB217" t="s">
        <v>244</v>
      </c>
      <c r="AC217" s="7">
        <f>AC215</f>
        <v>42075</v>
      </c>
      <c r="AD217" t="s">
        <v>102</v>
      </c>
      <c r="AF217" t="str">
        <f>"Cash From "&amp;AI217</f>
        <v>Cash From Dividend from PDLI - Mt - 22115</v>
      </c>
      <c r="AG217" s="16">
        <f>R217</f>
        <v>0</v>
      </c>
      <c r="AI217" t="str">
        <f t="shared" si="4"/>
        <v>Dividend from PDLI - Mt - 22115</v>
      </c>
      <c r="AK217" s="18"/>
      <c r="AL217" s="19"/>
      <c r="AM217" s="20"/>
      <c r="AN217" s="20"/>
      <c r="AO217" s="21"/>
      <c r="AP217" s="22"/>
    </row>
    <row r="218" spans="1:42" hidden="1" x14ac:dyDescent="0.35">
      <c r="A218" t="s">
        <v>845</v>
      </c>
      <c r="B218" t="s">
        <v>33</v>
      </c>
      <c r="C218" t="s">
        <v>12</v>
      </c>
      <c r="D218">
        <v>112414</v>
      </c>
      <c r="F218" s="7">
        <v>42079</v>
      </c>
      <c r="G218" t="s">
        <v>102</v>
      </c>
      <c r="H218">
        <v>1.48</v>
      </c>
      <c r="J218" t="s">
        <v>12</v>
      </c>
      <c r="K218">
        <v>112414</v>
      </c>
      <c r="L218" t="s">
        <v>15</v>
      </c>
      <c r="M218" t="s">
        <v>33</v>
      </c>
      <c r="N218" s="12" t="s">
        <v>249</v>
      </c>
      <c r="R218" s="13">
        <f>ROUND(IF(K218=112414,W218,X218)*AP218,2)</f>
        <v>1.48</v>
      </c>
      <c r="S218">
        <f t="shared" si="3"/>
        <v>19.78</v>
      </c>
      <c r="T218">
        <f>SUMPRODUCT(--($D$2:M217=M218), --($B$2:K217=112414),$H$2:Q217)</f>
        <v>19.78</v>
      </c>
      <c r="U218">
        <f>SUMPRODUCT(--($D$2:M217=M218), --($B$2:K217=22115),$H$2:Q217)</f>
        <v>0</v>
      </c>
      <c r="V218"/>
      <c r="W218" s="15">
        <f>T218/S218</f>
        <v>1</v>
      </c>
      <c r="X218" s="15">
        <f>U218/S218</f>
        <v>0</v>
      </c>
      <c r="Y218" s="15"/>
      <c r="Z218" t="s">
        <v>243</v>
      </c>
      <c r="AB218" t="s">
        <v>244</v>
      </c>
      <c r="AC218" s="7">
        <v>42079</v>
      </c>
      <c r="AD218" t="s">
        <v>102</v>
      </c>
      <c r="AF218" t="str">
        <f>"Cash From "&amp;AI218</f>
        <v>Cash From Dividend from EBIX - Mt - 112414</v>
      </c>
      <c r="AG218" s="16">
        <f>R218</f>
        <v>1.48</v>
      </c>
      <c r="AI218" t="str">
        <f t="shared" si="4"/>
        <v>Dividend from EBIX - Mt - 112414</v>
      </c>
      <c r="AK218" s="18">
        <v>42079</v>
      </c>
      <c r="AL218" s="19" t="s">
        <v>332</v>
      </c>
      <c r="AM218" s="20" t="s">
        <v>328</v>
      </c>
      <c r="AN218" s="20" t="s">
        <v>329</v>
      </c>
      <c r="AO218" s="21" t="s">
        <v>329</v>
      </c>
      <c r="AP218" s="22">
        <v>1.48</v>
      </c>
    </row>
    <row r="219" spans="1:42" hidden="1" x14ac:dyDescent="0.35">
      <c r="A219" t="s">
        <v>845</v>
      </c>
      <c r="B219" t="s">
        <v>33</v>
      </c>
      <c r="C219" t="s">
        <v>12</v>
      </c>
      <c r="D219">
        <v>112414</v>
      </c>
      <c r="F219" s="7">
        <v>42079</v>
      </c>
      <c r="G219" t="s">
        <v>587</v>
      </c>
      <c r="H219">
        <v>-1.48</v>
      </c>
      <c r="J219" t="s">
        <v>12</v>
      </c>
      <c r="K219">
        <v>112414</v>
      </c>
      <c r="L219" t="s">
        <v>15</v>
      </c>
      <c r="M219" t="str">
        <f>M218</f>
        <v>EBIX</v>
      </c>
      <c r="S219">
        <f t="shared" si="3"/>
        <v>19.78</v>
      </c>
      <c r="T219">
        <f>SUMPRODUCT(--($D$2:M218=M219), --($B$2:K218=112414),$H$2:Q218)</f>
        <v>19.78</v>
      </c>
      <c r="U219">
        <f>SUMPRODUCT(--($D$2:M218=M219), --($B$2:K218=22115),$H$2:Q218)</f>
        <v>0</v>
      </c>
      <c r="V219"/>
      <c r="W219" s="15"/>
      <c r="X219" s="15"/>
      <c r="Y219" s="15"/>
      <c r="Z219" t="s">
        <v>243</v>
      </c>
      <c r="AB219" t="s">
        <v>244</v>
      </c>
      <c r="AC219" s="7">
        <f>AC218</f>
        <v>42079</v>
      </c>
      <c r="AD219" t="str">
        <f>M219&amp;" - "&amp;L219&amp;" - "&amp;J219&amp;" - "&amp;K219</f>
        <v>EBIX - Div - Mt - 112414</v>
      </c>
      <c r="AG219" s="13">
        <f>-AG218</f>
        <v>-1.48</v>
      </c>
      <c r="AI219" t="str">
        <f t="shared" si="4"/>
        <v>Dividend from EBIX - Mt - 112414</v>
      </c>
      <c r="AK219" s="18"/>
      <c r="AL219" s="19"/>
      <c r="AM219" s="20"/>
      <c r="AN219" s="20"/>
      <c r="AO219" s="21"/>
      <c r="AP219" s="22"/>
    </row>
    <row r="220" spans="1:42" hidden="1" x14ac:dyDescent="0.35">
      <c r="A220" t="s">
        <v>837</v>
      </c>
      <c r="B220" t="s">
        <v>37</v>
      </c>
      <c r="C220" t="s">
        <v>12</v>
      </c>
      <c r="D220">
        <v>22115</v>
      </c>
      <c r="F220" s="7">
        <v>42087</v>
      </c>
      <c r="G220" t="s">
        <v>836</v>
      </c>
      <c r="H220">
        <v>0.02</v>
      </c>
      <c r="J220" t="s">
        <v>12</v>
      </c>
      <c r="K220">
        <v>22115</v>
      </c>
      <c r="L220" t="str">
        <f>L218</f>
        <v>Div</v>
      </c>
      <c r="M220" t="str">
        <f>M218</f>
        <v>EBIX</v>
      </c>
      <c r="S220">
        <f t="shared" si="3"/>
        <v>19.78</v>
      </c>
      <c r="T220">
        <f>SUMPRODUCT(--($D$2:M219=M220), --($B$2:K219=112414),$H$2:Q219)</f>
        <v>19.78</v>
      </c>
      <c r="U220">
        <f>SUMPRODUCT(--($D$2:M219=M220), --($B$2:K219=22115),$H$2:Q219)</f>
        <v>0</v>
      </c>
      <c r="V220"/>
      <c r="W220" s="15">
        <f>T220/S220</f>
        <v>1</v>
      </c>
      <c r="X220" s="15">
        <f>U220/S220</f>
        <v>0</v>
      </c>
      <c r="Y220" s="15"/>
      <c r="Z220" t="s">
        <v>243</v>
      </c>
      <c r="AB220" t="s">
        <v>244</v>
      </c>
      <c r="AC220" s="7">
        <f>AC218</f>
        <v>42079</v>
      </c>
      <c r="AD220" t="str">
        <f>M221&amp;" - "&amp;L221&amp;" - "&amp;J221&amp;" - "&amp;K221</f>
        <v>EBIX - Div - Mt - 22115</v>
      </c>
      <c r="AG220" s="13">
        <f>R221</f>
        <v>-1.48</v>
      </c>
      <c r="AI220" t="str">
        <f>"Fee from "&amp;M220&amp;" - "&amp;J220&amp;" - "&amp;K220</f>
        <v>Fee from EBIX - Mt - 22115</v>
      </c>
      <c r="AK220" s="18"/>
      <c r="AL220" s="19"/>
      <c r="AM220" s="20"/>
      <c r="AN220" s="20"/>
      <c r="AO220" s="21"/>
      <c r="AP220" s="22"/>
    </row>
    <row r="221" spans="1:42" hidden="1" x14ac:dyDescent="0.35">
      <c r="A221" t="s">
        <v>837</v>
      </c>
      <c r="B221" t="s">
        <v>37</v>
      </c>
      <c r="C221" t="s">
        <v>12</v>
      </c>
      <c r="D221">
        <v>22115</v>
      </c>
      <c r="F221" s="7">
        <v>42087</v>
      </c>
      <c r="G221" t="s">
        <v>102</v>
      </c>
      <c r="H221">
        <v>-0.02</v>
      </c>
      <c r="J221" t="s">
        <v>12</v>
      </c>
      <c r="K221">
        <v>22115</v>
      </c>
      <c r="L221" t="str">
        <f>L218</f>
        <v>Div</v>
      </c>
      <c r="M221" t="str">
        <f>M218</f>
        <v>EBIX</v>
      </c>
      <c r="N221" s="12" t="s">
        <v>249</v>
      </c>
      <c r="R221" s="13">
        <f>-AP218-R219</f>
        <v>-1.48</v>
      </c>
      <c r="S221">
        <f t="shared" si="3"/>
        <v>19.78</v>
      </c>
      <c r="T221">
        <f>SUMPRODUCT(--($D$2:M220=M221), --($B$2:K220=112414),$H$2:Q220)</f>
        <v>19.78</v>
      </c>
      <c r="U221">
        <f>SUMPRODUCT(--($D$2:M220=M221), --($B$2:K220=22115),$H$2:Q220)</f>
        <v>0</v>
      </c>
      <c r="V221"/>
      <c r="W221" s="15"/>
      <c r="X221" s="15"/>
      <c r="Y221" s="15"/>
      <c r="Z221" t="s">
        <v>243</v>
      </c>
      <c r="AB221" t="s">
        <v>244</v>
      </c>
      <c r="AC221" s="7">
        <f>AC218</f>
        <v>42079</v>
      </c>
      <c r="AD221" t="s">
        <v>102</v>
      </c>
      <c r="AF221" t="str">
        <f>"Cash To "&amp;AI220</f>
        <v>Cash To Fee from EBIX - Mt - 22115</v>
      </c>
      <c r="AG221" s="13">
        <f>-AG220</f>
        <v>1.48</v>
      </c>
      <c r="AI221" t="str">
        <f>"Fee from "&amp;M221&amp;" - "&amp;J221&amp;" - "&amp;K221</f>
        <v>Fee from EBIX - Mt - 22115</v>
      </c>
      <c r="AK221" s="18"/>
      <c r="AL221" s="19"/>
      <c r="AM221" s="20"/>
      <c r="AN221" s="20"/>
      <c r="AO221" s="21"/>
      <c r="AP221" s="22"/>
    </row>
    <row r="222" spans="1:42" hidden="1" x14ac:dyDescent="0.35">
      <c r="A222" t="s">
        <v>837</v>
      </c>
      <c r="B222" t="s">
        <v>37</v>
      </c>
      <c r="C222" t="s">
        <v>12</v>
      </c>
      <c r="D222">
        <v>112414</v>
      </c>
      <c r="F222" s="7">
        <v>42087</v>
      </c>
      <c r="G222" t="s">
        <v>836</v>
      </c>
      <c r="H222">
        <v>0.02</v>
      </c>
      <c r="J222" t="s">
        <v>12</v>
      </c>
      <c r="K222">
        <v>112414</v>
      </c>
      <c r="L222" t="s">
        <v>16</v>
      </c>
      <c r="M222" t="s">
        <v>37</v>
      </c>
      <c r="S222">
        <f t="shared" si="3"/>
        <v>41.09</v>
      </c>
      <c r="T222">
        <f>SUMPRODUCT(--($D$2:M221=M222), --($B$2:K221=112414),$H$2:Q221)</f>
        <v>20.05</v>
      </c>
      <c r="U222">
        <f>SUMPRODUCT(--($D$2:M221=M222), --($B$2:K221=22115),$H$2:Q221)</f>
        <v>21.04</v>
      </c>
      <c r="V222"/>
      <c r="W222" s="15">
        <f>T222/S222</f>
        <v>0.48795327330250665</v>
      </c>
      <c r="X222" s="15">
        <f>U222/S222</f>
        <v>0.51204672669749329</v>
      </c>
      <c r="Y222" s="15"/>
      <c r="Z222" t="s">
        <v>243</v>
      </c>
      <c r="AB222" t="s">
        <v>244</v>
      </c>
      <c r="AC222" s="7">
        <v>42087</v>
      </c>
      <c r="AD222" t="str">
        <f>M223&amp;" - "&amp;L223&amp;" - "&amp;J223&amp;" - "&amp;K223</f>
        <v>KING - Fee - Mt - 112414</v>
      </c>
      <c r="AG222" s="13">
        <f>R223</f>
        <v>0.02</v>
      </c>
      <c r="AI222" t="str">
        <f>"Fee from "&amp;M222&amp;" - "&amp;J222&amp;" - "&amp;K222</f>
        <v>Fee from KING - Mt - 112414</v>
      </c>
      <c r="AK222" s="18">
        <v>42087</v>
      </c>
      <c r="AL222" s="19" t="s">
        <v>335</v>
      </c>
      <c r="AM222" s="20" t="s">
        <v>16</v>
      </c>
      <c r="AN222" s="20" t="s">
        <v>329</v>
      </c>
      <c r="AO222" s="21" t="s">
        <v>329</v>
      </c>
      <c r="AP222" s="22">
        <v>-0.04</v>
      </c>
    </row>
    <row r="223" spans="1:42" hidden="1" x14ac:dyDescent="0.35">
      <c r="A223" t="s">
        <v>837</v>
      </c>
      <c r="B223" t="s">
        <v>37</v>
      </c>
      <c r="C223" t="s">
        <v>12</v>
      </c>
      <c r="D223">
        <v>112414</v>
      </c>
      <c r="F223" s="7">
        <v>42087</v>
      </c>
      <c r="G223" t="s">
        <v>102</v>
      </c>
      <c r="H223">
        <v>-0.02</v>
      </c>
      <c r="J223" t="s">
        <v>12</v>
      </c>
      <c r="K223">
        <v>112414</v>
      </c>
      <c r="L223" t="str">
        <f>L222</f>
        <v>Fee</v>
      </c>
      <c r="M223" t="str">
        <f>M222</f>
        <v>KING</v>
      </c>
      <c r="N223" s="12" t="s">
        <v>249</v>
      </c>
      <c r="R223" s="13">
        <f>-ROUND(IF(K222=112414,W222,X222)*AP222,2)</f>
        <v>0.02</v>
      </c>
      <c r="S223">
        <f t="shared" si="3"/>
        <v>41.09</v>
      </c>
      <c r="T223">
        <f>SUMPRODUCT(--($D$2:M222=M223), --($B$2:K222=112414),$H$2:Q222)</f>
        <v>20.05</v>
      </c>
      <c r="U223">
        <f>SUMPRODUCT(--($D$2:M222=M223), --($B$2:K222=22115),$H$2:Q222)</f>
        <v>21.04</v>
      </c>
      <c r="V223"/>
      <c r="W223" s="15"/>
      <c r="X223" s="15"/>
      <c r="Y223" s="15"/>
      <c r="Z223" t="s">
        <v>243</v>
      </c>
      <c r="AB223" t="s">
        <v>244</v>
      </c>
      <c r="AC223" s="7">
        <f>AC222</f>
        <v>42087</v>
      </c>
      <c r="AD223" t="s">
        <v>102</v>
      </c>
      <c r="AF223" t="str">
        <f>"Cash To "&amp;AI222</f>
        <v>Cash To Fee from KING - Mt - 112414</v>
      </c>
      <c r="AG223" s="13">
        <f>-AG222</f>
        <v>-0.02</v>
      </c>
      <c r="AI223" t="str">
        <f>"Fee from "&amp;M223&amp;" - "&amp;J223&amp;" - "&amp;K223</f>
        <v>Fee from KING - Mt - 112414</v>
      </c>
      <c r="AK223" s="18"/>
      <c r="AL223" s="19"/>
      <c r="AM223" s="20"/>
      <c r="AN223" s="20"/>
      <c r="AO223" s="21"/>
      <c r="AP223" s="22"/>
    </row>
    <row r="224" spans="1:42" hidden="1" x14ac:dyDescent="0.35">
      <c r="A224" t="s">
        <v>838</v>
      </c>
      <c r="B224" t="s">
        <v>40</v>
      </c>
      <c r="C224" t="s">
        <v>12</v>
      </c>
      <c r="D224">
        <v>22115</v>
      </c>
      <c r="F224" s="7">
        <v>42087</v>
      </c>
      <c r="G224" t="s">
        <v>852</v>
      </c>
      <c r="H224">
        <v>7.05</v>
      </c>
      <c r="J224" t="s">
        <v>12</v>
      </c>
      <c r="K224">
        <v>22115</v>
      </c>
      <c r="L224" t="str">
        <f>L222</f>
        <v>Fee</v>
      </c>
      <c r="M224" t="str">
        <f>M222</f>
        <v>KING</v>
      </c>
      <c r="S224">
        <f t="shared" si="3"/>
        <v>41.09</v>
      </c>
      <c r="T224">
        <f>SUMPRODUCT(--($D$2:M223=M224), --($B$2:K223=112414),$H$2:Q223)</f>
        <v>20.05</v>
      </c>
      <c r="U224">
        <f>SUMPRODUCT(--($D$2:M223=M224), --($B$2:K223=22115),$H$2:Q223)</f>
        <v>21.04</v>
      </c>
      <c r="V224"/>
      <c r="W224" s="15">
        <f>T224/S224</f>
        <v>0.48795327330250665</v>
      </c>
      <c r="X224" s="15">
        <f>U224/S224</f>
        <v>0.51204672669749329</v>
      </c>
      <c r="Y224" s="15"/>
      <c r="Z224" t="s">
        <v>243</v>
      </c>
      <c r="AB224" t="s">
        <v>244</v>
      </c>
      <c r="AC224" s="7">
        <f>AC222</f>
        <v>42087</v>
      </c>
      <c r="AD224" t="str">
        <f>M225&amp;" - "&amp;L225&amp;" - "&amp;J225&amp;" - "&amp;K225</f>
        <v>KING - Fee - Mt - 22115</v>
      </c>
      <c r="AG224" s="13">
        <f>R225</f>
        <v>0.02</v>
      </c>
      <c r="AI224" t="str">
        <f>"Foreign Tax Withholding for "&amp;M224&amp;" - "&amp;J224&amp;" - "&amp;K224</f>
        <v>Foreign Tax Withholding for KING - Mt - 22115</v>
      </c>
      <c r="AK224" s="18"/>
      <c r="AL224" s="19"/>
      <c r="AM224" s="20"/>
      <c r="AN224" s="20"/>
      <c r="AO224" s="21"/>
      <c r="AP224" s="22"/>
    </row>
    <row r="225" spans="1:42" hidden="1" x14ac:dyDescent="0.35">
      <c r="A225" t="s">
        <v>838</v>
      </c>
      <c r="B225" t="s">
        <v>40</v>
      </c>
      <c r="C225" t="s">
        <v>12</v>
      </c>
      <c r="D225">
        <v>22115</v>
      </c>
      <c r="F225" s="7">
        <v>42087</v>
      </c>
      <c r="G225" t="s">
        <v>102</v>
      </c>
      <c r="H225">
        <v>-7.05</v>
      </c>
      <c r="J225" t="s">
        <v>12</v>
      </c>
      <c r="K225">
        <v>22115</v>
      </c>
      <c r="L225" t="str">
        <f>L222</f>
        <v>Fee</v>
      </c>
      <c r="M225" t="str">
        <f>M222</f>
        <v>KING</v>
      </c>
      <c r="N225" s="12" t="s">
        <v>249</v>
      </c>
      <c r="R225" s="13">
        <f>-AP222-R223</f>
        <v>0.02</v>
      </c>
      <c r="S225">
        <f t="shared" si="3"/>
        <v>41.09</v>
      </c>
      <c r="T225">
        <f>SUMPRODUCT(--($D$2:M224=M225), --($B$2:K224=112414),$H$2:Q224)</f>
        <v>20.05</v>
      </c>
      <c r="U225">
        <f>SUMPRODUCT(--($D$2:M224=M225), --($B$2:K224=22115),$H$2:Q224)</f>
        <v>21.04</v>
      </c>
      <c r="V225"/>
      <c r="W225" s="15"/>
      <c r="X225" s="15"/>
      <c r="Y225" s="15"/>
      <c r="Z225" t="s">
        <v>243</v>
      </c>
      <c r="AB225" t="s">
        <v>244</v>
      </c>
      <c r="AC225" s="7">
        <f>AC222</f>
        <v>42087</v>
      </c>
      <c r="AD225" t="s">
        <v>102</v>
      </c>
      <c r="AF225" t="str">
        <f>"Cash To "&amp;AI224</f>
        <v>Cash To Foreign Tax Withholding for KING - Mt - 22115</v>
      </c>
      <c r="AG225" s="16">
        <f>-AG224</f>
        <v>-0.02</v>
      </c>
      <c r="AI225" t="str">
        <f>"Foreign Tax Withholding for "&amp;M225&amp;" - "&amp;J225&amp;" - "&amp;K225</f>
        <v>Foreign Tax Withholding for KING - Mt - 22115</v>
      </c>
      <c r="AK225" s="18"/>
      <c r="AL225" s="19"/>
      <c r="AM225" s="20"/>
      <c r="AN225" s="20"/>
      <c r="AO225" s="21"/>
      <c r="AP225" s="22"/>
    </row>
    <row r="226" spans="1:42" hidden="1" x14ac:dyDescent="0.35">
      <c r="A226" t="s">
        <v>838</v>
      </c>
      <c r="B226" t="s">
        <v>40</v>
      </c>
      <c r="C226" t="s">
        <v>12</v>
      </c>
      <c r="D226">
        <v>112414</v>
      </c>
      <c r="F226" s="7">
        <v>42087</v>
      </c>
      <c r="G226" t="s">
        <v>853</v>
      </c>
      <c r="H226">
        <v>6.39</v>
      </c>
      <c r="J226" t="s">
        <v>12</v>
      </c>
      <c r="K226">
        <v>112414</v>
      </c>
      <c r="L226" t="s">
        <v>17</v>
      </c>
      <c r="M226" t="s">
        <v>40</v>
      </c>
      <c r="S226">
        <f t="shared" si="3"/>
        <v>187.87</v>
      </c>
      <c r="T226">
        <f>SUMPRODUCT(--($D$2:M225=M226), --($B$2:K225=112414),$H$2:Q225)</f>
        <v>89.27</v>
      </c>
      <c r="U226">
        <f>SUMPRODUCT(--($D$2:M225=M226), --($B$2:K225=22115),$H$2:Q225)</f>
        <v>98.6</v>
      </c>
      <c r="V226"/>
      <c r="W226" s="15">
        <f>T226/S226</f>
        <v>0.47516899984031508</v>
      </c>
      <c r="X226" s="15">
        <f>U226/S226</f>
        <v>0.52483100015968487</v>
      </c>
      <c r="Y226" s="15"/>
      <c r="Z226" t="s">
        <v>243</v>
      </c>
      <c r="AB226" t="s">
        <v>244</v>
      </c>
      <c r="AC226" s="7">
        <v>42087</v>
      </c>
      <c r="AD226" t="str">
        <f>M227&amp;" - "&amp;L227&amp;" - "&amp;J227&amp;" - "&amp;K227</f>
        <v>MNDO - Foreign Tax Wi - Mt - 112414</v>
      </c>
      <c r="AG226" s="13">
        <f>R227</f>
        <v>6.39</v>
      </c>
      <c r="AI226" t="str">
        <f>"Foreign Tax Withholding for "&amp;M226&amp;" - "&amp;J226&amp;" - "&amp;K226</f>
        <v>Foreign Tax Withholding for MNDO - Mt - 112414</v>
      </c>
      <c r="AK226" s="18">
        <v>42090</v>
      </c>
      <c r="AL226" s="19" t="s">
        <v>337</v>
      </c>
      <c r="AM226" s="20" t="s">
        <v>338</v>
      </c>
      <c r="AN226" s="20" t="s">
        <v>329</v>
      </c>
      <c r="AO226" s="21" t="s">
        <v>329</v>
      </c>
      <c r="AP226" s="22">
        <v>-13.44</v>
      </c>
    </row>
    <row r="227" spans="1:42" hidden="1" x14ac:dyDescent="0.35">
      <c r="A227" t="s">
        <v>838</v>
      </c>
      <c r="B227" t="s">
        <v>40</v>
      </c>
      <c r="C227" t="s">
        <v>12</v>
      </c>
      <c r="D227">
        <v>112414</v>
      </c>
      <c r="F227" s="7">
        <v>42087</v>
      </c>
      <c r="G227" t="s">
        <v>102</v>
      </c>
      <c r="H227">
        <v>-6.39</v>
      </c>
      <c r="J227" t="s">
        <v>12</v>
      </c>
      <c r="K227">
        <v>112414</v>
      </c>
      <c r="L227" t="str">
        <f>L226</f>
        <v>Foreign Tax Wi</v>
      </c>
      <c r="M227" t="str">
        <f>M226</f>
        <v>MNDO</v>
      </c>
      <c r="N227" s="12" t="s">
        <v>249</v>
      </c>
      <c r="R227" s="13">
        <f>-ROUND(IF(K226=112414,W226,X226)*AP226,2)</f>
        <v>6.39</v>
      </c>
      <c r="S227">
        <f t="shared" si="3"/>
        <v>187.87</v>
      </c>
      <c r="T227">
        <f>SUMPRODUCT(--($D$2:M226=M227), --($B$2:K226=112414),$H$2:Q226)</f>
        <v>89.27</v>
      </c>
      <c r="U227">
        <f>SUMPRODUCT(--($D$2:M226=M227), --($B$2:K226=22115),$H$2:Q226)</f>
        <v>98.6</v>
      </c>
      <c r="V227"/>
      <c r="W227" s="15"/>
      <c r="X227" s="15"/>
      <c r="Y227" s="15"/>
      <c r="Z227" t="s">
        <v>243</v>
      </c>
      <c r="AB227" t="s">
        <v>244</v>
      </c>
      <c r="AC227" s="7">
        <f>AC226</f>
        <v>42087</v>
      </c>
      <c r="AD227" t="s">
        <v>102</v>
      </c>
      <c r="AF227" t="str">
        <f>"Cash To "&amp;AI226</f>
        <v>Cash To Foreign Tax Withholding for MNDO - Mt - 112414</v>
      </c>
      <c r="AG227" s="16">
        <f>-AG226</f>
        <v>-6.39</v>
      </c>
      <c r="AI227" t="str">
        <f>"Foreign Tax Withholding for "&amp;M227&amp;" - "&amp;J227&amp;" - "&amp;K227</f>
        <v>Foreign Tax Withholding for MNDO - Mt - 112414</v>
      </c>
      <c r="AK227" s="18"/>
      <c r="AL227" s="19"/>
      <c r="AM227" s="20"/>
      <c r="AN227" s="20"/>
      <c r="AO227" s="21"/>
      <c r="AP227" s="22"/>
    </row>
    <row r="228" spans="1:42" hidden="1" x14ac:dyDescent="0.35">
      <c r="A228" t="s">
        <v>845</v>
      </c>
      <c r="B228" t="s">
        <v>34</v>
      </c>
      <c r="C228" t="s">
        <v>12</v>
      </c>
      <c r="D228">
        <v>22115</v>
      </c>
      <c r="F228" s="7">
        <v>42087</v>
      </c>
      <c r="G228" t="s">
        <v>102</v>
      </c>
      <c r="H228">
        <v>3.3000000000000003</v>
      </c>
      <c r="J228" t="s">
        <v>12</v>
      </c>
      <c r="K228">
        <v>22115</v>
      </c>
      <c r="L228" t="s">
        <v>15</v>
      </c>
      <c r="M228" t="str">
        <f>M226</f>
        <v>MNDO</v>
      </c>
      <c r="N228" s="12" t="s">
        <v>249</v>
      </c>
      <c r="R228" s="13">
        <f>AP226-R226</f>
        <v>-13.44</v>
      </c>
      <c r="S228">
        <f t="shared" si="3"/>
        <v>187.87</v>
      </c>
      <c r="T228">
        <f>SUMPRODUCT(--($D$2:M227=M228), --($B$2:K227=112414),$H$2:Q227)</f>
        <v>89.27</v>
      </c>
      <c r="U228">
        <f>SUMPRODUCT(--($D$2:M227=M228), --($B$2:K227=22115),$H$2:Q227)</f>
        <v>98.6</v>
      </c>
      <c r="V228"/>
      <c r="W228" s="15">
        <f>T228/S228</f>
        <v>0.47516899984031508</v>
      </c>
      <c r="X228" s="15">
        <f>U228/S228</f>
        <v>0.52483100015968487</v>
      </c>
      <c r="Y228" s="15"/>
      <c r="Z228" t="s">
        <v>243</v>
      </c>
      <c r="AB228" t="s">
        <v>244</v>
      </c>
      <c r="AC228" s="7">
        <f>AC226</f>
        <v>42087</v>
      </c>
      <c r="AD228" t="s">
        <v>102</v>
      </c>
      <c r="AF228" t="str">
        <f>"Cash From "&amp;AI228</f>
        <v>Cash From Dividend from MNDO - Mt - 22115</v>
      </c>
      <c r="AG228" s="16">
        <f>R228</f>
        <v>-13.44</v>
      </c>
      <c r="AI228" t="str">
        <f t="shared" ref="AI228:AI259" si="5">"Dividend from "&amp;M228&amp;" - "&amp;J228&amp;" - "&amp;K228</f>
        <v>Dividend from MNDO - Mt - 22115</v>
      </c>
      <c r="AK228" s="18"/>
      <c r="AL228" s="19"/>
      <c r="AM228" s="20"/>
      <c r="AN228" s="20"/>
      <c r="AO228" s="21"/>
      <c r="AP228" s="22"/>
    </row>
    <row r="229" spans="1:42" hidden="1" x14ac:dyDescent="0.35">
      <c r="A229" t="s">
        <v>845</v>
      </c>
      <c r="B229" t="s">
        <v>34</v>
      </c>
      <c r="C229" t="s">
        <v>12</v>
      </c>
      <c r="D229">
        <v>22115</v>
      </c>
      <c r="F229" s="7">
        <v>42087</v>
      </c>
      <c r="G229" t="s">
        <v>587</v>
      </c>
      <c r="H229">
        <v>-3.3000000000000003</v>
      </c>
      <c r="J229" t="s">
        <v>12</v>
      </c>
      <c r="K229">
        <v>22115</v>
      </c>
      <c r="L229" t="s">
        <v>15</v>
      </c>
      <c r="M229" t="str">
        <f>M226</f>
        <v>MNDO</v>
      </c>
      <c r="S229">
        <f t="shared" si="3"/>
        <v>187.87</v>
      </c>
      <c r="T229">
        <f>SUMPRODUCT(--($D$2:M228=M229), --($B$2:K228=112414),$H$2:Q228)</f>
        <v>89.27</v>
      </c>
      <c r="U229">
        <f>SUMPRODUCT(--($D$2:M228=M229), --($B$2:K228=22115),$H$2:Q228)</f>
        <v>98.6</v>
      </c>
      <c r="V229"/>
      <c r="W229" s="15"/>
      <c r="X229" s="15"/>
      <c r="Y229" s="15"/>
      <c r="Z229" t="s">
        <v>243</v>
      </c>
      <c r="AB229" t="s">
        <v>244</v>
      </c>
      <c r="AC229" s="7">
        <f>AC226</f>
        <v>42087</v>
      </c>
      <c r="AD229" t="str">
        <f>M229&amp;" - "&amp;L229&amp;" - "&amp;J229&amp;" - "&amp;K229</f>
        <v>MNDO - Div - Mt - 22115</v>
      </c>
      <c r="AG229" s="13">
        <f>-AG228</f>
        <v>13.44</v>
      </c>
      <c r="AI229" t="str">
        <f t="shared" si="5"/>
        <v>Dividend from MNDO - Mt - 22115</v>
      </c>
      <c r="AK229" s="18"/>
      <c r="AL229" s="19"/>
      <c r="AM229" s="20"/>
      <c r="AN229" s="20"/>
      <c r="AO229" s="21"/>
      <c r="AP229" s="22"/>
    </row>
    <row r="230" spans="1:42" hidden="1" x14ac:dyDescent="0.35">
      <c r="A230" t="s">
        <v>845</v>
      </c>
      <c r="B230" t="s">
        <v>37</v>
      </c>
      <c r="C230" t="s">
        <v>12</v>
      </c>
      <c r="D230">
        <v>22115</v>
      </c>
      <c r="F230" s="7">
        <v>42087</v>
      </c>
      <c r="G230" t="s">
        <v>102</v>
      </c>
      <c r="H230">
        <v>19.779999999999998</v>
      </c>
      <c r="J230" t="s">
        <v>12</v>
      </c>
      <c r="K230">
        <v>22115</v>
      </c>
      <c r="L230" t="s">
        <v>15</v>
      </c>
      <c r="M230" t="str">
        <f>M228</f>
        <v>MNDO</v>
      </c>
      <c r="N230" s="12" t="s">
        <v>249</v>
      </c>
      <c r="R230" s="13">
        <f>AP228-R228</f>
        <v>13.44</v>
      </c>
      <c r="S230">
        <f t="shared" si="3"/>
        <v>187.87</v>
      </c>
      <c r="T230">
        <f>SUMPRODUCT(--($D$2:M229=M230), --($B$2:K229=112414),$H$2:Q229)</f>
        <v>89.27</v>
      </c>
      <c r="U230">
        <f>SUMPRODUCT(--($D$2:M229=M230), --($B$2:K229=22115),$H$2:Q229)</f>
        <v>98.6</v>
      </c>
      <c r="V230"/>
      <c r="W230" s="15">
        <f>T230/S230</f>
        <v>0.47516899984031508</v>
      </c>
      <c r="X230" s="15">
        <f>U230/S230</f>
        <v>0.52483100015968487</v>
      </c>
      <c r="Y230" s="15"/>
      <c r="Z230" t="s">
        <v>243</v>
      </c>
      <c r="AB230" t="s">
        <v>244</v>
      </c>
      <c r="AC230" s="7">
        <f>AC228</f>
        <v>42087</v>
      </c>
      <c r="AD230" t="s">
        <v>102</v>
      </c>
      <c r="AF230" t="str">
        <f>"Cash From "&amp;AI230</f>
        <v>Cash From Dividend from MNDO - Mt - 22115</v>
      </c>
      <c r="AG230" s="16">
        <f>R230</f>
        <v>13.44</v>
      </c>
      <c r="AI230" t="str">
        <f t="shared" si="5"/>
        <v>Dividend from MNDO - Mt - 22115</v>
      </c>
      <c r="AK230" s="18"/>
      <c r="AL230" s="19"/>
      <c r="AM230" s="20"/>
      <c r="AN230" s="20"/>
      <c r="AO230" s="21"/>
      <c r="AP230" s="22"/>
    </row>
    <row r="231" spans="1:42" hidden="1" x14ac:dyDescent="0.35">
      <c r="A231" t="s">
        <v>845</v>
      </c>
      <c r="B231" t="s">
        <v>37</v>
      </c>
      <c r="C231" t="s">
        <v>12</v>
      </c>
      <c r="D231">
        <v>22115</v>
      </c>
      <c r="F231" s="7">
        <v>42087</v>
      </c>
      <c r="G231" t="s">
        <v>587</v>
      </c>
      <c r="H231">
        <v>-19.779999999999998</v>
      </c>
      <c r="J231" t="s">
        <v>12</v>
      </c>
      <c r="K231">
        <v>22115</v>
      </c>
      <c r="L231" t="s">
        <v>15</v>
      </c>
      <c r="M231" t="str">
        <f>M228</f>
        <v>MNDO</v>
      </c>
      <c r="S231">
        <f t="shared" si="3"/>
        <v>187.87</v>
      </c>
      <c r="T231">
        <f>SUMPRODUCT(--($D$2:M230=M231), --($B$2:K230=112414),$H$2:Q230)</f>
        <v>89.27</v>
      </c>
      <c r="U231">
        <f>SUMPRODUCT(--($D$2:M230=M231), --($B$2:K230=22115),$H$2:Q230)</f>
        <v>98.6</v>
      </c>
      <c r="V231"/>
      <c r="W231" s="15"/>
      <c r="X231" s="15"/>
      <c r="Y231" s="15"/>
      <c r="Z231" t="s">
        <v>243</v>
      </c>
      <c r="AB231" t="s">
        <v>244</v>
      </c>
      <c r="AC231" s="7">
        <f>AC228</f>
        <v>42087</v>
      </c>
      <c r="AD231" t="str">
        <f>M231&amp;" - "&amp;L231&amp;" - "&amp;J231&amp;" - "&amp;K231</f>
        <v>MNDO - Div - Mt - 22115</v>
      </c>
      <c r="AG231" s="13">
        <f>-AG230</f>
        <v>-13.44</v>
      </c>
      <c r="AI231" t="str">
        <f t="shared" si="5"/>
        <v>Dividend from MNDO - Mt - 22115</v>
      </c>
      <c r="AK231" s="18"/>
      <c r="AL231" s="19"/>
      <c r="AM231" s="20"/>
      <c r="AN231" s="20"/>
      <c r="AO231" s="21"/>
      <c r="AP231" s="22"/>
    </row>
    <row r="232" spans="1:42" hidden="1" x14ac:dyDescent="0.35">
      <c r="A232" t="s">
        <v>845</v>
      </c>
      <c r="B232" t="s">
        <v>61</v>
      </c>
      <c r="C232" t="s">
        <v>12</v>
      </c>
      <c r="D232">
        <v>22115</v>
      </c>
      <c r="F232" s="7">
        <v>42087</v>
      </c>
      <c r="G232" t="s">
        <v>102</v>
      </c>
      <c r="H232">
        <v>1.7</v>
      </c>
      <c r="J232" t="s">
        <v>12</v>
      </c>
      <c r="K232">
        <v>22115</v>
      </c>
      <c r="L232" t="s">
        <v>15</v>
      </c>
      <c r="M232" t="str">
        <f>M230</f>
        <v>MNDO</v>
      </c>
      <c r="N232" s="12" t="s">
        <v>249</v>
      </c>
      <c r="R232" s="13">
        <f>AP230-R230</f>
        <v>-13.44</v>
      </c>
      <c r="S232">
        <f t="shared" si="3"/>
        <v>187.87</v>
      </c>
      <c r="T232">
        <f>SUMPRODUCT(--($D$2:M231=M232), --($B$2:K231=112414),$H$2:Q231)</f>
        <v>89.27</v>
      </c>
      <c r="U232">
        <f>SUMPRODUCT(--($D$2:M231=M232), --($B$2:K231=22115),$H$2:Q231)</f>
        <v>98.6</v>
      </c>
      <c r="V232"/>
      <c r="W232" s="15">
        <f>T232/S232</f>
        <v>0.47516899984031508</v>
      </c>
      <c r="X232" s="15">
        <f>U232/S232</f>
        <v>0.52483100015968487</v>
      </c>
      <c r="Y232" s="15"/>
      <c r="Z232" t="s">
        <v>243</v>
      </c>
      <c r="AB232" t="s">
        <v>244</v>
      </c>
      <c r="AC232" s="7">
        <f>AC230</f>
        <v>42087</v>
      </c>
      <c r="AD232" t="s">
        <v>102</v>
      </c>
      <c r="AF232" t="str">
        <f>"Cash From "&amp;AI232</f>
        <v>Cash From Dividend from MNDO - Mt - 22115</v>
      </c>
      <c r="AG232" s="16">
        <f>R232</f>
        <v>-13.44</v>
      </c>
      <c r="AI232" t="str">
        <f t="shared" si="5"/>
        <v>Dividend from MNDO - Mt - 22115</v>
      </c>
      <c r="AK232" s="18"/>
      <c r="AL232" s="19"/>
      <c r="AM232" s="20"/>
      <c r="AN232" s="20"/>
      <c r="AO232" s="21"/>
      <c r="AP232" s="22"/>
    </row>
    <row r="233" spans="1:42" hidden="1" x14ac:dyDescent="0.35">
      <c r="A233" t="s">
        <v>845</v>
      </c>
      <c r="B233" t="s">
        <v>61</v>
      </c>
      <c r="C233" t="s">
        <v>12</v>
      </c>
      <c r="D233">
        <v>22115</v>
      </c>
      <c r="F233" s="7">
        <v>42087</v>
      </c>
      <c r="G233" t="s">
        <v>587</v>
      </c>
      <c r="H233">
        <v>-1.7</v>
      </c>
      <c r="J233" t="s">
        <v>12</v>
      </c>
      <c r="K233">
        <v>22115</v>
      </c>
      <c r="L233" t="s">
        <v>15</v>
      </c>
      <c r="M233" t="str">
        <f>M230</f>
        <v>MNDO</v>
      </c>
      <c r="S233">
        <f t="shared" si="3"/>
        <v>187.87</v>
      </c>
      <c r="T233">
        <f>SUMPRODUCT(--($D$2:M232=M233), --($B$2:K232=112414),$H$2:Q232)</f>
        <v>89.27</v>
      </c>
      <c r="U233">
        <f>SUMPRODUCT(--($D$2:M232=M233), --($B$2:K232=22115),$H$2:Q232)</f>
        <v>98.6</v>
      </c>
      <c r="V233"/>
      <c r="W233" s="15"/>
      <c r="X233" s="15"/>
      <c r="Y233" s="15"/>
      <c r="Z233" t="s">
        <v>243</v>
      </c>
      <c r="AB233" t="s">
        <v>244</v>
      </c>
      <c r="AC233" s="7">
        <f>AC230</f>
        <v>42087</v>
      </c>
      <c r="AD233" t="str">
        <f>M233&amp;" - "&amp;L233&amp;" - "&amp;J233&amp;" - "&amp;K233</f>
        <v>MNDO - Div - Mt - 22115</v>
      </c>
      <c r="AG233" s="13">
        <f>-AG232</f>
        <v>13.44</v>
      </c>
      <c r="AI233" t="str">
        <f t="shared" si="5"/>
        <v>Dividend from MNDO - Mt - 22115</v>
      </c>
      <c r="AK233" s="18"/>
      <c r="AL233" s="19"/>
      <c r="AM233" s="20"/>
      <c r="AN233" s="20"/>
      <c r="AO233" s="21"/>
      <c r="AP233" s="22"/>
    </row>
    <row r="234" spans="1:42" hidden="1" x14ac:dyDescent="0.35">
      <c r="A234" t="s">
        <v>845</v>
      </c>
      <c r="B234" t="s">
        <v>34</v>
      </c>
      <c r="C234" t="s">
        <v>12</v>
      </c>
      <c r="D234">
        <v>112414</v>
      </c>
      <c r="F234" s="7">
        <v>42087</v>
      </c>
      <c r="G234" t="s">
        <v>102</v>
      </c>
      <c r="H234">
        <v>3.1</v>
      </c>
      <c r="J234" t="s">
        <v>12</v>
      </c>
      <c r="K234">
        <v>112414</v>
      </c>
      <c r="L234" t="s">
        <v>15</v>
      </c>
      <c r="M234" t="s">
        <v>34</v>
      </c>
      <c r="N234" s="12" t="s">
        <v>249</v>
      </c>
      <c r="R234" s="13">
        <f>ROUND(IF(K234=112414,W234,X234)*AP234,2)</f>
        <v>3.1</v>
      </c>
      <c r="S234">
        <f t="shared" si="3"/>
        <v>17.79</v>
      </c>
      <c r="T234">
        <f>SUMPRODUCT(--($D$2:M233=M234), --($B$2:K233=112414),$H$2:Q233)</f>
        <v>8.6300000000000008</v>
      </c>
      <c r="U234">
        <f>SUMPRODUCT(--($D$2:M233=M234), --($B$2:K233=22115),$H$2:Q233)</f>
        <v>9.16</v>
      </c>
      <c r="V234"/>
      <c r="W234" s="15">
        <f>T234/S234</f>
        <v>0.48510399100618334</v>
      </c>
      <c r="X234" s="15">
        <f>U234/S234</f>
        <v>0.51489600899381682</v>
      </c>
      <c r="Y234" s="15"/>
      <c r="Z234" t="s">
        <v>243</v>
      </c>
      <c r="AB234" t="s">
        <v>244</v>
      </c>
      <c r="AC234" s="7">
        <v>42087</v>
      </c>
      <c r="AD234" t="s">
        <v>102</v>
      </c>
      <c r="AF234" t="str">
        <f>"Cash From "&amp;AI234</f>
        <v>Cash From Dividend from GME - Mt - 112414</v>
      </c>
      <c r="AG234" s="16">
        <f>R234</f>
        <v>3.1</v>
      </c>
      <c r="AI234" t="str">
        <f t="shared" si="5"/>
        <v>Dividend from GME - Mt - 112414</v>
      </c>
      <c r="AK234" s="18">
        <v>42087</v>
      </c>
      <c r="AL234" s="19" t="s">
        <v>336</v>
      </c>
      <c r="AM234" s="20" t="s">
        <v>328</v>
      </c>
      <c r="AN234" s="20" t="s">
        <v>329</v>
      </c>
      <c r="AO234" s="21" t="s">
        <v>329</v>
      </c>
      <c r="AP234" s="22">
        <v>6.4</v>
      </c>
    </row>
    <row r="235" spans="1:42" hidden="1" x14ac:dyDescent="0.35">
      <c r="A235" t="s">
        <v>845</v>
      </c>
      <c r="B235" t="s">
        <v>34</v>
      </c>
      <c r="C235" t="s">
        <v>12</v>
      </c>
      <c r="D235">
        <v>112414</v>
      </c>
      <c r="F235" s="7">
        <v>42087</v>
      </c>
      <c r="G235" t="s">
        <v>587</v>
      </c>
      <c r="H235">
        <v>-3.1</v>
      </c>
      <c r="J235" t="s">
        <v>12</v>
      </c>
      <c r="K235">
        <v>112414</v>
      </c>
      <c r="L235" t="s">
        <v>15</v>
      </c>
      <c r="M235" t="str">
        <f>M234</f>
        <v>GME</v>
      </c>
      <c r="S235">
        <f t="shared" si="3"/>
        <v>17.79</v>
      </c>
      <c r="T235">
        <f>SUMPRODUCT(--($D$2:M234=M235), --($B$2:K234=112414),$H$2:Q234)</f>
        <v>8.6300000000000008</v>
      </c>
      <c r="U235">
        <f>SUMPRODUCT(--($D$2:M234=M235), --($B$2:K234=22115),$H$2:Q234)</f>
        <v>9.16</v>
      </c>
      <c r="V235"/>
      <c r="W235" s="15"/>
      <c r="X235" s="15"/>
      <c r="Y235" s="15"/>
      <c r="Z235" t="s">
        <v>243</v>
      </c>
      <c r="AB235" t="s">
        <v>244</v>
      </c>
      <c r="AC235" s="7">
        <f>AC234</f>
        <v>42087</v>
      </c>
      <c r="AD235" t="str">
        <f>M235&amp;" - "&amp;L235&amp;" - "&amp;J235&amp;" - "&amp;K235</f>
        <v>GME - Div - Mt - 112414</v>
      </c>
      <c r="AG235" s="13">
        <f>-AG234</f>
        <v>-3.1</v>
      </c>
      <c r="AI235" t="str">
        <f t="shared" si="5"/>
        <v>Dividend from GME - Mt - 112414</v>
      </c>
      <c r="AK235" s="18"/>
      <c r="AL235" s="19"/>
      <c r="AM235" s="20"/>
      <c r="AN235" s="20"/>
      <c r="AO235" s="21"/>
      <c r="AP235" s="22"/>
    </row>
    <row r="236" spans="1:42" hidden="1" x14ac:dyDescent="0.35">
      <c r="A236" t="s">
        <v>845</v>
      </c>
      <c r="B236" t="s">
        <v>37</v>
      </c>
      <c r="C236" t="s">
        <v>12</v>
      </c>
      <c r="D236">
        <v>112414</v>
      </c>
      <c r="F236" s="7">
        <v>42087</v>
      </c>
      <c r="G236" t="s">
        <v>102</v>
      </c>
      <c r="H236">
        <v>18.84</v>
      </c>
      <c r="J236" t="s">
        <v>12</v>
      </c>
      <c r="K236">
        <v>112414</v>
      </c>
      <c r="L236" t="s">
        <v>15</v>
      </c>
      <c r="M236" t="s">
        <v>37</v>
      </c>
      <c r="N236" s="12" t="s">
        <v>249</v>
      </c>
      <c r="R236" s="13">
        <f>ROUND(IF(K236=112414,W236,X236)*AP236,2)</f>
        <v>18.84</v>
      </c>
      <c r="S236">
        <f t="shared" si="3"/>
        <v>41.09</v>
      </c>
      <c r="T236">
        <f>SUMPRODUCT(--($D$2:M235=M236), --($B$2:K235=112414),$H$2:Q235)</f>
        <v>20.05</v>
      </c>
      <c r="U236">
        <f>SUMPRODUCT(--($D$2:M235=M236), --($B$2:K235=22115),$H$2:Q235)</f>
        <v>21.04</v>
      </c>
      <c r="V236"/>
      <c r="W236" s="15">
        <f>T236/S236</f>
        <v>0.48795327330250665</v>
      </c>
      <c r="X236" s="15">
        <f>U236/S236</f>
        <v>0.51204672669749329</v>
      </c>
      <c r="Y236" s="15"/>
      <c r="Z236" t="s">
        <v>243</v>
      </c>
      <c r="AB236" t="s">
        <v>244</v>
      </c>
      <c r="AC236" s="7">
        <v>42087</v>
      </c>
      <c r="AD236" t="s">
        <v>102</v>
      </c>
      <c r="AF236" t="str">
        <f>"Cash From "&amp;AI236</f>
        <v>Cash From Dividend from KING - Mt - 112414</v>
      </c>
      <c r="AG236" s="16">
        <f>R236</f>
        <v>18.84</v>
      </c>
      <c r="AI236" t="str">
        <f t="shared" si="5"/>
        <v>Dividend from KING - Mt - 112414</v>
      </c>
      <c r="AK236" s="18">
        <v>42087</v>
      </c>
      <c r="AL236" s="19" t="s">
        <v>334</v>
      </c>
      <c r="AM236" s="20" t="s">
        <v>328</v>
      </c>
      <c r="AN236" s="20" t="s">
        <v>329</v>
      </c>
      <c r="AO236" s="21" t="s">
        <v>329</v>
      </c>
      <c r="AP236" s="22">
        <v>38.619999999999997</v>
      </c>
    </row>
    <row r="237" spans="1:42" hidden="1" x14ac:dyDescent="0.35">
      <c r="A237" t="s">
        <v>845</v>
      </c>
      <c r="B237" t="s">
        <v>37</v>
      </c>
      <c r="C237" t="s">
        <v>12</v>
      </c>
      <c r="D237">
        <v>112414</v>
      </c>
      <c r="F237" s="7">
        <v>42087</v>
      </c>
      <c r="G237" t="s">
        <v>587</v>
      </c>
      <c r="H237">
        <v>-18.84</v>
      </c>
      <c r="J237" t="s">
        <v>12</v>
      </c>
      <c r="K237">
        <v>112414</v>
      </c>
      <c r="L237" t="s">
        <v>15</v>
      </c>
      <c r="M237" t="str">
        <f>M236</f>
        <v>KING</v>
      </c>
      <c r="S237">
        <f t="shared" si="3"/>
        <v>41.09</v>
      </c>
      <c r="T237">
        <f>SUMPRODUCT(--($D$2:M236=M237), --($B$2:K236=112414),$H$2:Q236)</f>
        <v>20.05</v>
      </c>
      <c r="U237">
        <f>SUMPRODUCT(--($D$2:M236=M237), --($B$2:K236=22115),$H$2:Q236)</f>
        <v>21.04</v>
      </c>
      <c r="V237"/>
      <c r="W237" s="15"/>
      <c r="X237" s="15"/>
      <c r="Y237" s="15"/>
      <c r="Z237" t="s">
        <v>243</v>
      </c>
      <c r="AB237" t="s">
        <v>244</v>
      </c>
      <c r="AC237" s="7">
        <f>AC236</f>
        <v>42087</v>
      </c>
      <c r="AD237" t="str">
        <f>M237&amp;" - "&amp;L237&amp;" - "&amp;J237&amp;" - "&amp;K237</f>
        <v>KING - Div - Mt - 112414</v>
      </c>
      <c r="AG237" s="13">
        <f>-AG236</f>
        <v>-18.84</v>
      </c>
      <c r="AI237" t="str">
        <f t="shared" si="5"/>
        <v>Dividend from KING - Mt - 112414</v>
      </c>
      <c r="AK237" s="18"/>
      <c r="AL237" s="19"/>
      <c r="AM237" s="20"/>
      <c r="AN237" s="20"/>
      <c r="AO237" s="21"/>
      <c r="AP237" s="22"/>
    </row>
    <row r="238" spans="1:42" hidden="1" x14ac:dyDescent="0.35">
      <c r="A238" t="s">
        <v>845</v>
      </c>
      <c r="B238" t="s">
        <v>61</v>
      </c>
      <c r="C238" t="s">
        <v>12</v>
      </c>
      <c r="D238">
        <v>112414</v>
      </c>
      <c r="F238" s="7">
        <v>42087</v>
      </c>
      <c r="G238" t="s">
        <v>587</v>
      </c>
      <c r="H238">
        <v>0</v>
      </c>
      <c r="J238" t="s">
        <v>12</v>
      </c>
      <c r="K238">
        <v>112414</v>
      </c>
      <c r="L238" t="s">
        <v>15</v>
      </c>
      <c r="M238" t="str">
        <f>M237</f>
        <v>KING</v>
      </c>
      <c r="S238">
        <f t="shared" ref="S238:S259" si="6">SUM(T238:U238)</f>
        <v>41.09</v>
      </c>
      <c r="T238">
        <f>SUMPRODUCT(--($D$2:M237=M238), --($B$2:K237=112414),$H$2:Q237)</f>
        <v>20.05</v>
      </c>
      <c r="U238">
        <f>SUMPRODUCT(--($D$2:M237=M238), --($B$2:K237=22115),$H$2:Q237)</f>
        <v>21.04</v>
      </c>
      <c r="V238"/>
      <c r="W238" s="15"/>
      <c r="X238" s="15"/>
      <c r="Y238" s="15"/>
      <c r="Z238" t="s">
        <v>243</v>
      </c>
      <c r="AB238" t="s">
        <v>244</v>
      </c>
      <c r="AC238" s="7">
        <f>AC237</f>
        <v>42087</v>
      </c>
      <c r="AD238" t="str">
        <f>M238&amp;" - "&amp;L238&amp;" - "&amp;J238&amp;" - "&amp;K238</f>
        <v>KING - Div - Mt - 112414</v>
      </c>
      <c r="AG238" s="13">
        <f>-AG237</f>
        <v>18.84</v>
      </c>
      <c r="AI238" t="str">
        <f t="shared" si="5"/>
        <v>Dividend from KING - Mt - 112414</v>
      </c>
      <c r="AK238" s="18"/>
      <c r="AL238" s="19"/>
      <c r="AM238" s="20"/>
      <c r="AN238" s="20"/>
      <c r="AO238" s="21"/>
      <c r="AP238" s="22"/>
    </row>
    <row r="239" spans="1:42" hidden="1" x14ac:dyDescent="0.35">
      <c r="A239" t="s">
        <v>845</v>
      </c>
      <c r="B239" t="s">
        <v>61</v>
      </c>
      <c r="C239" t="s">
        <v>12</v>
      </c>
      <c r="D239">
        <v>112414</v>
      </c>
      <c r="F239" s="7">
        <v>42087</v>
      </c>
      <c r="G239" t="s">
        <v>102</v>
      </c>
      <c r="H239">
        <v>0</v>
      </c>
      <c r="J239" t="s">
        <v>12</v>
      </c>
      <c r="K239">
        <v>112414</v>
      </c>
      <c r="L239" t="s">
        <v>15</v>
      </c>
      <c r="M239" t="s">
        <v>61</v>
      </c>
      <c r="N239" s="12" t="s">
        <v>249</v>
      </c>
      <c r="R239" s="13">
        <f>ROUND(IF(K239=112414,W239,X239)*AP239,2)</f>
        <v>0</v>
      </c>
      <c r="S239">
        <f t="shared" si="6"/>
        <v>8.49</v>
      </c>
      <c r="T239">
        <f>SUMPRODUCT(--($D$2:M238=M239), --($B$2:K238=112414),$H$2:Q238)</f>
        <v>0</v>
      </c>
      <c r="U239">
        <f>SUMPRODUCT(--($D$2:M238=M239), --($B$2:K238=22115),$H$2:Q238)</f>
        <v>8.49</v>
      </c>
      <c r="V239"/>
      <c r="W239" s="15">
        <f>T239/S239</f>
        <v>0</v>
      </c>
      <c r="X239" s="15">
        <f>U239/S239</f>
        <v>1</v>
      </c>
      <c r="Y239" s="15"/>
      <c r="Z239" t="s">
        <v>243</v>
      </c>
      <c r="AB239" t="s">
        <v>244</v>
      </c>
      <c r="AC239" s="7">
        <v>42087</v>
      </c>
      <c r="AD239" t="s">
        <v>102</v>
      </c>
      <c r="AF239" t="str">
        <f>"Cash From "&amp;AI239</f>
        <v>Cash From Dividend from TSRA - Mt - 112414</v>
      </c>
      <c r="AG239" s="16">
        <f>R239</f>
        <v>0</v>
      </c>
      <c r="AI239" t="str">
        <f t="shared" si="5"/>
        <v>Dividend from TSRA - Mt - 112414</v>
      </c>
      <c r="AK239" s="18">
        <v>42087</v>
      </c>
      <c r="AL239" s="19" t="s">
        <v>333</v>
      </c>
      <c r="AM239" s="20" t="s">
        <v>328</v>
      </c>
      <c r="AN239" s="20" t="s">
        <v>329</v>
      </c>
      <c r="AO239" s="21" t="s">
        <v>329</v>
      </c>
      <c r="AP239" s="22">
        <v>1.7</v>
      </c>
    </row>
    <row r="240" spans="1:42" hidden="1" x14ac:dyDescent="0.35">
      <c r="A240" t="s">
        <v>845</v>
      </c>
      <c r="B240" t="s">
        <v>40</v>
      </c>
      <c r="C240" t="s">
        <v>12</v>
      </c>
      <c r="D240">
        <v>22115</v>
      </c>
      <c r="F240" s="7">
        <v>42090</v>
      </c>
      <c r="G240" t="s">
        <v>102</v>
      </c>
      <c r="H240">
        <v>29.58</v>
      </c>
      <c r="J240" t="s">
        <v>12</v>
      </c>
      <c r="K240">
        <v>22115</v>
      </c>
      <c r="L240" t="s">
        <v>15</v>
      </c>
      <c r="M240" t="str">
        <f>M238</f>
        <v>KING</v>
      </c>
      <c r="N240" s="12" t="s">
        <v>249</v>
      </c>
      <c r="R240" s="13">
        <f>AP238-R238</f>
        <v>0</v>
      </c>
      <c r="S240">
        <f t="shared" si="6"/>
        <v>41.09</v>
      </c>
      <c r="T240">
        <f>SUMPRODUCT(--($D$2:M239=M240), --($B$2:K239=112414),$H$2:Q239)</f>
        <v>20.05</v>
      </c>
      <c r="U240">
        <f>SUMPRODUCT(--($D$2:M239=M240), --($B$2:K239=22115),$H$2:Q239)</f>
        <v>21.04</v>
      </c>
      <c r="V240"/>
      <c r="W240" s="15">
        <f>T240/S240</f>
        <v>0.48795327330250665</v>
      </c>
      <c r="X240" s="15">
        <f>U240/S240</f>
        <v>0.51204672669749329</v>
      </c>
      <c r="Y240" s="15"/>
      <c r="Z240" t="s">
        <v>243</v>
      </c>
      <c r="AB240" t="s">
        <v>244</v>
      </c>
      <c r="AC240" s="7">
        <f>AC238</f>
        <v>42087</v>
      </c>
      <c r="AD240" t="s">
        <v>102</v>
      </c>
      <c r="AF240" t="str">
        <f>"Cash From "&amp;AI240</f>
        <v>Cash From Dividend from KING - Mt - 22115</v>
      </c>
      <c r="AG240" s="16">
        <f>R240</f>
        <v>0</v>
      </c>
      <c r="AI240" t="str">
        <f t="shared" si="5"/>
        <v>Dividend from KING - Mt - 22115</v>
      </c>
      <c r="AK240" s="18"/>
      <c r="AL240" s="19"/>
      <c r="AM240" s="20"/>
      <c r="AN240" s="20"/>
      <c r="AO240" s="21"/>
      <c r="AP240" s="22"/>
    </row>
    <row r="241" spans="1:42" hidden="1" x14ac:dyDescent="0.35">
      <c r="A241" t="s">
        <v>845</v>
      </c>
      <c r="B241" t="s">
        <v>40</v>
      </c>
      <c r="C241" t="s">
        <v>12</v>
      </c>
      <c r="D241">
        <v>22115</v>
      </c>
      <c r="F241" s="7">
        <v>42090</v>
      </c>
      <c r="G241" t="s">
        <v>587</v>
      </c>
      <c r="H241">
        <v>-29.58</v>
      </c>
      <c r="J241" t="s">
        <v>12</v>
      </c>
      <c r="K241">
        <v>22115</v>
      </c>
      <c r="L241" t="s">
        <v>15</v>
      </c>
      <c r="M241" t="str">
        <f>M238</f>
        <v>KING</v>
      </c>
      <c r="S241">
        <f t="shared" si="6"/>
        <v>41.09</v>
      </c>
      <c r="T241">
        <f>SUMPRODUCT(--($D$2:M240=M241), --($B$2:K240=112414),$H$2:Q240)</f>
        <v>20.05</v>
      </c>
      <c r="U241">
        <f>SUMPRODUCT(--($D$2:M240=M241), --($B$2:K240=22115),$H$2:Q240)</f>
        <v>21.04</v>
      </c>
      <c r="V241"/>
      <c r="W241" s="15"/>
      <c r="X241" s="15"/>
      <c r="Y241" s="15"/>
      <c r="Z241" t="s">
        <v>243</v>
      </c>
      <c r="AB241" t="s">
        <v>244</v>
      </c>
      <c r="AC241" s="7">
        <f>AC238</f>
        <v>42087</v>
      </c>
      <c r="AD241" t="str">
        <f>M241&amp;" - "&amp;L241&amp;" - "&amp;J241&amp;" - "&amp;K241</f>
        <v>KING - Div - Mt - 22115</v>
      </c>
      <c r="AG241" s="13">
        <f>-AG240</f>
        <v>0</v>
      </c>
      <c r="AI241" t="str">
        <f t="shared" si="5"/>
        <v>Dividend from KING - Mt - 22115</v>
      </c>
      <c r="AK241" s="18"/>
      <c r="AL241" s="19"/>
      <c r="AM241" s="20"/>
      <c r="AN241" s="20"/>
      <c r="AO241" s="21"/>
      <c r="AP241" s="22"/>
    </row>
    <row r="242" spans="1:42" hidden="1" x14ac:dyDescent="0.35">
      <c r="A242" t="s">
        <v>845</v>
      </c>
      <c r="B242" t="s">
        <v>40</v>
      </c>
      <c r="C242" t="s">
        <v>12</v>
      </c>
      <c r="D242">
        <v>112414</v>
      </c>
      <c r="F242" s="7">
        <v>42090</v>
      </c>
      <c r="G242" t="s">
        <v>102</v>
      </c>
      <c r="H242">
        <v>26.78</v>
      </c>
      <c r="J242" t="s">
        <v>12</v>
      </c>
      <c r="K242">
        <v>112414</v>
      </c>
      <c r="L242" t="s">
        <v>15</v>
      </c>
      <c r="M242" t="s">
        <v>40</v>
      </c>
      <c r="N242" s="12" t="s">
        <v>249</v>
      </c>
      <c r="R242" s="13">
        <f>ROUND(IF(K242=112414,W242,X242)*AP242,2)</f>
        <v>26.78</v>
      </c>
      <c r="S242">
        <f t="shared" si="6"/>
        <v>187.87</v>
      </c>
      <c r="T242">
        <f>SUMPRODUCT(--($D$2:M241=M242), --($B$2:K241=112414),$H$2:Q241)</f>
        <v>89.27</v>
      </c>
      <c r="U242">
        <f>SUMPRODUCT(--($D$2:M241=M242), --($B$2:K241=22115),$H$2:Q241)</f>
        <v>98.6</v>
      </c>
      <c r="V242"/>
      <c r="W242" s="15">
        <f>T242/S242</f>
        <v>0.47516899984031508</v>
      </c>
      <c r="X242" s="15">
        <f>U242/S242</f>
        <v>0.52483100015968487</v>
      </c>
      <c r="Y242" s="15"/>
      <c r="Z242" t="s">
        <v>243</v>
      </c>
      <c r="AB242" t="s">
        <v>244</v>
      </c>
      <c r="AC242" s="7">
        <v>42090</v>
      </c>
      <c r="AD242" t="s">
        <v>102</v>
      </c>
      <c r="AF242" t="str">
        <f>"Cash From "&amp;AI242</f>
        <v>Cash From Dividend from MNDO - Mt - 112414</v>
      </c>
      <c r="AG242" s="16">
        <f>R242</f>
        <v>26.78</v>
      </c>
      <c r="AI242" t="str">
        <f t="shared" si="5"/>
        <v>Dividend from MNDO - Mt - 112414</v>
      </c>
      <c r="AK242" s="18">
        <v>42090</v>
      </c>
      <c r="AL242" s="19" t="s">
        <v>339</v>
      </c>
      <c r="AM242" s="20" t="s">
        <v>328</v>
      </c>
      <c r="AN242" s="20" t="s">
        <v>329</v>
      </c>
      <c r="AO242" s="21" t="s">
        <v>329</v>
      </c>
      <c r="AP242" s="22">
        <v>56.36</v>
      </c>
    </row>
    <row r="243" spans="1:42" hidden="1" x14ac:dyDescent="0.35">
      <c r="A243" t="s">
        <v>845</v>
      </c>
      <c r="B243" t="s">
        <v>40</v>
      </c>
      <c r="C243" t="s">
        <v>12</v>
      </c>
      <c r="D243">
        <v>112414</v>
      </c>
      <c r="F243" s="7">
        <v>42090</v>
      </c>
      <c r="G243" t="s">
        <v>587</v>
      </c>
      <c r="H243">
        <v>-26.78</v>
      </c>
      <c r="J243" t="s">
        <v>12</v>
      </c>
      <c r="K243">
        <v>112414</v>
      </c>
      <c r="L243" t="s">
        <v>15</v>
      </c>
      <c r="M243" t="str">
        <f>M242</f>
        <v>MNDO</v>
      </c>
      <c r="S243">
        <f t="shared" si="6"/>
        <v>187.87</v>
      </c>
      <c r="T243">
        <f>SUMPRODUCT(--($D$2:M242=M243), --($B$2:K242=112414),$H$2:Q242)</f>
        <v>89.27</v>
      </c>
      <c r="U243">
        <f>SUMPRODUCT(--($D$2:M242=M243), --($B$2:K242=22115),$H$2:Q242)</f>
        <v>98.6</v>
      </c>
      <c r="V243"/>
      <c r="W243" s="15"/>
      <c r="X243" s="15"/>
      <c r="Y243" s="15"/>
      <c r="Z243" t="s">
        <v>243</v>
      </c>
      <c r="AB243" t="s">
        <v>244</v>
      </c>
      <c r="AC243" s="7">
        <f>AC242</f>
        <v>42090</v>
      </c>
      <c r="AD243" t="str">
        <f>M243&amp;" - "&amp;L243&amp;" - "&amp;J243&amp;" - "&amp;K243</f>
        <v>MNDO - Div - Mt - 112414</v>
      </c>
      <c r="AG243" s="13">
        <f>-AG242</f>
        <v>-26.78</v>
      </c>
      <c r="AI243" t="str">
        <f t="shared" si="5"/>
        <v>Dividend from MNDO - Mt - 112414</v>
      </c>
      <c r="AK243" s="18"/>
      <c r="AL243" s="19"/>
      <c r="AM243" s="20"/>
      <c r="AN243" s="20"/>
      <c r="AO243" s="21"/>
      <c r="AP243" s="22"/>
    </row>
    <row r="244" spans="1:42" hidden="1" x14ac:dyDescent="0.35">
      <c r="A244" t="s">
        <v>845</v>
      </c>
      <c r="B244" t="s">
        <v>29</v>
      </c>
      <c r="C244" t="s">
        <v>12</v>
      </c>
      <c r="D244">
        <v>22115</v>
      </c>
      <c r="F244" s="7">
        <v>42093</v>
      </c>
      <c r="G244" t="s">
        <v>587</v>
      </c>
      <c r="H244">
        <v>0</v>
      </c>
      <c r="J244" t="s">
        <v>12</v>
      </c>
      <c r="K244">
        <v>22115</v>
      </c>
      <c r="L244" t="s">
        <v>15</v>
      </c>
      <c r="M244" t="str">
        <f>M241</f>
        <v>KING</v>
      </c>
      <c r="S244">
        <f t="shared" si="6"/>
        <v>41.09</v>
      </c>
      <c r="T244">
        <f>SUMPRODUCT(--($D$2:M243=M244), --($B$2:K243=112414),$H$2:Q243)</f>
        <v>20.05</v>
      </c>
      <c r="U244">
        <f>SUMPRODUCT(--($D$2:M243=M244), --($B$2:K243=22115),$H$2:Q243)</f>
        <v>21.04</v>
      </c>
      <c r="V244"/>
      <c r="W244" s="15"/>
      <c r="X244" s="15"/>
      <c r="Y244" s="15"/>
      <c r="Z244" t="s">
        <v>243</v>
      </c>
      <c r="AB244" t="s">
        <v>244</v>
      </c>
      <c r="AC244" s="7">
        <f>AC241</f>
        <v>42087</v>
      </c>
      <c r="AD244" t="str">
        <f>M244&amp;" - "&amp;L244&amp;" - "&amp;J244&amp;" - "&amp;K244</f>
        <v>KING - Div - Mt - 22115</v>
      </c>
      <c r="AG244" s="13">
        <f>-AG243</f>
        <v>26.78</v>
      </c>
      <c r="AI244" t="str">
        <f t="shared" si="5"/>
        <v>Dividend from KING - Mt - 22115</v>
      </c>
      <c r="AK244" s="18"/>
      <c r="AL244" s="19"/>
      <c r="AM244" s="20"/>
      <c r="AN244" s="20"/>
      <c r="AO244" s="21"/>
      <c r="AP244" s="22"/>
    </row>
    <row r="245" spans="1:42" hidden="1" x14ac:dyDescent="0.35">
      <c r="A245" t="s">
        <v>845</v>
      </c>
      <c r="B245" t="s">
        <v>29</v>
      </c>
      <c r="C245" t="s">
        <v>12</v>
      </c>
      <c r="D245">
        <v>22115</v>
      </c>
      <c r="F245" s="7">
        <v>42093</v>
      </c>
      <c r="G245" t="s">
        <v>102</v>
      </c>
      <c r="H245">
        <v>0</v>
      </c>
      <c r="J245" t="s">
        <v>12</v>
      </c>
      <c r="K245">
        <v>22115</v>
      </c>
      <c r="L245" t="s">
        <v>15</v>
      </c>
      <c r="M245" t="str">
        <f>M243</f>
        <v>MNDO</v>
      </c>
      <c r="N245" s="12" t="s">
        <v>249</v>
      </c>
      <c r="R245" s="13">
        <f>AP243-R243</f>
        <v>0</v>
      </c>
      <c r="S245">
        <f t="shared" si="6"/>
        <v>187.87</v>
      </c>
      <c r="T245">
        <f>SUMPRODUCT(--($D$2:M244=M245), --($B$2:K244=112414),$H$2:Q244)</f>
        <v>89.27</v>
      </c>
      <c r="U245">
        <f>SUMPRODUCT(--($D$2:M244=M245), --($B$2:K244=22115),$H$2:Q244)</f>
        <v>98.6</v>
      </c>
      <c r="V245"/>
      <c r="W245" s="15">
        <f>T245/S245</f>
        <v>0.47516899984031508</v>
      </c>
      <c r="X245" s="15">
        <f>U245/S245</f>
        <v>0.52483100015968487</v>
      </c>
      <c r="Y245" s="15"/>
      <c r="Z245" t="s">
        <v>243</v>
      </c>
      <c r="AB245" t="s">
        <v>244</v>
      </c>
      <c r="AC245" s="7">
        <f>AC243</f>
        <v>42090</v>
      </c>
      <c r="AD245" t="s">
        <v>102</v>
      </c>
      <c r="AF245" t="str">
        <f>"Cash From "&amp;AI245</f>
        <v>Cash From Dividend from MNDO - Mt - 22115</v>
      </c>
      <c r="AG245" s="16">
        <f>R245</f>
        <v>0</v>
      </c>
      <c r="AI245" t="str">
        <f t="shared" si="5"/>
        <v>Dividend from MNDO - Mt - 22115</v>
      </c>
      <c r="AK245" s="18"/>
      <c r="AL245" s="19"/>
      <c r="AM245" s="20"/>
      <c r="AN245" s="20"/>
      <c r="AO245" s="21"/>
      <c r="AP245" s="22"/>
    </row>
    <row r="246" spans="1:42" hidden="1" x14ac:dyDescent="0.35">
      <c r="A246" t="s">
        <v>845</v>
      </c>
      <c r="B246" t="s">
        <v>46</v>
      </c>
      <c r="C246" t="s">
        <v>12</v>
      </c>
      <c r="D246">
        <v>22115</v>
      </c>
      <c r="F246" s="7">
        <v>42093</v>
      </c>
      <c r="G246" t="s">
        <v>102</v>
      </c>
      <c r="H246">
        <v>2.2599999999999998</v>
      </c>
      <c r="J246" t="s">
        <v>12</v>
      </c>
      <c r="K246">
        <v>22115</v>
      </c>
      <c r="L246" t="s">
        <v>15</v>
      </c>
      <c r="M246" t="str">
        <f>M244</f>
        <v>KING</v>
      </c>
      <c r="N246" s="12" t="s">
        <v>249</v>
      </c>
      <c r="R246" s="13">
        <f>AP244-R244</f>
        <v>0</v>
      </c>
      <c r="S246">
        <f t="shared" si="6"/>
        <v>41.09</v>
      </c>
      <c r="T246">
        <f>SUMPRODUCT(--($D$2:M245=M246), --($B$2:K245=112414),$H$2:Q245)</f>
        <v>20.05</v>
      </c>
      <c r="U246">
        <f>SUMPRODUCT(--($D$2:M245=M246), --($B$2:K245=22115),$H$2:Q245)</f>
        <v>21.04</v>
      </c>
      <c r="V246"/>
      <c r="W246" s="15">
        <f>T246/S246</f>
        <v>0.48795327330250665</v>
      </c>
      <c r="X246" s="15">
        <f>U246/S246</f>
        <v>0.51204672669749329</v>
      </c>
      <c r="Y246" s="15"/>
      <c r="Z246" t="s">
        <v>243</v>
      </c>
      <c r="AB246" t="s">
        <v>244</v>
      </c>
      <c r="AC246" s="7">
        <f>AC244</f>
        <v>42087</v>
      </c>
      <c r="AD246" t="s">
        <v>102</v>
      </c>
      <c r="AF246" t="str">
        <f>"Cash From "&amp;AI246</f>
        <v>Cash From Dividend from KING - Mt - 22115</v>
      </c>
      <c r="AG246" s="16">
        <f>R246</f>
        <v>0</v>
      </c>
      <c r="AI246" t="str">
        <f t="shared" si="5"/>
        <v>Dividend from KING - Mt - 22115</v>
      </c>
      <c r="AK246" s="18"/>
      <c r="AL246" s="19"/>
      <c r="AM246" s="20"/>
      <c r="AN246" s="20"/>
      <c r="AO246" s="21"/>
      <c r="AP246" s="22"/>
    </row>
    <row r="247" spans="1:42" hidden="1" x14ac:dyDescent="0.35">
      <c r="A247" t="s">
        <v>845</v>
      </c>
      <c r="B247" t="s">
        <v>46</v>
      </c>
      <c r="C247" t="s">
        <v>12</v>
      </c>
      <c r="D247">
        <v>22115</v>
      </c>
      <c r="F247" s="7">
        <v>42093</v>
      </c>
      <c r="G247" t="s">
        <v>587</v>
      </c>
      <c r="H247">
        <v>-2.2599999999999998</v>
      </c>
      <c r="J247" t="s">
        <v>12</v>
      </c>
      <c r="K247">
        <v>22115</v>
      </c>
      <c r="L247" t="s">
        <v>15</v>
      </c>
      <c r="M247" t="str">
        <f>M244</f>
        <v>KING</v>
      </c>
      <c r="S247">
        <f t="shared" si="6"/>
        <v>41.09</v>
      </c>
      <c r="T247">
        <f>SUMPRODUCT(--($D$2:M246=M247), --($B$2:K246=112414),$H$2:Q246)</f>
        <v>20.05</v>
      </c>
      <c r="U247">
        <f>SUMPRODUCT(--($D$2:M246=M247), --($B$2:K246=22115),$H$2:Q246)</f>
        <v>21.04</v>
      </c>
      <c r="V247"/>
      <c r="W247" s="15"/>
      <c r="X247" s="15"/>
      <c r="Y247" s="15"/>
      <c r="Z247" t="s">
        <v>243</v>
      </c>
      <c r="AB247" t="s">
        <v>244</v>
      </c>
      <c r="AC247" s="7">
        <f>AC244</f>
        <v>42087</v>
      </c>
      <c r="AD247" t="str">
        <f>M247&amp;" - "&amp;L247&amp;" - "&amp;J247&amp;" - "&amp;K247</f>
        <v>KING - Div - Mt - 22115</v>
      </c>
      <c r="AG247" s="13">
        <f>-AG246</f>
        <v>0</v>
      </c>
      <c r="AI247" t="str">
        <f t="shared" si="5"/>
        <v>Dividend from KING - Mt - 22115</v>
      </c>
      <c r="AK247" s="18"/>
      <c r="AL247" s="19"/>
      <c r="AM247" s="20"/>
      <c r="AN247" s="20"/>
      <c r="AO247" s="21"/>
      <c r="AP247" s="22"/>
    </row>
    <row r="248" spans="1:42" hidden="1" x14ac:dyDescent="0.35">
      <c r="A248" t="s">
        <v>845</v>
      </c>
      <c r="B248" t="s">
        <v>29</v>
      </c>
      <c r="C248" t="s">
        <v>12</v>
      </c>
      <c r="D248">
        <v>112414</v>
      </c>
      <c r="F248" s="7">
        <v>42093</v>
      </c>
      <c r="G248" t="s">
        <v>102</v>
      </c>
      <c r="H248">
        <v>2.94</v>
      </c>
      <c r="J248" t="s">
        <v>12</v>
      </c>
      <c r="K248">
        <v>112414</v>
      </c>
      <c r="L248" t="s">
        <v>15</v>
      </c>
      <c r="M248" t="s">
        <v>29</v>
      </c>
      <c r="N248" s="12" t="s">
        <v>249</v>
      </c>
      <c r="R248" s="13">
        <f>ROUND(IF(K248=112414,W248,X248)*AP248,2)</f>
        <v>2.94</v>
      </c>
      <c r="S248">
        <f t="shared" si="6"/>
        <v>8.6999999999999993</v>
      </c>
      <c r="T248">
        <f>SUMPRODUCT(--($D$2:M247=M248), --($B$2:K247=112414),$H$2:Q247)</f>
        <v>8.6999999999999993</v>
      </c>
      <c r="U248">
        <f>SUMPRODUCT(--($D$2:M247=M248), --($B$2:K247=22115),$H$2:Q247)</f>
        <v>0</v>
      </c>
      <c r="V248"/>
      <c r="W248" s="15">
        <f>T248/S248</f>
        <v>1</v>
      </c>
      <c r="X248" s="15">
        <f>U248/S248</f>
        <v>0</v>
      </c>
      <c r="Y248" s="15"/>
      <c r="Z248" t="s">
        <v>243</v>
      </c>
      <c r="AB248" t="s">
        <v>244</v>
      </c>
      <c r="AC248" s="7">
        <v>42093</v>
      </c>
      <c r="AD248" t="s">
        <v>102</v>
      </c>
      <c r="AF248" t="str">
        <f>"Cash From "&amp;AI248</f>
        <v>Cash From Dividend from COH - Mt - 112414</v>
      </c>
      <c r="AG248" s="16">
        <f>R248</f>
        <v>2.94</v>
      </c>
      <c r="AI248" t="str">
        <f t="shared" si="5"/>
        <v>Dividend from COH - Mt - 112414</v>
      </c>
      <c r="AK248" s="18">
        <v>42093</v>
      </c>
      <c r="AL248" s="19" t="s">
        <v>341</v>
      </c>
      <c r="AM248" s="20" t="s">
        <v>328</v>
      </c>
      <c r="AN248" s="20" t="s">
        <v>329</v>
      </c>
      <c r="AO248" s="21" t="s">
        <v>329</v>
      </c>
      <c r="AP248" s="22">
        <v>2.94</v>
      </c>
    </row>
    <row r="249" spans="1:42" hidden="1" x14ac:dyDescent="0.35">
      <c r="A249" t="s">
        <v>845</v>
      </c>
      <c r="B249" t="s">
        <v>29</v>
      </c>
      <c r="C249" t="s">
        <v>12</v>
      </c>
      <c r="D249">
        <v>112414</v>
      </c>
      <c r="F249" s="7">
        <v>42093</v>
      </c>
      <c r="G249" t="s">
        <v>587</v>
      </c>
      <c r="H249">
        <v>-2.94</v>
      </c>
      <c r="J249" t="s">
        <v>12</v>
      </c>
      <c r="K249">
        <v>112414</v>
      </c>
      <c r="L249" t="s">
        <v>15</v>
      </c>
      <c r="M249" t="str">
        <f>M248</f>
        <v>COH</v>
      </c>
      <c r="S249">
        <f t="shared" si="6"/>
        <v>8.6999999999999993</v>
      </c>
      <c r="T249">
        <f>SUMPRODUCT(--($D$2:M248=M249), --($B$2:K248=112414),$H$2:Q248)</f>
        <v>8.6999999999999993</v>
      </c>
      <c r="U249">
        <f>SUMPRODUCT(--($D$2:M248=M249), --($B$2:K248=22115),$H$2:Q248)</f>
        <v>0</v>
      </c>
      <c r="V249"/>
      <c r="W249" s="15"/>
      <c r="X249" s="15"/>
      <c r="Y249" s="15"/>
      <c r="Z249" t="s">
        <v>243</v>
      </c>
      <c r="AB249" t="s">
        <v>244</v>
      </c>
      <c r="AC249" s="7">
        <f>AC248</f>
        <v>42093</v>
      </c>
      <c r="AD249" t="str">
        <f>M249&amp;" - "&amp;L249&amp;" - "&amp;J249&amp;" - "&amp;K249</f>
        <v>COH - Div - Mt - 112414</v>
      </c>
      <c r="AG249" s="13">
        <f>-AG248</f>
        <v>-2.94</v>
      </c>
      <c r="AI249" t="str">
        <f t="shared" si="5"/>
        <v>Dividend from COH - Mt - 112414</v>
      </c>
      <c r="AK249" s="18"/>
      <c r="AL249" s="19"/>
      <c r="AM249" s="20"/>
      <c r="AN249" s="20"/>
      <c r="AO249" s="21"/>
      <c r="AP249" s="22"/>
    </row>
    <row r="250" spans="1:42" hidden="1" x14ac:dyDescent="0.35">
      <c r="A250" t="s">
        <v>845</v>
      </c>
      <c r="B250" t="s">
        <v>46</v>
      </c>
      <c r="C250" t="s">
        <v>12</v>
      </c>
      <c r="D250">
        <v>112414</v>
      </c>
      <c r="F250" s="7">
        <v>42093</v>
      </c>
      <c r="G250" t="s">
        <v>102</v>
      </c>
      <c r="H250">
        <v>2.5</v>
      </c>
      <c r="J250" t="s">
        <v>12</v>
      </c>
      <c r="K250">
        <v>112414</v>
      </c>
      <c r="L250" t="s">
        <v>15</v>
      </c>
      <c r="M250" t="s">
        <v>46</v>
      </c>
      <c r="N250" s="12" t="s">
        <v>249</v>
      </c>
      <c r="R250" s="13">
        <f>ROUND(IF(K250=112414,W250,X250)*AP250,2)</f>
        <v>2.5</v>
      </c>
      <c r="S250">
        <f t="shared" si="6"/>
        <v>38.090000000000003</v>
      </c>
      <c r="T250">
        <f>SUMPRODUCT(--($D$2:M249=M250), --($B$2:K249=112414),$H$2:Q249)</f>
        <v>19.989999999999998</v>
      </c>
      <c r="U250">
        <f>SUMPRODUCT(--($D$2:M249=M250), --($B$2:K249=22115),$H$2:Q249)</f>
        <v>18.100000000000001</v>
      </c>
      <c r="V250"/>
      <c r="W250" s="15">
        <f>T250/S250</f>
        <v>0.52480966132843254</v>
      </c>
      <c r="X250" s="15">
        <f>U250/S250</f>
        <v>0.47519033867156735</v>
      </c>
      <c r="Y250" s="15"/>
      <c r="Z250" t="s">
        <v>243</v>
      </c>
      <c r="AB250" t="s">
        <v>244</v>
      </c>
      <c r="AC250" s="7">
        <v>42093</v>
      </c>
      <c r="AD250" t="s">
        <v>102</v>
      </c>
      <c r="AF250" t="str">
        <f>"Cash From "&amp;AI250</f>
        <v>Cash From Dividend from SPOK - Mt - 112414</v>
      </c>
      <c r="AG250" s="16">
        <f>R250</f>
        <v>2.5</v>
      </c>
      <c r="AI250" t="str">
        <f t="shared" si="5"/>
        <v>Dividend from SPOK - Mt - 112414</v>
      </c>
      <c r="AK250" s="18">
        <v>42093</v>
      </c>
      <c r="AL250" s="19" t="s">
        <v>340</v>
      </c>
      <c r="AM250" s="20" t="s">
        <v>328</v>
      </c>
      <c r="AN250" s="20" t="s">
        <v>329</v>
      </c>
      <c r="AO250" s="21" t="s">
        <v>329</v>
      </c>
      <c r="AP250" s="22">
        <v>4.76</v>
      </c>
    </row>
    <row r="251" spans="1:42" hidden="1" x14ac:dyDescent="0.35">
      <c r="A251" t="s">
        <v>845</v>
      </c>
      <c r="B251" t="s">
        <v>46</v>
      </c>
      <c r="C251" t="s">
        <v>12</v>
      </c>
      <c r="D251">
        <v>112414</v>
      </c>
      <c r="F251" s="7">
        <v>42093</v>
      </c>
      <c r="G251" t="s">
        <v>587</v>
      </c>
      <c r="H251">
        <v>-2.5</v>
      </c>
      <c r="J251" t="s">
        <v>12</v>
      </c>
      <c r="K251">
        <v>112414</v>
      </c>
      <c r="L251" t="s">
        <v>15</v>
      </c>
      <c r="M251" t="str">
        <f>M250</f>
        <v>SPOK</v>
      </c>
      <c r="S251">
        <f t="shared" si="6"/>
        <v>38.090000000000003</v>
      </c>
      <c r="T251">
        <f>SUMPRODUCT(--($D$2:M250=M251), --($B$2:K250=112414),$H$2:Q250)</f>
        <v>19.989999999999998</v>
      </c>
      <c r="U251">
        <f>SUMPRODUCT(--($D$2:M250=M251), --($B$2:K250=22115),$H$2:Q250)</f>
        <v>18.100000000000001</v>
      </c>
      <c r="V251"/>
      <c r="W251" s="15"/>
      <c r="X251" s="15"/>
      <c r="Y251" s="15"/>
      <c r="Z251" t="s">
        <v>243</v>
      </c>
      <c r="AB251" t="s">
        <v>244</v>
      </c>
      <c r="AC251" s="7">
        <f>AC250</f>
        <v>42093</v>
      </c>
      <c r="AD251" t="str">
        <f>M251&amp;" - "&amp;L251&amp;" - "&amp;J251&amp;" - "&amp;K251</f>
        <v>SPOK - Div - Mt - 112414</v>
      </c>
      <c r="AG251" s="13">
        <f>-AG250</f>
        <v>-2.5</v>
      </c>
      <c r="AI251" t="str">
        <f t="shared" si="5"/>
        <v>Dividend from SPOK - Mt - 112414</v>
      </c>
      <c r="AK251" s="18"/>
      <c r="AL251" s="19"/>
      <c r="AM251" s="20"/>
      <c r="AN251" s="20"/>
      <c r="AO251" s="21"/>
      <c r="AP251" s="22"/>
    </row>
    <row r="252" spans="1:42" hidden="1" x14ac:dyDescent="0.35">
      <c r="A252" t="s">
        <v>845</v>
      </c>
      <c r="B252" t="s">
        <v>51</v>
      </c>
      <c r="C252" t="s">
        <v>12</v>
      </c>
      <c r="D252">
        <v>22115</v>
      </c>
      <c r="F252" s="7">
        <v>42095</v>
      </c>
      <c r="G252" t="s">
        <v>587</v>
      </c>
      <c r="H252">
        <v>0</v>
      </c>
      <c r="J252" t="s">
        <v>12</v>
      </c>
      <c r="K252">
        <v>22115</v>
      </c>
      <c r="L252" t="s">
        <v>15</v>
      </c>
      <c r="M252" t="str">
        <f>M249</f>
        <v>COH</v>
      </c>
      <c r="S252">
        <f t="shared" si="6"/>
        <v>8.6999999999999993</v>
      </c>
      <c r="T252">
        <f>SUMPRODUCT(--($D$2:M251=M252), --($B$2:K251=112414),$H$2:Q251)</f>
        <v>8.6999999999999993</v>
      </c>
      <c r="U252">
        <f>SUMPRODUCT(--($D$2:M251=M252), --($B$2:K251=22115),$H$2:Q251)</f>
        <v>0</v>
      </c>
      <c r="V252"/>
      <c r="W252" s="15"/>
      <c r="X252" s="15"/>
      <c r="Y252" s="15"/>
      <c r="Z252" t="s">
        <v>243</v>
      </c>
      <c r="AB252" t="s">
        <v>244</v>
      </c>
      <c r="AC252" s="7">
        <f>AC249</f>
        <v>42093</v>
      </c>
      <c r="AD252" t="str">
        <f>M252&amp;" - "&amp;L252&amp;" - "&amp;J252&amp;" - "&amp;K252</f>
        <v>COH - Div - Mt - 22115</v>
      </c>
      <c r="AG252" s="13">
        <f>-AG251</f>
        <v>2.5</v>
      </c>
      <c r="AI252" t="str">
        <f t="shared" si="5"/>
        <v>Dividend from COH - Mt - 22115</v>
      </c>
      <c r="AK252" s="18"/>
      <c r="AL252" s="19"/>
      <c r="AM252" s="20"/>
      <c r="AN252" s="20"/>
      <c r="AO252" s="21"/>
      <c r="AP252" s="22"/>
    </row>
    <row r="253" spans="1:42" hidden="1" x14ac:dyDescent="0.35">
      <c r="A253" t="s">
        <v>845</v>
      </c>
      <c r="B253" t="s">
        <v>51</v>
      </c>
      <c r="C253" t="s">
        <v>12</v>
      </c>
      <c r="D253">
        <v>22115</v>
      </c>
      <c r="F253" s="7">
        <v>42095</v>
      </c>
      <c r="G253" t="s">
        <v>102</v>
      </c>
      <c r="H253">
        <v>0</v>
      </c>
      <c r="J253" t="s">
        <v>12</v>
      </c>
      <c r="K253">
        <v>22115</v>
      </c>
      <c r="L253" t="s">
        <v>15</v>
      </c>
      <c r="M253" t="str">
        <f>M251</f>
        <v>SPOK</v>
      </c>
      <c r="N253" s="12" t="s">
        <v>249</v>
      </c>
      <c r="R253" s="13">
        <f>AP251-R251</f>
        <v>0</v>
      </c>
      <c r="S253">
        <f t="shared" si="6"/>
        <v>38.090000000000003</v>
      </c>
      <c r="T253">
        <f>SUMPRODUCT(--($D$2:M252=M253), --($B$2:K252=112414),$H$2:Q252)</f>
        <v>19.989999999999998</v>
      </c>
      <c r="U253">
        <f>SUMPRODUCT(--($D$2:M252=M253), --($B$2:K252=22115),$H$2:Q252)</f>
        <v>18.100000000000001</v>
      </c>
      <c r="V253"/>
      <c r="W253" s="15">
        <f>T253/S253</f>
        <v>0.52480966132843254</v>
      </c>
      <c r="X253" s="15">
        <f>U253/S253</f>
        <v>0.47519033867156735</v>
      </c>
      <c r="Y253" s="15"/>
      <c r="Z253" t="s">
        <v>243</v>
      </c>
      <c r="AB253" t="s">
        <v>244</v>
      </c>
      <c r="AC253" s="7">
        <f>AC251</f>
        <v>42093</v>
      </c>
      <c r="AD253" t="s">
        <v>102</v>
      </c>
      <c r="AF253" t="str">
        <f>"Cash From "&amp;AI253</f>
        <v>Cash From Dividend from SPOK - Mt - 22115</v>
      </c>
      <c r="AG253" s="16">
        <f>R253</f>
        <v>0</v>
      </c>
      <c r="AI253" t="str">
        <f t="shared" si="5"/>
        <v>Dividend from SPOK - Mt - 22115</v>
      </c>
      <c r="AK253" s="18"/>
      <c r="AL253" s="19"/>
      <c r="AM253" s="20"/>
      <c r="AN253" s="20"/>
      <c r="AO253" s="21"/>
      <c r="AP253" s="22"/>
    </row>
    <row r="254" spans="1:42" hidden="1" x14ac:dyDescent="0.35">
      <c r="A254" t="s">
        <v>845</v>
      </c>
      <c r="B254" t="s">
        <v>51</v>
      </c>
      <c r="C254" t="s">
        <v>12</v>
      </c>
      <c r="D254">
        <v>112414</v>
      </c>
      <c r="F254" s="7">
        <v>42095</v>
      </c>
      <c r="G254" t="s">
        <v>102</v>
      </c>
      <c r="H254">
        <v>1.45</v>
      </c>
      <c r="J254" t="s">
        <v>12</v>
      </c>
      <c r="K254">
        <v>112414</v>
      </c>
      <c r="L254" t="s">
        <v>15</v>
      </c>
      <c r="M254" t="s">
        <v>51</v>
      </c>
      <c r="N254" s="12" t="s">
        <v>249</v>
      </c>
      <c r="R254" s="13">
        <f>ROUND(IF(K254=112414,W254,X254)*AP254,2)</f>
        <v>1.45</v>
      </c>
      <c r="S254">
        <f t="shared" si="6"/>
        <v>4.3899999999999997</v>
      </c>
      <c r="T254">
        <f>SUMPRODUCT(--($D$2:M253=M254), --($B$2:K253=112414),$H$2:Q253)</f>
        <v>4.3899999999999997</v>
      </c>
      <c r="U254">
        <f>SUMPRODUCT(--($D$2:M253=M254), --($B$2:K253=22115),$H$2:Q253)</f>
        <v>0</v>
      </c>
      <c r="V254"/>
      <c r="W254" s="15">
        <f>T254/S254</f>
        <v>1</v>
      </c>
      <c r="X254" s="15">
        <f>U254/S254</f>
        <v>0</v>
      </c>
      <c r="Y254" s="15"/>
      <c r="Z254" t="s">
        <v>243</v>
      </c>
      <c r="AB254" t="s">
        <v>244</v>
      </c>
      <c r="AC254" s="7">
        <f>AK254</f>
        <v>42095</v>
      </c>
      <c r="AD254" t="s">
        <v>102</v>
      </c>
      <c r="AF254" t="str">
        <f>"Cash From "&amp;AI254</f>
        <v>Cash From Dividend from VIAB - Mt - 112414</v>
      </c>
      <c r="AG254" s="16">
        <f>R254</f>
        <v>1.45</v>
      </c>
      <c r="AI254" t="str">
        <f t="shared" si="5"/>
        <v>Dividend from VIAB - Mt - 112414</v>
      </c>
      <c r="AK254" s="18">
        <v>42095</v>
      </c>
      <c r="AL254" s="19" t="s">
        <v>342</v>
      </c>
      <c r="AM254" s="20" t="s">
        <v>328</v>
      </c>
      <c r="AN254" s="20" t="s">
        <v>329</v>
      </c>
      <c r="AO254" s="21" t="s">
        <v>329</v>
      </c>
      <c r="AP254" s="22">
        <v>1.45</v>
      </c>
    </row>
    <row r="255" spans="1:42" hidden="1" x14ac:dyDescent="0.35">
      <c r="A255" t="s">
        <v>845</v>
      </c>
      <c r="B255" t="s">
        <v>51</v>
      </c>
      <c r="C255" t="s">
        <v>12</v>
      </c>
      <c r="D255">
        <v>112414</v>
      </c>
      <c r="F255" s="7">
        <v>42095</v>
      </c>
      <c r="G255" t="s">
        <v>587</v>
      </c>
      <c r="H255">
        <v>-1.45</v>
      </c>
      <c r="J255" t="s">
        <v>12</v>
      </c>
      <c r="K255">
        <v>112414</v>
      </c>
      <c r="L255" t="s">
        <v>15</v>
      </c>
      <c r="M255" t="str">
        <f>M254</f>
        <v>VIAB</v>
      </c>
      <c r="S255">
        <f t="shared" si="6"/>
        <v>4.3899999999999997</v>
      </c>
      <c r="T255">
        <f>SUMPRODUCT(--($D$2:M254=M255), --($B$2:K254=112414),$H$2:Q254)</f>
        <v>4.3899999999999997</v>
      </c>
      <c r="U255">
        <f>SUMPRODUCT(--($D$2:M254=M255), --($B$2:K254=22115),$H$2:Q254)</f>
        <v>0</v>
      </c>
      <c r="V255"/>
      <c r="W255" s="15"/>
      <c r="X255" s="15"/>
      <c r="Y255" s="15"/>
      <c r="Z255" t="s">
        <v>243</v>
      </c>
      <c r="AB255" t="s">
        <v>244</v>
      </c>
      <c r="AC255" s="7">
        <f>AC254</f>
        <v>42095</v>
      </c>
      <c r="AD255" t="str">
        <f>M255&amp;" - "&amp;L255&amp;" - "&amp;J255&amp;" - "&amp;K255</f>
        <v>VIAB - Div - Mt - 112414</v>
      </c>
      <c r="AG255" s="13">
        <f>-AG254</f>
        <v>-1.45</v>
      </c>
      <c r="AI255" t="str">
        <f t="shared" si="5"/>
        <v>Dividend from VIAB - Mt - 112414</v>
      </c>
      <c r="AK255" s="18"/>
      <c r="AL255" s="19"/>
      <c r="AM255" s="20"/>
      <c r="AN255" s="20"/>
      <c r="AO255" s="21"/>
      <c r="AP255" s="22"/>
    </row>
    <row r="256" spans="1:42" hidden="1" x14ac:dyDescent="0.35">
      <c r="A256" t="s">
        <v>845</v>
      </c>
      <c r="B256" t="s">
        <v>56</v>
      </c>
      <c r="C256" t="s">
        <v>12</v>
      </c>
      <c r="D256">
        <v>22115</v>
      </c>
      <c r="F256" s="7">
        <v>42096</v>
      </c>
      <c r="G256" t="s">
        <v>102</v>
      </c>
      <c r="H256">
        <v>1.21</v>
      </c>
      <c r="J256" t="s">
        <v>12</v>
      </c>
      <c r="K256">
        <v>22115</v>
      </c>
      <c r="L256" t="s">
        <v>15</v>
      </c>
      <c r="M256" t="str">
        <f>M254</f>
        <v>VIAB</v>
      </c>
      <c r="N256" s="12" t="s">
        <v>249</v>
      </c>
      <c r="R256" s="13">
        <f>AP254-R254</f>
        <v>0</v>
      </c>
      <c r="S256">
        <f t="shared" si="6"/>
        <v>4.3899999999999997</v>
      </c>
      <c r="T256">
        <f>SUMPRODUCT(--($D$2:M255=M256), --($B$2:K255=112414),$H$2:Q255)</f>
        <v>4.3899999999999997</v>
      </c>
      <c r="U256">
        <f>SUMPRODUCT(--($D$2:M255=M256), --($B$2:K255=22115),$H$2:Q255)</f>
        <v>0</v>
      </c>
      <c r="V256"/>
      <c r="W256" s="15">
        <f>T256/S256</f>
        <v>1</v>
      </c>
      <c r="X256" s="15">
        <f>U256/S256</f>
        <v>0</v>
      </c>
      <c r="Y256" s="15"/>
      <c r="Z256" t="s">
        <v>243</v>
      </c>
      <c r="AB256" t="s">
        <v>244</v>
      </c>
      <c r="AC256" s="7">
        <f>AC254</f>
        <v>42095</v>
      </c>
      <c r="AD256" t="s">
        <v>102</v>
      </c>
      <c r="AF256" t="str">
        <f>"Cash From "&amp;AI256</f>
        <v>Cash From Dividend from VIAB - Mt - 22115</v>
      </c>
      <c r="AG256" s="16">
        <f>R256</f>
        <v>0</v>
      </c>
      <c r="AI256" t="str">
        <f t="shared" si="5"/>
        <v>Dividend from VIAB - Mt - 22115</v>
      </c>
      <c r="AK256" s="18"/>
      <c r="AL256" s="19"/>
      <c r="AM256" s="20"/>
      <c r="AN256" s="20"/>
      <c r="AO256" s="21"/>
      <c r="AP256" s="22"/>
    </row>
    <row r="257" spans="1:42" hidden="1" x14ac:dyDescent="0.35">
      <c r="A257" t="s">
        <v>845</v>
      </c>
      <c r="B257" t="s">
        <v>56</v>
      </c>
      <c r="C257" t="s">
        <v>12</v>
      </c>
      <c r="D257">
        <v>22115</v>
      </c>
      <c r="F257" s="7">
        <v>42096</v>
      </c>
      <c r="G257" t="s">
        <v>587</v>
      </c>
      <c r="H257">
        <v>-1.21</v>
      </c>
      <c r="J257" t="s">
        <v>12</v>
      </c>
      <c r="K257">
        <v>22115</v>
      </c>
      <c r="L257" t="s">
        <v>15</v>
      </c>
      <c r="M257" t="str">
        <f>M254</f>
        <v>VIAB</v>
      </c>
      <c r="S257">
        <f t="shared" si="6"/>
        <v>4.3899999999999997</v>
      </c>
      <c r="T257">
        <f>SUMPRODUCT(--($D$2:M256=M257), --($B$2:K256=112414),$H$2:Q256)</f>
        <v>4.3899999999999997</v>
      </c>
      <c r="U257">
        <f>SUMPRODUCT(--($D$2:M256=M257), --($B$2:K256=22115),$H$2:Q256)</f>
        <v>0</v>
      </c>
      <c r="V257"/>
      <c r="W257" s="15"/>
      <c r="X257" s="15"/>
      <c r="Y257" s="15"/>
      <c r="Z257" t="s">
        <v>243</v>
      </c>
      <c r="AB257" t="s">
        <v>244</v>
      </c>
      <c r="AC257" s="7">
        <f>AC254</f>
        <v>42095</v>
      </c>
      <c r="AD257" t="str">
        <f>M257&amp;" - "&amp;L257&amp;" - "&amp;J257&amp;" - "&amp;K257</f>
        <v>VIAB - Div - Mt - 22115</v>
      </c>
      <c r="AG257" s="13">
        <f>-AG256</f>
        <v>0</v>
      </c>
      <c r="AI257" t="str">
        <f t="shared" si="5"/>
        <v>Dividend from VIAB - Mt - 22115</v>
      </c>
      <c r="AK257" s="18"/>
      <c r="AL257" s="19"/>
      <c r="AM257" s="20"/>
      <c r="AN257" s="20"/>
      <c r="AO257" s="21"/>
      <c r="AP257" s="22"/>
    </row>
    <row r="258" spans="1:42" hidden="1" x14ac:dyDescent="0.35">
      <c r="A258" t="s">
        <v>845</v>
      </c>
      <c r="B258" t="s">
        <v>56</v>
      </c>
      <c r="C258" t="s">
        <v>12</v>
      </c>
      <c r="D258">
        <v>112414</v>
      </c>
      <c r="F258" s="7">
        <v>42096</v>
      </c>
      <c r="G258" t="s">
        <v>587</v>
      </c>
      <c r="H258">
        <v>0</v>
      </c>
      <c r="J258" t="s">
        <v>12</v>
      </c>
      <c r="K258">
        <v>112414</v>
      </c>
      <c r="L258" t="s">
        <v>15</v>
      </c>
      <c r="M258" t="str">
        <f>M257</f>
        <v>VIAB</v>
      </c>
      <c r="S258">
        <f t="shared" si="6"/>
        <v>4.3899999999999997</v>
      </c>
      <c r="T258">
        <f>SUMPRODUCT(--($D$2:M257=M258), --($B$2:K257=112414),$H$2:Q257)</f>
        <v>4.3899999999999997</v>
      </c>
      <c r="U258">
        <f>SUMPRODUCT(--($D$2:M257=M258), --($B$2:K257=22115),$H$2:Q257)</f>
        <v>0</v>
      </c>
      <c r="V258"/>
      <c r="W258" s="15"/>
      <c r="X258" s="15"/>
      <c r="Y258" s="15"/>
      <c r="Z258" t="s">
        <v>243</v>
      </c>
      <c r="AB258" t="s">
        <v>244</v>
      </c>
      <c r="AC258" s="7">
        <f>AC257</f>
        <v>42095</v>
      </c>
      <c r="AD258" t="str">
        <f>M258&amp;" - "&amp;L258&amp;" - "&amp;J258&amp;" - "&amp;K258</f>
        <v>VIAB - Div - Mt - 112414</v>
      </c>
      <c r="AG258" s="13">
        <f>-AG257</f>
        <v>0</v>
      </c>
      <c r="AI258" t="str">
        <f t="shared" si="5"/>
        <v>Dividend from VIAB - Mt - 112414</v>
      </c>
      <c r="AK258" s="18"/>
      <c r="AL258" s="19"/>
      <c r="AM258" s="20"/>
      <c r="AN258" s="20"/>
      <c r="AO258" s="21"/>
      <c r="AP258" s="22"/>
    </row>
    <row r="259" spans="1:42" hidden="1" x14ac:dyDescent="0.35">
      <c r="A259" t="s">
        <v>845</v>
      </c>
      <c r="B259" t="s">
        <v>56</v>
      </c>
      <c r="C259" t="s">
        <v>12</v>
      </c>
      <c r="D259">
        <v>112414</v>
      </c>
      <c r="F259" s="7">
        <v>42096</v>
      </c>
      <c r="G259" t="s">
        <v>102</v>
      </c>
      <c r="H259">
        <v>0</v>
      </c>
      <c r="J259" t="s">
        <v>12</v>
      </c>
      <c r="K259">
        <v>112414</v>
      </c>
      <c r="L259" t="s">
        <v>15</v>
      </c>
      <c r="M259" t="s">
        <v>56</v>
      </c>
      <c r="N259" s="12" t="s">
        <v>249</v>
      </c>
      <c r="R259" s="13">
        <f>ROUND(IF(K259=112414,W259,X259)*AP259,2)</f>
        <v>0</v>
      </c>
      <c r="S259">
        <f t="shared" si="6"/>
        <v>5.74</v>
      </c>
      <c r="T259">
        <f>SUMPRODUCT(--($D$2:M258=M259), --($B$2:K258=112414),$H$2:Q258)</f>
        <v>0</v>
      </c>
      <c r="U259">
        <f>SUMPRODUCT(--($D$2:M258=M259), --($B$2:K258=22115),$H$2:Q258)</f>
        <v>5.74</v>
      </c>
      <c r="V259"/>
      <c r="W259" s="15">
        <f>T259/S259</f>
        <v>0</v>
      </c>
      <c r="X259" s="15">
        <f>U259/S259</f>
        <v>1</v>
      </c>
      <c r="Y259" s="15"/>
      <c r="Z259" t="s">
        <v>243</v>
      </c>
      <c r="AB259" t="s">
        <v>244</v>
      </c>
      <c r="AC259" s="7">
        <f>AK259</f>
        <v>42096</v>
      </c>
      <c r="AD259" t="s">
        <v>102</v>
      </c>
      <c r="AF259" t="str">
        <f>"Cash From "&amp;AI259</f>
        <v>Cash From Dividend from FLR - Mt - 112414</v>
      </c>
      <c r="AG259" s="16">
        <f>R259</f>
        <v>0</v>
      </c>
      <c r="AI259" t="str">
        <f t="shared" si="5"/>
        <v>Dividend from FLR - Mt - 112414</v>
      </c>
      <c r="AK259" s="18">
        <v>42096</v>
      </c>
      <c r="AL259" s="19" t="s">
        <v>343</v>
      </c>
      <c r="AM259" s="20" t="s">
        <v>328</v>
      </c>
      <c r="AN259" s="20" t="s">
        <v>329</v>
      </c>
      <c r="AO259" s="21" t="s">
        <v>329</v>
      </c>
      <c r="AP259" s="22">
        <v>1.21</v>
      </c>
    </row>
    <row r="260" spans="1:42" hidden="1" x14ac:dyDescent="0.35">
      <c r="A260" t="s">
        <v>317</v>
      </c>
      <c r="C260" t="s">
        <v>12</v>
      </c>
      <c r="F260" s="7">
        <v>42115</v>
      </c>
      <c r="G260" t="s">
        <v>101</v>
      </c>
      <c r="H260">
        <v>19837.79</v>
      </c>
      <c r="S260"/>
      <c r="T260"/>
      <c r="U260"/>
      <c r="V260"/>
      <c r="W260" s="15"/>
      <c r="X260" s="15"/>
      <c r="Y260" s="15"/>
      <c r="Z260" t="s">
        <v>243</v>
      </c>
      <c r="AB260" t="s">
        <v>244</v>
      </c>
      <c r="AC260" s="7">
        <f>AC259</f>
        <v>42096</v>
      </c>
      <c r="AD260" t="s">
        <v>101</v>
      </c>
      <c r="AG260" s="13">
        <f>-AG259</f>
        <v>0</v>
      </c>
      <c r="AI260" t="s">
        <v>318</v>
      </c>
      <c r="AK260" s="18"/>
      <c r="AL260" s="19"/>
      <c r="AM260" s="20"/>
      <c r="AN260" s="20"/>
      <c r="AO260" s="21"/>
      <c r="AP260" s="22"/>
    </row>
    <row r="261" spans="1:42" hidden="1" x14ac:dyDescent="0.35">
      <c r="A261" t="s">
        <v>317</v>
      </c>
      <c r="C261" t="s">
        <v>12</v>
      </c>
      <c r="F261" s="7">
        <v>42115</v>
      </c>
      <c r="G261" t="s">
        <v>101</v>
      </c>
      <c r="H261">
        <v>7986.94</v>
      </c>
      <c r="S261"/>
      <c r="T261"/>
      <c r="U261"/>
      <c r="V261"/>
      <c r="W261" s="15"/>
      <c r="X261" s="15"/>
      <c r="Y261" s="15"/>
      <c r="Z261" t="s">
        <v>243</v>
      </c>
      <c r="AB261" t="s">
        <v>244</v>
      </c>
      <c r="AC261" s="7">
        <f>AC260</f>
        <v>42096</v>
      </c>
      <c r="AD261" t="s">
        <v>101</v>
      </c>
      <c r="AG261" s="13">
        <f>-AG260</f>
        <v>0</v>
      </c>
      <c r="AI261" t="s">
        <v>318</v>
      </c>
      <c r="AK261" s="18"/>
      <c r="AL261" s="19"/>
      <c r="AM261" s="20"/>
      <c r="AN261" s="20"/>
      <c r="AO261" s="21"/>
      <c r="AP261" s="22"/>
    </row>
    <row r="262" spans="1:42" hidden="1" x14ac:dyDescent="0.35">
      <c r="A262" t="s">
        <v>317</v>
      </c>
      <c r="C262" t="s">
        <v>12</v>
      </c>
      <c r="F262" s="7">
        <v>42115</v>
      </c>
      <c r="G262" t="s">
        <v>102</v>
      </c>
      <c r="H262">
        <v>-7986.94</v>
      </c>
      <c r="S262"/>
      <c r="T262"/>
      <c r="U262"/>
      <c r="V262"/>
      <c r="W262" s="15"/>
      <c r="X262" s="15"/>
      <c r="Y262" s="15"/>
      <c r="Z262" t="s">
        <v>243</v>
      </c>
      <c r="AB262" t="s">
        <v>244</v>
      </c>
      <c r="AC262" s="7">
        <f>AK262</f>
        <v>42115</v>
      </c>
      <c r="AD262" t="s">
        <v>102</v>
      </c>
      <c r="AF262" t="s">
        <v>317</v>
      </c>
      <c r="AG262" s="13">
        <f>AP262</f>
        <v>-7986.94</v>
      </c>
      <c r="AI262" t="s">
        <v>318</v>
      </c>
      <c r="AK262" s="18">
        <v>42115</v>
      </c>
      <c r="AL262" s="19" t="s">
        <v>344</v>
      </c>
      <c r="AM262" s="20" t="s">
        <v>345</v>
      </c>
      <c r="AN262" s="20" t="s">
        <v>329</v>
      </c>
      <c r="AO262" s="21" t="s">
        <v>329</v>
      </c>
      <c r="AP262" s="22">
        <v>-7986.94</v>
      </c>
    </row>
    <row r="263" spans="1:42" hidden="1" x14ac:dyDescent="0.35">
      <c r="A263" t="s">
        <v>317</v>
      </c>
      <c r="C263" t="s">
        <v>12</v>
      </c>
      <c r="F263" s="7">
        <v>42115</v>
      </c>
      <c r="G263" t="s">
        <v>102</v>
      </c>
      <c r="H263">
        <v>-19837.79</v>
      </c>
      <c r="S263"/>
      <c r="T263"/>
      <c r="U263"/>
      <c r="V263"/>
      <c r="W263" s="15"/>
      <c r="X263" s="15"/>
      <c r="Y263" s="15"/>
      <c r="Z263" t="s">
        <v>243</v>
      </c>
      <c r="AB263" t="s">
        <v>244</v>
      </c>
      <c r="AC263" s="7">
        <f>AK263</f>
        <v>42115</v>
      </c>
      <c r="AD263" t="s">
        <v>102</v>
      </c>
      <c r="AF263" t="s">
        <v>317</v>
      </c>
      <c r="AG263" s="13">
        <f>AP263</f>
        <v>-19837.79</v>
      </c>
      <c r="AI263" t="s">
        <v>318</v>
      </c>
      <c r="AK263" s="18">
        <v>42115</v>
      </c>
      <c r="AL263" s="19" t="s">
        <v>344</v>
      </c>
      <c r="AM263" s="20" t="s">
        <v>345</v>
      </c>
      <c r="AN263" s="20" t="s">
        <v>329</v>
      </c>
      <c r="AO263" s="21" t="s">
        <v>329</v>
      </c>
      <c r="AP263" s="22">
        <v>-19837.79</v>
      </c>
    </row>
    <row r="264" spans="1:42" hidden="1" x14ac:dyDescent="0.35">
      <c r="A264" t="s">
        <v>845</v>
      </c>
      <c r="B264" t="s">
        <v>30</v>
      </c>
      <c r="C264" t="s">
        <v>12</v>
      </c>
      <c r="D264">
        <v>22115</v>
      </c>
      <c r="F264" s="7">
        <v>42116</v>
      </c>
      <c r="G264" t="s">
        <v>587</v>
      </c>
      <c r="H264">
        <v>0</v>
      </c>
      <c r="J264" t="s">
        <v>12</v>
      </c>
      <c r="K264">
        <v>22115</v>
      </c>
      <c r="L264" t="s">
        <v>15</v>
      </c>
      <c r="M264">
        <f>M261</f>
        <v>0</v>
      </c>
      <c r="S264">
        <f>SUM(T264:U264)</f>
        <v>0</v>
      </c>
      <c r="T264">
        <f>SUMPRODUCT(--($D$2:M263=M264), --($B$2:K263=112414),$H$2:Q263)</f>
        <v>0</v>
      </c>
      <c r="U264">
        <f>SUMPRODUCT(--($D$2:M263=M264), --($B$2:K263=22115),$H$2:Q263)</f>
        <v>0</v>
      </c>
      <c r="V264"/>
      <c r="W264" s="15"/>
      <c r="X264" s="15"/>
      <c r="Y264" s="15"/>
      <c r="Z264" t="s">
        <v>243</v>
      </c>
      <c r="AB264" t="s">
        <v>244</v>
      </c>
      <c r="AC264" s="7">
        <f>AC261</f>
        <v>42096</v>
      </c>
      <c r="AD264" t="str">
        <f>M264&amp;" - "&amp;L264&amp;" - "&amp;J264&amp;" - "&amp;K264</f>
        <v>0 - Div - Mt - 22115</v>
      </c>
      <c r="AG264" s="13">
        <f>-AG263</f>
        <v>19837.79</v>
      </c>
      <c r="AI264" t="str">
        <f>"Dividend from "&amp;M264&amp;" - "&amp;J264&amp;" - "&amp;K264</f>
        <v>Dividend from 0 - Mt - 22115</v>
      </c>
      <c r="AK264" s="18"/>
      <c r="AL264" s="19"/>
      <c r="AM264" s="20"/>
      <c r="AN264" s="20"/>
      <c r="AO264" s="21"/>
      <c r="AP264" s="22"/>
    </row>
    <row r="265" spans="1:42" hidden="1" x14ac:dyDescent="0.35">
      <c r="A265" t="s">
        <v>845</v>
      </c>
      <c r="B265" t="s">
        <v>30</v>
      </c>
      <c r="C265" t="s">
        <v>12</v>
      </c>
      <c r="D265">
        <v>22115</v>
      </c>
      <c r="F265" s="7">
        <v>42116</v>
      </c>
      <c r="G265" t="s">
        <v>102</v>
      </c>
      <c r="H265">
        <v>0</v>
      </c>
      <c r="J265" t="s">
        <v>12</v>
      </c>
      <c r="K265">
        <v>22115</v>
      </c>
      <c r="L265" t="s">
        <v>15</v>
      </c>
      <c r="M265">
        <f>M263</f>
        <v>0</v>
      </c>
      <c r="N265" s="12" t="s">
        <v>249</v>
      </c>
      <c r="R265" s="13">
        <f>AP263-R263</f>
        <v>-19837.79</v>
      </c>
      <c r="S265">
        <f>SUM(T265:U265)</f>
        <v>0</v>
      </c>
      <c r="T265">
        <f>SUMPRODUCT(--($D$2:M264=M265), --($B$2:K264=112414),$H$2:Q264)</f>
        <v>0</v>
      </c>
      <c r="U265">
        <f>SUMPRODUCT(--($D$2:M264=M265), --($B$2:K264=22115),$H$2:Q264)</f>
        <v>0</v>
      </c>
      <c r="V265"/>
      <c r="W265" s="15" t="e">
        <f>T265/S265</f>
        <v>#DIV/0!</v>
      </c>
      <c r="X265" s="15" t="e">
        <f>U265/S265</f>
        <v>#DIV/0!</v>
      </c>
      <c r="Y265" s="15"/>
      <c r="Z265" t="s">
        <v>243</v>
      </c>
      <c r="AB265" t="s">
        <v>244</v>
      </c>
      <c r="AC265" s="7">
        <f>AC263</f>
        <v>42115</v>
      </c>
      <c r="AD265" t="s">
        <v>102</v>
      </c>
      <c r="AF265" t="str">
        <f>"Cash From "&amp;AI265</f>
        <v>Cash From Dividend from 0 - Mt - 22115</v>
      </c>
      <c r="AG265" s="16">
        <f>R265</f>
        <v>-19837.79</v>
      </c>
      <c r="AI265" t="str">
        <f>"Dividend from "&amp;M265&amp;" - "&amp;J265&amp;" - "&amp;K265</f>
        <v>Dividend from 0 - Mt - 22115</v>
      </c>
      <c r="AK265" s="18"/>
      <c r="AL265" s="19"/>
      <c r="AM265" s="20"/>
      <c r="AN265" s="20"/>
      <c r="AO265" s="21"/>
      <c r="AP265" s="22"/>
    </row>
    <row r="266" spans="1:42" hidden="1" x14ac:dyDescent="0.35">
      <c r="A266" t="s">
        <v>845</v>
      </c>
      <c r="B266" t="s">
        <v>30</v>
      </c>
      <c r="C266" t="s">
        <v>12</v>
      </c>
      <c r="D266">
        <v>112414</v>
      </c>
      <c r="F266" s="7">
        <v>42116</v>
      </c>
      <c r="G266" t="s">
        <v>102</v>
      </c>
      <c r="H266">
        <v>2.5299999999999998</v>
      </c>
      <c r="J266" t="s">
        <v>12</v>
      </c>
      <c r="K266">
        <v>112414</v>
      </c>
      <c r="L266" t="s">
        <v>15</v>
      </c>
      <c r="M266" t="s">
        <v>30</v>
      </c>
      <c r="N266" s="12" t="s">
        <v>249</v>
      </c>
      <c r="R266" s="13">
        <f>ROUND(IF(K266=112414,W266,X266)*AP266,2)</f>
        <v>2.5299999999999998</v>
      </c>
      <c r="S266">
        <f>SUM(T266:U266)</f>
        <v>12.03</v>
      </c>
      <c r="T266">
        <f>SUMPRODUCT(--($D$2:M265=M266), --($B$2:K265=112414),$H$2:Q265)</f>
        <v>12.03</v>
      </c>
      <c r="U266">
        <f>SUMPRODUCT(--($D$2:M265=M266), --($B$2:K265=22115),$H$2:Q265)</f>
        <v>0</v>
      </c>
      <c r="V266"/>
      <c r="W266" s="15">
        <f>T266/S266</f>
        <v>1</v>
      </c>
      <c r="X266" s="15">
        <f>U266/S266</f>
        <v>0</v>
      </c>
      <c r="Y266" s="15"/>
      <c r="Z266" t="s">
        <v>243</v>
      </c>
      <c r="AB266" t="s">
        <v>244</v>
      </c>
      <c r="AC266" s="7">
        <f>AK266</f>
        <v>42116</v>
      </c>
      <c r="AD266" t="s">
        <v>102</v>
      </c>
      <c r="AF266" t="str">
        <f>"Cash From "&amp;AI266</f>
        <v>Cash From Dividend from CSCO - Mt - 112414</v>
      </c>
      <c r="AG266" s="16">
        <f>R266</f>
        <v>2.5299999999999998</v>
      </c>
      <c r="AI266" t="str">
        <f>"Dividend from "&amp;M266&amp;" - "&amp;J266&amp;" - "&amp;K266</f>
        <v>Dividend from CSCO - Mt - 112414</v>
      </c>
      <c r="AK266" s="18">
        <v>42116</v>
      </c>
      <c r="AL266" s="19" t="s">
        <v>346</v>
      </c>
      <c r="AM266" s="20" t="s">
        <v>328</v>
      </c>
      <c r="AN266" s="20" t="s">
        <v>329</v>
      </c>
      <c r="AO266" s="21" t="s">
        <v>329</v>
      </c>
      <c r="AP266" s="22">
        <v>2.5299999999999998</v>
      </c>
    </row>
    <row r="267" spans="1:42" hidden="1" x14ac:dyDescent="0.35">
      <c r="A267" t="s">
        <v>845</v>
      </c>
      <c r="B267" t="s">
        <v>30</v>
      </c>
      <c r="C267" t="s">
        <v>12</v>
      </c>
      <c r="D267">
        <v>112414</v>
      </c>
      <c r="F267" s="7">
        <v>42116</v>
      </c>
      <c r="G267" t="s">
        <v>587</v>
      </c>
      <c r="H267">
        <v>-2.5299999999999998</v>
      </c>
      <c r="J267" t="s">
        <v>12</v>
      </c>
      <c r="K267">
        <v>112414</v>
      </c>
      <c r="L267" t="s">
        <v>15</v>
      </c>
      <c r="M267" t="str">
        <f>M266</f>
        <v>CSCO</v>
      </c>
      <c r="S267">
        <f>SUM(T267:U267)</f>
        <v>12.03</v>
      </c>
      <c r="T267">
        <f>SUMPRODUCT(--($D$2:M266=M267), --($B$2:K266=112414),$H$2:Q266)</f>
        <v>12.03</v>
      </c>
      <c r="U267">
        <f>SUMPRODUCT(--($D$2:M266=M267), --($B$2:K266=22115),$H$2:Q266)</f>
        <v>0</v>
      </c>
      <c r="V267"/>
      <c r="W267" s="15"/>
      <c r="X267" s="15"/>
      <c r="Y267" s="15"/>
      <c r="Z267" t="s">
        <v>243</v>
      </c>
      <c r="AB267" t="s">
        <v>244</v>
      </c>
      <c r="AC267" s="7">
        <f>AC266</f>
        <v>42116</v>
      </c>
      <c r="AD267" t="str">
        <f>M267&amp;" - "&amp;L267&amp;" - "&amp;J267&amp;" - "&amp;K267</f>
        <v>CSCO - Div - Mt - 112414</v>
      </c>
      <c r="AG267" s="13">
        <f>-AG266</f>
        <v>-2.5299999999999998</v>
      </c>
      <c r="AI267" t="str">
        <f>"Dividend from "&amp;M267&amp;" - "&amp;J267&amp;" - "&amp;K267</f>
        <v>Dividend from CSCO - Mt - 112414</v>
      </c>
      <c r="AK267" s="18"/>
      <c r="AL267" s="19"/>
      <c r="AM267" s="20"/>
      <c r="AN267" s="20"/>
      <c r="AO267" s="21"/>
      <c r="AP267" s="22"/>
    </row>
    <row r="268" spans="1:42" hidden="1" x14ac:dyDescent="0.35">
      <c r="A268" t="s">
        <v>317</v>
      </c>
      <c r="C268" t="s">
        <v>12</v>
      </c>
      <c r="F268" s="7">
        <v>42122</v>
      </c>
      <c r="G268" t="s">
        <v>101</v>
      </c>
      <c r="H268">
        <v>45589.97</v>
      </c>
      <c r="S268"/>
      <c r="T268"/>
      <c r="U268"/>
      <c r="V268"/>
      <c r="W268" s="15"/>
      <c r="X268" s="15"/>
      <c r="Y268" s="15"/>
      <c r="Z268" t="s">
        <v>243</v>
      </c>
      <c r="AB268" t="s">
        <v>244</v>
      </c>
      <c r="AC268" s="7">
        <f>AC267</f>
        <v>42116</v>
      </c>
      <c r="AD268" t="s">
        <v>101</v>
      </c>
      <c r="AG268" s="13">
        <f>-AG267</f>
        <v>2.5299999999999998</v>
      </c>
      <c r="AI268" t="s">
        <v>318</v>
      </c>
      <c r="AK268" s="18"/>
      <c r="AL268" s="19"/>
      <c r="AM268" s="20"/>
      <c r="AN268" s="20"/>
      <c r="AO268" s="21"/>
      <c r="AP268" s="22"/>
    </row>
    <row r="269" spans="1:42" hidden="1" x14ac:dyDescent="0.35">
      <c r="A269" t="s">
        <v>317</v>
      </c>
      <c r="C269" t="s">
        <v>12</v>
      </c>
      <c r="F269" s="7">
        <v>42122</v>
      </c>
      <c r="G269" t="s">
        <v>102</v>
      </c>
      <c r="H269">
        <v>-45589.97</v>
      </c>
      <c r="S269"/>
      <c r="T269"/>
      <c r="U269"/>
      <c r="V269"/>
      <c r="W269" s="15"/>
      <c r="X269" s="15"/>
      <c r="Y269" s="15"/>
      <c r="Z269" t="s">
        <v>243</v>
      </c>
      <c r="AB269" t="s">
        <v>244</v>
      </c>
      <c r="AC269" s="7">
        <f>AK269</f>
        <v>42122</v>
      </c>
      <c r="AD269" t="s">
        <v>102</v>
      </c>
      <c r="AF269" t="s">
        <v>317</v>
      </c>
      <c r="AG269" s="13">
        <f>AP269</f>
        <v>-45589.97</v>
      </c>
      <c r="AI269" t="s">
        <v>318</v>
      </c>
      <c r="AK269" s="18">
        <v>42122</v>
      </c>
      <c r="AL269" s="19" t="s">
        <v>344</v>
      </c>
      <c r="AM269" s="20" t="s">
        <v>345</v>
      </c>
      <c r="AN269" s="20" t="s">
        <v>329</v>
      </c>
      <c r="AO269" s="21" t="s">
        <v>329</v>
      </c>
      <c r="AP269" s="22">
        <v>-45589.97</v>
      </c>
    </row>
    <row r="270" spans="1:42" hidden="1" x14ac:dyDescent="0.35">
      <c r="A270" t="s">
        <v>845</v>
      </c>
      <c r="B270" t="s">
        <v>35</v>
      </c>
      <c r="C270" t="s">
        <v>12</v>
      </c>
      <c r="D270">
        <v>22115</v>
      </c>
      <c r="F270" s="7">
        <v>42123</v>
      </c>
      <c r="G270" t="s">
        <v>102</v>
      </c>
      <c r="H270">
        <v>1.26</v>
      </c>
      <c r="J270" t="s">
        <v>12</v>
      </c>
      <c r="K270">
        <v>22115</v>
      </c>
      <c r="L270" t="s">
        <v>15</v>
      </c>
      <c r="M270">
        <f>M268</f>
        <v>0</v>
      </c>
      <c r="N270" s="12" t="s">
        <v>249</v>
      </c>
      <c r="R270" s="13">
        <f>AP268-R268</f>
        <v>0</v>
      </c>
      <c r="S270">
        <f t="shared" ref="S270:S281" si="7">SUM(T270:U270)</f>
        <v>0</v>
      </c>
      <c r="T270">
        <f>SUMPRODUCT(--($D$2:M269=M270), --($B$2:K269=112414),$H$2:Q269)</f>
        <v>0</v>
      </c>
      <c r="U270">
        <f>SUMPRODUCT(--($D$2:M269=M270), --($B$2:K269=22115),$H$2:Q269)</f>
        <v>0</v>
      </c>
      <c r="V270"/>
      <c r="W270" s="15" t="e">
        <f>T270/S270</f>
        <v>#DIV/0!</v>
      </c>
      <c r="X270" s="15" t="e">
        <f>U270/S270</f>
        <v>#DIV/0!</v>
      </c>
      <c r="Y270" s="15"/>
      <c r="Z270" t="s">
        <v>243</v>
      </c>
      <c r="AB270" t="s">
        <v>244</v>
      </c>
      <c r="AC270" s="7">
        <f>AC268</f>
        <v>42116</v>
      </c>
      <c r="AD270" t="s">
        <v>102</v>
      </c>
      <c r="AF270" t="str">
        <f>"Cash From "&amp;AI270</f>
        <v>Cash From Dividend from 0 - Mt - 22115</v>
      </c>
      <c r="AG270" s="16">
        <f>R270</f>
        <v>0</v>
      </c>
      <c r="AI270" t="str">
        <f t="shared" ref="AI270:AI281" si="8">"Dividend from "&amp;M270&amp;" - "&amp;J270&amp;" - "&amp;K270</f>
        <v>Dividend from 0 - Mt - 22115</v>
      </c>
      <c r="AK270" s="18"/>
      <c r="AL270" s="19"/>
      <c r="AM270" s="20"/>
      <c r="AN270" s="20"/>
      <c r="AO270" s="21"/>
      <c r="AP270" s="22"/>
    </row>
    <row r="271" spans="1:42" hidden="1" x14ac:dyDescent="0.35">
      <c r="A271" t="s">
        <v>845</v>
      </c>
      <c r="B271" t="s">
        <v>35</v>
      </c>
      <c r="C271" t="s">
        <v>12</v>
      </c>
      <c r="D271">
        <v>22115</v>
      </c>
      <c r="F271" s="7">
        <v>42123</v>
      </c>
      <c r="G271" t="s">
        <v>587</v>
      </c>
      <c r="H271">
        <v>-1.26</v>
      </c>
      <c r="J271" t="s">
        <v>12</v>
      </c>
      <c r="K271">
        <v>22115</v>
      </c>
      <c r="L271" t="s">
        <v>15</v>
      </c>
      <c r="M271">
        <f>M268</f>
        <v>0</v>
      </c>
      <c r="S271">
        <f t="shared" si="7"/>
        <v>0</v>
      </c>
      <c r="T271">
        <f>SUMPRODUCT(--($D$2:M270=M271), --($B$2:K270=112414),$H$2:Q270)</f>
        <v>0</v>
      </c>
      <c r="U271">
        <f>SUMPRODUCT(--($D$2:M270=M271), --($B$2:K270=22115),$H$2:Q270)</f>
        <v>0</v>
      </c>
      <c r="V271"/>
      <c r="W271" s="15"/>
      <c r="X271" s="15"/>
      <c r="Y271" s="15"/>
      <c r="Z271" t="s">
        <v>243</v>
      </c>
      <c r="AB271" t="s">
        <v>244</v>
      </c>
      <c r="AC271" s="7">
        <f>AC268</f>
        <v>42116</v>
      </c>
      <c r="AD271" t="str">
        <f>M271&amp;" - "&amp;L271&amp;" - "&amp;J271&amp;" - "&amp;K271</f>
        <v>0 - Div - Mt - 22115</v>
      </c>
      <c r="AG271" s="13">
        <f>-AG270</f>
        <v>0</v>
      </c>
      <c r="AI271" t="str">
        <f t="shared" si="8"/>
        <v>Dividend from 0 - Mt - 22115</v>
      </c>
      <c r="AK271" s="18"/>
      <c r="AL271" s="19"/>
      <c r="AM271" s="20"/>
      <c r="AN271" s="20"/>
      <c r="AO271" s="21"/>
      <c r="AP271" s="22"/>
    </row>
    <row r="272" spans="1:42" hidden="1" x14ac:dyDescent="0.35">
      <c r="A272" t="s">
        <v>845</v>
      </c>
      <c r="B272" t="s">
        <v>35</v>
      </c>
      <c r="C272" t="s">
        <v>12</v>
      </c>
      <c r="D272">
        <v>112414</v>
      </c>
      <c r="F272" s="7">
        <v>42123</v>
      </c>
      <c r="G272" t="s">
        <v>102</v>
      </c>
      <c r="H272">
        <v>1.3</v>
      </c>
      <c r="J272" t="s">
        <v>12</v>
      </c>
      <c r="K272">
        <v>112414</v>
      </c>
      <c r="L272" t="s">
        <v>15</v>
      </c>
      <c r="M272" t="s">
        <v>35</v>
      </c>
      <c r="N272" s="12" t="s">
        <v>249</v>
      </c>
      <c r="R272" s="13">
        <f>ROUND(IF(K272=112414,W272,X272)*AP272,2)</f>
        <v>1.3</v>
      </c>
      <c r="S272">
        <f t="shared" si="7"/>
        <v>12.82</v>
      </c>
      <c r="T272">
        <f>SUMPRODUCT(--($D$2:M271=M272), --($B$2:K271=112414),$H$2:Q271)</f>
        <v>6.49</v>
      </c>
      <c r="U272">
        <f>SUMPRODUCT(--($D$2:M271=M272), --($B$2:K271=22115),$H$2:Q271)</f>
        <v>6.33</v>
      </c>
      <c r="V272"/>
      <c r="W272" s="15">
        <f>T272/S272</f>
        <v>0.50624024960998437</v>
      </c>
      <c r="X272" s="15">
        <f>U272/S272</f>
        <v>0.49375975039001557</v>
      </c>
      <c r="Y272" s="15"/>
      <c r="Z272" t="s">
        <v>243</v>
      </c>
      <c r="AB272" t="s">
        <v>244</v>
      </c>
      <c r="AC272" s="7">
        <f>AK272</f>
        <v>42123</v>
      </c>
      <c r="AD272" t="s">
        <v>102</v>
      </c>
      <c r="AF272" t="str">
        <f>"Cash From "&amp;AI272</f>
        <v>Cash From Dividend from IDCC - Mt - 112414</v>
      </c>
      <c r="AG272" s="16">
        <f>R272</f>
        <v>1.3</v>
      </c>
      <c r="AI272" t="str">
        <f t="shared" si="8"/>
        <v>Dividend from IDCC - Mt - 112414</v>
      </c>
      <c r="AK272" s="18">
        <v>42123</v>
      </c>
      <c r="AL272" s="19" t="s">
        <v>347</v>
      </c>
      <c r="AM272" s="20" t="s">
        <v>328</v>
      </c>
      <c r="AN272" s="20" t="s">
        <v>329</v>
      </c>
      <c r="AO272" s="21" t="s">
        <v>329</v>
      </c>
      <c r="AP272" s="22">
        <v>2.56</v>
      </c>
    </row>
    <row r="273" spans="1:42" hidden="1" x14ac:dyDescent="0.35">
      <c r="A273" t="s">
        <v>845</v>
      </c>
      <c r="B273" t="s">
        <v>35</v>
      </c>
      <c r="C273" t="s">
        <v>12</v>
      </c>
      <c r="D273">
        <v>112414</v>
      </c>
      <c r="F273" s="7">
        <v>42123</v>
      </c>
      <c r="G273" t="s">
        <v>587</v>
      </c>
      <c r="H273">
        <v>-1.3</v>
      </c>
      <c r="J273" t="s">
        <v>12</v>
      </c>
      <c r="K273">
        <v>112414</v>
      </c>
      <c r="L273" t="s">
        <v>15</v>
      </c>
      <c r="M273" t="str">
        <f>M272</f>
        <v>IDCC</v>
      </c>
      <c r="N273" s="12" t="str">
        <f>AL272</f>
        <v>12.8200 SHRS INTERDIGITAL INC PA FOR FUTURE ISSUES SEE 458660 COM RD 04/15 PD 04/29/15</v>
      </c>
      <c r="S273">
        <f t="shared" si="7"/>
        <v>12.82</v>
      </c>
      <c r="T273">
        <f>SUMPRODUCT(--($D$2:M272=M273), --($B$2:K272=112414),$H$2:Q272)</f>
        <v>6.49</v>
      </c>
      <c r="U273">
        <f>SUMPRODUCT(--($D$2:M272=M273), --($B$2:K272=22115),$H$2:Q272)</f>
        <v>6.33</v>
      </c>
      <c r="V273"/>
      <c r="W273" s="15"/>
      <c r="X273" s="15"/>
      <c r="Y273" s="15"/>
      <c r="Z273" t="s">
        <v>243</v>
      </c>
      <c r="AB273" t="s">
        <v>244</v>
      </c>
      <c r="AC273" s="7">
        <f>AC272</f>
        <v>42123</v>
      </c>
      <c r="AD273" t="str">
        <f>M273&amp;" - "&amp;L273&amp;" - "&amp;J273&amp;" - "&amp;K273</f>
        <v>IDCC - Div - Mt - 112414</v>
      </c>
      <c r="AG273" s="13">
        <f>-AG272</f>
        <v>-1.3</v>
      </c>
      <c r="AI273" t="str">
        <f t="shared" si="8"/>
        <v>Dividend from IDCC - Mt - 112414</v>
      </c>
      <c r="AK273" s="18"/>
      <c r="AL273" s="19"/>
      <c r="AM273" s="20"/>
      <c r="AN273" s="20"/>
      <c r="AO273" s="21"/>
      <c r="AP273" s="22"/>
    </row>
    <row r="274" spans="1:42" hidden="1" x14ac:dyDescent="0.35">
      <c r="A274" t="s">
        <v>845</v>
      </c>
      <c r="B274" t="s">
        <v>52</v>
      </c>
      <c r="C274" t="s">
        <v>12</v>
      </c>
      <c r="D274">
        <v>22115</v>
      </c>
      <c r="F274" s="7">
        <v>42144</v>
      </c>
      <c r="G274" t="s">
        <v>102</v>
      </c>
      <c r="H274">
        <v>3.35</v>
      </c>
      <c r="J274" t="s">
        <v>12</v>
      </c>
      <c r="K274">
        <v>22115</v>
      </c>
      <c r="L274" t="s">
        <v>15</v>
      </c>
      <c r="M274" t="str">
        <f>M272</f>
        <v>IDCC</v>
      </c>
      <c r="N274" s="12" t="s">
        <v>249</v>
      </c>
      <c r="R274" s="13">
        <f>AP272-R272</f>
        <v>1.26</v>
      </c>
      <c r="S274">
        <f t="shared" si="7"/>
        <v>12.82</v>
      </c>
      <c r="T274">
        <f>SUMPRODUCT(--($D$2:M273=M274), --($B$2:K273=112414),$H$2:Q273)</f>
        <v>6.49</v>
      </c>
      <c r="U274">
        <f>SUMPRODUCT(--($D$2:M273=M274), --($B$2:K273=22115),$H$2:Q273)</f>
        <v>6.33</v>
      </c>
      <c r="V274"/>
      <c r="W274" s="15">
        <f>T274/S274</f>
        <v>0.50624024960998437</v>
      </c>
      <c r="X274" s="15">
        <f>U274/S274</f>
        <v>0.49375975039001557</v>
      </c>
      <c r="Y274" s="15"/>
      <c r="Z274" t="s">
        <v>243</v>
      </c>
      <c r="AB274" t="s">
        <v>244</v>
      </c>
      <c r="AC274" s="7">
        <f>AC272</f>
        <v>42123</v>
      </c>
      <c r="AD274" t="s">
        <v>102</v>
      </c>
      <c r="AF274" t="str">
        <f>"Cash From "&amp;AI274</f>
        <v>Cash From Dividend from IDCC - Mt - 22115</v>
      </c>
      <c r="AG274" s="16">
        <f>R274</f>
        <v>1.26</v>
      </c>
      <c r="AI274" t="str">
        <f t="shared" si="8"/>
        <v>Dividend from IDCC - Mt - 22115</v>
      </c>
      <c r="AK274" s="18"/>
      <c r="AL274" s="19"/>
      <c r="AM274" s="20"/>
      <c r="AN274" s="20"/>
      <c r="AO274" s="21"/>
      <c r="AP274" s="22"/>
    </row>
    <row r="275" spans="1:42" hidden="1" x14ac:dyDescent="0.35">
      <c r="A275" t="s">
        <v>845</v>
      </c>
      <c r="B275" t="s">
        <v>52</v>
      </c>
      <c r="C275" t="s">
        <v>12</v>
      </c>
      <c r="D275">
        <v>22115</v>
      </c>
      <c r="F275" s="7">
        <v>42144</v>
      </c>
      <c r="G275" t="s">
        <v>587</v>
      </c>
      <c r="H275">
        <v>-3.35</v>
      </c>
      <c r="J275" t="s">
        <v>12</v>
      </c>
      <c r="K275">
        <v>22115</v>
      </c>
      <c r="L275" t="s">
        <v>15</v>
      </c>
      <c r="M275" t="str">
        <f>M272</f>
        <v>IDCC</v>
      </c>
      <c r="S275">
        <f t="shared" si="7"/>
        <v>12.82</v>
      </c>
      <c r="T275">
        <f>SUMPRODUCT(--($D$2:M274=M275), --($B$2:K274=112414),$H$2:Q274)</f>
        <v>6.49</v>
      </c>
      <c r="U275">
        <f>SUMPRODUCT(--($D$2:M274=M275), --($B$2:K274=22115),$H$2:Q274)</f>
        <v>6.33</v>
      </c>
      <c r="V275"/>
      <c r="W275" s="15"/>
      <c r="X275" s="15"/>
      <c r="Y275" s="15"/>
      <c r="Z275" t="s">
        <v>243</v>
      </c>
      <c r="AB275" t="s">
        <v>244</v>
      </c>
      <c r="AC275" s="7">
        <f>AC272</f>
        <v>42123</v>
      </c>
      <c r="AD275" t="str">
        <f>M275&amp;" - "&amp;L275&amp;" - "&amp;J275&amp;" - "&amp;K275</f>
        <v>IDCC - Div - Mt - 22115</v>
      </c>
      <c r="AG275" s="13">
        <f>-AG274</f>
        <v>-1.26</v>
      </c>
      <c r="AI275" t="str">
        <f t="shared" si="8"/>
        <v>Dividend from IDCC - Mt - 22115</v>
      </c>
      <c r="AK275" s="18"/>
      <c r="AL275" s="19"/>
      <c r="AM275" s="20"/>
      <c r="AN275" s="20"/>
      <c r="AO275" s="21"/>
      <c r="AP275" s="22"/>
    </row>
    <row r="276" spans="1:42" hidden="1" x14ac:dyDescent="0.35">
      <c r="A276" t="s">
        <v>845</v>
      </c>
      <c r="B276" t="s">
        <v>52</v>
      </c>
      <c r="C276" t="s">
        <v>12</v>
      </c>
      <c r="D276">
        <v>112414</v>
      </c>
      <c r="F276" s="7">
        <v>42144</v>
      </c>
      <c r="G276" t="s">
        <v>102</v>
      </c>
      <c r="H276">
        <v>3.15</v>
      </c>
      <c r="J276" t="s">
        <v>12</v>
      </c>
      <c r="K276">
        <v>112414</v>
      </c>
      <c r="L276" t="s">
        <v>15</v>
      </c>
      <c r="M276" t="s">
        <v>52</v>
      </c>
      <c r="N276" s="12" t="s">
        <v>249</v>
      </c>
      <c r="R276" s="13">
        <f>ROUND(IF(K276=112414,W276,X276)*AP276,2)</f>
        <v>3.15</v>
      </c>
      <c r="S276">
        <f t="shared" si="7"/>
        <v>38.25</v>
      </c>
      <c r="T276">
        <f>SUMPRODUCT(--($D$2:M275=M276), --($B$2:K275=112414),$H$2:Q275)</f>
        <v>18.55</v>
      </c>
      <c r="U276">
        <f>SUMPRODUCT(--($D$2:M275=M276), --($B$2:K275=22115),$H$2:Q275)</f>
        <v>19.7</v>
      </c>
      <c r="V276"/>
      <c r="W276" s="15">
        <f>T276/S276</f>
        <v>0.48496732026143791</v>
      </c>
      <c r="X276" s="15">
        <f>U276/S276</f>
        <v>0.51503267973856204</v>
      </c>
      <c r="Y276" s="15"/>
      <c r="Z276" t="s">
        <v>243</v>
      </c>
      <c r="AB276" t="s">
        <v>244</v>
      </c>
      <c r="AC276" s="7">
        <f>AK276</f>
        <v>42144</v>
      </c>
      <c r="AD276" t="s">
        <v>102</v>
      </c>
      <c r="AF276" t="str">
        <f>"Cash From "&amp;AI276</f>
        <v>Cash From Dividend from WSTG - Mt - 112414</v>
      </c>
      <c r="AG276" s="16">
        <f>R276</f>
        <v>3.15</v>
      </c>
      <c r="AI276" t="str">
        <f t="shared" si="8"/>
        <v>Dividend from WSTG - Mt - 112414</v>
      </c>
      <c r="AK276" s="18">
        <v>42144</v>
      </c>
      <c r="AL276" s="19" t="s">
        <v>348</v>
      </c>
      <c r="AM276" s="20" t="s">
        <v>328</v>
      </c>
      <c r="AN276" s="20" t="s">
        <v>329</v>
      </c>
      <c r="AO276" s="21" t="s">
        <v>329</v>
      </c>
      <c r="AP276" s="22">
        <v>6.5</v>
      </c>
    </row>
    <row r="277" spans="1:42" hidden="1" x14ac:dyDescent="0.35">
      <c r="A277" t="s">
        <v>845</v>
      </c>
      <c r="B277" t="s">
        <v>52</v>
      </c>
      <c r="C277" t="s">
        <v>12</v>
      </c>
      <c r="D277">
        <v>112414</v>
      </c>
      <c r="F277" s="7">
        <v>42144</v>
      </c>
      <c r="G277" t="s">
        <v>587</v>
      </c>
      <c r="H277">
        <v>-3.15</v>
      </c>
      <c r="J277" t="s">
        <v>12</v>
      </c>
      <c r="K277">
        <v>112414</v>
      </c>
      <c r="L277" t="s">
        <v>15</v>
      </c>
      <c r="M277" t="str">
        <f>M276</f>
        <v>WSTG</v>
      </c>
      <c r="N277" s="12" t="str">
        <f>AL276</f>
        <v>38.2500 SHRS WAYSIDE TECHNOLOGY GROUP INC COM RD 05/13 PD 05/20/15</v>
      </c>
      <c r="S277">
        <f t="shared" si="7"/>
        <v>38.25</v>
      </c>
      <c r="T277">
        <f>SUMPRODUCT(--($D$2:M276=M277), --($B$2:K276=112414),$H$2:Q276)</f>
        <v>18.55</v>
      </c>
      <c r="U277">
        <f>SUMPRODUCT(--($D$2:M276=M277), --($B$2:K276=22115),$H$2:Q276)</f>
        <v>19.7</v>
      </c>
      <c r="V277"/>
      <c r="W277" s="15"/>
      <c r="X277" s="15"/>
      <c r="Y277" s="15"/>
      <c r="Z277" t="s">
        <v>243</v>
      </c>
      <c r="AB277" t="s">
        <v>244</v>
      </c>
      <c r="AC277" s="7">
        <f>AC276</f>
        <v>42144</v>
      </c>
      <c r="AD277" t="str">
        <f>M277&amp;" - "&amp;L277&amp;" - "&amp;J277&amp;" - "&amp;K277</f>
        <v>WSTG - Div - Mt - 112414</v>
      </c>
      <c r="AG277" s="13">
        <f>-AG276</f>
        <v>-3.15</v>
      </c>
      <c r="AI277" t="str">
        <f t="shared" si="8"/>
        <v>Dividend from WSTG - Mt - 112414</v>
      </c>
      <c r="AK277" s="18"/>
      <c r="AL277" s="19"/>
      <c r="AM277" s="20"/>
      <c r="AN277" s="20"/>
      <c r="AO277" s="21"/>
      <c r="AP277" s="22"/>
    </row>
    <row r="278" spans="1:42" hidden="1" x14ac:dyDescent="0.35">
      <c r="A278" t="s">
        <v>845</v>
      </c>
      <c r="B278" t="s">
        <v>42</v>
      </c>
      <c r="C278" t="s">
        <v>12</v>
      </c>
      <c r="D278">
        <v>22115</v>
      </c>
      <c r="F278" s="7">
        <v>42146</v>
      </c>
      <c r="G278" t="s">
        <v>102</v>
      </c>
      <c r="H278">
        <v>3.99</v>
      </c>
      <c r="J278" t="s">
        <v>12</v>
      </c>
      <c r="K278">
        <v>22115</v>
      </c>
      <c r="L278" t="s">
        <v>15</v>
      </c>
      <c r="M278" t="str">
        <f>M276</f>
        <v>WSTG</v>
      </c>
      <c r="N278" s="12" t="s">
        <v>249</v>
      </c>
      <c r="R278" s="13">
        <f>AP276-R276</f>
        <v>3.35</v>
      </c>
      <c r="S278">
        <f t="shared" si="7"/>
        <v>38.25</v>
      </c>
      <c r="T278">
        <f>SUMPRODUCT(--($D$2:M277=M278), --($B$2:K277=112414),$H$2:Q277)</f>
        <v>18.55</v>
      </c>
      <c r="U278">
        <f>SUMPRODUCT(--($D$2:M277=M278), --($B$2:K277=22115),$H$2:Q277)</f>
        <v>19.7</v>
      </c>
      <c r="V278"/>
      <c r="W278" s="15">
        <f>T278/S278</f>
        <v>0.48496732026143791</v>
      </c>
      <c r="X278" s="15">
        <f>U278/S278</f>
        <v>0.51503267973856204</v>
      </c>
      <c r="Y278" s="15"/>
      <c r="Z278" t="s">
        <v>243</v>
      </c>
      <c r="AB278" t="s">
        <v>244</v>
      </c>
      <c r="AC278" s="7">
        <f>AC276</f>
        <v>42144</v>
      </c>
      <c r="AD278" t="s">
        <v>102</v>
      </c>
      <c r="AF278" t="str">
        <f>"Cash From "&amp;AI278</f>
        <v>Cash From Dividend from WSTG - Mt - 22115</v>
      </c>
      <c r="AG278" s="16">
        <f>R278</f>
        <v>3.35</v>
      </c>
      <c r="AI278" t="str">
        <f t="shared" si="8"/>
        <v>Dividend from WSTG - Mt - 22115</v>
      </c>
      <c r="AK278" s="18"/>
      <c r="AL278" s="19"/>
      <c r="AM278" s="20"/>
      <c r="AN278" s="20"/>
      <c r="AO278" s="21"/>
      <c r="AP278" s="22"/>
    </row>
    <row r="279" spans="1:42" hidden="1" x14ac:dyDescent="0.35">
      <c r="A279" t="s">
        <v>845</v>
      </c>
      <c r="B279" t="s">
        <v>42</v>
      </c>
      <c r="C279" t="s">
        <v>12</v>
      </c>
      <c r="D279">
        <v>22115</v>
      </c>
      <c r="F279" s="7">
        <v>42146</v>
      </c>
      <c r="G279" t="s">
        <v>587</v>
      </c>
      <c r="H279">
        <v>-3.99</v>
      </c>
      <c r="J279" t="s">
        <v>12</v>
      </c>
      <c r="K279">
        <v>22115</v>
      </c>
      <c r="L279" t="s">
        <v>15</v>
      </c>
      <c r="M279" t="str">
        <f>M276</f>
        <v>WSTG</v>
      </c>
      <c r="S279">
        <f t="shared" si="7"/>
        <v>38.25</v>
      </c>
      <c r="T279">
        <f>SUMPRODUCT(--($D$2:M278=M279), --($B$2:K278=112414),$H$2:Q278)</f>
        <v>18.55</v>
      </c>
      <c r="U279">
        <f>SUMPRODUCT(--($D$2:M278=M279), --($B$2:K278=22115),$H$2:Q278)</f>
        <v>19.7</v>
      </c>
      <c r="V279"/>
      <c r="W279" s="15"/>
      <c r="X279" s="15"/>
      <c r="Y279" s="15"/>
      <c r="Z279" t="s">
        <v>243</v>
      </c>
      <c r="AB279" t="s">
        <v>244</v>
      </c>
      <c r="AC279" s="7">
        <f>AC276</f>
        <v>42144</v>
      </c>
      <c r="AD279" t="str">
        <f>M279&amp;" - "&amp;L279&amp;" - "&amp;J279&amp;" - "&amp;K279</f>
        <v>WSTG - Div - Mt - 22115</v>
      </c>
      <c r="AG279" s="13">
        <f>-AG278</f>
        <v>-3.35</v>
      </c>
      <c r="AI279" t="str">
        <f t="shared" si="8"/>
        <v>Dividend from WSTG - Mt - 22115</v>
      </c>
      <c r="AK279" s="18"/>
      <c r="AL279" s="19"/>
      <c r="AM279" s="20"/>
      <c r="AN279" s="20"/>
      <c r="AO279" s="21"/>
      <c r="AP279" s="22"/>
    </row>
    <row r="280" spans="1:42" hidden="1" x14ac:dyDescent="0.35">
      <c r="A280" t="s">
        <v>845</v>
      </c>
      <c r="B280" t="s">
        <v>42</v>
      </c>
      <c r="C280" t="s">
        <v>12</v>
      </c>
      <c r="D280">
        <v>112414</v>
      </c>
      <c r="F280" s="7">
        <v>42146</v>
      </c>
      <c r="G280" t="s">
        <v>102</v>
      </c>
      <c r="H280">
        <v>4.32</v>
      </c>
      <c r="J280" t="s">
        <v>12</v>
      </c>
      <c r="K280">
        <v>112414</v>
      </c>
      <c r="L280" t="s">
        <v>15</v>
      </c>
      <c r="M280" t="s">
        <v>42</v>
      </c>
      <c r="N280" s="12" t="s">
        <v>249</v>
      </c>
      <c r="R280" s="13">
        <f>ROUND(IF(K280=112414,W280,X280)*AP280,2)</f>
        <v>4.32</v>
      </c>
      <c r="S280">
        <f t="shared" si="7"/>
        <v>46.14</v>
      </c>
      <c r="T280">
        <f>SUMPRODUCT(--($D$2:M279=M280), --($B$2:K279=112414),$H$2:Q279)</f>
        <v>24.01</v>
      </c>
      <c r="U280">
        <f>SUMPRODUCT(--($D$2:M279=M280), --($B$2:K279=22115),$H$2:Q279)</f>
        <v>22.13</v>
      </c>
      <c r="V280"/>
      <c r="W280" s="15">
        <f>T280/S280</f>
        <v>0.52037277850021679</v>
      </c>
      <c r="X280" s="15">
        <f>U280/S280</f>
        <v>0.47962722149978326</v>
      </c>
      <c r="Y280" s="15"/>
      <c r="Z280" t="s">
        <v>243</v>
      </c>
      <c r="AB280" t="s">
        <v>244</v>
      </c>
      <c r="AC280" s="7">
        <f>AK280</f>
        <v>42146</v>
      </c>
      <c r="AD280" t="s">
        <v>102</v>
      </c>
      <c r="AF280" t="str">
        <f>"Cash From "&amp;AI280</f>
        <v>Cash From Dividend from PETS - Mt - 112414</v>
      </c>
      <c r="AG280" s="16">
        <f>R280</f>
        <v>4.32</v>
      </c>
      <c r="AI280" t="str">
        <f t="shared" si="8"/>
        <v>Dividend from PETS - Mt - 112414</v>
      </c>
      <c r="AK280" s="18">
        <v>42146</v>
      </c>
      <c r="AL280" s="19" t="s">
        <v>349</v>
      </c>
      <c r="AM280" s="20" t="s">
        <v>328</v>
      </c>
      <c r="AN280" s="20" t="s">
        <v>329</v>
      </c>
      <c r="AO280" s="21" t="s">
        <v>329</v>
      </c>
      <c r="AP280" s="22">
        <v>8.31</v>
      </c>
    </row>
    <row r="281" spans="1:42" hidden="1" x14ac:dyDescent="0.35">
      <c r="A281" t="s">
        <v>845</v>
      </c>
      <c r="B281" t="s">
        <v>42</v>
      </c>
      <c r="C281" t="s">
        <v>12</v>
      </c>
      <c r="D281">
        <v>112414</v>
      </c>
      <c r="F281" s="7">
        <v>42146</v>
      </c>
      <c r="G281" t="s">
        <v>587</v>
      </c>
      <c r="H281">
        <v>-4.32</v>
      </c>
      <c r="J281" t="s">
        <v>12</v>
      </c>
      <c r="K281">
        <v>112414</v>
      </c>
      <c r="L281" t="s">
        <v>15</v>
      </c>
      <c r="M281" t="str">
        <f>M280</f>
        <v>PETS</v>
      </c>
      <c r="N281" s="12" t="str">
        <f>AL280</f>
        <v>46.1400 SHRS PETMED EXPRESS INC COMMON STK RD 05/15 PD 05/22/15</v>
      </c>
      <c r="S281">
        <f t="shared" si="7"/>
        <v>46.14</v>
      </c>
      <c r="T281">
        <f>SUMPRODUCT(--($D$2:M280=M281), --($B$2:K280=112414),$H$2:Q280)</f>
        <v>24.01</v>
      </c>
      <c r="U281">
        <f>SUMPRODUCT(--($D$2:M280=M281), --($B$2:K280=22115),$H$2:Q280)</f>
        <v>22.13</v>
      </c>
      <c r="V281"/>
      <c r="W281" s="15"/>
      <c r="X281" s="15"/>
      <c r="Y281" s="15"/>
      <c r="Z281" t="s">
        <v>243</v>
      </c>
      <c r="AB281" t="s">
        <v>244</v>
      </c>
      <c r="AC281" s="7">
        <f>AC280</f>
        <v>42146</v>
      </c>
      <c r="AD281" t="str">
        <f>M281&amp;" - "&amp;L281&amp;" - "&amp;J281&amp;" - "&amp;K281</f>
        <v>PETS - Div - Mt - 112414</v>
      </c>
      <c r="AG281" s="13">
        <f>-AG280</f>
        <v>-4.32</v>
      </c>
      <c r="AI281" t="str">
        <f t="shared" si="8"/>
        <v>Dividend from PETS - Mt - 112414</v>
      </c>
      <c r="AK281" s="18"/>
      <c r="AL281" s="19"/>
      <c r="AM281" s="20"/>
      <c r="AN281" s="20"/>
      <c r="AO281" s="21"/>
      <c r="AP281" s="22"/>
    </row>
    <row r="282" spans="1:42" hidden="1" x14ac:dyDescent="0.35">
      <c r="A282" t="s">
        <v>246</v>
      </c>
      <c r="C282" t="s">
        <v>12</v>
      </c>
      <c r="F282" s="7">
        <v>42150</v>
      </c>
      <c r="G282" t="s">
        <v>102</v>
      </c>
      <c r="H282">
        <v>10000</v>
      </c>
      <c r="S282"/>
      <c r="T282"/>
      <c r="U282"/>
      <c r="V282"/>
      <c r="W282" s="15"/>
      <c r="X282" s="15"/>
      <c r="Y282" s="15"/>
      <c r="Z282" t="s">
        <v>243</v>
      </c>
      <c r="AB282" t="s">
        <v>244</v>
      </c>
      <c r="AC282" s="7">
        <f>AK282</f>
        <v>42150</v>
      </c>
      <c r="AD282" t="s">
        <v>102</v>
      </c>
      <c r="AF282" t="s">
        <v>246</v>
      </c>
      <c r="AG282" s="13">
        <f>AP282</f>
        <v>10000</v>
      </c>
      <c r="AI282" t="s">
        <v>247</v>
      </c>
      <c r="AK282" s="18">
        <v>42150</v>
      </c>
      <c r="AL282" s="19" t="s">
        <v>350</v>
      </c>
      <c r="AM282" s="20" t="s">
        <v>345</v>
      </c>
      <c r="AN282" s="20" t="s">
        <v>329</v>
      </c>
      <c r="AO282" s="21" t="s">
        <v>329</v>
      </c>
      <c r="AP282" s="22">
        <v>10000</v>
      </c>
    </row>
    <row r="283" spans="1:42" hidden="1" x14ac:dyDescent="0.35">
      <c r="A283" t="s">
        <v>246</v>
      </c>
      <c r="C283" t="s">
        <v>12</v>
      </c>
      <c r="F283" s="7">
        <v>42150</v>
      </c>
      <c r="G283" t="s">
        <v>101</v>
      </c>
      <c r="H283">
        <v>-10000</v>
      </c>
      <c r="S283"/>
      <c r="T283"/>
      <c r="U283"/>
      <c r="V283"/>
      <c r="W283" s="15"/>
      <c r="X283" s="15"/>
      <c r="Y283" s="15"/>
      <c r="Z283" t="s">
        <v>243</v>
      </c>
      <c r="AA283"/>
      <c r="AB283" t="s">
        <v>244</v>
      </c>
      <c r="AC283" s="7">
        <f>AC282</f>
        <v>42150</v>
      </c>
      <c r="AD283" t="s">
        <v>101</v>
      </c>
      <c r="AG283" s="13">
        <f>-AG282</f>
        <v>-10000</v>
      </c>
      <c r="AI283" t="s">
        <v>247</v>
      </c>
      <c r="AK283" s="18"/>
      <c r="AL283" s="19"/>
      <c r="AM283" s="20"/>
      <c r="AN283" s="20"/>
      <c r="AO283" s="21"/>
      <c r="AP283" s="22"/>
    </row>
    <row r="284" spans="1:42" hidden="1" x14ac:dyDescent="0.35">
      <c r="A284" t="s">
        <v>848</v>
      </c>
      <c r="B284" t="s">
        <v>25</v>
      </c>
      <c r="C284" t="s">
        <v>12</v>
      </c>
      <c r="D284">
        <v>52815</v>
      </c>
      <c r="E284" s="4">
        <v>9.48</v>
      </c>
      <c r="F284" s="7">
        <v>42152</v>
      </c>
      <c r="G284" t="s">
        <v>690</v>
      </c>
      <c r="H284">
        <v>337.87</v>
      </c>
      <c r="J284" t="s">
        <v>12</v>
      </c>
      <c r="K284">
        <v>52815</v>
      </c>
      <c r="L284" t="s">
        <v>14</v>
      </c>
      <c r="M284" t="s">
        <v>25</v>
      </c>
      <c r="Q284" s="4">
        <v>9.48</v>
      </c>
      <c r="R284" s="13">
        <v>337.87</v>
      </c>
      <c r="S284"/>
      <c r="U284"/>
      <c r="V284"/>
      <c r="W284" s="15"/>
      <c r="X284" s="15"/>
      <c r="Y284" s="15"/>
      <c r="Z284" t="s">
        <v>243</v>
      </c>
      <c r="AA284"/>
      <c r="AB284" t="s">
        <v>244</v>
      </c>
      <c r="AC284" s="7">
        <v>42152</v>
      </c>
      <c r="AD284" t="str">
        <f>M284&amp;" - "&amp;L284&amp;" - "&amp;J284&amp;" - "&amp;K284</f>
        <v>AGX - Inv - Mt - 52815</v>
      </c>
      <c r="AG284" s="13">
        <f>R284</f>
        <v>337.87</v>
      </c>
      <c r="AI284" t="str">
        <f t="shared" ref="AI284:AI315" si="9">"Purchase of "&amp;M284&amp;" - "&amp;J284&amp;" - "&amp;K284</f>
        <v>Purchase of AGX - Mt - 52815</v>
      </c>
      <c r="AK284" s="17"/>
      <c r="AL284" s="17"/>
      <c r="AM284" s="17"/>
      <c r="AN284" s="17"/>
      <c r="AO284" s="17"/>
      <c r="AP284" s="17"/>
    </row>
    <row r="285" spans="1:42" hidden="1" x14ac:dyDescent="0.35">
      <c r="A285" t="s">
        <v>848</v>
      </c>
      <c r="B285" t="s">
        <v>25</v>
      </c>
      <c r="C285" t="s">
        <v>12</v>
      </c>
      <c r="D285">
        <v>52815</v>
      </c>
      <c r="F285" s="7">
        <v>42152</v>
      </c>
      <c r="G285" t="s">
        <v>806</v>
      </c>
      <c r="H285">
        <v>0.34</v>
      </c>
      <c r="J285" t="s">
        <v>12</v>
      </c>
      <c r="K285">
        <v>52815</v>
      </c>
      <c r="L285" t="s">
        <v>589</v>
      </c>
      <c r="M285" t="str">
        <f>M284</f>
        <v>AGX</v>
      </c>
      <c r="R285" s="13">
        <v>0.34</v>
      </c>
      <c r="S285"/>
      <c r="T285"/>
      <c r="U285"/>
      <c r="V285"/>
      <c r="W285" s="15"/>
      <c r="X285" s="15"/>
      <c r="Y285" s="15"/>
      <c r="Z285" t="s">
        <v>243</v>
      </c>
      <c r="AA285"/>
      <c r="AB285" t="s">
        <v>244</v>
      </c>
      <c r="AC285" s="7">
        <v>42152</v>
      </c>
      <c r="AD285" t="str">
        <f>M285&amp;" - "&amp;L285&amp;" - "&amp;J285&amp;" - "&amp;K285</f>
        <v>AGX - Purchase Fee - Mt - 52815</v>
      </c>
      <c r="AG285" s="13">
        <f>R285</f>
        <v>0.34</v>
      </c>
      <c r="AI285" t="str">
        <f t="shared" si="9"/>
        <v>Purchase of AGX - Mt - 52815</v>
      </c>
      <c r="AK285" s="17"/>
      <c r="AL285" s="17"/>
      <c r="AM285" s="17"/>
      <c r="AN285" s="17"/>
      <c r="AO285" s="17"/>
      <c r="AP285" s="17"/>
    </row>
    <row r="286" spans="1:42" hidden="1" x14ac:dyDescent="0.35">
      <c r="A286" t="s">
        <v>848</v>
      </c>
      <c r="B286" t="s">
        <v>25</v>
      </c>
      <c r="C286" t="s">
        <v>12</v>
      </c>
      <c r="D286">
        <v>52815</v>
      </c>
      <c r="F286" s="7">
        <v>42152</v>
      </c>
      <c r="G286" t="s">
        <v>102</v>
      </c>
      <c r="H286">
        <v>-338.21</v>
      </c>
      <c r="J286" t="s">
        <v>12</v>
      </c>
      <c r="K286">
        <v>52815</v>
      </c>
      <c r="M286" t="str">
        <f>M284</f>
        <v>AGX</v>
      </c>
      <c r="N286" s="12" t="s">
        <v>249</v>
      </c>
      <c r="Z286" t="s">
        <v>243</v>
      </c>
      <c r="AA286"/>
      <c r="AB286" t="s">
        <v>244</v>
      </c>
      <c r="AC286" s="7">
        <v>42152</v>
      </c>
      <c r="AD286" t="s">
        <v>102</v>
      </c>
      <c r="AF286" t="str">
        <f>"Cash To "&amp;AI286</f>
        <v>Cash To Purchase of AGX - Mt - 52815</v>
      </c>
      <c r="AG286" s="16">
        <f>-SUM(AG284:AG285)</f>
        <v>-338.21</v>
      </c>
      <c r="AI286" t="str">
        <f t="shared" si="9"/>
        <v>Purchase of AGX - Mt - 52815</v>
      </c>
      <c r="AK286" s="17"/>
      <c r="AL286" s="17"/>
      <c r="AM286" s="17"/>
      <c r="AN286" s="17"/>
      <c r="AO286" s="17"/>
      <c r="AP286" s="17"/>
    </row>
    <row r="287" spans="1:42" hidden="1" x14ac:dyDescent="0.35">
      <c r="A287" t="s">
        <v>848</v>
      </c>
      <c r="B287" t="s">
        <v>63</v>
      </c>
      <c r="C287" t="s">
        <v>12</v>
      </c>
      <c r="D287">
        <v>52815</v>
      </c>
      <c r="E287" s="4">
        <v>15.79</v>
      </c>
      <c r="F287" s="7">
        <v>42152</v>
      </c>
      <c r="G287" t="s">
        <v>691</v>
      </c>
      <c r="H287">
        <v>336.8</v>
      </c>
      <c r="J287" t="s">
        <v>12</v>
      </c>
      <c r="K287">
        <v>52815</v>
      </c>
      <c r="L287" t="s">
        <v>14</v>
      </c>
      <c r="M287" t="s">
        <v>63</v>
      </c>
      <c r="Q287" s="4">
        <v>15.79</v>
      </c>
      <c r="R287" s="13">
        <v>336.8</v>
      </c>
      <c r="S287"/>
      <c r="T287"/>
      <c r="U287"/>
      <c r="V287"/>
      <c r="W287" s="15"/>
      <c r="X287" s="15"/>
      <c r="Y287" s="15"/>
      <c r="Z287" t="s">
        <v>243</v>
      </c>
      <c r="AA287"/>
      <c r="AB287" t="s">
        <v>244</v>
      </c>
      <c r="AC287" s="7">
        <v>42152</v>
      </c>
      <c r="AD287" t="str">
        <f>M287&amp;" - "&amp;L287&amp;" - "&amp;J287&amp;" - "&amp;K287</f>
        <v>CLCT - Inv - Mt - 52815</v>
      </c>
      <c r="AG287" s="13">
        <f>R287</f>
        <v>336.8</v>
      </c>
      <c r="AI287" t="str">
        <f t="shared" si="9"/>
        <v>Purchase of CLCT - Mt - 52815</v>
      </c>
      <c r="AK287" s="17"/>
      <c r="AL287" s="17"/>
      <c r="AM287" s="17"/>
      <c r="AN287" s="17"/>
      <c r="AO287" s="17"/>
      <c r="AP287" s="17"/>
    </row>
    <row r="288" spans="1:42" hidden="1" x14ac:dyDescent="0.35">
      <c r="A288" t="s">
        <v>848</v>
      </c>
      <c r="B288" t="s">
        <v>63</v>
      </c>
      <c r="C288" t="s">
        <v>12</v>
      </c>
      <c r="D288">
        <v>52815</v>
      </c>
      <c r="F288" s="7">
        <v>42152</v>
      </c>
      <c r="G288" t="s">
        <v>807</v>
      </c>
      <c r="H288">
        <v>0.35</v>
      </c>
      <c r="J288" t="s">
        <v>12</v>
      </c>
      <c r="K288">
        <v>52815</v>
      </c>
      <c r="L288" t="s">
        <v>589</v>
      </c>
      <c r="M288" t="str">
        <f>M287</f>
        <v>CLCT</v>
      </c>
      <c r="R288" s="13">
        <v>0.35</v>
      </c>
      <c r="S288"/>
      <c r="T288"/>
      <c r="U288"/>
      <c r="V288"/>
      <c r="W288" s="15"/>
      <c r="X288" s="15"/>
      <c r="Y288" s="15"/>
      <c r="Z288" t="s">
        <v>243</v>
      </c>
      <c r="AA288"/>
      <c r="AB288" t="s">
        <v>244</v>
      </c>
      <c r="AC288" s="7">
        <v>42152</v>
      </c>
      <c r="AD288" t="str">
        <f>M288&amp;" - "&amp;L288&amp;" - "&amp;J288&amp;" - "&amp;K288</f>
        <v>CLCT - Purchase Fee - Mt - 52815</v>
      </c>
      <c r="AG288" s="13">
        <f>R288</f>
        <v>0.35</v>
      </c>
      <c r="AI288" t="str">
        <f t="shared" si="9"/>
        <v>Purchase of CLCT - Mt - 52815</v>
      </c>
      <c r="AK288" s="17"/>
      <c r="AL288" s="17"/>
      <c r="AM288" s="17"/>
      <c r="AN288" s="17"/>
      <c r="AO288" s="17"/>
      <c r="AP288" s="17"/>
    </row>
    <row r="289" spans="1:42" hidden="1" x14ac:dyDescent="0.35">
      <c r="A289" t="s">
        <v>848</v>
      </c>
      <c r="B289" t="s">
        <v>63</v>
      </c>
      <c r="C289" t="s">
        <v>12</v>
      </c>
      <c r="D289">
        <v>52815</v>
      </c>
      <c r="F289" s="7">
        <v>42152</v>
      </c>
      <c r="G289" t="s">
        <v>102</v>
      </c>
      <c r="H289">
        <v>-337.15000000000003</v>
      </c>
      <c r="J289" t="s">
        <v>12</v>
      </c>
      <c r="K289">
        <v>52815</v>
      </c>
      <c r="M289" t="str">
        <f>M287</f>
        <v>CLCT</v>
      </c>
      <c r="N289" s="12" t="s">
        <v>249</v>
      </c>
      <c r="Z289" t="s">
        <v>243</v>
      </c>
      <c r="AA289"/>
      <c r="AB289" t="s">
        <v>244</v>
      </c>
      <c r="AC289" s="7">
        <v>42152</v>
      </c>
      <c r="AD289" t="s">
        <v>102</v>
      </c>
      <c r="AF289" t="str">
        <f>"Cash To "&amp;AI289</f>
        <v>Cash To Purchase of CLCT - Mt - 52815</v>
      </c>
      <c r="AG289" s="16">
        <f>-SUM(AG287:AG288)</f>
        <v>-337.15000000000003</v>
      </c>
      <c r="AI289" t="str">
        <f t="shared" si="9"/>
        <v>Purchase of CLCT - Mt - 52815</v>
      </c>
      <c r="AK289" s="17"/>
      <c r="AL289" s="17"/>
      <c r="AM289" s="17"/>
      <c r="AN289" s="17"/>
      <c r="AO289" s="17"/>
      <c r="AP289" s="17"/>
    </row>
    <row r="290" spans="1:42" hidden="1" x14ac:dyDescent="0.35">
      <c r="A290" t="s">
        <v>848</v>
      </c>
      <c r="B290" t="s">
        <v>64</v>
      </c>
      <c r="C290" t="s">
        <v>12</v>
      </c>
      <c r="D290">
        <v>52815</v>
      </c>
      <c r="E290" s="4">
        <v>6.29</v>
      </c>
      <c r="F290" s="7">
        <v>42152</v>
      </c>
      <c r="G290" t="s">
        <v>692</v>
      </c>
      <c r="H290">
        <v>338.65</v>
      </c>
      <c r="J290" t="s">
        <v>12</v>
      </c>
      <c r="K290">
        <v>52815</v>
      </c>
      <c r="L290" t="s">
        <v>14</v>
      </c>
      <c r="M290" t="s">
        <v>64</v>
      </c>
      <c r="Q290" s="4">
        <v>6.29</v>
      </c>
      <c r="R290" s="13">
        <v>338.65</v>
      </c>
      <c r="S290"/>
      <c r="T290"/>
      <c r="U290"/>
      <c r="V290"/>
      <c r="W290" s="15"/>
      <c r="X290" s="15"/>
      <c r="Y290" s="15"/>
      <c r="Z290" t="s">
        <v>243</v>
      </c>
      <c r="AA290"/>
      <c r="AB290" t="s">
        <v>244</v>
      </c>
      <c r="AC290" s="7">
        <v>42152</v>
      </c>
      <c r="AD290" t="str">
        <f>M290&amp;" - "&amp;L290&amp;" - "&amp;J290&amp;" - "&amp;K290</f>
        <v>CPLA - Inv - Mt - 52815</v>
      </c>
      <c r="AG290" s="13">
        <f>R290</f>
        <v>338.65</v>
      </c>
      <c r="AI290" t="str">
        <f t="shared" si="9"/>
        <v>Purchase of CPLA - Mt - 52815</v>
      </c>
      <c r="AK290" s="17"/>
      <c r="AL290" s="17"/>
      <c r="AM290" s="17"/>
      <c r="AN290" s="17"/>
      <c r="AO290" s="17"/>
      <c r="AP290" s="17"/>
    </row>
    <row r="291" spans="1:42" hidden="1" x14ac:dyDescent="0.35">
      <c r="A291" t="s">
        <v>848</v>
      </c>
      <c r="B291" t="s">
        <v>64</v>
      </c>
      <c r="C291" t="s">
        <v>12</v>
      </c>
      <c r="D291">
        <v>52815</v>
      </c>
      <c r="F291" s="7">
        <v>42152</v>
      </c>
      <c r="G291" t="s">
        <v>808</v>
      </c>
      <c r="H291">
        <v>0.34</v>
      </c>
      <c r="J291" t="s">
        <v>12</v>
      </c>
      <c r="K291">
        <v>52815</v>
      </c>
      <c r="L291" t="s">
        <v>589</v>
      </c>
      <c r="M291" t="str">
        <f>M290</f>
        <v>CPLA</v>
      </c>
      <c r="R291" s="13">
        <v>0.34</v>
      </c>
      <c r="S291"/>
      <c r="T291"/>
      <c r="U291"/>
      <c r="V291"/>
      <c r="W291" s="15"/>
      <c r="X291" s="15"/>
      <c r="Y291" s="15"/>
      <c r="Z291" t="s">
        <v>243</v>
      </c>
      <c r="AA291"/>
      <c r="AB291" t="s">
        <v>244</v>
      </c>
      <c r="AC291" s="7">
        <v>42152</v>
      </c>
      <c r="AD291" t="str">
        <f>M291&amp;" - "&amp;L291&amp;" - "&amp;J291&amp;" - "&amp;K291</f>
        <v>CPLA - Purchase Fee - Mt - 52815</v>
      </c>
      <c r="AG291" s="13">
        <f>R291</f>
        <v>0.34</v>
      </c>
      <c r="AI291" t="str">
        <f t="shared" si="9"/>
        <v>Purchase of CPLA - Mt - 52815</v>
      </c>
      <c r="AK291" s="17"/>
      <c r="AL291" s="17"/>
      <c r="AM291" s="17"/>
      <c r="AN291" s="17"/>
      <c r="AO291" s="17"/>
      <c r="AP291" s="17"/>
    </row>
    <row r="292" spans="1:42" hidden="1" x14ac:dyDescent="0.35">
      <c r="A292" t="s">
        <v>848</v>
      </c>
      <c r="B292" t="s">
        <v>64</v>
      </c>
      <c r="C292" t="s">
        <v>12</v>
      </c>
      <c r="D292">
        <v>52815</v>
      </c>
      <c r="F292" s="7">
        <v>42152</v>
      </c>
      <c r="G292" t="s">
        <v>102</v>
      </c>
      <c r="H292">
        <v>-338.98999999999995</v>
      </c>
      <c r="J292" t="s">
        <v>12</v>
      </c>
      <c r="K292">
        <v>52815</v>
      </c>
      <c r="M292" t="str">
        <f>M290</f>
        <v>CPLA</v>
      </c>
      <c r="N292" s="12" t="s">
        <v>249</v>
      </c>
      <c r="Z292" t="s">
        <v>243</v>
      </c>
      <c r="AA292"/>
      <c r="AB292" t="s">
        <v>244</v>
      </c>
      <c r="AC292" s="7">
        <v>42152</v>
      </c>
      <c r="AD292" t="s">
        <v>102</v>
      </c>
      <c r="AF292" t="str">
        <f>"Cash To "&amp;AI292</f>
        <v>Cash To Purchase of CPLA - Mt - 52815</v>
      </c>
      <c r="AG292" s="16">
        <f>-SUM(AG290:AG291)</f>
        <v>-338.98999999999995</v>
      </c>
      <c r="AI292" t="str">
        <f t="shared" si="9"/>
        <v>Purchase of CPLA - Mt - 52815</v>
      </c>
      <c r="AK292" s="17"/>
      <c r="AL292" s="17"/>
      <c r="AM292" s="17"/>
      <c r="AN292" s="17"/>
      <c r="AO292" s="17"/>
      <c r="AP292" s="17"/>
    </row>
    <row r="293" spans="1:42" hidden="1" x14ac:dyDescent="0.35">
      <c r="A293" t="s">
        <v>848</v>
      </c>
      <c r="B293" t="s">
        <v>30</v>
      </c>
      <c r="C293" t="s">
        <v>12</v>
      </c>
      <c r="D293">
        <v>52815</v>
      </c>
      <c r="E293" s="4">
        <v>11.5</v>
      </c>
      <c r="F293" s="7">
        <v>42152</v>
      </c>
      <c r="G293" t="s">
        <v>693</v>
      </c>
      <c r="H293">
        <v>337.07</v>
      </c>
      <c r="J293" t="s">
        <v>12</v>
      </c>
      <c r="K293">
        <v>52815</v>
      </c>
      <c r="L293" t="s">
        <v>14</v>
      </c>
      <c r="M293" t="s">
        <v>30</v>
      </c>
      <c r="Q293" s="4">
        <v>11.5</v>
      </c>
      <c r="R293" s="13">
        <v>337.07</v>
      </c>
      <c r="S293"/>
      <c r="T293"/>
      <c r="U293"/>
      <c r="V293"/>
      <c r="W293" s="15"/>
      <c r="X293" s="15"/>
      <c r="Y293" s="15"/>
      <c r="Z293" t="s">
        <v>243</v>
      </c>
      <c r="AA293"/>
      <c r="AB293" t="s">
        <v>244</v>
      </c>
      <c r="AC293" s="7">
        <v>42152</v>
      </c>
      <c r="AD293" t="str">
        <f>M293&amp;" - "&amp;L293&amp;" - "&amp;J293&amp;" - "&amp;K293</f>
        <v>CSCO - Inv - Mt - 52815</v>
      </c>
      <c r="AG293" s="13">
        <f>R293</f>
        <v>337.07</v>
      </c>
      <c r="AI293" t="str">
        <f t="shared" si="9"/>
        <v>Purchase of CSCO - Mt - 52815</v>
      </c>
      <c r="AK293" s="17"/>
      <c r="AL293" s="17"/>
      <c r="AM293" s="17"/>
      <c r="AN293" s="17"/>
      <c r="AO293" s="17"/>
      <c r="AP293" s="17"/>
    </row>
    <row r="294" spans="1:42" hidden="1" x14ac:dyDescent="0.35">
      <c r="A294" t="s">
        <v>848</v>
      </c>
      <c r="B294" t="s">
        <v>30</v>
      </c>
      <c r="C294" t="s">
        <v>12</v>
      </c>
      <c r="D294">
        <v>52815</v>
      </c>
      <c r="F294" s="7">
        <v>42152</v>
      </c>
      <c r="G294" t="s">
        <v>809</v>
      </c>
      <c r="H294">
        <v>0.34</v>
      </c>
      <c r="J294" t="s">
        <v>12</v>
      </c>
      <c r="K294">
        <v>52815</v>
      </c>
      <c r="L294" t="s">
        <v>589</v>
      </c>
      <c r="M294" t="str">
        <f>M293</f>
        <v>CSCO</v>
      </c>
      <c r="R294" s="13">
        <v>0.34</v>
      </c>
      <c r="S294"/>
      <c r="T294"/>
      <c r="U294"/>
      <c r="V294"/>
      <c r="W294" s="15"/>
      <c r="X294" s="15"/>
      <c r="Y294" s="15"/>
      <c r="Z294" t="s">
        <v>243</v>
      </c>
      <c r="AA294"/>
      <c r="AB294" t="s">
        <v>244</v>
      </c>
      <c r="AC294" s="7">
        <v>42152</v>
      </c>
      <c r="AD294" t="str">
        <f>M294&amp;" - "&amp;L294&amp;" - "&amp;J294&amp;" - "&amp;K294</f>
        <v>CSCO - Purchase Fee - Mt - 52815</v>
      </c>
      <c r="AG294" s="13">
        <f>R294</f>
        <v>0.34</v>
      </c>
      <c r="AI294" t="str">
        <f t="shared" si="9"/>
        <v>Purchase of CSCO - Mt - 52815</v>
      </c>
      <c r="AK294" s="17"/>
      <c r="AL294" s="17"/>
      <c r="AM294" s="17"/>
      <c r="AN294" s="17"/>
      <c r="AO294" s="17"/>
      <c r="AP294" s="17"/>
    </row>
    <row r="295" spans="1:42" hidden="1" x14ac:dyDescent="0.35">
      <c r="A295" t="s">
        <v>848</v>
      </c>
      <c r="B295" t="s">
        <v>30</v>
      </c>
      <c r="C295" t="s">
        <v>12</v>
      </c>
      <c r="D295">
        <v>52815</v>
      </c>
      <c r="F295" s="7">
        <v>42152</v>
      </c>
      <c r="G295" t="s">
        <v>102</v>
      </c>
      <c r="H295">
        <v>-337.40999999999997</v>
      </c>
      <c r="J295" t="s">
        <v>12</v>
      </c>
      <c r="K295">
        <v>52815</v>
      </c>
      <c r="M295" t="str">
        <f>M293</f>
        <v>CSCO</v>
      </c>
      <c r="N295" s="12" t="s">
        <v>249</v>
      </c>
      <c r="Z295" t="s">
        <v>243</v>
      </c>
      <c r="AA295"/>
      <c r="AB295" t="s">
        <v>244</v>
      </c>
      <c r="AC295" s="7">
        <v>42152</v>
      </c>
      <c r="AD295" t="s">
        <v>102</v>
      </c>
      <c r="AF295" t="str">
        <f>"Cash To "&amp;AI295</f>
        <v>Cash To Purchase of CSCO - Mt - 52815</v>
      </c>
      <c r="AG295" s="16">
        <f>-SUM(AG293:AG294)</f>
        <v>-337.40999999999997</v>
      </c>
      <c r="AI295" t="str">
        <f t="shared" si="9"/>
        <v>Purchase of CSCO - Mt - 52815</v>
      </c>
      <c r="AK295" s="17"/>
      <c r="AL295" s="17"/>
      <c r="AM295" s="17"/>
      <c r="AN295" s="17"/>
      <c r="AO295" s="17"/>
      <c r="AP295" s="17"/>
    </row>
    <row r="296" spans="1:42" hidden="1" x14ac:dyDescent="0.35">
      <c r="A296" t="s">
        <v>848</v>
      </c>
      <c r="B296" t="s">
        <v>31</v>
      </c>
      <c r="C296" t="s">
        <v>12</v>
      </c>
      <c r="D296">
        <v>52815</v>
      </c>
      <c r="E296" s="4">
        <v>16.36</v>
      </c>
      <c r="F296" s="7">
        <v>42152</v>
      </c>
      <c r="G296" t="s">
        <v>694</v>
      </c>
      <c r="H296">
        <v>339.14</v>
      </c>
      <c r="J296" t="s">
        <v>12</v>
      </c>
      <c r="K296">
        <v>52815</v>
      </c>
      <c r="L296" t="s">
        <v>14</v>
      </c>
      <c r="M296" t="s">
        <v>31</v>
      </c>
      <c r="Q296" s="4">
        <v>16.36</v>
      </c>
      <c r="R296" s="13">
        <v>339.14</v>
      </c>
      <c r="S296"/>
      <c r="T296"/>
      <c r="U296"/>
      <c r="V296"/>
      <c r="W296" s="15"/>
      <c r="X296" s="15"/>
      <c r="Y296" s="15"/>
      <c r="Z296" t="s">
        <v>243</v>
      </c>
      <c r="AA296"/>
      <c r="AB296" t="s">
        <v>244</v>
      </c>
      <c r="AC296" s="7">
        <v>42152</v>
      </c>
      <c r="AD296" t="str">
        <f>M296&amp;" - "&amp;L296&amp;" - "&amp;J296&amp;" - "&amp;K296</f>
        <v>DEPO - Inv - Mt - 52815</v>
      </c>
      <c r="AG296" s="13">
        <f>R296</f>
        <v>339.14</v>
      </c>
      <c r="AI296" t="str">
        <f t="shared" si="9"/>
        <v>Purchase of DEPO - Mt - 52815</v>
      </c>
      <c r="AK296" s="17"/>
      <c r="AL296" s="17"/>
      <c r="AM296" s="17"/>
      <c r="AN296" s="17"/>
      <c r="AO296" s="17"/>
      <c r="AP296" s="17"/>
    </row>
    <row r="297" spans="1:42" hidden="1" x14ac:dyDescent="0.35">
      <c r="A297" t="s">
        <v>848</v>
      </c>
      <c r="B297" t="s">
        <v>31</v>
      </c>
      <c r="C297" t="s">
        <v>12</v>
      </c>
      <c r="D297">
        <v>52815</v>
      </c>
      <c r="F297" s="7">
        <v>42152</v>
      </c>
      <c r="G297" t="s">
        <v>810</v>
      </c>
      <c r="H297">
        <v>0.35</v>
      </c>
      <c r="J297" t="s">
        <v>12</v>
      </c>
      <c r="K297">
        <v>52815</v>
      </c>
      <c r="L297" t="s">
        <v>589</v>
      </c>
      <c r="M297" t="str">
        <f>M296</f>
        <v>DEPO</v>
      </c>
      <c r="R297" s="13">
        <v>0.35</v>
      </c>
      <c r="S297"/>
      <c r="T297"/>
      <c r="U297"/>
      <c r="V297"/>
      <c r="W297" s="15"/>
      <c r="X297" s="15"/>
      <c r="Y297" s="15"/>
      <c r="Z297" t="s">
        <v>243</v>
      </c>
      <c r="AA297"/>
      <c r="AB297" t="s">
        <v>244</v>
      </c>
      <c r="AC297" s="7">
        <v>42152</v>
      </c>
      <c r="AD297" t="str">
        <f>M297&amp;" - "&amp;L297&amp;" - "&amp;J297&amp;" - "&amp;K297</f>
        <v>DEPO - Purchase Fee - Mt - 52815</v>
      </c>
      <c r="AG297" s="13">
        <f>R297</f>
        <v>0.35</v>
      </c>
      <c r="AI297" t="str">
        <f t="shared" si="9"/>
        <v>Purchase of DEPO - Mt - 52815</v>
      </c>
      <c r="AK297" s="17"/>
      <c r="AL297" s="17"/>
      <c r="AM297" s="17"/>
      <c r="AN297" s="17"/>
      <c r="AO297" s="17"/>
      <c r="AP297" s="17"/>
    </row>
    <row r="298" spans="1:42" hidden="1" x14ac:dyDescent="0.35">
      <c r="A298" t="s">
        <v>848</v>
      </c>
      <c r="B298" t="s">
        <v>31</v>
      </c>
      <c r="C298" t="s">
        <v>12</v>
      </c>
      <c r="D298">
        <v>52815</v>
      </c>
      <c r="F298" s="7">
        <v>42152</v>
      </c>
      <c r="G298" t="s">
        <v>102</v>
      </c>
      <c r="H298">
        <v>-339.49</v>
      </c>
      <c r="J298" t="s">
        <v>12</v>
      </c>
      <c r="K298">
        <v>52815</v>
      </c>
      <c r="M298" t="str">
        <f>M296</f>
        <v>DEPO</v>
      </c>
      <c r="N298" s="12" t="s">
        <v>249</v>
      </c>
      <c r="Z298" t="s">
        <v>243</v>
      </c>
      <c r="AA298"/>
      <c r="AB298" t="s">
        <v>244</v>
      </c>
      <c r="AC298" s="7">
        <v>42152</v>
      </c>
      <c r="AD298" t="s">
        <v>102</v>
      </c>
      <c r="AF298" t="str">
        <f>"Cash To "&amp;AI298</f>
        <v>Cash To Purchase of DEPO - Mt - 52815</v>
      </c>
      <c r="AG298" s="16">
        <f>-SUM(AG296:AG297)</f>
        <v>-339.49</v>
      </c>
      <c r="AI298" t="str">
        <f t="shared" si="9"/>
        <v>Purchase of DEPO - Mt - 52815</v>
      </c>
      <c r="AK298" s="17"/>
      <c r="AL298" s="17"/>
      <c r="AM298" s="17"/>
      <c r="AN298" s="17"/>
      <c r="AO298" s="17"/>
      <c r="AP298" s="17"/>
    </row>
    <row r="299" spans="1:42" hidden="1" x14ac:dyDescent="0.35">
      <c r="A299" t="s">
        <v>848</v>
      </c>
      <c r="B299" t="s">
        <v>32</v>
      </c>
      <c r="C299" t="s">
        <v>12</v>
      </c>
      <c r="D299">
        <v>52815</v>
      </c>
      <c r="E299" s="4">
        <v>5.23</v>
      </c>
      <c r="F299" s="7">
        <v>42152</v>
      </c>
      <c r="G299" t="s">
        <v>695</v>
      </c>
      <c r="H299">
        <v>337.96</v>
      </c>
      <c r="J299" t="s">
        <v>12</v>
      </c>
      <c r="K299">
        <v>52815</v>
      </c>
      <c r="L299" t="s">
        <v>14</v>
      </c>
      <c r="M299" t="s">
        <v>32</v>
      </c>
      <c r="Q299" s="4">
        <v>5.23</v>
      </c>
      <c r="R299" s="13">
        <v>337.96</v>
      </c>
      <c r="S299"/>
      <c r="T299"/>
      <c r="U299"/>
      <c r="V299"/>
      <c r="W299" s="15"/>
      <c r="X299" s="15"/>
      <c r="Y299" s="15"/>
      <c r="Z299" t="s">
        <v>243</v>
      </c>
      <c r="AA299"/>
      <c r="AB299" t="s">
        <v>244</v>
      </c>
      <c r="AC299" s="7">
        <v>42152</v>
      </c>
      <c r="AD299" t="str">
        <f>M299&amp;" - "&amp;L299&amp;" - "&amp;J299&amp;" - "&amp;K299</f>
        <v>DLX - Inv - Mt - 52815</v>
      </c>
      <c r="AG299" s="13">
        <f>R299</f>
        <v>337.96</v>
      </c>
      <c r="AI299" t="str">
        <f t="shared" si="9"/>
        <v>Purchase of DLX - Mt - 52815</v>
      </c>
      <c r="AK299" s="17"/>
      <c r="AL299" s="17"/>
      <c r="AM299" s="17"/>
      <c r="AN299" s="17"/>
      <c r="AO299" s="17"/>
      <c r="AP299" s="17"/>
    </row>
    <row r="300" spans="1:42" hidden="1" x14ac:dyDescent="0.35">
      <c r="A300" t="s">
        <v>848</v>
      </c>
      <c r="B300" t="s">
        <v>32</v>
      </c>
      <c r="C300" t="s">
        <v>12</v>
      </c>
      <c r="D300">
        <v>52815</v>
      </c>
      <c r="F300" s="7">
        <v>42152</v>
      </c>
      <c r="G300" t="s">
        <v>811</v>
      </c>
      <c r="H300">
        <v>0.35</v>
      </c>
      <c r="J300" t="s">
        <v>12</v>
      </c>
      <c r="K300">
        <v>52815</v>
      </c>
      <c r="L300" t="s">
        <v>589</v>
      </c>
      <c r="M300" t="str">
        <f>M299</f>
        <v>DLX</v>
      </c>
      <c r="R300" s="13">
        <v>0.35</v>
      </c>
      <c r="S300"/>
      <c r="T300"/>
      <c r="U300"/>
      <c r="V300"/>
      <c r="W300" s="15"/>
      <c r="X300" s="15"/>
      <c r="Y300" s="15"/>
      <c r="Z300" t="s">
        <v>243</v>
      </c>
      <c r="AA300"/>
      <c r="AB300" t="s">
        <v>244</v>
      </c>
      <c r="AC300" s="7">
        <v>42152</v>
      </c>
      <c r="AD300" t="str">
        <f>M300&amp;" - "&amp;L300&amp;" - "&amp;J300&amp;" - "&amp;K300</f>
        <v>DLX - Purchase Fee - Mt - 52815</v>
      </c>
      <c r="AG300" s="13">
        <f>R300</f>
        <v>0.35</v>
      </c>
      <c r="AI300" t="str">
        <f t="shared" si="9"/>
        <v>Purchase of DLX - Mt - 52815</v>
      </c>
      <c r="AK300" s="17"/>
      <c r="AL300" s="17"/>
      <c r="AM300" s="17"/>
      <c r="AN300" s="17"/>
      <c r="AO300" s="17"/>
      <c r="AP300" s="17"/>
    </row>
    <row r="301" spans="1:42" hidden="1" x14ac:dyDescent="0.35">
      <c r="A301" t="s">
        <v>848</v>
      </c>
      <c r="B301" t="s">
        <v>32</v>
      </c>
      <c r="C301" t="s">
        <v>12</v>
      </c>
      <c r="D301">
        <v>52815</v>
      </c>
      <c r="F301" s="7">
        <v>42152</v>
      </c>
      <c r="G301" t="s">
        <v>102</v>
      </c>
      <c r="H301">
        <v>-338.31</v>
      </c>
      <c r="J301" t="s">
        <v>12</v>
      </c>
      <c r="K301">
        <v>52815</v>
      </c>
      <c r="M301" t="str">
        <f>M299</f>
        <v>DLX</v>
      </c>
      <c r="N301" s="12" t="s">
        <v>249</v>
      </c>
      <c r="Z301" t="s">
        <v>243</v>
      </c>
      <c r="AA301"/>
      <c r="AB301" t="s">
        <v>244</v>
      </c>
      <c r="AC301" s="7">
        <v>42152</v>
      </c>
      <c r="AD301" t="s">
        <v>102</v>
      </c>
      <c r="AF301" t="str">
        <f>"Cash To "&amp;AI301</f>
        <v>Cash To Purchase of DLX - Mt - 52815</v>
      </c>
      <c r="AG301" s="16">
        <f>-SUM(AG299:AG300)</f>
        <v>-338.31</v>
      </c>
      <c r="AI301" t="str">
        <f t="shared" si="9"/>
        <v>Purchase of DLX - Mt - 52815</v>
      </c>
      <c r="AK301" s="17"/>
      <c r="AL301" s="17"/>
      <c r="AM301" s="17"/>
      <c r="AN301" s="17"/>
      <c r="AO301" s="17"/>
      <c r="AP301" s="17"/>
    </row>
    <row r="302" spans="1:42" hidden="1" x14ac:dyDescent="0.35">
      <c r="A302" t="s">
        <v>848</v>
      </c>
      <c r="B302" t="s">
        <v>54</v>
      </c>
      <c r="C302" t="s">
        <v>12</v>
      </c>
      <c r="D302">
        <v>52815</v>
      </c>
      <c r="E302" s="4">
        <v>8.4</v>
      </c>
      <c r="F302" s="7">
        <v>42152</v>
      </c>
      <c r="G302" t="s">
        <v>696</v>
      </c>
      <c r="H302">
        <v>339.7</v>
      </c>
      <c r="J302" t="s">
        <v>12</v>
      </c>
      <c r="K302">
        <v>52815</v>
      </c>
      <c r="L302" t="s">
        <v>14</v>
      </c>
      <c r="M302" t="s">
        <v>54</v>
      </c>
      <c r="Q302" s="4">
        <v>8.4</v>
      </c>
      <c r="R302" s="13">
        <v>339.7</v>
      </c>
      <c r="S302"/>
      <c r="T302"/>
      <c r="U302"/>
      <c r="V302"/>
      <c r="W302" s="15"/>
      <c r="X302" s="15"/>
      <c r="Y302" s="15"/>
      <c r="Z302" t="s">
        <v>243</v>
      </c>
      <c r="AA302"/>
      <c r="AB302" t="s">
        <v>244</v>
      </c>
      <c r="AC302" s="7">
        <v>42152</v>
      </c>
      <c r="AD302" t="str">
        <f>M302&amp;" - "&amp;L302&amp;" - "&amp;J302&amp;" - "&amp;K302</f>
        <v>ENTA - Inv - Mt - 52815</v>
      </c>
      <c r="AG302" s="13">
        <f>R302</f>
        <v>339.7</v>
      </c>
      <c r="AI302" t="str">
        <f t="shared" si="9"/>
        <v>Purchase of ENTA - Mt - 52815</v>
      </c>
      <c r="AK302" s="17"/>
      <c r="AL302" s="17"/>
      <c r="AM302" s="17"/>
      <c r="AN302" s="17"/>
      <c r="AO302" s="17"/>
      <c r="AP302" s="17"/>
    </row>
    <row r="303" spans="1:42" hidden="1" x14ac:dyDescent="0.35">
      <c r="A303" t="s">
        <v>848</v>
      </c>
      <c r="B303" t="s">
        <v>54</v>
      </c>
      <c r="C303" t="s">
        <v>12</v>
      </c>
      <c r="D303">
        <v>52815</v>
      </c>
      <c r="F303" s="7">
        <v>42152</v>
      </c>
      <c r="G303" t="s">
        <v>812</v>
      </c>
      <c r="H303">
        <v>0.35</v>
      </c>
      <c r="J303" t="s">
        <v>12</v>
      </c>
      <c r="K303">
        <v>52815</v>
      </c>
      <c r="L303" t="s">
        <v>589</v>
      </c>
      <c r="M303" t="str">
        <f>M302</f>
        <v>ENTA</v>
      </c>
      <c r="R303" s="13">
        <v>0.35</v>
      </c>
      <c r="S303"/>
      <c r="T303"/>
      <c r="U303"/>
      <c r="V303"/>
      <c r="W303" s="15"/>
      <c r="X303" s="15"/>
      <c r="Y303" s="15"/>
      <c r="Z303" t="s">
        <v>243</v>
      </c>
      <c r="AA303"/>
      <c r="AB303" t="s">
        <v>244</v>
      </c>
      <c r="AC303" s="7">
        <v>42152</v>
      </c>
      <c r="AD303" t="str">
        <f>M303&amp;" - "&amp;L303&amp;" - "&amp;J303&amp;" - "&amp;K303</f>
        <v>ENTA - Purchase Fee - Mt - 52815</v>
      </c>
      <c r="AG303" s="13">
        <f>R303</f>
        <v>0.35</v>
      </c>
      <c r="AI303" t="str">
        <f t="shared" si="9"/>
        <v>Purchase of ENTA - Mt - 52815</v>
      </c>
      <c r="AK303" s="17"/>
      <c r="AL303" s="17"/>
      <c r="AM303" s="17"/>
      <c r="AN303" s="17"/>
      <c r="AO303" s="17"/>
      <c r="AP303" s="17"/>
    </row>
    <row r="304" spans="1:42" hidden="1" x14ac:dyDescent="0.35">
      <c r="A304" t="s">
        <v>848</v>
      </c>
      <c r="B304" t="s">
        <v>54</v>
      </c>
      <c r="C304" t="s">
        <v>12</v>
      </c>
      <c r="D304">
        <v>52815</v>
      </c>
      <c r="F304" s="7">
        <v>42152</v>
      </c>
      <c r="G304" t="s">
        <v>102</v>
      </c>
      <c r="H304">
        <v>-340.05</v>
      </c>
      <c r="J304" t="s">
        <v>12</v>
      </c>
      <c r="K304">
        <v>52815</v>
      </c>
      <c r="M304" t="str">
        <f>M302</f>
        <v>ENTA</v>
      </c>
      <c r="N304" s="12" t="s">
        <v>249</v>
      </c>
      <c r="Z304" t="s">
        <v>243</v>
      </c>
      <c r="AA304"/>
      <c r="AB304" t="s">
        <v>244</v>
      </c>
      <c r="AC304" s="7">
        <v>42152</v>
      </c>
      <c r="AD304" t="s">
        <v>102</v>
      </c>
      <c r="AF304" t="str">
        <f>"Cash To "&amp;AI304</f>
        <v>Cash To Purchase of ENTA - Mt - 52815</v>
      </c>
      <c r="AG304" s="16">
        <f>-SUM(AG302:AG303)</f>
        <v>-340.05</v>
      </c>
      <c r="AI304" t="str">
        <f t="shared" si="9"/>
        <v>Purchase of ENTA - Mt - 52815</v>
      </c>
      <c r="AK304" s="17"/>
      <c r="AL304" s="17"/>
      <c r="AM304" s="17"/>
      <c r="AN304" s="17"/>
      <c r="AO304" s="17"/>
      <c r="AP304" s="17"/>
    </row>
    <row r="305" spans="1:42" hidden="1" x14ac:dyDescent="0.35">
      <c r="A305" t="s">
        <v>848</v>
      </c>
      <c r="B305" t="s">
        <v>55</v>
      </c>
      <c r="C305" t="s">
        <v>12</v>
      </c>
      <c r="D305">
        <v>52815</v>
      </c>
      <c r="E305" s="4">
        <v>256.45999999999998</v>
      </c>
      <c r="F305" s="7">
        <v>42152</v>
      </c>
      <c r="G305" t="s">
        <v>697</v>
      </c>
      <c r="H305">
        <v>339.81</v>
      </c>
      <c r="J305" t="s">
        <v>12</v>
      </c>
      <c r="K305">
        <v>52815</v>
      </c>
      <c r="L305" t="s">
        <v>14</v>
      </c>
      <c r="M305" t="s">
        <v>55</v>
      </c>
      <c r="Q305" s="4">
        <v>256.45999999999998</v>
      </c>
      <c r="R305" s="13">
        <v>339.81</v>
      </c>
      <c r="S305"/>
      <c r="T305"/>
      <c r="U305"/>
      <c r="V305"/>
      <c r="W305" s="15"/>
      <c r="X305" s="15"/>
      <c r="Y305" s="15"/>
      <c r="Z305" t="s">
        <v>243</v>
      </c>
      <c r="AA305"/>
      <c r="AB305" t="s">
        <v>244</v>
      </c>
      <c r="AC305" s="7">
        <v>42152</v>
      </c>
      <c r="AD305" t="str">
        <f>M305&amp;" - "&amp;L305&amp;" - "&amp;J305&amp;" - "&amp;K305</f>
        <v>ENZN - Inv - Mt - 52815</v>
      </c>
      <c r="AG305" s="13">
        <f>R305</f>
        <v>339.81</v>
      </c>
      <c r="AI305" t="str">
        <f t="shared" si="9"/>
        <v>Purchase of ENZN - Mt - 52815</v>
      </c>
      <c r="AK305" s="17"/>
      <c r="AL305" s="17"/>
      <c r="AM305" s="17"/>
      <c r="AN305" s="17"/>
      <c r="AO305" s="17"/>
      <c r="AP305" s="17"/>
    </row>
    <row r="306" spans="1:42" hidden="1" x14ac:dyDescent="0.35">
      <c r="A306" t="s">
        <v>848</v>
      </c>
      <c r="B306" t="s">
        <v>55</v>
      </c>
      <c r="C306" t="s">
        <v>12</v>
      </c>
      <c r="D306">
        <v>52815</v>
      </c>
      <c r="F306" s="7">
        <v>42152</v>
      </c>
      <c r="G306" t="s">
        <v>813</v>
      </c>
      <c r="H306">
        <v>0.34</v>
      </c>
      <c r="J306" t="s">
        <v>12</v>
      </c>
      <c r="K306">
        <v>52815</v>
      </c>
      <c r="L306" t="s">
        <v>589</v>
      </c>
      <c r="M306" t="str">
        <f>M305</f>
        <v>ENZN</v>
      </c>
      <c r="R306" s="13">
        <v>0.34</v>
      </c>
      <c r="S306"/>
      <c r="T306"/>
      <c r="U306"/>
      <c r="V306"/>
      <c r="W306" s="15"/>
      <c r="X306" s="15"/>
      <c r="Y306" s="15"/>
      <c r="Z306" t="s">
        <v>243</v>
      </c>
      <c r="AA306"/>
      <c r="AB306" t="s">
        <v>244</v>
      </c>
      <c r="AC306" s="7">
        <v>42152</v>
      </c>
      <c r="AD306" t="str">
        <f>M306&amp;" - "&amp;L306&amp;" - "&amp;J306&amp;" - "&amp;K306</f>
        <v>ENZN - Purchase Fee - Mt - 52815</v>
      </c>
      <c r="AG306" s="13">
        <f>R306</f>
        <v>0.34</v>
      </c>
      <c r="AI306" t="str">
        <f t="shared" si="9"/>
        <v>Purchase of ENZN - Mt - 52815</v>
      </c>
      <c r="AK306" s="17"/>
      <c r="AL306" s="17"/>
      <c r="AM306" s="17"/>
      <c r="AN306" s="17"/>
      <c r="AO306" s="17"/>
      <c r="AP306" s="17"/>
    </row>
    <row r="307" spans="1:42" hidden="1" x14ac:dyDescent="0.35">
      <c r="A307" t="s">
        <v>848</v>
      </c>
      <c r="B307" t="s">
        <v>55</v>
      </c>
      <c r="C307" t="s">
        <v>12</v>
      </c>
      <c r="D307">
        <v>52815</v>
      </c>
      <c r="F307" s="7">
        <v>42152</v>
      </c>
      <c r="G307" t="s">
        <v>102</v>
      </c>
      <c r="H307">
        <v>-340.15</v>
      </c>
      <c r="J307" t="s">
        <v>12</v>
      </c>
      <c r="K307">
        <v>52815</v>
      </c>
      <c r="M307" t="str">
        <f>M305</f>
        <v>ENZN</v>
      </c>
      <c r="N307" s="12" t="s">
        <v>249</v>
      </c>
      <c r="Z307" t="s">
        <v>243</v>
      </c>
      <c r="AA307"/>
      <c r="AB307" t="s">
        <v>244</v>
      </c>
      <c r="AC307" s="7">
        <v>42152</v>
      </c>
      <c r="AD307" t="s">
        <v>102</v>
      </c>
      <c r="AF307" t="str">
        <f>"Cash To "&amp;AI307</f>
        <v>Cash To Purchase of ENZN - Mt - 52815</v>
      </c>
      <c r="AG307" s="16">
        <f>-SUM(AG305:AG306)</f>
        <v>-340.15</v>
      </c>
      <c r="AI307" t="str">
        <f t="shared" si="9"/>
        <v>Purchase of ENZN - Mt - 52815</v>
      </c>
      <c r="AK307" s="17"/>
      <c r="AL307" s="17">
        <v>-7775.91</v>
      </c>
      <c r="AM307" s="17"/>
      <c r="AN307" s="17"/>
      <c r="AO307" s="17"/>
      <c r="AP307" s="17"/>
    </row>
    <row r="308" spans="1:42" hidden="1" x14ac:dyDescent="0.35">
      <c r="A308" t="s">
        <v>848</v>
      </c>
      <c r="B308" t="s">
        <v>65</v>
      </c>
      <c r="C308" t="s">
        <v>12</v>
      </c>
      <c r="D308">
        <v>52815</v>
      </c>
      <c r="E308" s="4">
        <v>3</v>
      </c>
      <c r="F308" s="7">
        <v>42152</v>
      </c>
      <c r="G308" t="s">
        <v>698</v>
      </c>
      <c r="H308">
        <v>339.45</v>
      </c>
      <c r="J308" t="s">
        <v>12</v>
      </c>
      <c r="K308">
        <v>52815</v>
      </c>
      <c r="L308" t="s">
        <v>14</v>
      </c>
      <c r="M308" t="s">
        <v>65</v>
      </c>
      <c r="Q308" s="4">
        <v>3</v>
      </c>
      <c r="R308" s="13">
        <v>339.45</v>
      </c>
      <c r="S308"/>
      <c r="T308"/>
      <c r="U308"/>
      <c r="V308"/>
      <c r="W308" s="15"/>
      <c r="X308" s="15"/>
      <c r="Y308" s="15"/>
      <c r="Z308" t="s">
        <v>243</v>
      </c>
      <c r="AA308"/>
      <c r="AB308" t="s">
        <v>244</v>
      </c>
      <c r="AC308" s="7">
        <v>42152</v>
      </c>
      <c r="AD308" t="str">
        <f>M308&amp;" - "&amp;L308&amp;" - "&amp;J308&amp;" - "&amp;K308</f>
        <v>GILD - Inv - Mt - 52815</v>
      </c>
      <c r="AG308" s="13">
        <f>R308</f>
        <v>339.45</v>
      </c>
      <c r="AI308" t="str">
        <f t="shared" si="9"/>
        <v>Purchase of GILD - Mt - 52815</v>
      </c>
      <c r="AK308" s="17"/>
      <c r="AL308" s="17"/>
      <c r="AM308" s="17"/>
      <c r="AN308" s="17"/>
      <c r="AO308" s="17"/>
      <c r="AP308" s="17"/>
    </row>
    <row r="309" spans="1:42" hidden="1" x14ac:dyDescent="0.35">
      <c r="A309" t="s">
        <v>848</v>
      </c>
      <c r="B309" t="s">
        <v>65</v>
      </c>
      <c r="C309" t="s">
        <v>12</v>
      </c>
      <c r="D309">
        <v>52815</v>
      </c>
      <c r="F309" s="7">
        <v>42152</v>
      </c>
      <c r="G309" t="s">
        <v>814</v>
      </c>
      <c r="H309">
        <v>0.34</v>
      </c>
      <c r="J309" t="s">
        <v>12</v>
      </c>
      <c r="K309">
        <v>52815</v>
      </c>
      <c r="L309" t="s">
        <v>589</v>
      </c>
      <c r="M309" t="str">
        <f>M308</f>
        <v>GILD</v>
      </c>
      <c r="R309" s="13">
        <v>0.34</v>
      </c>
      <c r="S309"/>
      <c r="T309"/>
      <c r="U309"/>
      <c r="V309"/>
      <c r="W309" s="15"/>
      <c r="X309" s="15"/>
      <c r="Y309" s="15"/>
      <c r="Z309" t="s">
        <v>243</v>
      </c>
      <c r="AA309"/>
      <c r="AB309" t="s">
        <v>244</v>
      </c>
      <c r="AC309" s="7">
        <v>42152</v>
      </c>
      <c r="AD309" t="str">
        <f>M309&amp;" - "&amp;L309&amp;" - "&amp;J309&amp;" - "&amp;K309</f>
        <v>GILD - Purchase Fee - Mt - 52815</v>
      </c>
      <c r="AG309" s="13">
        <f>R309</f>
        <v>0.34</v>
      </c>
      <c r="AI309" t="str">
        <f t="shared" si="9"/>
        <v>Purchase of GILD - Mt - 52815</v>
      </c>
      <c r="AK309" s="17"/>
      <c r="AL309" s="17"/>
      <c r="AM309" s="17"/>
      <c r="AN309" s="17"/>
      <c r="AO309" s="17"/>
      <c r="AP309" s="17"/>
    </row>
    <row r="310" spans="1:42" hidden="1" x14ac:dyDescent="0.35">
      <c r="A310" t="s">
        <v>848</v>
      </c>
      <c r="B310" t="s">
        <v>65</v>
      </c>
      <c r="C310" t="s">
        <v>12</v>
      </c>
      <c r="D310">
        <v>52815</v>
      </c>
      <c r="F310" s="7">
        <v>42152</v>
      </c>
      <c r="G310" t="s">
        <v>102</v>
      </c>
      <c r="H310">
        <v>-339.78999999999996</v>
      </c>
      <c r="J310" t="s">
        <v>12</v>
      </c>
      <c r="K310">
        <v>52815</v>
      </c>
      <c r="M310" t="str">
        <f>M308</f>
        <v>GILD</v>
      </c>
      <c r="N310" s="12" t="s">
        <v>249</v>
      </c>
      <c r="Z310" t="s">
        <v>243</v>
      </c>
      <c r="AA310"/>
      <c r="AB310" t="s">
        <v>244</v>
      </c>
      <c r="AC310" s="7">
        <v>42152</v>
      </c>
      <c r="AD310" t="s">
        <v>102</v>
      </c>
      <c r="AF310" t="str">
        <f>"Cash To "&amp;AI310</f>
        <v>Cash To Purchase of GILD - Mt - 52815</v>
      </c>
      <c r="AG310" s="16">
        <f>-SUM(AG308:AG309)</f>
        <v>-339.78999999999996</v>
      </c>
      <c r="AI310" t="str">
        <f t="shared" si="9"/>
        <v>Purchase of GILD - Mt - 52815</v>
      </c>
      <c r="AK310" s="17"/>
      <c r="AL310" s="17">
        <v>8602.92</v>
      </c>
      <c r="AM310" s="17"/>
      <c r="AN310" s="17"/>
      <c r="AO310" s="17"/>
      <c r="AP310" s="17"/>
    </row>
    <row r="311" spans="1:42" hidden="1" x14ac:dyDescent="0.35">
      <c r="A311" t="s">
        <v>848</v>
      </c>
      <c r="B311" t="s">
        <v>34</v>
      </c>
      <c r="C311" t="s">
        <v>12</v>
      </c>
      <c r="D311">
        <v>52815</v>
      </c>
      <c r="E311" s="4">
        <v>8.39</v>
      </c>
      <c r="F311" s="7">
        <v>42152</v>
      </c>
      <c r="G311" t="s">
        <v>699</v>
      </c>
      <c r="H311">
        <v>337.61</v>
      </c>
      <c r="J311" t="s">
        <v>12</v>
      </c>
      <c r="K311">
        <v>52815</v>
      </c>
      <c r="L311" t="s">
        <v>14</v>
      </c>
      <c r="M311" t="s">
        <v>34</v>
      </c>
      <c r="Q311" s="4">
        <v>8.39</v>
      </c>
      <c r="R311" s="13">
        <v>337.61</v>
      </c>
      <c r="S311"/>
      <c r="T311"/>
      <c r="U311"/>
      <c r="V311"/>
      <c r="W311" s="15"/>
      <c r="X311" s="15"/>
      <c r="Y311" s="15"/>
      <c r="Z311" t="s">
        <v>243</v>
      </c>
      <c r="AA311"/>
      <c r="AB311" t="s">
        <v>244</v>
      </c>
      <c r="AC311" s="7">
        <v>42152</v>
      </c>
      <c r="AD311" t="str">
        <f>M311&amp;" - "&amp;L311&amp;" - "&amp;J311&amp;" - "&amp;K311</f>
        <v>GME - Inv - Mt - 52815</v>
      </c>
      <c r="AG311" s="13">
        <f>R311</f>
        <v>337.61</v>
      </c>
      <c r="AI311" t="str">
        <f t="shared" si="9"/>
        <v>Purchase of GME - Mt - 52815</v>
      </c>
      <c r="AK311" s="17"/>
      <c r="AL311" s="17"/>
      <c r="AM311" s="17"/>
      <c r="AN311" s="17"/>
      <c r="AO311" s="17"/>
      <c r="AP311" s="17"/>
    </row>
    <row r="312" spans="1:42" hidden="1" x14ac:dyDescent="0.35">
      <c r="A312" t="s">
        <v>848</v>
      </c>
      <c r="B312" t="s">
        <v>34</v>
      </c>
      <c r="C312" t="s">
        <v>12</v>
      </c>
      <c r="D312">
        <v>52815</v>
      </c>
      <c r="F312" s="7">
        <v>42152</v>
      </c>
      <c r="G312" t="s">
        <v>815</v>
      </c>
      <c r="H312">
        <v>0.34</v>
      </c>
      <c r="J312" t="s">
        <v>12</v>
      </c>
      <c r="K312">
        <v>52815</v>
      </c>
      <c r="L312" t="s">
        <v>589</v>
      </c>
      <c r="M312" t="str">
        <f>M311</f>
        <v>GME</v>
      </c>
      <c r="R312" s="13">
        <v>0.34</v>
      </c>
      <c r="S312"/>
      <c r="T312"/>
      <c r="U312"/>
      <c r="V312"/>
      <c r="W312" s="15"/>
      <c r="X312" s="15"/>
      <c r="Y312" s="15"/>
      <c r="Z312" t="s">
        <v>243</v>
      </c>
      <c r="AA312"/>
      <c r="AB312" t="s">
        <v>244</v>
      </c>
      <c r="AC312" s="7">
        <v>42152</v>
      </c>
      <c r="AD312" t="str">
        <f>M312&amp;" - "&amp;L312&amp;" - "&amp;J312&amp;" - "&amp;K312</f>
        <v>GME - Purchase Fee - Mt - 52815</v>
      </c>
      <c r="AG312" s="13">
        <f>R312</f>
        <v>0.34</v>
      </c>
      <c r="AI312" t="str">
        <f t="shared" si="9"/>
        <v>Purchase of GME - Mt - 52815</v>
      </c>
      <c r="AK312" s="17"/>
      <c r="AL312" s="17"/>
      <c r="AM312" s="17"/>
      <c r="AN312" s="17"/>
      <c r="AO312" s="17"/>
      <c r="AP312" s="17"/>
    </row>
    <row r="313" spans="1:42" hidden="1" x14ac:dyDescent="0.35">
      <c r="A313" t="s">
        <v>848</v>
      </c>
      <c r="B313" t="s">
        <v>34</v>
      </c>
      <c r="C313" t="s">
        <v>12</v>
      </c>
      <c r="D313">
        <v>52815</v>
      </c>
      <c r="F313" s="7">
        <v>42152</v>
      </c>
      <c r="G313" t="s">
        <v>102</v>
      </c>
      <c r="H313">
        <v>-337.95</v>
      </c>
      <c r="J313" t="s">
        <v>12</v>
      </c>
      <c r="K313">
        <v>52815</v>
      </c>
      <c r="M313" t="str">
        <f>M311</f>
        <v>GME</v>
      </c>
      <c r="N313" s="12" t="s">
        <v>249</v>
      </c>
      <c r="Z313" t="s">
        <v>243</v>
      </c>
      <c r="AA313"/>
      <c r="AB313" t="s">
        <v>244</v>
      </c>
      <c r="AC313" s="7">
        <v>42152</v>
      </c>
      <c r="AD313" t="s">
        <v>102</v>
      </c>
      <c r="AF313" t="str">
        <f>"Cash To "&amp;AI313</f>
        <v>Cash To Purchase of GME - Mt - 52815</v>
      </c>
      <c r="AG313" s="16">
        <f>-SUM(AG311:AG312)</f>
        <v>-337.95</v>
      </c>
      <c r="AI313" t="str">
        <f t="shared" si="9"/>
        <v>Purchase of GME - Mt - 52815</v>
      </c>
      <c r="AK313" s="17"/>
      <c r="AL313" s="17"/>
      <c r="AM313" s="17"/>
      <c r="AN313" s="17"/>
      <c r="AO313" s="17"/>
      <c r="AP313" s="17"/>
    </row>
    <row r="314" spans="1:42" hidden="1" x14ac:dyDescent="0.35">
      <c r="A314" t="s">
        <v>848</v>
      </c>
      <c r="B314" t="s">
        <v>66</v>
      </c>
      <c r="C314" t="s">
        <v>12</v>
      </c>
      <c r="D314">
        <v>52815</v>
      </c>
      <c r="E314" s="4">
        <v>10.5</v>
      </c>
      <c r="F314" s="7">
        <v>42152</v>
      </c>
      <c r="G314" t="s">
        <v>700</v>
      </c>
      <c r="H314">
        <v>337.26</v>
      </c>
      <c r="J314" t="s">
        <v>12</v>
      </c>
      <c r="K314">
        <v>52815</v>
      </c>
      <c r="L314" t="s">
        <v>14</v>
      </c>
      <c r="M314" t="s">
        <v>66</v>
      </c>
      <c r="Q314" s="4">
        <v>10.5</v>
      </c>
      <c r="R314" s="13">
        <v>337.26</v>
      </c>
      <c r="S314"/>
      <c r="T314"/>
      <c r="U314"/>
      <c r="V314"/>
      <c r="W314" s="15"/>
      <c r="X314" s="15"/>
      <c r="Y314" s="15"/>
      <c r="Z314" t="s">
        <v>243</v>
      </c>
      <c r="AA314"/>
      <c r="AB314" t="s">
        <v>244</v>
      </c>
      <c r="AC314" s="7">
        <v>42152</v>
      </c>
      <c r="AD314" t="str">
        <f>M314&amp;" - "&amp;L314&amp;" - "&amp;J314&amp;" - "&amp;K314</f>
        <v>HRB - Inv - Mt - 52815</v>
      </c>
      <c r="AG314" s="13">
        <f>R314</f>
        <v>337.26</v>
      </c>
      <c r="AI314" t="str">
        <f t="shared" si="9"/>
        <v>Purchase of HRB - Mt - 52815</v>
      </c>
      <c r="AK314" s="17"/>
      <c r="AL314" s="17"/>
      <c r="AM314" s="17"/>
      <c r="AN314" s="17"/>
      <c r="AO314" s="17"/>
      <c r="AP314" s="17"/>
    </row>
    <row r="315" spans="1:42" hidden="1" x14ac:dyDescent="0.35">
      <c r="A315" t="s">
        <v>848</v>
      </c>
      <c r="B315" t="s">
        <v>66</v>
      </c>
      <c r="C315" t="s">
        <v>12</v>
      </c>
      <c r="D315">
        <v>52815</v>
      </c>
      <c r="F315" s="7">
        <v>42152</v>
      </c>
      <c r="G315" t="s">
        <v>816</v>
      </c>
      <c r="H315">
        <v>0.34</v>
      </c>
      <c r="J315" t="s">
        <v>12</v>
      </c>
      <c r="K315">
        <v>52815</v>
      </c>
      <c r="L315" t="s">
        <v>589</v>
      </c>
      <c r="M315" t="str">
        <f>M314</f>
        <v>HRB</v>
      </c>
      <c r="R315" s="13">
        <v>0.34</v>
      </c>
      <c r="S315"/>
      <c r="T315"/>
      <c r="U315"/>
      <c r="V315"/>
      <c r="W315" s="15"/>
      <c r="X315" s="15"/>
      <c r="Y315" s="15"/>
      <c r="Z315" t="s">
        <v>243</v>
      </c>
      <c r="AA315"/>
      <c r="AB315" t="s">
        <v>244</v>
      </c>
      <c r="AC315" s="7">
        <v>42152</v>
      </c>
      <c r="AD315" t="str">
        <f>M315&amp;" - "&amp;L315&amp;" - "&amp;J315&amp;" - "&amp;K315</f>
        <v>HRB - Purchase Fee - Mt - 52815</v>
      </c>
      <c r="AG315" s="13">
        <f>R315</f>
        <v>0.34</v>
      </c>
      <c r="AI315" t="str">
        <f t="shared" si="9"/>
        <v>Purchase of HRB - Mt - 52815</v>
      </c>
      <c r="AK315" s="17"/>
      <c r="AL315" s="17"/>
      <c r="AM315" s="17"/>
      <c r="AN315" s="17"/>
      <c r="AO315" s="17"/>
      <c r="AP315" s="17"/>
    </row>
    <row r="316" spans="1:42" hidden="1" x14ac:dyDescent="0.35">
      <c r="A316" t="s">
        <v>848</v>
      </c>
      <c r="B316" t="s">
        <v>66</v>
      </c>
      <c r="C316" t="s">
        <v>12</v>
      </c>
      <c r="D316">
        <v>52815</v>
      </c>
      <c r="F316" s="7">
        <v>42152</v>
      </c>
      <c r="G316" t="s">
        <v>102</v>
      </c>
      <c r="H316">
        <v>-337.59999999999997</v>
      </c>
      <c r="J316" t="s">
        <v>12</v>
      </c>
      <c r="K316">
        <v>52815</v>
      </c>
      <c r="M316" t="str">
        <f>M314</f>
        <v>HRB</v>
      </c>
      <c r="N316" s="12" t="s">
        <v>249</v>
      </c>
      <c r="Z316" t="s">
        <v>243</v>
      </c>
      <c r="AA316"/>
      <c r="AB316" t="s">
        <v>244</v>
      </c>
      <c r="AC316" s="7">
        <v>42152</v>
      </c>
      <c r="AD316" t="s">
        <v>102</v>
      </c>
      <c r="AF316" t="str">
        <f>"Cash To "&amp;AI316</f>
        <v>Cash To Purchase of HRB - Mt - 52815</v>
      </c>
      <c r="AG316" s="16">
        <f>-SUM(AG314:AG315)</f>
        <v>-337.59999999999997</v>
      </c>
      <c r="AI316" t="str">
        <f t="shared" ref="AI316:AI347" si="10">"Purchase of "&amp;M316&amp;" - "&amp;J316&amp;" - "&amp;K316</f>
        <v>Purchase of HRB - Mt - 52815</v>
      </c>
      <c r="AK316" s="17"/>
      <c r="AL316" s="17"/>
      <c r="AM316" s="17"/>
      <c r="AN316" s="17"/>
      <c r="AO316" s="17"/>
      <c r="AP316" s="17"/>
    </row>
    <row r="317" spans="1:42" hidden="1" x14ac:dyDescent="0.35">
      <c r="A317" t="s">
        <v>848</v>
      </c>
      <c r="B317" t="s">
        <v>35</v>
      </c>
      <c r="C317" t="s">
        <v>12</v>
      </c>
      <c r="D317">
        <v>52815</v>
      </c>
      <c r="E317" s="4">
        <v>5.79</v>
      </c>
      <c r="F317" s="7">
        <v>42152</v>
      </c>
      <c r="G317" t="s">
        <v>701</v>
      </c>
      <c r="H317">
        <v>337.33</v>
      </c>
      <c r="J317" t="s">
        <v>12</v>
      </c>
      <c r="K317">
        <v>52815</v>
      </c>
      <c r="L317" t="s">
        <v>14</v>
      </c>
      <c r="M317" t="s">
        <v>35</v>
      </c>
      <c r="Q317" s="4">
        <v>5.79</v>
      </c>
      <c r="R317" s="13">
        <v>337.33</v>
      </c>
      <c r="S317"/>
      <c r="T317"/>
      <c r="U317"/>
      <c r="V317"/>
      <c r="W317" s="15"/>
      <c r="X317" s="15"/>
      <c r="Y317" s="15"/>
      <c r="Z317" t="s">
        <v>243</v>
      </c>
      <c r="AA317"/>
      <c r="AB317" t="s">
        <v>244</v>
      </c>
      <c r="AC317" s="7">
        <v>42152</v>
      </c>
      <c r="AD317" t="str">
        <f>M317&amp;" - "&amp;L317&amp;" - "&amp;J317&amp;" - "&amp;K317</f>
        <v>IDCC - Inv - Mt - 52815</v>
      </c>
      <c r="AG317" s="13">
        <f>R317</f>
        <v>337.33</v>
      </c>
      <c r="AI317" t="str">
        <f t="shared" si="10"/>
        <v>Purchase of IDCC - Mt - 52815</v>
      </c>
      <c r="AK317" s="17"/>
      <c r="AL317" s="17"/>
      <c r="AM317" s="17"/>
      <c r="AN317" s="17"/>
      <c r="AO317" s="17"/>
      <c r="AP317" s="17"/>
    </row>
    <row r="318" spans="1:42" hidden="1" x14ac:dyDescent="0.35">
      <c r="A318" t="s">
        <v>848</v>
      </c>
      <c r="B318" t="s">
        <v>35</v>
      </c>
      <c r="C318" t="s">
        <v>12</v>
      </c>
      <c r="D318">
        <v>52815</v>
      </c>
      <c r="F318" s="7">
        <v>42152</v>
      </c>
      <c r="G318" t="s">
        <v>817</v>
      </c>
      <c r="H318">
        <v>0.35</v>
      </c>
      <c r="J318" t="s">
        <v>12</v>
      </c>
      <c r="K318">
        <v>52815</v>
      </c>
      <c r="L318" t="s">
        <v>589</v>
      </c>
      <c r="M318" t="str">
        <f>M317</f>
        <v>IDCC</v>
      </c>
      <c r="R318" s="13">
        <v>0.35</v>
      </c>
      <c r="S318"/>
      <c r="T318"/>
      <c r="U318"/>
      <c r="V318"/>
      <c r="W318" s="15"/>
      <c r="X318" s="15"/>
      <c r="Y318" s="15"/>
      <c r="Z318" t="s">
        <v>243</v>
      </c>
      <c r="AA318"/>
      <c r="AB318" t="s">
        <v>244</v>
      </c>
      <c r="AC318" s="7">
        <v>42152</v>
      </c>
      <c r="AD318" t="str">
        <f>M318&amp;" - "&amp;L318&amp;" - "&amp;J318&amp;" - "&amp;K318</f>
        <v>IDCC - Purchase Fee - Mt - 52815</v>
      </c>
      <c r="AG318" s="13">
        <f>R318</f>
        <v>0.35</v>
      </c>
      <c r="AI318" t="str">
        <f t="shared" si="10"/>
        <v>Purchase of IDCC - Mt - 52815</v>
      </c>
      <c r="AK318" s="17"/>
      <c r="AL318" s="17"/>
      <c r="AM318" s="17"/>
      <c r="AN318" s="17"/>
      <c r="AO318" s="17"/>
      <c r="AP318" s="17"/>
    </row>
    <row r="319" spans="1:42" hidden="1" x14ac:dyDescent="0.35">
      <c r="A319" t="s">
        <v>848</v>
      </c>
      <c r="B319" t="s">
        <v>35</v>
      </c>
      <c r="C319" t="s">
        <v>12</v>
      </c>
      <c r="D319">
        <v>52815</v>
      </c>
      <c r="F319" s="7">
        <v>42152</v>
      </c>
      <c r="G319" t="s">
        <v>102</v>
      </c>
      <c r="H319">
        <v>-337.68</v>
      </c>
      <c r="J319" t="s">
        <v>12</v>
      </c>
      <c r="K319">
        <v>52815</v>
      </c>
      <c r="M319" t="str">
        <f>M317</f>
        <v>IDCC</v>
      </c>
      <c r="N319" s="12" t="s">
        <v>249</v>
      </c>
      <c r="Z319" t="s">
        <v>243</v>
      </c>
      <c r="AA319"/>
      <c r="AB319" t="s">
        <v>244</v>
      </c>
      <c r="AC319" s="7">
        <v>42152</v>
      </c>
      <c r="AD319" t="s">
        <v>102</v>
      </c>
      <c r="AF319" t="str">
        <f>"Cash To "&amp;AI319</f>
        <v>Cash To Purchase of IDCC - Mt - 52815</v>
      </c>
      <c r="AG319" s="16">
        <f>-SUM(AG317:AG318)</f>
        <v>-337.68</v>
      </c>
      <c r="AI319" t="str">
        <f t="shared" si="10"/>
        <v>Purchase of IDCC - Mt - 52815</v>
      </c>
      <c r="AK319" s="17"/>
      <c r="AL319" s="17"/>
      <c r="AM319" s="17"/>
      <c r="AN319" s="17"/>
      <c r="AO319" s="17"/>
      <c r="AP319" s="17"/>
    </row>
    <row r="320" spans="1:42" hidden="1" x14ac:dyDescent="0.35">
      <c r="A320" t="s">
        <v>848</v>
      </c>
      <c r="B320" t="s">
        <v>36</v>
      </c>
      <c r="C320" t="s">
        <v>12</v>
      </c>
      <c r="D320">
        <v>52815</v>
      </c>
      <c r="E320" s="4">
        <v>19.22</v>
      </c>
      <c r="F320" s="7">
        <v>42152</v>
      </c>
      <c r="G320" t="s">
        <v>702</v>
      </c>
      <c r="H320">
        <v>338.85</v>
      </c>
      <c r="J320" t="s">
        <v>12</v>
      </c>
      <c r="K320">
        <v>52815</v>
      </c>
      <c r="L320" t="s">
        <v>14</v>
      </c>
      <c r="M320" t="s">
        <v>36</v>
      </c>
      <c r="Q320" s="4">
        <v>19.22</v>
      </c>
      <c r="R320" s="13">
        <v>338.85</v>
      </c>
      <c r="S320"/>
      <c r="T320"/>
      <c r="U320"/>
      <c r="V320"/>
      <c r="W320" s="15"/>
      <c r="X320" s="15"/>
      <c r="Y320" s="15"/>
      <c r="Z320" t="s">
        <v>243</v>
      </c>
      <c r="AA320"/>
      <c r="AB320" t="s">
        <v>244</v>
      </c>
      <c r="AC320" s="7">
        <v>42152</v>
      </c>
      <c r="AD320" t="str">
        <f>M320&amp;" - "&amp;L320&amp;" - "&amp;J320&amp;" - "&amp;K320</f>
        <v>IQNT - Inv - Mt - 52815</v>
      </c>
      <c r="AG320" s="13">
        <f>R320</f>
        <v>338.85</v>
      </c>
      <c r="AI320" t="str">
        <f t="shared" si="10"/>
        <v>Purchase of IQNT - Mt - 52815</v>
      </c>
      <c r="AK320" s="17"/>
      <c r="AL320" s="17"/>
      <c r="AM320" s="17"/>
      <c r="AN320" s="17"/>
      <c r="AO320" s="17"/>
      <c r="AP320" s="17"/>
    </row>
    <row r="321" spans="1:42" hidden="1" x14ac:dyDescent="0.35">
      <c r="A321" t="s">
        <v>848</v>
      </c>
      <c r="B321" t="s">
        <v>36</v>
      </c>
      <c r="C321" t="s">
        <v>12</v>
      </c>
      <c r="D321">
        <v>52815</v>
      </c>
      <c r="F321" s="7">
        <v>42152</v>
      </c>
      <c r="G321" t="s">
        <v>818</v>
      </c>
      <c r="H321">
        <v>0.35</v>
      </c>
      <c r="J321" t="s">
        <v>12</v>
      </c>
      <c r="K321">
        <v>52815</v>
      </c>
      <c r="L321" t="s">
        <v>589</v>
      </c>
      <c r="M321" t="str">
        <f>M320</f>
        <v>IQNT</v>
      </c>
      <c r="R321" s="13">
        <v>0.35</v>
      </c>
      <c r="S321"/>
      <c r="T321"/>
      <c r="U321"/>
      <c r="V321"/>
      <c r="W321" s="15"/>
      <c r="X321" s="15"/>
      <c r="Y321" s="15"/>
      <c r="Z321" t="s">
        <v>243</v>
      </c>
      <c r="AA321"/>
      <c r="AB321" t="s">
        <v>244</v>
      </c>
      <c r="AC321" s="7">
        <v>42152</v>
      </c>
      <c r="AD321" t="str">
        <f>M321&amp;" - "&amp;L321&amp;" - "&amp;J321&amp;" - "&amp;K321</f>
        <v>IQNT - Purchase Fee - Mt - 52815</v>
      </c>
      <c r="AG321" s="13">
        <f>R321</f>
        <v>0.35</v>
      </c>
      <c r="AI321" t="str">
        <f t="shared" si="10"/>
        <v>Purchase of IQNT - Mt - 52815</v>
      </c>
      <c r="AK321" s="17"/>
      <c r="AL321" s="17"/>
      <c r="AM321" s="17"/>
      <c r="AN321" s="17"/>
      <c r="AO321" s="17"/>
      <c r="AP321" s="17"/>
    </row>
    <row r="322" spans="1:42" hidden="1" x14ac:dyDescent="0.35">
      <c r="A322" t="s">
        <v>848</v>
      </c>
      <c r="B322" t="s">
        <v>36</v>
      </c>
      <c r="C322" t="s">
        <v>12</v>
      </c>
      <c r="D322">
        <v>52815</v>
      </c>
      <c r="F322" s="7">
        <v>42152</v>
      </c>
      <c r="G322" t="s">
        <v>102</v>
      </c>
      <c r="H322">
        <v>-339.20000000000005</v>
      </c>
      <c r="J322" t="s">
        <v>12</v>
      </c>
      <c r="K322">
        <v>52815</v>
      </c>
      <c r="M322" t="str">
        <f>M320</f>
        <v>IQNT</v>
      </c>
      <c r="N322" s="12" t="s">
        <v>249</v>
      </c>
      <c r="Z322" t="s">
        <v>243</v>
      </c>
      <c r="AA322"/>
      <c r="AB322" t="s">
        <v>244</v>
      </c>
      <c r="AC322" s="7">
        <v>42152</v>
      </c>
      <c r="AD322" t="s">
        <v>102</v>
      </c>
      <c r="AF322" t="str">
        <f>"Cash To "&amp;AI322</f>
        <v>Cash To Purchase of IQNT - Mt - 52815</v>
      </c>
      <c r="AG322" s="16">
        <f>-SUM(AG320:AG321)</f>
        <v>-339.20000000000005</v>
      </c>
      <c r="AI322" t="str">
        <f t="shared" si="10"/>
        <v>Purchase of IQNT - Mt - 52815</v>
      </c>
      <c r="AK322" s="17"/>
      <c r="AL322" s="17"/>
      <c r="AM322" s="17"/>
      <c r="AN322" s="17"/>
      <c r="AO322" s="17"/>
      <c r="AP322" s="17"/>
    </row>
    <row r="323" spans="1:42" hidden="1" x14ac:dyDescent="0.35">
      <c r="A323" t="s">
        <v>848</v>
      </c>
      <c r="B323" t="s">
        <v>67</v>
      </c>
      <c r="C323" t="s">
        <v>12</v>
      </c>
      <c r="D323">
        <v>52815</v>
      </c>
      <c r="E323" s="4">
        <v>7.3</v>
      </c>
      <c r="F323" s="7">
        <v>42152</v>
      </c>
      <c r="G323" t="s">
        <v>703</v>
      </c>
      <c r="H323">
        <v>338.65</v>
      </c>
      <c r="J323" t="s">
        <v>12</v>
      </c>
      <c r="K323">
        <v>52815</v>
      </c>
      <c r="L323" t="s">
        <v>14</v>
      </c>
      <c r="M323" t="s">
        <v>67</v>
      </c>
      <c r="Q323" s="4">
        <v>7.3</v>
      </c>
      <c r="R323" s="13">
        <v>338.65</v>
      </c>
      <c r="S323"/>
      <c r="T323"/>
      <c r="U323"/>
      <c r="V323"/>
      <c r="W323" s="15"/>
      <c r="X323" s="15"/>
      <c r="Y323" s="15"/>
      <c r="Z323" t="s">
        <v>243</v>
      </c>
      <c r="AA323"/>
      <c r="AB323" t="s">
        <v>244</v>
      </c>
      <c r="AC323" s="7">
        <v>42152</v>
      </c>
      <c r="AD323" t="str">
        <f>M323&amp;" - "&amp;L323&amp;" - "&amp;J323&amp;" - "&amp;K323</f>
        <v>KORS - Inv - Mt - 52815</v>
      </c>
      <c r="AG323" s="13">
        <f>R323</f>
        <v>338.65</v>
      </c>
      <c r="AI323" t="str">
        <f t="shared" si="10"/>
        <v>Purchase of KORS - Mt - 52815</v>
      </c>
      <c r="AK323" s="17"/>
      <c r="AL323" s="17"/>
      <c r="AM323" s="17"/>
      <c r="AN323" s="17"/>
      <c r="AO323" s="17"/>
      <c r="AP323" s="17"/>
    </row>
    <row r="324" spans="1:42" hidden="1" x14ac:dyDescent="0.35">
      <c r="A324" t="s">
        <v>848</v>
      </c>
      <c r="B324" t="s">
        <v>67</v>
      </c>
      <c r="C324" t="s">
        <v>12</v>
      </c>
      <c r="D324">
        <v>52815</v>
      </c>
      <c r="F324" s="7">
        <v>42152</v>
      </c>
      <c r="G324" t="s">
        <v>819</v>
      </c>
      <c r="H324">
        <v>0.35</v>
      </c>
      <c r="J324" t="s">
        <v>12</v>
      </c>
      <c r="K324">
        <v>52815</v>
      </c>
      <c r="L324" t="s">
        <v>589</v>
      </c>
      <c r="M324" t="str">
        <f>M323</f>
        <v>KORS</v>
      </c>
      <c r="R324" s="13">
        <v>0.35</v>
      </c>
      <c r="S324"/>
      <c r="T324"/>
      <c r="U324"/>
      <c r="V324"/>
      <c r="W324" s="15"/>
      <c r="X324" s="15"/>
      <c r="Y324" s="15"/>
      <c r="Z324" t="s">
        <v>243</v>
      </c>
      <c r="AA324"/>
      <c r="AB324" t="s">
        <v>244</v>
      </c>
      <c r="AC324" s="7">
        <v>42152</v>
      </c>
      <c r="AD324" t="str">
        <f>M324&amp;" - "&amp;L324&amp;" - "&amp;J324&amp;" - "&amp;K324</f>
        <v>KORS - Purchase Fee - Mt - 52815</v>
      </c>
      <c r="AG324" s="13">
        <f>R324</f>
        <v>0.35</v>
      </c>
      <c r="AI324" t="str">
        <f t="shared" si="10"/>
        <v>Purchase of KORS - Mt - 52815</v>
      </c>
      <c r="AK324" s="17"/>
      <c r="AL324" s="17"/>
      <c r="AM324" s="17"/>
      <c r="AN324" s="17"/>
      <c r="AO324" s="17"/>
      <c r="AP324" s="17"/>
    </row>
    <row r="325" spans="1:42" hidden="1" x14ac:dyDescent="0.35">
      <c r="A325" t="s">
        <v>848</v>
      </c>
      <c r="B325" t="s">
        <v>67</v>
      </c>
      <c r="C325" t="s">
        <v>12</v>
      </c>
      <c r="D325">
        <v>52815</v>
      </c>
      <c r="F325" s="7">
        <v>42152</v>
      </c>
      <c r="G325" t="s">
        <v>102</v>
      </c>
      <c r="H325">
        <v>-339</v>
      </c>
      <c r="J325" t="s">
        <v>12</v>
      </c>
      <c r="K325">
        <v>52815</v>
      </c>
      <c r="M325" t="str">
        <f>M323</f>
        <v>KORS</v>
      </c>
      <c r="N325" s="12" t="s">
        <v>249</v>
      </c>
      <c r="Z325" t="s">
        <v>243</v>
      </c>
      <c r="AA325"/>
      <c r="AB325" t="s">
        <v>244</v>
      </c>
      <c r="AC325" s="7">
        <v>42152</v>
      </c>
      <c r="AD325" t="s">
        <v>102</v>
      </c>
      <c r="AF325" t="str">
        <f>"Cash To "&amp;AI325</f>
        <v>Cash To Purchase of KORS - Mt - 52815</v>
      </c>
      <c r="AG325" s="16">
        <f>-SUM(AG323:AG324)</f>
        <v>-339</v>
      </c>
      <c r="AI325" t="str">
        <f t="shared" si="10"/>
        <v>Purchase of KORS - Mt - 52815</v>
      </c>
      <c r="AK325" s="17"/>
      <c r="AL325" s="17"/>
      <c r="AM325" s="17"/>
      <c r="AN325" s="17"/>
      <c r="AO325" s="17"/>
      <c r="AP325" s="17"/>
    </row>
    <row r="326" spans="1:42" hidden="1" x14ac:dyDescent="0.35">
      <c r="A326" t="s">
        <v>848</v>
      </c>
      <c r="B326" t="s">
        <v>68</v>
      </c>
      <c r="C326" t="s">
        <v>12</v>
      </c>
      <c r="D326">
        <v>52815</v>
      </c>
      <c r="E326" s="4">
        <v>6.09</v>
      </c>
      <c r="F326" s="7">
        <v>42152</v>
      </c>
      <c r="G326" t="s">
        <v>704</v>
      </c>
      <c r="H326">
        <v>338.42</v>
      </c>
      <c r="J326" t="s">
        <v>12</v>
      </c>
      <c r="K326">
        <v>52815</v>
      </c>
      <c r="L326" t="s">
        <v>14</v>
      </c>
      <c r="M326" t="s">
        <v>68</v>
      </c>
      <c r="Q326" s="4">
        <v>6.09</v>
      </c>
      <c r="R326" s="13">
        <v>338.42</v>
      </c>
      <c r="S326"/>
      <c r="T326"/>
      <c r="U326"/>
      <c r="V326"/>
      <c r="W326" s="15"/>
      <c r="X326" s="15"/>
      <c r="Y326" s="15"/>
      <c r="Z326" t="s">
        <v>243</v>
      </c>
      <c r="AA326"/>
      <c r="AB326" t="s">
        <v>244</v>
      </c>
      <c r="AC326" s="7">
        <v>42152</v>
      </c>
      <c r="AD326" t="str">
        <f>M326&amp;" - "&amp;L326&amp;" - "&amp;J326&amp;" - "&amp;K326</f>
        <v>LCI - Inv - Mt - 52815</v>
      </c>
      <c r="AG326" s="13">
        <f>R326</f>
        <v>338.42</v>
      </c>
      <c r="AI326" t="str">
        <f t="shared" si="10"/>
        <v>Purchase of LCI - Mt - 52815</v>
      </c>
      <c r="AK326" s="17"/>
      <c r="AL326" s="17"/>
      <c r="AM326" s="17"/>
      <c r="AN326" s="17"/>
      <c r="AO326" s="17"/>
      <c r="AP326" s="17"/>
    </row>
    <row r="327" spans="1:42" hidden="1" x14ac:dyDescent="0.35">
      <c r="A327" t="s">
        <v>848</v>
      </c>
      <c r="B327" t="s">
        <v>68</v>
      </c>
      <c r="C327" t="s">
        <v>12</v>
      </c>
      <c r="D327">
        <v>52815</v>
      </c>
      <c r="F327" s="7">
        <v>42152</v>
      </c>
      <c r="G327" t="s">
        <v>820</v>
      </c>
      <c r="H327">
        <v>0.34</v>
      </c>
      <c r="J327" t="s">
        <v>12</v>
      </c>
      <c r="K327">
        <v>52815</v>
      </c>
      <c r="L327" t="s">
        <v>589</v>
      </c>
      <c r="M327" t="str">
        <f>M326</f>
        <v>LCI</v>
      </c>
      <c r="R327" s="13">
        <v>0.34</v>
      </c>
      <c r="S327"/>
      <c r="T327"/>
      <c r="U327"/>
      <c r="V327"/>
      <c r="W327" s="15"/>
      <c r="X327" s="15"/>
      <c r="Y327" s="15"/>
      <c r="Z327" t="s">
        <v>243</v>
      </c>
      <c r="AA327"/>
      <c r="AB327" t="s">
        <v>244</v>
      </c>
      <c r="AC327" s="7">
        <v>42152</v>
      </c>
      <c r="AD327" t="str">
        <f>M327&amp;" - "&amp;L327&amp;" - "&amp;J327&amp;" - "&amp;K327</f>
        <v>LCI - Purchase Fee - Mt - 52815</v>
      </c>
      <c r="AG327" s="13">
        <f>R327</f>
        <v>0.34</v>
      </c>
      <c r="AI327" t="str">
        <f t="shared" si="10"/>
        <v>Purchase of LCI - Mt - 52815</v>
      </c>
      <c r="AK327" s="17"/>
      <c r="AL327" s="17"/>
      <c r="AM327" s="17"/>
      <c r="AN327" s="17"/>
      <c r="AO327" s="17"/>
      <c r="AP327" s="17"/>
    </row>
    <row r="328" spans="1:42" hidden="1" x14ac:dyDescent="0.35">
      <c r="A328" t="s">
        <v>848</v>
      </c>
      <c r="B328" t="s">
        <v>68</v>
      </c>
      <c r="C328" t="s">
        <v>12</v>
      </c>
      <c r="D328">
        <v>52815</v>
      </c>
      <c r="F328" s="7">
        <v>42152</v>
      </c>
      <c r="G328" t="s">
        <v>102</v>
      </c>
      <c r="H328">
        <v>-338.76</v>
      </c>
      <c r="J328" t="s">
        <v>12</v>
      </c>
      <c r="K328">
        <v>52815</v>
      </c>
      <c r="M328" t="str">
        <f>M326</f>
        <v>LCI</v>
      </c>
      <c r="N328" s="12" t="s">
        <v>249</v>
      </c>
      <c r="Z328" t="s">
        <v>243</v>
      </c>
      <c r="AA328"/>
      <c r="AB328" t="s">
        <v>244</v>
      </c>
      <c r="AC328" s="7">
        <v>42152</v>
      </c>
      <c r="AD328" t="s">
        <v>102</v>
      </c>
      <c r="AF328" t="str">
        <f>"Cash To "&amp;AI328</f>
        <v>Cash To Purchase of LCI - Mt - 52815</v>
      </c>
      <c r="AG328" s="16">
        <f>-SUM(AG326:AG327)</f>
        <v>-338.76</v>
      </c>
      <c r="AI328" t="str">
        <f t="shared" si="10"/>
        <v>Purchase of LCI - Mt - 52815</v>
      </c>
      <c r="AK328" s="17"/>
      <c r="AL328" s="17"/>
      <c r="AM328" s="17"/>
      <c r="AN328" s="17"/>
      <c r="AO328" s="17"/>
      <c r="AP328" s="17"/>
    </row>
    <row r="329" spans="1:42" x14ac:dyDescent="0.35">
      <c r="A329" t="s">
        <v>848</v>
      </c>
      <c r="B329" t="s">
        <v>38</v>
      </c>
      <c r="C329" t="s">
        <v>12</v>
      </c>
      <c r="D329">
        <v>52815</v>
      </c>
      <c r="E329" s="4">
        <v>503.92</v>
      </c>
      <c r="F329" s="7">
        <v>42152</v>
      </c>
      <c r="G329" t="s">
        <v>705</v>
      </c>
      <c r="H329">
        <v>332.08</v>
      </c>
      <c r="J329" t="s">
        <v>12</v>
      </c>
      <c r="K329">
        <v>52815</v>
      </c>
      <c r="L329" t="s">
        <v>14</v>
      </c>
      <c r="M329" t="s">
        <v>38</v>
      </c>
      <c r="Q329" s="4">
        <v>503.92</v>
      </c>
      <c r="R329" s="13">
        <v>332.08</v>
      </c>
      <c r="S329"/>
      <c r="T329"/>
      <c r="U329"/>
      <c r="V329"/>
      <c r="W329" s="15"/>
      <c r="X329" s="15"/>
      <c r="Y329" s="15"/>
      <c r="Z329" t="s">
        <v>243</v>
      </c>
      <c r="AA329"/>
      <c r="AB329" t="s">
        <v>244</v>
      </c>
      <c r="AC329" s="7">
        <v>42152</v>
      </c>
      <c r="AD329" t="str">
        <f>M329&amp;" - "&amp;L329&amp;" - "&amp;J329&amp;" - "&amp;K329</f>
        <v>LFVN - Inv - Mt - 52815</v>
      </c>
      <c r="AG329" s="13">
        <f>R329</f>
        <v>332.08</v>
      </c>
      <c r="AI329" t="str">
        <f t="shared" si="10"/>
        <v>Purchase of LFVN - Mt - 52815</v>
      </c>
      <c r="AK329" s="17"/>
      <c r="AL329" s="17"/>
      <c r="AM329" s="17"/>
      <c r="AN329" s="17"/>
      <c r="AO329" s="17"/>
      <c r="AP329" s="17"/>
    </row>
    <row r="330" spans="1:42" x14ac:dyDescent="0.35">
      <c r="A330" t="s">
        <v>848</v>
      </c>
      <c r="B330" t="s">
        <v>38</v>
      </c>
      <c r="C330" t="s">
        <v>12</v>
      </c>
      <c r="D330">
        <v>52815</v>
      </c>
      <c r="F330" s="7">
        <v>42152</v>
      </c>
      <c r="G330" t="s">
        <v>821</v>
      </c>
      <c r="H330">
        <v>0.34</v>
      </c>
      <c r="J330" t="s">
        <v>12</v>
      </c>
      <c r="K330">
        <v>52815</v>
      </c>
      <c r="L330" t="s">
        <v>589</v>
      </c>
      <c r="M330" t="str">
        <f>M329</f>
        <v>LFVN</v>
      </c>
      <c r="R330" s="13">
        <v>0.34</v>
      </c>
      <c r="S330"/>
      <c r="T330"/>
      <c r="U330"/>
      <c r="V330"/>
      <c r="W330" s="15"/>
      <c r="X330" s="15"/>
      <c r="Y330" s="15"/>
      <c r="Z330" t="s">
        <v>243</v>
      </c>
      <c r="AA330"/>
      <c r="AB330" t="s">
        <v>244</v>
      </c>
      <c r="AC330" s="7">
        <v>42152</v>
      </c>
      <c r="AD330" t="str">
        <f>M330&amp;" - "&amp;L330&amp;" - "&amp;J330&amp;" - "&amp;K330</f>
        <v>LFVN - Purchase Fee - Mt - 52815</v>
      </c>
      <c r="AG330" s="13">
        <f>R330</f>
        <v>0.34</v>
      </c>
      <c r="AI330" t="str">
        <f t="shared" si="10"/>
        <v>Purchase of LFVN - Mt - 52815</v>
      </c>
      <c r="AK330" s="17"/>
      <c r="AL330" s="17"/>
      <c r="AM330" s="17"/>
      <c r="AN330" s="17"/>
      <c r="AO330" s="17"/>
      <c r="AP330" s="17"/>
    </row>
    <row r="331" spans="1:42" ht="15" thickBot="1" x14ac:dyDescent="0.4">
      <c r="A331" t="s">
        <v>848</v>
      </c>
      <c r="B331" t="s">
        <v>38</v>
      </c>
      <c r="C331" t="s">
        <v>12</v>
      </c>
      <c r="D331">
        <v>52815</v>
      </c>
      <c r="F331" s="7">
        <v>42152</v>
      </c>
      <c r="G331" t="s">
        <v>102</v>
      </c>
      <c r="H331">
        <v>-332.41999999999996</v>
      </c>
      <c r="J331" t="s">
        <v>12</v>
      </c>
      <c r="K331">
        <v>52815</v>
      </c>
      <c r="M331" t="str">
        <f>M329</f>
        <v>LFVN</v>
      </c>
      <c r="N331" s="12" t="s">
        <v>249</v>
      </c>
      <c r="Z331" t="s">
        <v>243</v>
      </c>
      <c r="AA331"/>
      <c r="AB331" t="s">
        <v>244</v>
      </c>
      <c r="AC331" s="7">
        <v>42152</v>
      </c>
      <c r="AD331" t="s">
        <v>102</v>
      </c>
      <c r="AF331" t="str">
        <f>"Cash To "&amp;AI331</f>
        <v>Cash To Purchase of LFVN - Mt - 52815</v>
      </c>
      <c r="AG331" s="16">
        <f>-SUM(AG329:AG330)</f>
        <v>-332.41999999999996</v>
      </c>
      <c r="AI331" t="str">
        <f t="shared" si="10"/>
        <v>Purchase of LFVN - Mt - 52815</v>
      </c>
      <c r="AK331" s="17"/>
      <c r="AL331" s="17"/>
      <c r="AM331" s="17"/>
      <c r="AN331" s="17"/>
      <c r="AO331" s="17"/>
      <c r="AP331" s="17"/>
    </row>
    <row r="332" spans="1:42" ht="15" hidden="1" thickBot="1" x14ac:dyDescent="0.4">
      <c r="A332" t="s">
        <v>848</v>
      </c>
      <c r="B332" t="s">
        <v>39</v>
      </c>
      <c r="C332" t="s">
        <v>12</v>
      </c>
      <c r="D332">
        <v>52815</v>
      </c>
      <c r="E332" s="4">
        <v>33.07</v>
      </c>
      <c r="F332" s="7">
        <v>42152</v>
      </c>
      <c r="G332" t="s">
        <v>706</v>
      </c>
      <c r="H332">
        <v>338.31</v>
      </c>
      <c r="J332" t="s">
        <v>12</v>
      </c>
      <c r="K332">
        <v>52815</v>
      </c>
      <c r="L332" t="s">
        <v>14</v>
      </c>
      <c r="M332" t="s">
        <v>39</v>
      </c>
      <c r="Q332" s="4">
        <v>33.07</v>
      </c>
      <c r="R332" s="13">
        <v>338.31</v>
      </c>
      <c r="S332"/>
      <c r="T332"/>
      <c r="U332"/>
      <c r="V332"/>
      <c r="W332" s="15"/>
      <c r="X332" s="15"/>
      <c r="Y332" s="15"/>
      <c r="Z332" t="s">
        <v>243</v>
      </c>
      <c r="AA332"/>
      <c r="AB332" t="s">
        <v>244</v>
      </c>
      <c r="AC332" s="7">
        <v>42152</v>
      </c>
      <c r="AD332" t="str">
        <f>M332&amp;" - "&amp;L332&amp;" - "&amp;J332&amp;" - "&amp;K332</f>
        <v>LQDT - Inv - Mt - 52815</v>
      </c>
      <c r="AG332" s="13">
        <f>R332</f>
        <v>338.31</v>
      </c>
      <c r="AI332" t="str">
        <f t="shared" si="10"/>
        <v>Purchase of LQDT - Mt - 52815</v>
      </c>
      <c r="AK332" s="17"/>
      <c r="AL332" s="17"/>
      <c r="AM332" s="17"/>
      <c r="AN332" s="17"/>
      <c r="AO332" s="17"/>
      <c r="AP332" s="17"/>
    </row>
    <row r="333" spans="1:42" ht="15" hidden="1" thickBot="1" x14ac:dyDescent="0.4">
      <c r="A333" t="s">
        <v>848</v>
      </c>
      <c r="B333" t="s">
        <v>39</v>
      </c>
      <c r="C333" t="s">
        <v>12</v>
      </c>
      <c r="D333">
        <v>52815</v>
      </c>
      <c r="F333" s="7">
        <v>42152</v>
      </c>
      <c r="G333" t="s">
        <v>822</v>
      </c>
      <c r="H333">
        <v>0.35</v>
      </c>
      <c r="J333" t="s">
        <v>12</v>
      </c>
      <c r="K333">
        <v>52815</v>
      </c>
      <c r="L333" t="s">
        <v>589</v>
      </c>
      <c r="M333" t="str">
        <f>M332</f>
        <v>LQDT</v>
      </c>
      <c r="R333" s="13">
        <v>0.35</v>
      </c>
      <c r="S333"/>
      <c r="T333"/>
      <c r="U333"/>
      <c r="V333"/>
      <c r="W333" s="15"/>
      <c r="X333" s="15"/>
      <c r="Y333" s="15"/>
      <c r="Z333" t="s">
        <v>243</v>
      </c>
      <c r="AA333"/>
      <c r="AB333" t="s">
        <v>244</v>
      </c>
      <c r="AC333" s="7">
        <v>42152</v>
      </c>
      <c r="AD333" t="str">
        <f>M333&amp;" - "&amp;L333&amp;" - "&amp;J333&amp;" - "&amp;K333</f>
        <v>LQDT - Purchase Fee - Mt - 52815</v>
      </c>
      <c r="AG333" s="13">
        <f>R333</f>
        <v>0.35</v>
      </c>
      <c r="AI333" t="str">
        <f t="shared" si="10"/>
        <v>Purchase of LQDT - Mt - 52815</v>
      </c>
      <c r="AK333" s="17"/>
      <c r="AL333" s="17"/>
      <c r="AM333" s="17"/>
      <c r="AN333" s="17"/>
      <c r="AO333" s="17"/>
      <c r="AP333" s="17"/>
    </row>
    <row r="334" spans="1:42" ht="15" hidden="1" thickBot="1" x14ac:dyDescent="0.4">
      <c r="A334" t="s">
        <v>848</v>
      </c>
      <c r="B334" t="s">
        <v>39</v>
      </c>
      <c r="C334" t="s">
        <v>12</v>
      </c>
      <c r="D334">
        <v>52815</v>
      </c>
      <c r="F334" s="7">
        <v>42152</v>
      </c>
      <c r="G334" t="s">
        <v>102</v>
      </c>
      <c r="H334">
        <v>-338.66</v>
      </c>
      <c r="J334" t="s">
        <v>12</v>
      </c>
      <c r="K334">
        <v>52815</v>
      </c>
      <c r="M334" t="str">
        <f>M332</f>
        <v>LQDT</v>
      </c>
      <c r="N334" s="12" t="s">
        <v>249</v>
      </c>
      <c r="Z334" t="s">
        <v>243</v>
      </c>
      <c r="AA334"/>
      <c r="AB334" t="s">
        <v>244</v>
      </c>
      <c r="AC334" s="7">
        <v>42152</v>
      </c>
      <c r="AD334" t="s">
        <v>102</v>
      </c>
      <c r="AF334" t="str">
        <f>"Cash To "&amp;AI334</f>
        <v>Cash To Purchase of LQDT - Mt - 52815</v>
      </c>
      <c r="AG334" s="16">
        <f>-SUM(AG332:AG333)</f>
        <v>-338.66</v>
      </c>
      <c r="AI334" t="str">
        <f t="shared" si="10"/>
        <v>Purchase of LQDT - Mt - 52815</v>
      </c>
      <c r="AK334" s="17"/>
      <c r="AL334" s="17"/>
      <c r="AM334" s="17"/>
      <c r="AN334" s="17"/>
      <c r="AO334" s="17"/>
      <c r="AP334" s="17"/>
    </row>
    <row r="335" spans="1:42" ht="15" hidden="1" thickBot="1" x14ac:dyDescent="0.4">
      <c r="A335" t="s">
        <v>848</v>
      </c>
      <c r="B335" t="s">
        <v>57</v>
      </c>
      <c r="C335" t="s">
        <v>12</v>
      </c>
      <c r="D335">
        <v>52815</v>
      </c>
      <c r="E335" s="4">
        <v>23.89</v>
      </c>
      <c r="F335" s="7">
        <v>42152</v>
      </c>
      <c r="G335" t="s">
        <v>707</v>
      </c>
      <c r="H335">
        <v>337.8</v>
      </c>
      <c r="J335" t="s">
        <v>12</v>
      </c>
      <c r="K335">
        <v>52815</v>
      </c>
      <c r="L335" t="s">
        <v>14</v>
      </c>
      <c r="M335" t="s">
        <v>57</v>
      </c>
      <c r="Q335" s="4">
        <v>23.89</v>
      </c>
      <c r="R335" s="13">
        <v>337.8</v>
      </c>
      <c r="S335"/>
      <c r="T335"/>
      <c r="U335"/>
      <c r="V335"/>
      <c r="W335" s="15"/>
      <c r="X335" s="15"/>
      <c r="Y335" s="15"/>
      <c r="Z335" t="s">
        <v>243</v>
      </c>
      <c r="AA335"/>
      <c r="AB335" t="s">
        <v>244</v>
      </c>
      <c r="AC335" s="7">
        <v>42152</v>
      </c>
      <c r="AD335" t="str">
        <f>M335&amp;" - "&amp;L335&amp;" - "&amp;J335&amp;" - "&amp;K335</f>
        <v>MSB - Inv - Mt - 52815</v>
      </c>
      <c r="AG335" s="13">
        <f>R335</f>
        <v>337.8</v>
      </c>
      <c r="AI335" t="str">
        <f t="shared" si="10"/>
        <v>Purchase of MSB - Mt - 52815</v>
      </c>
      <c r="AK335" s="17"/>
      <c r="AL335" s="17"/>
      <c r="AM335" s="17"/>
      <c r="AN335" s="17"/>
      <c r="AO335" s="17"/>
      <c r="AP335" s="17"/>
    </row>
    <row r="336" spans="1:42" ht="15" hidden="1" thickBot="1" x14ac:dyDescent="0.4">
      <c r="A336" t="s">
        <v>848</v>
      </c>
      <c r="B336" t="s">
        <v>57</v>
      </c>
      <c r="C336" t="s">
        <v>12</v>
      </c>
      <c r="D336">
        <v>52815</v>
      </c>
      <c r="F336" s="7">
        <v>42152</v>
      </c>
      <c r="G336" t="s">
        <v>823</v>
      </c>
      <c r="H336">
        <v>0.35</v>
      </c>
      <c r="J336" t="s">
        <v>12</v>
      </c>
      <c r="K336">
        <v>52815</v>
      </c>
      <c r="L336" t="s">
        <v>589</v>
      </c>
      <c r="M336" t="str">
        <f>M335</f>
        <v>MSB</v>
      </c>
      <c r="R336" s="13">
        <v>0.35</v>
      </c>
      <c r="S336"/>
      <c r="T336"/>
      <c r="U336"/>
      <c r="V336"/>
      <c r="W336" s="15"/>
      <c r="X336" s="15"/>
      <c r="Y336" s="15"/>
      <c r="Z336" t="s">
        <v>243</v>
      </c>
      <c r="AA336"/>
      <c r="AB336" t="s">
        <v>244</v>
      </c>
      <c r="AC336" s="7">
        <v>42152</v>
      </c>
      <c r="AD336" t="str">
        <f>M336&amp;" - "&amp;L336&amp;" - "&amp;J336&amp;" - "&amp;K336</f>
        <v>MSB - Purchase Fee - Mt - 52815</v>
      </c>
      <c r="AG336" s="13">
        <f>R336</f>
        <v>0.35</v>
      </c>
      <c r="AI336" t="str">
        <f t="shared" si="10"/>
        <v>Purchase of MSB - Mt - 52815</v>
      </c>
      <c r="AK336" s="17"/>
      <c r="AL336" s="17"/>
      <c r="AM336" s="17"/>
      <c r="AN336" s="17"/>
      <c r="AO336" s="17"/>
      <c r="AP336" s="17"/>
    </row>
    <row r="337" spans="1:42" ht="15" hidden="1" thickBot="1" x14ac:dyDescent="0.4">
      <c r="A337" t="s">
        <v>848</v>
      </c>
      <c r="B337" t="s">
        <v>57</v>
      </c>
      <c r="C337" t="s">
        <v>12</v>
      </c>
      <c r="D337">
        <v>52815</v>
      </c>
      <c r="F337" s="7">
        <v>42152</v>
      </c>
      <c r="G337" t="s">
        <v>102</v>
      </c>
      <c r="H337">
        <v>-338.15000000000003</v>
      </c>
      <c r="J337" t="s">
        <v>12</v>
      </c>
      <c r="K337">
        <v>52815</v>
      </c>
      <c r="M337" t="str">
        <f>M335</f>
        <v>MSB</v>
      </c>
      <c r="N337" s="12" t="s">
        <v>249</v>
      </c>
      <c r="Z337" t="s">
        <v>243</v>
      </c>
      <c r="AA337"/>
      <c r="AB337" t="s">
        <v>244</v>
      </c>
      <c r="AC337" s="7">
        <v>42152</v>
      </c>
      <c r="AD337" t="s">
        <v>102</v>
      </c>
      <c r="AF337" t="str">
        <f>"Cash To "&amp;AI337</f>
        <v>Cash To Purchase of MSB - Mt - 52815</v>
      </c>
      <c r="AG337" s="16">
        <f>-SUM(AG335:AG336)</f>
        <v>-338.15000000000003</v>
      </c>
      <c r="AI337" t="str">
        <f t="shared" si="10"/>
        <v>Purchase of MSB - Mt - 52815</v>
      </c>
      <c r="AK337" s="17"/>
      <c r="AL337" s="17"/>
      <c r="AM337" s="17"/>
      <c r="AN337" s="17"/>
      <c r="AO337" s="17"/>
      <c r="AP337" s="17"/>
    </row>
    <row r="338" spans="1:42" ht="15" hidden="1" thickBot="1" x14ac:dyDescent="0.4">
      <c r="A338" t="s">
        <v>848</v>
      </c>
      <c r="B338" t="s">
        <v>58</v>
      </c>
      <c r="C338" t="s">
        <v>12</v>
      </c>
      <c r="D338">
        <v>52815</v>
      </c>
      <c r="E338" s="4">
        <v>16.079999999999998</v>
      </c>
      <c r="F338" s="7">
        <v>42152</v>
      </c>
      <c r="G338" t="s">
        <v>708</v>
      </c>
      <c r="H338">
        <v>337.68</v>
      </c>
      <c r="J338" t="s">
        <v>12</v>
      </c>
      <c r="K338">
        <v>52815</v>
      </c>
      <c r="L338" t="s">
        <v>14</v>
      </c>
      <c r="M338" t="s">
        <v>58</v>
      </c>
      <c r="Q338" s="4">
        <v>16.079999999999998</v>
      </c>
      <c r="R338" s="13">
        <v>337.68</v>
      </c>
      <c r="S338"/>
      <c r="T338"/>
      <c r="U338"/>
      <c r="V338"/>
      <c r="W338" s="15"/>
      <c r="X338" s="15"/>
      <c r="Y338" s="15"/>
      <c r="Z338" t="s">
        <v>243</v>
      </c>
      <c r="AA338"/>
      <c r="AB338" t="s">
        <v>244</v>
      </c>
      <c r="AC338" s="7">
        <v>42152</v>
      </c>
      <c r="AD338" t="str">
        <f>M338&amp;" - "&amp;L338&amp;" - "&amp;J338&amp;" - "&amp;K338</f>
        <v>MTEX - Inv - Mt - 52815</v>
      </c>
      <c r="AG338" s="13">
        <f>R338</f>
        <v>337.68</v>
      </c>
      <c r="AI338" t="str">
        <f t="shared" si="10"/>
        <v>Purchase of MTEX - Mt - 52815</v>
      </c>
      <c r="AK338" s="17"/>
      <c r="AL338" s="17"/>
      <c r="AM338" s="17"/>
      <c r="AN338" s="17"/>
      <c r="AO338" s="17"/>
      <c r="AP338" s="17"/>
    </row>
    <row r="339" spans="1:42" ht="15" hidden="1" thickBot="1" x14ac:dyDescent="0.4">
      <c r="A339" t="s">
        <v>848</v>
      </c>
      <c r="B339" t="s">
        <v>58</v>
      </c>
      <c r="C339" t="s">
        <v>12</v>
      </c>
      <c r="D339">
        <v>52815</v>
      </c>
      <c r="F339" s="7">
        <v>42152</v>
      </c>
      <c r="G339" t="s">
        <v>824</v>
      </c>
      <c r="H339">
        <v>0.34</v>
      </c>
      <c r="J339" t="s">
        <v>12</v>
      </c>
      <c r="K339">
        <v>52815</v>
      </c>
      <c r="L339" t="s">
        <v>589</v>
      </c>
      <c r="M339" t="str">
        <f>M338</f>
        <v>MTEX</v>
      </c>
      <c r="R339" s="13">
        <v>0.34</v>
      </c>
      <c r="S339"/>
      <c r="T339"/>
      <c r="U339"/>
      <c r="V339"/>
      <c r="W339" s="15"/>
      <c r="X339" s="15"/>
      <c r="Y339" s="15"/>
      <c r="Z339" t="s">
        <v>243</v>
      </c>
      <c r="AA339"/>
      <c r="AB339" t="s">
        <v>244</v>
      </c>
      <c r="AC339" s="7">
        <v>42152</v>
      </c>
      <c r="AD339" t="str">
        <f>M339&amp;" - "&amp;L339&amp;" - "&amp;J339&amp;" - "&amp;K339</f>
        <v>MTEX - Purchase Fee - Mt - 52815</v>
      </c>
      <c r="AG339" s="13">
        <f>R339</f>
        <v>0.34</v>
      </c>
      <c r="AI339" t="str">
        <f t="shared" si="10"/>
        <v>Purchase of MTEX - Mt - 52815</v>
      </c>
      <c r="AK339" s="17"/>
      <c r="AL339" s="17"/>
      <c r="AM339" s="17"/>
      <c r="AN339" s="17"/>
      <c r="AO339" s="17"/>
      <c r="AP339" s="17"/>
    </row>
    <row r="340" spans="1:42" ht="15" hidden="1" thickBot="1" x14ac:dyDescent="0.4">
      <c r="A340" t="s">
        <v>848</v>
      </c>
      <c r="B340" t="s">
        <v>58</v>
      </c>
      <c r="C340" t="s">
        <v>12</v>
      </c>
      <c r="D340">
        <v>52815</v>
      </c>
      <c r="F340" s="7">
        <v>42152</v>
      </c>
      <c r="G340" t="s">
        <v>102</v>
      </c>
      <c r="H340">
        <v>-338.02</v>
      </c>
      <c r="J340" t="s">
        <v>12</v>
      </c>
      <c r="K340">
        <v>52815</v>
      </c>
      <c r="M340" t="str">
        <f>M338</f>
        <v>MTEX</v>
      </c>
      <c r="N340" s="12" t="s">
        <v>249</v>
      </c>
      <c r="Z340" t="s">
        <v>243</v>
      </c>
      <c r="AA340"/>
      <c r="AB340" t="s">
        <v>244</v>
      </c>
      <c r="AC340" s="7">
        <v>42152</v>
      </c>
      <c r="AD340" t="s">
        <v>102</v>
      </c>
      <c r="AF340" t="str">
        <f>"Cash To "&amp;AI340</f>
        <v>Cash To Purchase of MTEX - Mt - 52815</v>
      </c>
      <c r="AG340" s="16">
        <f>-SUM(AG338:AG339)</f>
        <v>-338.02</v>
      </c>
      <c r="AI340" t="str">
        <f t="shared" si="10"/>
        <v>Purchase of MTEX - Mt - 52815</v>
      </c>
      <c r="AK340" s="17"/>
      <c r="AL340" s="17"/>
      <c r="AM340" s="17"/>
      <c r="AN340" s="17"/>
      <c r="AO340" s="17"/>
      <c r="AP340" s="17"/>
    </row>
    <row r="341" spans="1:42" ht="15" hidden="1" thickBot="1" x14ac:dyDescent="0.4">
      <c r="A341" t="s">
        <v>848</v>
      </c>
      <c r="B341" t="s">
        <v>69</v>
      </c>
      <c r="C341" t="s">
        <v>12</v>
      </c>
      <c r="D341">
        <v>52815</v>
      </c>
      <c r="E341" s="4">
        <v>8.3000000000000007</v>
      </c>
      <c r="F341" s="7">
        <v>42152</v>
      </c>
      <c r="G341" t="s">
        <v>709</v>
      </c>
      <c r="H341">
        <v>337.64</v>
      </c>
      <c r="J341" t="s">
        <v>12</v>
      </c>
      <c r="K341">
        <v>52815</v>
      </c>
      <c r="L341" t="s">
        <v>14</v>
      </c>
      <c r="M341" t="s">
        <v>69</v>
      </c>
      <c r="Q341" s="4">
        <v>8.3000000000000007</v>
      </c>
      <c r="R341" s="13">
        <v>337.64</v>
      </c>
      <c r="S341"/>
      <c r="T341"/>
      <c r="U341"/>
      <c r="V341"/>
      <c r="W341" s="15"/>
      <c r="X341" s="15"/>
      <c r="Y341" s="15"/>
      <c r="Z341" t="s">
        <v>243</v>
      </c>
      <c r="AA341"/>
      <c r="AB341" t="s">
        <v>244</v>
      </c>
      <c r="AC341" s="7">
        <v>42152</v>
      </c>
      <c r="AD341" t="str">
        <f>M341&amp;" - "&amp;L341&amp;" - "&amp;J341&amp;" - "&amp;K341</f>
        <v>NATH - Inv - Mt - 52815</v>
      </c>
      <c r="AG341" s="13">
        <f>R341</f>
        <v>337.64</v>
      </c>
      <c r="AI341" t="str">
        <f t="shared" si="10"/>
        <v>Purchase of NATH - Mt - 52815</v>
      </c>
      <c r="AK341" s="17"/>
      <c r="AL341" s="17"/>
      <c r="AM341" s="17"/>
      <c r="AN341" s="17"/>
      <c r="AO341" s="17"/>
      <c r="AP341" s="17"/>
    </row>
    <row r="342" spans="1:42" ht="15" hidden="1" thickBot="1" x14ac:dyDescent="0.4">
      <c r="A342" t="s">
        <v>848</v>
      </c>
      <c r="B342" t="s">
        <v>69</v>
      </c>
      <c r="C342" t="s">
        <v>12</v>
      </c>
      <c r="D342">
        <v>52815</v>
      </c>
      <c r="F342" s="7">
        <v>42152</v>
      </c>
      <c r="G342" t="s">
        <v>825</v>
      </c>
      <c r="H342">
        <v>0.34</v>
      </c>
      <c r="J342" t="s">
        <v>12</v>
      </c>
      <c r="K342">
        <v>52815</v>
      </c>
      <c r="L342" t="s">
        <v>589</v>
      </c>
      <c r="M342" t="str">
        <f>M341</f>
        <v>NATH</v>
      </c>
      <c r="R342" s="13">
        <v>0.34</v>
      </c>
      <c r="S342"/>
      <c r="T342"/>
      <c r="U342"/>
      <c r="V342"/>
      <c r="W342" s="15"/>
      <c r="X342" s="15"/>
      <c r="Y342" s="15"/>
      <c r="Z342" t="s">
        <v>243</v>
      </c>
      <c r="AA342"/>
      <c r="AB342" t="s">
        <v>244</v>
      </c>
      <c r="AC342" s="7">
        <v>42152</v>
      </c>
      <c r="AD342" t="str">
        <f>M342&amp;" - "&amp;L342&amp;" - "&amp;J342&amp;" - "&amp;K342</f>
        <v>NATH - Purchase Fee - Mt - 52815</v>
      </c>
      <c r="AG342" s="13">
        <f>R342</f>
        <v>0.34</v>
      </c>
      <c r="AI342" t="str">
        <f t="shared" si="10"/>
        <v>Purchase of NATH - Mt - 52815</v>
      </c>
      <c r="AK342" s="17"/>
      <c r="AL342" s="17"/>
      <c r="AM342" s="17"/>
      <c r="AN342" s="17"/>
      <c r="AO342" s="17"/>
      <c r="AP342" s="17"/>
    </row>
    <row r="343" spans="1:42" ht="15" hidden="1" thickBot="1" x14ac:dyDescent="0.4">
      <c r="A343" t="s">
        <v>848</v>
      </c>
      <c r="B343" t="s">
        <v>69</v>
      </c>
      <c r="C343" t="s">
        <v>12</v>
      </c>
      <c r="D343">
        <v>52815</v>
      </c>
      <c r="F343" s="7">
        <v>42152</v>
      </c>
      <c r="G343" t="s">
        <v>102</v>
      </c>
      <c r="H343">
        <v>-337.97999999999996</v>
      </c>
      <c r="J343" t="s">
        <v>12</v>
      </c>
      <c r="K343">
        <v>52815</v>
      </c>
      <c r="M343" t="str">
        <f>M341</f>
        <v>NATH</v>
      </c>
      <c r="N343" s="12" t="s">
        <v>249</v>
      </c>
      <c r="Z343" t="s">
        <v>243</v>
      </c>
      <c r="AA343"/>
      <c r="AB343" t="s">
        <v>244</v>
      </c>
      <c r="AC343" s="7">
        <v>42152</v>
      </c>
      <c r="AD343" t="s">
        <v>102</v>
      </c>
      <c r="AF343" t="str">
        <f>"Cash To "&amp;AI343</f>
        <v>Cash To Purchase of NATH - Mt - 52815</v>
      </c>
      <c r="AG343" s="16">
        <f>-SUM(AG341:AG342)</f>
        <v>-337.97999999999996</v>
      </c>
      <c r="AI343" t="str">
        <f t="shared" si="10"/>
        <v>Purchase of NATH - Mt - 52815</v>
      </c>
      <c r="AK343" s="17"/>
      <c r="AL343" s="17"/>
      <c r="AM343" s="17"/>
      <c r="AN343" s="17"/>
      <c r="AO343" s="17"/>
      <c r="AP343" s="17"/>
    </row>
    <row r="344" spans="1:42" ht="15" hidden="1" thickBot="1" x14ac:dyDescent="0.4">
      <c r="A344" t="s">
        <v>848</v>
      </c>
      <c r="B344" t="s">
        <v>70</v>
      </c>
      <c r="C344" t="s">
        <v>12</v>
      </c>
      <c r="D344">
        <v>52815</v>
      </c>
      <c r="E344" s="4">
        <v>7.83</v>
      </c>
      <c r="F344" s="7">
        <v>42152</v>
      </c>
      <c r="G344" t="s">
        <v>710</v>
      </c>
      <c r="H344">
        <v>336.06</v>
      </c>
      <c r="J344" t="s">
        <v>12</v>
      </c>
      <c r="K344">
        <v>52815</v>
      </c>
      <c r="L344" t="s">
        <v>14</v>
      </c>
      <c r="M344" t="s">
        <v>70</v>
      </c>
      <c r="Q344" s="4">
        <v>7.83</v>
      </c>
      <c r="R344" s="13">
        <v>336.06</v>
      </c>
      <c r="S344"/>
      <c r="T344"/>
      <c r="U344"/>
      <c r="V344"/>
      <c r="W344" s="15"/>
      <c r="X344" s="15"/>
      <c r="Y344" s="15"/>
      <c r="Z344" t="s">
        <v>243</v>
      </c>
      <c r="AA344"/>
      <c r="AB344" t="s">
        <v>244</v>
      </c>
      <c r="AC344" s="7">
        <v>42152</v>
      </c>
      <c r="AD344" t="str">
        <f>M344&amp;" - "&amp;L344&amp;" - "&amp;J344&amp;" - "&amp;K344</f>
        <v>NLNK - Inv - Mt - 52815</v>
      </c>
      <c r="AG344" s="13">
        <f>R344</f>
        <v>336.06</v>
      </c>
      <c r="AI344" t="str">
        <f t="shared" si="10"/>
        <v>Purchase of NLNK - Mt - 52815</v>
      </c>
      <c r="AK344" s="17"/>
      <c r="AL344" s="17"/>
      <c r="AM344" s="17"/>
      <c r="AN344" s="17"/>
      <c r="AO344" s="17"/>
      <c r="AP344" s="17"/>
    </row>
    <row r="345" spans="1:42" ht="15" hidden="1" thickBot="1" x14ac:dyDescent="0.4">
      <c r="A345" t="s">
        <v>848</v>
      </c>
      <c r="B345" t="s">
        <v>70</v>
      </c>
      <c r="C345" t="s">
        <v>12</v>
      </c>
      <c r="D345">
        <v>52815</v>
      </c>
      <c r="F345" s="7">
        <v>42152</v>
      </c>
      <c r="G345" t="s">
        <v>826</v>
      </c>
      <c r="H345">
        <v>0.34</v>
      </c>
      <c r="J345" t="s">
        <v>12</v>
      </c>
      <c r="K345">
        <v>52815</v>
      </c>
      <c r="L345" t="s">
        <v>589</v>
      </c>
      <c r="M345" t="str">
        <f>M344</f>
        <v>NLNK</v>
      </c>
      <c r="R345" s="13">
        <v>0.34</v>
      </c>
      <c r="S345"/>
      <c r="T345"/>
      <c r="U345"/>
      <c r="V345"/>
      <c r="W345" s="15"/>
      <c r="X345" s="15"/>
      <c r="Y345" s="15"/>
      <c r="Z345" t="s">
        <v>243</v>
      </c>
      <c r="AA345"/>
      <c r="AB345" t="s">
        <v>244</v>
      </c>
      <c r="AC345" s="7">
        <v>42152</v>
      </c>
      <c r="AD345" t="str">
        <f>M345&amp;" - "&amp;L345&amp;" - "&amp;J345&amp;" - "&amp;K345</f>
        <v>NLNK - Purchase Fee - Mt - 52815</v>
      </c>
      <c r="AG345" s="13">
        <f>R345</f>
        <v>0.34</v>
      </c>
      <c r="AI345" t="str">
        <f t="shared" si="10"/>
        <v>Purchase of NLNK - Mt - 52815</v>
      </c>
      <c r="AK345" s="17"/>
      <c r="AL345" s="17"/>
      <c r="AM345" s="17"/>
      <c r="AN345" s="17"/>
      <c r="AO345" s="17"/>
      <c r="AP345" s="17"/>
    </row>
    <row r="346" spans="1:42" ht="15" hidden="1" thickBot="1" x14ac:dyDescent="0.4">
      <c r="A346" t="s">
        <v>848</v>
      </c>
      <c r="B346" t="s">
        <v>70</v>
      </c>
      <c r="C346" t="s">
        <v>12</v>
      </c>
      <c r="D346">
        <v>52815</v>
      </c>
      <c r="F346" s="7">
        <v>42152</v>
      </c>
      <c r="G346" t="s">
        <v>102</v>
      </c>
      <c r="H346">
        <v>-336.4</v>
      </c>
      <c r="J346" t="s">
        <v>12</v>
      </c>
      <c r="K346">
        <v>52815</v>
      </c>
      <c r="M346" t="str">
        <f>M344</f>
        <v>NLNK</v>
      </c>
      <c r="N346" s="12" t="s">
        <v>249</v>
      </c>
      <c r="Z346" t="s">
        <v>243</v>
      </c>
      <c r="AA346"/>
      <c r="AB346" t="s">
        <v>244</v>
      </c>
      <c r="AC346" s="7">
        <v>42152</v>
      </c>
      <c r="AD346" t="s">
        <v>102</v>
      </c>
      <c r="AF346" t="str">
        <f>"Cash To "&amp;AI346</f>
        <v>Cash To Purchase of NLNK - Mt - 52815</v>
      </c>
      <c r="AG346" s="16">
        <f>-SUM(AG344:AG345)</f>
        <v>-336.4</v>
      </c>
      <c r="AI346" t="str">
        <f t="shared" si="10"/>
        <v>Purchase of NLNK - Mt - 52815</v>
      </c>
      <c r="AK346" s="17"/>
      <c r="AL346" s="17"/>
      <c r="AM346" s="17"/>
      <c r="AN346" s="17"/>
      <c r="AO346" s="17"/>
      <c r="AP346" s="17"/>
    </row>
    <row r="347" spans="1:42" ht="15" hidden="1" thickBot="1" x14ac:dyDescent="0.4">
      <c r="A347" t="s">
        <v>848</v>
      </c>
      <c r="B347" t="s">
        <v>59</v>
      </c>
      <c r="C347" t="s">
        <v>12</v>
      </c>
      <c r="D347">
        <v>52815</v>
      </c>
      <c r="E347" s="4">
        <v>12.53</v>
      </c>
      <c r="F347" s="7">
        <v>42152</v>
      </c>
      <c r="G347" t="s">
        <v>711</v>
      </c>
      <c r="H347">
        <v>339.31</v>
      </c>
      <c r="J347" t="s">
        <v>12</v>
      </c>
      <c r="K347">
        <v>52815</v>
      </c>
      <c r="L347" t="s">
        <v>14</v>
      </c>
      <c r="M347" t="s">
        <v>59</v>
      </c>
      <c r="Q347" s="4">
        <v>12.53</v>
      </c>
      <c r="R347" s="13">
        <v>339.31</v>
      </c>
      <c r="S347"/>
      <c r="T347"/>
      <c r="U347"/>
      <c r="V347"/>
      <c r="W347" s="15"/>
      <c r="X347" s="15"/>
      <c r="Y347" s="15"/>
      <c r="Z347" t="s">
        <v>243</v>
      </c>
      <c r="AA347"/>
      <c r="AB347" t="s">
        <v>244</v>
      </c>
      <c r="AC347" s="7">
        <v>42152</v>
      </c>
      <c r="AD347" t="str">
        <f>M347&amp;" - "&amp;L347&amp;" - "&amp;J347&amp;" - "&amp;K347</f>
        <v>NSR - Inv - Mt - 52815</v>
      </c>
      <c r="AG347" s="13">
        <f>R347</f>
        <v>339.31</v>
      </c>
      <c r="AI347" t="str">
        <f t="shared" si="10"/>
        <v>Purchase of NSR - Mt - 52815</v>
      </c>
      <c r="AK347" s="17"/>
      <c r="AL347" s="17"/>
      <c r="AM347" s="17"/>
      <c r="AN347" s="17"/>
      <c r="AO347" s="17"/>
      <c r="AP347" s="17"/>
    </row>
    <row r="348" spans="1:42" ht="15" hidden="1" thickBot="1" x14ac:dyDescent="0.4">
      <c r="A348" t="s">
        <v>848</v>
      </c>
      <c r="B348" t="s">
        <v>59</v>
      </c>
      <c r="C348" t="s">
        <v>12</v>
      </c>
      <c r="D348">
        <v>52815</v>
      </c>
      <c r="F348" s="7">
        <v>42152</v>
      </c>
      <c r="G348" t="s">
        <v>827</v>
      </c>
      <c r="H348">
        <v>0.34</v>
      </c>
      <c r="J348" t="s">
        <v>12</v>
      </c>
      <c r="K348">
        <v>52815</v>
      </c>
      <c r="L348" t="s">
        <v>589</v>
      </c>
      <c r="M348" t="str">
        <f>M347</f>
        <v>NSR</v>
      </c>
      <c r="R348" s="13">
        <v>0.34</v>
      </c>
      <c r="S348"/>
      <c r="T348"/>
      <c r="U348"/>
      <c r="V348"/>
      <c r="W348" s="15"/>
      <c r="X348" s="15"/>
      <c r="Y348" s="15"/>
      <c r="Z348" t="s">
        <v>243</v>
      </c>
      <c r="AA348"/>
      <c r="AB348" t="s">
        <v>244</v>
      </c>
      <c r="AC348" s="7">
        <v>42152</v>
      </c>
      <c r="AD348" t="str">
        <f>M348&amp;" - "&amp;L348&amp;" - "&amp;J348&amp;" - "&amp;K348</f>
        <v>NSR - Purchase Fee - Mt - 52815</v>
      </c>
      <c r="AG348" s="13">
        <f>R348</f>
        <v>0.34</v>
      </c>
      <c r="AI348" t="str">
        <f t="shared" ref="AI348:AI370" si="11">"Purchase of "&amp;M348&amp;" - "&amp;J348&amp;" - "&amp;K348</f>
        <v>Purchase of NSR - Mt - 52815</v>
      </c>
      <c r="AK348" s="17"/>
      <c r="AL348" s="17"/>
      <c r="AM348" s="17"/>
      <c r="AN348" s="17"/>
      <c r="AO348" s="17"/>
      <c r="AP348" s="17"/>
    </row>
    <row r="349" spans="1:42" ht="15" hidden="1" thickBot="1" x14ac:dyDescent="0.4">
      <c r="A349" t="s">
        <v>848</v>
      </c>
      <c r="B349" t="s">
        <v>59</v>
      </c>
      <c r="C349" t="s">
        <v>12</v>
      </c>
      <c r="D349">
        <v>52815</v>
      </c>
      <c r="F349" s="7">
        <v>42152</v>
      </c>
      <c r="G349" t="s">
        <v>102</v>
      </c>
      <c r="H349">
        <v>-339.65</v>
      </c>
      <c r="J349" t="s">
        <v>12</v>
      </c>
      <c r="K349">
        <v>52815</v>
      </c>
      <c r="M349" t="str">
        <f>M347</f>
        <v>NSR</v>
      </c>
      <c r="N349" s="12" t="s">
        <v>249</v>
      </c>
      <c r="Z349" t="s">
        <v>243</v>
      </c>
      <c r="AA349"/>
      <c r="AB349" t="s">
        <v>244</v>
      </c>
      <c r="AC349" s="7">
        <v>42152</v>
      </c>
      <c r="AD349" t="s">
        <v>102</v>
      </c>
      <c r="AF349" t="str">
        <f>"Cash To "&amp;AI349</f>
        <v>Cash To Purchase of NSR - Mt - 52815</v>
      </c>
      <c r="AG349" s="16">
        <f>-SUM(AG347:AG348)</f>
        <v>-339.65</v>
      </c>
      <c r="AI349" t="str">
        <f t="shared" si="11"/>
        <v>Purchase of NSR - Mt - 52815</v>
      </c>
      <c r="AK349" s="17"/>
      <c r="AL349" s="17"/>
      <c r="AM349" s="17"/>
      <c r="AN349" s="17"/>
      <c r="AO349" s="17"/>
      <c r="AP349" s="17"/>
    </row>
    <row r="350" spans="1:42" ht="15" hidden="1" thickBot="1" x14ac:dyDescent="0.4">
      <c r="A350" t="s">
        <v>848</v>
      </c>
      <c r="B350" t="s">
        <v>71</v>
      </c>
      <c r="C350" t="s">
        <v>12</v>
      </c>
      <c r="D350">
        <v>52815</v>
      </c>
      <c r="E350" s="4">
        <v>116.83</v>
      </c>
      <c r="F350" s="7">
        <v>42152</v>
      </c>
      <c r="G350" t="s">
        <v>712</v>
      </c>
      <c r="H350">
        <v>335.83</v>
      </c>
      <c r="J350" t="s">
        <v>12</v>
      </c>
      <c r="K350">
        <v>52815</v>
      </c>
      <c r="L350" t="s">
        <v>14</v>
      </c>
      <c r="M350" t="s">
        <v>71</v>
      </c>
      <c r="Q350" s="4">
        <v>116.83</v>
      </c>
      <c r="R350" s="13">
        <v>335.83</v>
      </c>
      <c r="S350"/>
      <c r="T350"/>
      <c r="U350"/>
      <c r="V350"/>
      <c r="W350" s="15"/>
      <c r="X350" s="15"/>
      <c r="Y350" s="15"/>
      <c r="Z350" t="s">
        <v>243</v>
      </c>
      <c r="AA350"/>
      <c r="AB350" t="s">
        <v>244</v>
      </c>
      <c r="AC350" s="7">
        <v>42152</v>
      </c>
      <c r="AD350" t="str">
        <f>M350&amp;" - "&amp;L350&amp;" - "&amp;J350&amp;" - "&amp;K350</f>
        <v>ONE - Inv - Mt - 52815</v>
      </c>
      <c r="AG350" s="13">
        <f>R350</f>
        <v>335.83</v>
      </c>
      <c r="AI350" t="str">
        <f t="shared" si="11"/>
        <v>Purchase of ONE - Mt - 52815</v>
      </c>
      <c r="AK350" s="17"/>
      <c r="AL350" s="17"/>
      <c r="AM350" s="17"/>
      <c r="AN350" s="17"/>
      <c r="AO350" s="17"/>
      <c r="AP350" s="17"/>
    </row>
    <row r="351" spans="1:42" ht="15" hidden="1" thickBot="1" x14ac:dyDescent="0.4">
      <c r="A351" t="s">
        <v>848</v>
      </c>
      <c r="B351" t="s">
        <v>71</v>
      </c>
      <c r="C351" t="s">
        <v>12</v>
      </c>
      <c r="D351">
        <v>52815</v>
      </c>
      <c r="F351" s="7">
        <v>42152</v>
      </c>
      <c r="G351" t="s">
        <v>828</v>
      </c>
      <c r="H351">
        <v>0.34</v>
      </c>
      <c r="J351" t="s">
        <v>12</v>
      </c>
      <c r="K351">
        <v>52815</v>
      </c>
      <c r="L351" t="s">
        <v>589</v>
      </c>
      <c r="M351" t="str">
        <f>M350</f>
        <v>ONE</v>
      </c>
      <c r="R351" s="13">
        <v>0.34</v>
      </c>
      <c r="S351"/>
      <c r="T351"/>
      <c r="U351"/>
      <c r="V351"/>
      <c r="W351" s="15"/>
      <c r="X351" s="15"/>
      <c r="Y351" s="15"/>
      <c r="Z351" t="s">
        <v>243</v>
      </c>
      <c r="AA351"/>
      <c r="AB351" t="s">
        <v>244</v>
      </c>
      <c r="AC351" s="7">
        <v>42152</v>
      </c>
      <c r="AD351" t="str">
        <f>M351&amp;" - "&amp;L351&amp;" - "&amp;J351&amp;" - "&amp;K351</f>
        <v>ONE - Purchase Fee - Mt - 52815</v>
      </c>
      <c r="AG351" s="13">
        <f>R351</f>
        <v>0.34</v>
      </c>
      <c r="AI351" t="str">
        <f t="shared" si="11"/>
        <v>Purchase of ONE - Mt - 52815</v>
      </c>
      <c r="AK351" s="17"/>
      <c r="AL351" s="17"/>
      <c r="AM351" s="17"/>
      <c r="AN351" s="17"/>
      <c r="AO351" s="17"/>
      <c r="AP351" s="17"/>
    </row>
    <row r="352" spans="1:42" ht="15" hidden="1" thickBot="1" x14ac:dyDescent="0.4">
      <c r="A352" t="s">
        <v>848</v>
      </c>
      <c r="B352" t="s">
        <v>71</v>
      </c>
      <c r="C352" t="s">
        <v>12</v>
      </c>
      <c r="D352">
        <v>52815</v>
      </c>
      <c r="F352" s="7">
        <v>42152</v>
      </c>
      <c r="G352" t="s">
        <v>102</v>
      </c>
      <c r="H352">
        <v>-336.16999999999996</v>
      </c>
      <c r="J352" t="s">
        <v>12</v>
      </c>
      <c r="K352">
        <v>52815</v>
      </c>
      <c r="M352" t="str">
        <f>M350</f>
        <v>ONE</v>
      </c>
      <c r="N352" s="12" t="s">
        <v>249</v>
      </c>
      <c r="Z352" t="s">
        <v>243</v>
      </c>
      <c r="AA352"/>
      <c r="AB352" t="s">
        <v>244</v>
      </c>
      <c r="AC352" s="7">
        <v>42152</v>
      </c>
      <c r="AD352" t="s">
        <v>102</v>
      </c>
      <c r="AF352" t="str">
        <f>"Cash To "&amp;AI352</f>
        <v>Cash To Purchase of ONE - Mt - 52815</v>
      </c>
      <c r="AG352" s="16">
        <f>-SUM(AG350:AG351)</f>
        <v>-336.16999999999996</v>
      </c>
      <c r="AI352" t="str">
        <f t="shared" si="11"/>
        <v>Purchase of ONE - Mt - 52815</v>
      </c>
      <c r="AK352" s="17"/>
      <c r="AL352" s="17"/>
      <c r="AM352" s="17"/>
      <c r="AN352" s="17"/>
      <c r="AO352" s="17"/>
      <c r="AP352" s="17"/>
    </row>
    <row r="353" spans="1:42" ht="15" hidden="1" thickBot="1" x14ac:dyDescent="0.4">
      <c r="A353" t="s">
        <v>848</v>
      </c>
      <c r="B353" t="s">
        <v>41</v>
      </c>
      <c r="C353" t="s">
        <v>12</v>
      </c>
      <c r="D353">
        <v>52815</v>
      </c>
      <c r="E353" s="4">
        <v>49.47</v>
      </c>
      <c r="F353" s="7">
        <v>42152</v>
      </c>
      <c r="G353" t="s">
        <v>713</v>
      </c>
      <c r="H353">
        <v>337.39</v>
      </c>
      <c r="J353" t="s">
        <v>12</v>
      </c>
      <c r="K353">
        <v>52815</v>
      </c>
      <c r="L353" t="s">
        <v>14</v>
      </c>
      <c r="M353" t="s">
        <v>41</v>
      </c>
      <c r="Q353" s="4">
        <v>49.47</v>
      </c>
      <c r="R353" s="13">
        <v>337.39</v>
      </c>
      <c r="S353"/>
      <c r="T353"/>
      <c r="U353"/>
      <c r="V353"/>
      <c r="W353" s="15"/>
      <c r="X353" s="15"/>
      <c r="Y353" s="15"/>
      <c r="Z353" t="s">
        <v>243</v>
      </c>
      <c r="AA353"/>
      <c r="AB353" t="s">
        <v>244</v>
      </c>
      <c r="AC353" s="7">
        <v>42152</v>
      </c>
      <c r="AD353" t="str">
        <f>M353&amp;" - "&amp;L353&amp;" - "&amp;J353&amp;" - "&amp;K353</f>
        <v>PDLI - Inv - Mt - 52815</v>
      </c>
      <c r="AG353" s="13">
        <f>R353</f>
        <v>337.39</v>
      </c>
      <c r="AI353" t="str">
        <f t="shared" si="11"/>
        <v>Purchase of PDLI - Mt - 52815</v>
      </c>
      <c r="AK353" s="17"/>
      <c r="AL353" s="17"/>
      <c r="AM353" s="17"/>
      <c r="AN353" s="17"/>
      <c r="AO353" s="17"/>
      <c r="AP353" s="17"/>
    </row>
    <row r="354" spans="1:42" ht="15" hidden="1" thickBot="1" x14ac:dyDescent="0.4">
      <c r="A354" t="s">
        <v>848</v>
      </c>
      <c r="B354" t="s">
        <v>41</v>
      </c>
      <c r="C354" t="s">
        <v>12</v>
      </c>
      <c r="D354">
        <v>52815</v>
      </c>
      <c r="F354" s="7">
        <v>42152</v>
      </c>
      <c r="G354" t="s">
        <v>829</v>
      </c>
      <c r="H354">
        <v>0.34</v>
      </c>
      <c r="J354" t="s">
        <v>12</v>
      </c>
      <c r="K354">
        <v>52815</v>
      </c>
      <c r="L354" t="s">
        <v>589</v>
      </c>
      <c r="M354" t="str">
        <f>M353</f>
        <v>PDLI</v>
      </c>
      <c r="R354" s="13">
        <v>0.34</v>
      </c>
      <c r="S354"/>
      <c r="T354"/>
      <c r="U354"/>
      <c r="V354"/>
      <c r="W354" s="15"/>
      <c r="X354" s="15"/>
      <c r="Y354" s="15"/>
      <c r="Z354" t="s">
        <v>243</v>
      </c>
      <c r="AA354"/>
      <c r="AB354" t="s">
        <v>244</v>
      </c>
      <c r="AC354" s="7">
        <v>42152</v>
      </c>
      <c r="AD354" t="str">
        <f>M354&amp;" - "&amp;L354&amp;" - "&amp;J354&amp;" - "&amp;K354</f>
        <v>PDLI - Purchase Fee - Mt - 52815</v>
      </c>
      <c r="AG354" s="13">
        <f>R354</f>
        <v>0.34</v>
      </c>
      <c r="AI354" t="str">
        <f t="shared" si="11"/>
        <v>Purchase of PDLI - Mt - 52815</v>
      </c>
      <c r="AK354" s="17"/>
      <c r="AL354" s="17"/>
      <c r="AM354" s="17"/>
      <c r="AN354" s="17"/>
      <c r="AO354" s="17"/>
      <c r="AP354" s="17"/>
    </row>
    <row r="355" spans="1:42" ht="15" hidden="1" thickBot="1" x14ac:dyDescent="0.4">
      <c r="A355" t="s">
        <v>848</v>
      </c>
      <c r="B355" t="s">
        <v>41</v>
      </c>
      <c r="C355" t="s">
        <v>12</v>
      </c>
      <c r="D355">
        <v>52815</v>
      </c>
      <c r="F355" s="7">
        <v>42152</v>
      </c>
      <c r="G355" t="s">
        <v>102</v>
      </c>
      <c r="H355">
        <v>-337.72999999999996</v>
      </c>
      <c r="J355" t="s">
        <v>12</v>
      </c>
      <c r="K355">
        <v>52815</v>
      </c>
      <c r="M355" t="str">
        <f>M353</f>
        <v>PDLI</v>
      </c>
      <c r="N355" s="12" t="s">
        <v>249</v>
      </c>
      <c r="Z355" t="s">
        <v>243</v>
      </c>
      <c r="AA355"/>
      <c r="AB355" t="s">
        <v>244</v>
      </c>
      <c r="AC355" s="7">
        <v>42152</v>
      </c>
      <c r="AD355" t="s">
        <v>102</v>
      </c>
      <c r="AF355" t="str">
        <f>"Cash To "&amp;AI355</f>
        <v>Cash To Purchase of PDLI - Mt - 52815</v>
      </c>
      <c r="AG355" s="16">
        <f>-SUM(AG353:AG354)</f>
        <v>-337.72999999999996</v>
      </c>
      <c r="AI355" t="str">
        <f t="shared" si="11"/>
        <v>Purchase of PDLI - Mt - 52815</v>
      </c>
      <c r="AK355" s="17"/>
      <c r="AL355" s="17"/>
      <c r="AM355" s="17"/>
      <c r="AN355" s="17"/>
      <c r="AO355" s="17"/>
      <c r="AP355" s="17"/>
    </row>
    <row r="356" spans="1:42" ht="15" hidden="1" thickBot="1" x14ac:dyDescent="0.4">
      <c r="A356" t="s">
        <v>848</v>
      </c>
      <c r="B356" t="s">
        <v>60</v>
      </c>
      <c r="C356" t="s">
        <v>12</v>
      </c>
      <c r="D356">
        <v>52815</v>
      </c>
      <c r="E356" s="4">
        <v>86.57</v>
      </c>
      <c r="F356" s="7">
        <v>42152</v>
      </c>
      <c r="G356" t="s">
        <v>714</v>
      </c>
      <c r="H356">
        <v>337.62</v>
      </c>
      <c r="J356" t="s">
        <v>12</v>
      </c>
      <c r="K356">
        <v>52815</v>
      </c>
      <c r="L356" t="s">
        <v>14</v>
      </c>
      <c r="M356" t="s">
        <v>60</v>
      </c>
      <c r="Q356" s="4">
        <v>86.57</v>
      </c>
      <c r="R356" s="13">
        <v>337.62</v>
      </c>
      <c r="S356"/>
      <c r="T356"/>
      <c r="U356"/>
      <c r="V356"/>
      <c r="W356" s="15"/>
      <c r="X356" s="15"/>
      <c r="Y356" s="15"/>
      <c r="Z356" t="s">
        <v>243</v>
      </c>
      <c r="AA356"/>
      <c r="AB356" t="s">
        <v>244</v>
      </c>
      <c r="AC356" s="7">
        <v>42152</v>
      </c>
      <c r="AD356" t="str">
        <f>M356&amp;" - "&amp;L356&amp;" - "&amp;J356&amp;" - "&amp;K356</f>
        <v>PSDV - Inv - Mt - 52815</v>
      </c>
      <c r="AG356" s="13">
        <f>R356</f>
        <v>337.62</v>
      </c>
      <c r="AI356" t="str">
        <f t="shared" si="11"/>
        <v>Purchase of PSDV - Mt - 52815</v>
      </c>
      <c r="AK356" s="17"/>
      <c r="AL356" s="17"/>
      <c r="AM356" s="17"/>
      <c r="AN356" s="17"/>
      <c r="AO356" s="17"/>
      <c r="AP356" s="17"/>
    </row>
    <row r="357" spans="1:42" ht="15" hidden="1" thickBot="1" x14ac:dyDescent="0.4">
      <c r="A357" t="s">
        <v>848</v>
      </c>
      <c r="B357" t="s">
        <v>60</v>
      </c>
      <c r="C357" t="s">
        <v>12</v>
      </c>
      <c r="D357">
        <v>52815</v>
      </c>
      <c r="F357" s="7">
        <v>42152</v>
      </c>
      <c r="G357" t="s">
        <v>830</v>
      </c>
      <c r="H357">
        <v>0.34</v>
      </c>
      <c r="J357" t="s">
        <v>12</v>
      </c>
      <c r="K357">
        <v>52815</v>
      </c>
      <c r="L357" t="s">
        <v>589</v>
      </c>
      <c r="M357" t="str">
        <f>M356</f>
        <v>PSDV</v>
      </c>
      <c r="R357" s="13">
        <v>0.34</v>
      </c>
      <c r="S357"/>
      <c r="T357"/>
      <c r="U357"/>
      <c r="V357"/>
      <c r="W357" s="15"/>
      <c r="X357" s="15"/>
      <c r="Y357" s="15"/>
      <c r="Z357" t="s">
        <v>243</v>
      </c>
      <c r="AA357"/>
      <c r="AB357" t="s">
        <v>244</v>
      </c>
      <c r="AC357" s="7">
        <v>42152</v>
      </c>
      <c r="AD357" t="str">
        <f>M357&amp;" - "&amp;L357&amp;" - "&amp;J357&amp;" - "&amp;K357</f>
        <v>PSDV - Purchase Fee - Mt - 52815</v>
      </c>
      <c r="AG357" s="13">
        <f>R357</f>
        <v>0.34</v>
      </c>
      <c r="AI357" t="str">
        <f t="shared" si="11"/>
        <v>Purchase of PSDV - Mt - 52815</v>
      </c>
      <c r="AK357" s="17"/>
      <c r="AL357" s="17"/>
      <c r="AM357" s="17"/>
      <c r="AN357" s="17"/>
      <c r="AO357" s="17"/>
      <c r="AP357" s="17"/>
    </row>
    <row r="358" spans="1:42" ht="15" hidden="1" thickBot="1" x14ac:dyDescent="0.4">
      <c r="A358" t="s">
        <v>848</v>
      </c>
      <c r="B358" t="s">
        <v>60</v>
      </c>
      <c r="C358" t="s">
        <v>12</v>
      </c>
      <c r="D358">
        <v>52815</v>
      </c>
      <c r="F358" s="7">
        <v>42152</v>
      </c>
      <c r="G358" t="s">
        <v>102</v>
      </c>
      <c r="H358">
        <v>-337.96</v>
      </c>
      <c r="J358" t="s">
        <v>12</v>
      </c>
      <c r="K358">
        <v>52815</v>
      </c>
      <c r="M358" t="str">
        <f>M356</f>
        <v>PSDV</v>
      </c>
      <c r="N358" s="12" t="s">
        <v>249</v>
      </c>
      <c r="Z358" t="s">
        <v>243</v>
      </c>
      <c r="AA358"/>
      <c r="AB358" t="s">
        <v>244</v>
      </c>
      <c r="AC358" s="7">
        <v>42152</v>
      </c>
      <c r="AD358" t="s">
        <v>102</v>
      </c>
      <c r="AF358" t="str">
        <f>"Cash To "&amp;AI358</f>
        <v>Cash To Purchase of PSDV - Mt - 52815</v>
      </c>
      <c r="AG358" s="16">
        <f>-SUM(AG356:AG357)</f>
        <v>-337.96</v>
      </c>
      <c r="AI358" t="str">
        <f t="shared" si="11"/>
        <v>Purchase of PSDV - Mt - 52815</v>
      </c>
      <c r="AK358" s="17"/>
      <c r="AL358" s="17"/>
      <c r="AM358" s="17"/>
      <c r="AN358" s="17"/>
      <c r="AO358" s="17"/>
      <c r="AP358" s="17"/>
    </row>
    <row r="359" spans="1:42" ht="15" hidden="1" thickBot="1" x14ac:dyDescent="0.4">
      <c r="A359" t="s">
        <v>848</v>
      </c>
      <c r="B359" t="s">
        <v>45</v>
      </c>
      <c r="C359" t="s">
        <v>12</v>
      </c>
      <c r="D359">
        <v>52815</v>
      </c>
      <c r="E359" s="4">
        <v>21.11</v>
      </c>
      <c r="F359" s="7">
        <v>42152</v>
      </c>
      <c r="G359" t="s">
        <v>715</v>
      </c>
      <c r="H359">
        <v>336.92</v>
      </c>
      <c r="J359" t="s">
        <v>12</v>
      </c>
      <c r="K359">
        <v>52815</v>
      </c>
      <c r="L359" t="s">
        <v>14</v>
      </c>
      <c r="M359" t="s">
        <v>45</v>
      </c>
      <c r="Q359" s="4">
        <v>21.11</v>
      </c>
      <c r="R359" s="13">
        <v>336.92</v>
      </c>
      <c r="S359"/>
      <c r="T359"/>
      <c r="U359"/>
      <c r="V359"/>
      <c r="W359" s="15"/>
      <c r="X359" s="15"/>
      <c r="Y359" s="15"/>
      <c r="Z359" t="s">
        <v>243</v>
      </c>
      <c r="AA359"/>
      <c r="AB359" t="s">
        <v>244</v>
      </c>
      <c r="AC359" s="7">
        <v>42152</v>
      </c>
      <c r="AD359" t="str">
        <f>M359&amp;" - "&amp;L359&amp;" - "&amp;J359&amp;" - "&amp;K359</f>
        <v>RPXC - Inv - Mt - 52815</v>
      </c>
      <c r="AG359" s="13">
        <f>R359</f>
        <v>336.92</v>
      </c>
      <c r="AI359" t="str">
        <f t="shared" si="11"/>
        <v>Purchase of RPXC - Mt - 52815</v>
      </c>
      <c r="AK359" s="17"/>
      <c r="AL359" s="17"/>
      <c r="AM359" s="17"/>
      <c r="AN359" s="17"/>
      <c r="AO359" s="17"/>
      <c r="AP359" s="17"/>
    </row>
    <row r="360" spans="1:42" ht="15" hidden="1" thickBot="1" x14ac:dyDescent="0.4">
      <c r="A360" t="s">
        <v>848</v>
      </c>
      <c r="B360" t="s">
        <v>45</v>
      </c>
      <c r="C360" t="s">
        <v>12</v>
      </c>
      <c r="D360">
        <v>52815</v>
      </c>
      <c r="F360" s="7">
        <v>42152</v>
      </c>
      <c r="G360" t="s">
        <v>831</v>
      </c>
      <c r="H360">
        <v>0.34</v>
      </c>
      <c r="J360" t="s">
        <v>12</v>
      </c>
      <c r="K360">
        <v>52815</v>
      </c>
      <c r="L360" t="s">
        <v>589</v>
      </c>
      <c r="M360" t="str">
        <f>M359</f>
        <v>RPXC</v>
      </c>
      <c r="R360" s="13">
        <v>0.34</v>
      </c>
      <c r="S360"/>
      <c r="T360"/>
      <c r="U360"/>
      <c r="V360"/>
      <c r="W360" s="15"/>
      <c r="X360" s="15"/>
      <c r="Y360" s="15"/>
      <c r="Z360" t="s">
        <v>243</v>
      </c>
      <c r="AA360"/>
      <c r="AB360" t="s">
        <v>244</v>
      </c>
      <c r="AC360" s="7">
        <v>42152</v>
      </c>
      <c r="AD360" t="str">
        <f>M360&amp;" - "&amp;L360&amp;" - "&amp;J360&amp;" - "&amp;K360</f>
        <v>RPXC - Purchase Fee - Mt - 52815</v>
      </c>
      <c r="AG360" s="13">
        <f>R360</f>
        <v>0.34</v>
      </c>
      <c r="AI360" t="str">
        <f t="shared" si="11"/>
        <v>Purchase of RPXC - Mt - 52815</v>
      </c>
      <c r="AK360" s="17"/>
      <c r="AL360" s="17"/>
      <c r="AM360" s="17"/>
      <c r="AN360" s="17"/>
      <c r="AO360" s="17"/>
      <c r="AP360" s="17"/>
    </row>
    <row r="361" spans="1:42" ht="15" hidden="1" thickBot="1" x14ac:dyDescent="0.4">
      <c r="A361" t="s">
        <v>848</v>
      </c>
      <c r="B361" t="s">
        <v>45</v>
      </c>
      <c r="C361" t="s">
        <v>12</v>
      </c>
      <c r="D361">
        <v>52815</v>
      </c>
      <c r="F361" s="7">
        <v>42152</v>
      </c>
      <c r="G361" t="s">
        <v>102</v>
      </c>
      <c r="H361">
        <v>-337.26</v>
      </c>
      <c r="J361" t="s">
        <v>12</v>
      </c>
      <c r="K361">
        <v>52815</v>
      </c>
      <c r="M361" t="str">
        <f>M359</f>
        <v>RPXC</v>
      </c>
      <c r="N361" s="12" t="s">
        <v>249</v>
      </c>
      <c r="Z361" t="s">
        <v>243</v>
      </c>
      <c r="AA361"/>
      <c r="AB361" t="s">
        <v>244</v>
      </c>
      <c r="AC361" s="7">
        <v>42152</v>
      </c>
      <c r="AD361" t="s">
        <v>102</v>
      </c>
      <c r="AF361" t="str">
        <f>"Cash To "&amp;AI361</f>
        <v>Cash To Purchase of RPXC - Mt - 52815</v>
      </c>
      <c r="AG361" s="16">
        <f>-SUM(AG359:AG360)</f>
        <v>-337.26</v>
      </c>
      <c r="AI361" t="str">
        <f t="shared" si="11"/>
        <v>Purchase of RPXC - Mt - 52815</v>
      </c>
      <c r="AK361" s="17"/>
      <c r="AL361" s="17"/>
      <c r="AM361" s="17"/>
      <c r="AN361" s="17"/>
      <c r="AO361" s="17"/>
      <c r="AP361" s="17"/>
    </row>
    <row r="362" spans="1:42" ht="15" hidden="1" thickBot="1" x14ac:dyDescent="0.4">
      <c r="A362" t="s">
        <v>848</v>
      </c>
      <c r="B362" t="s">
        <v>72</v>
      </c>
      <c r="C362" t="s">
        <v>12</v>
      </c>
      <c r="D362">
        <v>52815</v>
      </c>
      <c r="E362" s="4">
        <v>7.37</v>
      </c>
      <c r="F362" s="7">
        <v>42152</v>
      </c>
      <c r="G362" t="s">
        <v>716</v>
      </c>
      <c r="H362">
        <v>339.02</v>
      </c>
      <c r="J362" t="s">
        <v>12</v>
      </c>
      <c r="K362">
        <v>52815</v>
      </c>
      <c r="L362" t="s">
        <v>14</v>
      </c>
      <c r="M362" t="s">
        <v>72</v>
      </c>
      <c r="Q362" s="4">
        <v>7.37</v>
      </c>
      <c r="R362" s="13">
        <v>339.02</v>
      </c>
      <c r="S362"/>
      <c r="T362"/>
      <c r="U362"/>
      <c r="V362"/>
      <c r="W362" s="15"/>
      <c r="X362" s="15"/>
      <c r="Y362" s="15"/>
      <c r="Z362" t="s">
        <v>243</v>
      </c>
      <c r="AA362"/>
      <c r="AB362" t="s">
        <v>244</v>
      </c>
      <c r="AC362" s="7">
        <v>42152</v>
      </c>
      <c r="AD362" t="str">
        <f>M362&amp;" - "&amp;L362&amp;" - "&amp;J362&amp;" - "&amp;K362</f>
        <v>STRA - Inv - Mt - 52815</v>
      </c>
      <c r="AG362" s="13">
        <f>R362</f>
        <v>339.02</v>
      </c>
      <c r="AI362" t="str">
        <f t="shared" si="11"/>
        <v>Purchase of STRA - Mt - 52815</v>
      </c>
      <c r="AK362" s="17"/>
      <c r="AL362" s="17"/>
      <c r="AM362" s="17"/>
      <c r="AN362" s="17"/>
      <c r="AO362" s="17"/>
      <c r="AP362" s="17"/>
    </row>
    <row r="363" spans="1:42" ht="15" hidden="1" thickBot="1" x14ac:dyDescent="0.4">
      <c r="A363" t="s">
        <v>848</v>
      </c>
      <c r="B363" t="s">
        <v>72</v>
      </c>
      <c r="C363" t="s">
        <v>12</v>
      </c>
      <c r="D363">
        <v>52815</v>
      </c>
      <c r="F363" s="7">
        <v>42152</v>
      </c>
      <c r="G363" t="s">
        <v>832</v>
      </c>
      <c r="H363">
        <v>0.34</v>
      </c>
      <c r="J363" t="s">
        <v>12</v>
      </c>
      <c r="K363">
        <v>52815</v>
      </c>
      <c r="L363" t="s">
        <v>589</v>
      </c>
      <c r="M363" t="str">
        <f>M362</f>
        <v>STRA</v>
      </c>
      <c r="R363" s="13">
        <v>0.34</v>
      </c>
      <c r="S363"/>
      <c r="T363"/>
      <c r="U363"/>
      <c r="V363"/>
      <c r="W363" s="15"/>
      <c r="X363" s="15"/>
      <c r="Y363" s="15"/>
      <c r="Z363" t="s">
        <v>243</v>
      </c>
      <c r="AA363"/>
      <c r="AB363" t="s">
        <v>244</v>
      </c>
      <c r="AC363" s="7">
        <v>42152</v>
      </c>
      <c r="AD363" t="str">
        <f>M363&amp;" - "&amp;L363&amp;" - "&amp;J363&amp;" - "&amp;K363</f>
        <v>STRA - Purchase Fee - Mt - 52815</v>
      </c>
      <c r="AG363" s="13">
        <f>R363</f>
        <v>0.34</v>
      </c>
      <c r="AI363" t="str">
        <f t="shared" si="11"/>
        <v>Purchase of STRA - Mt - 52815</v>
      </c>
      <c r="AK363" s="17"/>
      <c r="AL363" s="17"/>
      <c r="AM363" s="17"/>
      <c r="AN363" s="17"/>
      <c r="AO363" s="17"/>
      <c r="AP363" s="17"/>
    </row>
    <row r="364" spans="1:42" ht="15" hidden="1" thickBot="1" x14ac:dyDescent="0.4">
      <c r="A364" t="s">
        <v>848</v>
      </c>
      <c r="B364" t="s">
        <v>72</v>
      </c>
      <c r="C364" t="s">
        <v>12</v>
      </c>
      <c r="D364">
        <v>52815</v>
      </c>
      <c r="F364" s="7">
        <v>42152</v>
      </c>
      <c r="G364" t="s">
        <v>102</v>
      </c>
      <c r="H364">
        <v>-339.35999999999996</v>
      </c>
      <c r="J364" t="s">
        <v>12</v>
      </c>
      <c r="K364">
        <v>52815</v>
      </c>
      <c r="M364" t="str">
        <f>M362</f>
        <v>STRA</v>
      </c>
      <c r="N364" s="12" t="s">
        <v>249</v>
      </c>
      <c r="Z364" t="s">
        <v>243</v>
      </c>
      <c r="AA364"/>
      <c r="AB364" t="s">
        <v>244</v>
      </c>
      <c r="AC364" s="7">
        <v>42152</v>
      </c>
      <c r="AD364" t="s">
        <v>102</v>
      </c>
      <c r="AF364" t="str">
        <f>"Cash To "&amp;AI364</f>
        <v>Cash To Purchase of STRA - Mt - 52815</v>
      </c>
      <c r="AG364" s="16">
        <f>-SUM(AG362:AG363)</f>
        <v>-339.35999999999996</v>
      </c>
      <c r="AI364" t="str">
        <f t="shared" si="11"/>
        <v>Purchase of STRA - Mt - 52815</v>
      </c>
      <c r="AK364" s="17"/>
      <c r="AL364" s="17"/>
      <c r="AM364" s="17"/>
      <c r="AN364" s="17"/>
      <c r="AO364" s="17"/>
      <c r="AP364" s="17"/>
    </row>
    <row r="365" spans="1:42" ht="15" hidden="1" thickBot="1" x14ac:dyDescent="0.4">
      <c r="A365" t="s">
        <v>848</v>
      </c>
      <c r="B365" t="s">
        <v>50</v>
      </c>
      <c r="C365" t="s">
        <v>12</v>
      </c>
      <c r="D365">
        <v>52815</v>
      </c>
      <c r="E365" s="4">
        <v>13.16</v>
      </c>
      <c r="F365" s="7">
        <v>42152</v>
      </c>
      <c r="G365" t="s">
        <v>717</v>
      </c>
      <c r="H365">
        <v>340.45</v>
      </c>
      <c r="J365" t="s">
        <v>12</v>
      </c>
      <c r="K365">
        <v>52815</v>
      </c>
      <c r="L365" t="s">
        <v>14</v>
      </c>
      <c r="M365" t="s">
        <v>50</v>
      </c>
      <c r="Q365" s="4">
        <v>13.16</v>
      </c>
      <c r="R365" s="13">
        <v>340.45</v>
      </c>
      <c r="S365"/>
      <c r="T365"/>
      <c r="U365"/>
      <c r="V365"/>
      <c r="W365" s="15"/>
      <c r="X365" s="15"/>
      <c r="Y365" s="15"/>
      <c r="Z365" t="s">
        <v>243</v>
      </c>
      <c r="AA365"/>
      <c r="AB365" t="s">
        <v>244</v>
      </c>
      <c r="AC365" s="7">
        <v>42152</v>
      </c>
      <c r="AD365" t="str">
        <f>M365&amp;" - "&amp;L365&amp;" - "&amp;J365&amp;" - "&amp;K365</f>
        <v>VEC - Inv - Mt - 52815</v>
      </c>
      <c r="AG365" s="13">
        <f>R365</f>
        <v>340.45</v>
      </c>
      <c r="AI365" t="str">
        <f t="shared" si="11"/>
        <v>Purchase of VEC - Mt - 52815</v>
      </c>
      <c r="AK365" s="17"/>
      <c r="AL365" s="17"/>
      <c r="AM365" s="17"/>
      <c r="AN365" s="17"/>
      <c r="AO365" s="17"/>
      <c r="AP365" s="17"/>
    </row>
    <row r="366" spans="1:42" ht="15" hidden="1" thickBot="1" x14ac:dyDescent="0.4">
      <c r="A366" t="s">
        <v>848</v>
      </c>
      <c r="B366" t="s">
        <v>50</v>
      </c>
      <c r="C366" t="s">
        <v>12</v>
      </c>
      <c r="D366">
        <v>52815</v>
      </c>
      <c r="F366" s="7">
        <v>42152</v>
      </c>
      <c r="G366" t="s">
        <v>833</v>
      </c>
      <c r="H366">
        <v>0.34</v>
      </c>
      <c r="J366" t="s">
        <v>12</v>
      </c>
      <c r="K366">
        <v>52815</v>
      </c>
      <c r="L366" t="s">
        <v>589</v>
      </c>
      <c r="M366" t="str">
        <f>M365</f>
        <v>VEC</v>
      </c>
      <c r="R366" s="13">
        <v>0.34</v>
      </c>
      <c r="S366"/>
      <c r="T366"/>
      <c r="U366"/>
      <c r="V366"/>
      <c r="W366" s="15"/>
      <c r="X366" s="15"/>
      <c r="Y366" s="15"/>
      <c r="Z366" t="s">
        <v>243</v>
      </c>
      <c r="AA366"/>
      <c r="AB366" t="s">
        <v>244</v>
      </c>
      <c r="AC366" s="7">
        <v>42152</v>
      </c>
      <c r="AD366" t="str">
        <f>M366&amp;" - "&amp;L366&amp;" - "&amp;J366&amp;" - "&amp;K366</f>
        <v>VEC - Purchase Fee - Mt - 52815</v>
      </c>
      <c r="AG366" s="13">
        <f>R366</f>
        <v>0.34</v>
      </c>
      <c r="AI366" t="str">
        <f t="shared" si="11"/>
        <v>Purchase of VEC - Mt - 52815</v>
      </c>
      <c r="AK366" s="17"/>
      <c r="AL366" s="17"/>
      <c r="AM366" s="17"/>
      <c r="AN366" s="17"/>
      <c r="AO366" s="17"/>
      <c r="AP366" s="17"/>
    </row>
    <row r="367" spans="1:42" ht="15" hidden="1" thickBot="1" x14ac:dyDescent="0.4">
      <c r="A367" t="s">
        <v>848</v>
      </c>
      <c r="B367" t="s">
        <v>50</v>
      </c>
      <c r="C367" t="s">
        <v>12</v>
      </c>
      <c r="D367">
        <v>52815</v>
      </c>
      <c r="F367" s="7">
        <v>42152</v>
      </c>
      <c r="G367" t="s">
        <v>102</v>
      </c>
      <c r="H367">
        <v>-340.78999999999996</v>
      </c>
      <c r="J367" t="s">
        <v>12</v>
      </c>
      <c r="K367">
        <v>52815</v>
      </c>
      <c r="M367" t="str">
        <f>M365</f>
        <v>VEC</v>
      </c>
      <c r="N367" s="12" t="s">
        <v>249</v>
      </c>
      <c r="Z367" t="s">
        <v>243</v>
      </c>
      <c r="AA367"/>
      <c r="AB367" t="s">
        <v>244</v>
      </c>
      <c r="AC367" s="7">
        <v>42152</v>
      </c>
      <c r="AD367" t="s">
        <v>102</v>
      </c>
      <c r="AF367" t="str">
        <f>"Cash To "&amp;AI367</f>
        <v>Cash To Purchase of VEC - Mt - 52815</v>
      </c>
      <c r="AG367" s="16">
        <f>-SUM(AG365:AG366)</f>
        <v>-340.78999999999996</v>
      </c>
      <c r="AI367" t="str">
        <f t="shared" si="11"/>
        <v>Purchase of VEC - Mt - 52815</v>
      </c>
      <c r="AK367" s="17"/>
      <c r="AL367" s="17"/>
      <c r="AM367" s="17"/>
      <c r="AN367" s="17"/>
      <c r="AO367" s="17"/>
      <c r="AP367" s="17"/>
    </row>
    <row r="368" spans="1:42" ht="15" hidden="1" thickBot="1" x14ac:dyDescent="0.4">
      <c r="A368" t="s">
        <v>848</v>
      </c>
      <c r="B368" t="s">
        <v>51</v>
      </c>
      <c r="C368" t="s">
        <v>12</v>
      </c>
      <c r="D368">
        <v>52815</v>
      </c>
      <c r="E368" s="4">
        <v>4.99</v>
      </c>
      <c r="F368" s="7">
        <v>42152</v>
      </c>
      <c r="G368" t="s">
        <v>718</v>
      </c>
      <c r="H368">
        <v>337.47</v>
      </c>
      <c r="J368" t="s">
        <v>12</v>
      </c>
      <c r="K368">
        <v>52815</v>
      </c>
      <c r="L368" t="s">
        <v>14</v>
      </c>
      <c r="M368" t="s">
        <v>51</v>
      </c>
      <c r="Q368" s="4">
        <v>4.99</v>
      </c>
      <c r="R368" s="13">
        <v>337.47</v>
      </c>
      <c r="S368"/>
      <c r="T368"/>
      <c r="U368"/>
      <c r="V368"/>
      <c r="W368" s="15"/>
      <c r="X368" s="15"/>
      <c r="Y368" s="15"/>
      <c r="Z368" t="s">
        <v>243</v>
      </c>
      <c r="AA368"/>
      <c r="AB368" t="s">
        <v>244</v>
      </c>
      <c r="AC368" s="7">
        <v>42152</v>
      </c>
      <c r="AD368" t="str">
        <f>M368&amp;" - "&amp;L368&amp;" - "&amp;J368&amp;" - "&amp;K368</f>
        <v>VIAB - Inv - Mt - 52815</v>
      </c>
      <c r="AG368" s="13">
        <f>R368</f>
        <v>337.47</v>
      </c>
      <c r="AI368" t="str">
        <f t="shared" si="11"/>
        <v>Purchase of VIAB - Mt - 52815</v>
      </c>
      <c r="AK368" s="17"/>
      <c r="AL368" s="17"/>
      <c r="AM368" s="17"/>
      <c r="AN368" s="17"/>
      <c r="AO368" s="17"/>
      <c r="AP368" s="17"/>
    </row>
    <row r="369" spans="1:42" ht="15" hidden="1" thickBot="1" x14ac:dyDescent="0.4">
      <c r="A369" t="s">
        <v>848</v>
      </c>
      <c r="B369" t="s">
        <v>51</v>
      </c>
      <c r="C369" t="s">
        <v>12</v>
      </c>
      <c r="D369">
        <v>52815</v>
      </c>
      <c r="F369" s="7">
        <v>42152</v>
      </c>
      <c r="G369" t="s">
        <v>834</v>
      </c>
      <c r="H369">
        <v>0.34</v>
      </c>
      <c r="J369" t="s">
        <v>12</v>
      </c>
      <c r="K369">
        <v>52815</v>
      </c>
      <c r="L369" t="s">
        <v>589</v>
      </c>
      <c r="M369" t="str">
        <f>M368</f>
        <v>VIAB</v>
      </c>
      <c r="R369" s="13">
        <v>0.34</v>
      </c>
      <c r="S369"/>
      <c r="T369"/>
      <c r="U369"/>
      <c r="V369"/>
      <c r="W369" s="15"/>
      <c r="X369" s="15"/>
      <c r="Y369" s="15"/>
      <c r="Z369" t="s">
        <v>243</v>
      </c>
      <c r="AA369"/>
      <c r="AB369" t="s">
        <v>244</v>
      </c>
      <c r="AC369" s="7">
        <v>42152</v>
      </c>
      <c r="AD369" t="str">
        <f>M369&amp;" - "&amp;L369&amp;" - "&amp;J369&amp;" - "&amp;K369</f>
        <v>VIAB - Purchase Fee - Mt - 52815</v>
      </c>
      <c r="AG369" s="13">
        <f>R369</f>
        <v>0.34</v>
      </c>
      <c r="AI369" t="str">
        <f t="shared" si="11"/>
        <v>Purchase of VIAB - Mt - 52815</v>
      </c>
      <c r="AK369" s="17"/>
      <c r="AL369" s="17"/>
      <c r="AM369" s="17"/>
      <c r="AN369" s="17"/>
      <c r="AO369" s="17"/>
      <c r="AP369" s="17"/>
    </row>
    <row r="370" spans="1:42" ht="15" hidden="1" thickBot="1" x14ac:dyDescent="0.4">
      <c r="A370" t="s">
        <v>848</v>
      </c>
      <c r="B370" t="s">
        <v>51</v>
      </c>
      <c r="C370" t="s">
        <v>12</v>
      </c>
      <c r="D370">
        <v>52815</v>
      </c>
      <c r="F370" s="7">
        <v>42152</v>
      </c>
      <c r="G370" t="s">
        <v>102</v>
      </c>
      <c r="H370">
        <v>-337.81</v>
      </c>
      <c r="J370" t="s">
        <v>12</v>
      </c>
      <c r="K370">
        <v>52815</v>
      </c>
      <c r="M370" t="str">
        <f>M368</f>
        <v>VIAB</v>
      </c>
      <c r="N370" s="12" t="s">
        <v>249</v>
      </c>
      <c r="Z370" t="s">
        <v>243</v>
      </c>
      <c r="AA370"/>
      <c r="AB370" t="s">
        <v>244</v>
      </c>
      <c r="AC370" s="7">
        <v>42152</v>
      </c>
      <c r="AD370" t="s">
        <v>102</v>
      </c>
      <c r="AF370" t="str">
        <f>"Cash To "&amp;AI370</f>
        <v>Cash To Purchase of VIAB - Mt - 52815</v>
      </c>
      <c r="AG370" s="16">
        <f>-SUM(AG368:AG369)</f>
        <v>-337.81</v>
      </c>
      <c r="AI370" t="str">
        <f t="shared" si="11"/>
        <v>Purchase of VIAB - Mt - 52815</v>
      </c>
      <c r="AK370" s="17"/>
      <c r="AL370" s="17"/>
      <c r="AM370" s="17"/>
      <c r="AN370" s="17"/>
      <c r="AO370" s="17"/>
      <c r="AP370" s="17"/>
    </row>
    <row r="371" spans="1:42" ht="15" hidden="1" thickBot="1" x14ac:dyDescent="0.4">
      <c r="A371" t="s">
        <v>845</v>
      </c>
      <c r="B371" t="s">
        <v>32</v>
      </c>
      <c r="C371" t="s">
        <v>12</v>
      </c>
      <c r="D371">
        <v>22115</v>
      </c>
      <c r="F371" s="7">
        <v>42156</v>
      </c>
      <c r="G371" t="s">
        <v>587</v>
      </c>
      <c r="H371">
        <v>0</v>
      </c>
      <c r="J371" t="s">
        <v>12</v>
      </c>
      <c r="K371">
        <v>22115</v>
      </c>
      <c r="L371" t="s">
        <v>15</v>
      </c>
      <c r="M371" t="str">
        <f>M368</f>
        <v>VIAB</v>
      </c>
      <c r="S371">
        <f t="shared" ref="S371:S402" si="12">SUM(T371:V371)</f>
        <v>9.379999999999999</v>
      </c>
      <c r="T371">
        <f>SUMPRODUCT(--($D$2:M370=M371), --($B$2:K370=112414),$H$2:Q370)</f>
        <v>4.3899999999999997</v>
      </c>
      <c r="U371">
        <f>SUMPRODUCT(--($D$2:M370=M371), --($B$2:K370=22115),$H$2:Q370)</f>
        <v>0</v>
      </c>
      <c r="V371">
        <f>SUMPRODUCT(--($D$2:M370=M371), --($B$2:K370=52815),$H$2:Q370)</f>
        <v>4.99</v>
      </c>
      <c r="W371" s="15"/>
      <c r="X371" s="15"/>
      <c r="Y371" s="15"/>
      <c r="Z371" t="s">
        <v>243</v>
      </c>
      <c r="AB371" t="s">
        <v>244</v>
      </c>
      <c r="AC371" s="7">
        <f>AC368</f>
        <v>42152</v>
      </c>
      <c r="AD371" t="str">
        <f>M371&amp;" - "&amp;L371&amp;" - "&amp;J371&amp;" - "&amp;K371</f>
        <v>VIAB - Div - Mt - 22115</v>
      </c>
      <c r="AG371" s="13">
        <f>-AG370</f>
        <v>337.81</v>
      </c>
      <c r="AI371" t="str">
        <f t="shared" ref="AI371:AI402" si="13">"Dividend from "&amp;M371&amp;" - "&amp;J371&amp;" - "&amp;K371</f>
        <v>Dividend from VIAB - Mt - 22115</v>
      </c>
      <c r="AK371" s="18"/>
      <c r="AL371" s="19"/>
      <c r="AM371" s="20"/>
      <c r="AN371" s="20"/>
      <c r="AO371" s="21"/>
      <c r="AP371" s="22"/>
    </row>
    <row r="372" spans="1:42" ht="15" hidden="1" thickBot="1" x14ac:dyDescent="0.4">
      <c r="A372" t="s">
        <v>845</v>
      </c>
      <c r="B372" t="s">
        <v>32</v>
      </c>
      <c r="C372" t="s">
        <v>12</v>
      </c>
      <c r="D372">
        <v>22115</v>
      </c>
      <c r="F372" s="7">
        <v>42156</v>
      </c>
      <c r="G372" t="s">
        <v>102</v>
      </c>
      <c r="H372">
        <v>0</v>
      </c>
      <c r="J372" t="s">
        <v>12</v>
      </c>
      <c r="K372">
        <v>22115</v>
      </c>
      <c r="L372" t="s">
        <v>15</v>
      </c>
      <c r="M372" t="str">
        <f>M370</f>
        <v>VIAB</v>
      </c>
      <c r="N372" s="12" t="s">
        <v>249</v>
      </c>
      <c r="R372" s="13">
        <f>ROUND(IF(K372=112414,W372,IF(K372=22115,X372,Y372))*AP370,2)</f>
        <v>0</v>
      </c>
      <c r="S372">
        <f t="shared" si="12"/>
        <v>9.379999999999999</v>
      </c>
      <c r="T372">
        <f>SUMPRODUCT(--($D$2:M371=M372), --($B$2:K371=112414),$H$2:Q371)</f>
        <v>4.3899999999999997</v>
      </c>
      <c r="U372">
        <f>SUMPRODUCT(--($D$2:M371=M372), --($B$2:K371=22115),$H$2:Q371)</f>
        <v>0</v>
      </c>
      <c r="V372">
        <f>SUMPRODUCT(--($D$2:M371=M372), --($B$2:K371=52815),$H$2:Q371)</f>
        <v>4.99</v>
      </c>
      <c r="W372" s="15">
        <f>T372/S372</f>
        <v>0.4680170575692964</v>
      </c>
      <c r="X372" s="15">
        <f>U372/S372</f>
        <v>0</v>
      </c>
      <c r="Y372" s="15">
        <f>V372/S372</f>
        <v>0.53198294243070365</v>
      </c>
      <c r="Z372" t="s">
        <v>243</v>
      </c>
      <c r="AB372" t="s">
        <v>244</v>
      </c>
      <c r="AC372" s="7">
        <f>AC370</f>
        <v>42152</v>
      </c>
      <c r="AD372" t="s">
        <v>102</v>
      </c>
      <c r="AF372" t="str">
        <f>"Cash From "&amp;AI372</f>
        <v>Cash From Dividend from VIAB - Mt - 22115</v>
      </c>
      <c r="AG372" s="16">
        <f>R372</f>
        <v>0</v>
      </c>
      <c r="AI372" t="str">
        <f t="shared" si="13"/>
        <v>Dividend from VIAB - Mt - 22115</v>
      </c>
      <c r="AK372" s="18"/>
      <c r="AL372" s="19"/>
      <c r="AM372" s="20"/>
      <c r="AN372" s="20"/>
      <c r="AO372" s="21"/>
      <c r="AP372" s="22"/>
    </row>
    <row r="373" spans="1:42" ht="15" hidden="1" thickBot="1" x14ac:dyDescent="0.4">
      <c r="A373" t="s">
        <v>845</v>
      </c>
      <c r="B373" t="s">
        <v>32</v>
      </c>
      <c r="C373" t="s">
        <v>12</v>
      </c>
      <c r="D373">
        <v>52815</v>
      </c>
      <c r="F373" s="7">
        <v>42156</v>
      </c>
      <c r="G373" t="s">
        <v>102</v>
      </c>
      <c r="H373">
        <v>0.80999999999999994</v>
      </c>
      <c r="J373" t="s">
        <v>12</v>
      </c>
      <c r="K373">
        <v>52815</v>
      </c>
      <c r="L373" t="s">
        <v>15</v>
      </c>
      <c r="M373" t="str">
        <f>M371</f>
        <v>VIAB</v>
      </c>
      <c r="N373" s="12" t="s">
        <v>249</v>
      </c>
      <c r="R373" s="13">
        <f>AP369-R369-R371</f>
        <v>-0.34</v>
      </c>
      <c r="S373">
        <f t="shared" si="12"/>
        <v>9.379999999999999</v>
      </c>
      <c r="T373">
        <f>SUMPRODUCT(--($D$2:M372=M373), --($B$2:K372=112414),$H$2:Q372)</f>
        <v>4.3899999999999997</v>
      </c>
      <c r="U373">
        <f>SUMPRODUCT(--($D$2:M372=M373), --($B$2:K372=22115),$H$2:Q372)</f>
        <v>0</v>
      </c>
      <c r="V373">
        <f>SUMPRODUCT(--($D$2:M372=M373), --($B$2:K372=52815),$H$2:Q372)</f>
        <v>4.99</v>
      </c>
      <c r="W373" s="15">
        <f>T373/S373</f>
        <v>0.4680170575692964</v>
      </c>
      <c r="X373" s="15">
        <f>U373/S373</f>
        <v>0</v>
      </c>
      <c r="Y373" s="15">
        <f>V373/S373</f>
        <v>0.53198294243070365</v>
      </c>
      <c r="Z373" t="s">
        <v>243</v>
      </c>
      <c r="AB373" t="s">
        <v>244</v>
      </c>
      <c r="AC373" s="7">
        <f>AC371</f>
        <v>42152</v>
      </c>
      <c r="AD373" t="s">
        <v>102</v>
      </c>
      <c r="AF373" t="str">
        <f>"Cash From "&amp;AI373</f>
        <v>Cash From Dividend from VIAB - Mt - 52815</v>
      </c>
      <c r="AG373" s="16">
        <f>R373</f>
        <v>-0.34</v>
      </c>
      <c r="AI373" t="str">
        <f t="shared" si="13"/>
        <v>Dividend from VIAB - Mt - 52815</v>
      </c>
      <c r="AK373" s="18"/>
      <c r="AL373" s="19"/>
      <c r="AM373" s="20"/>
      <c r="AN373" s="20"/>
      <c r="AO373" s="21"/>
      <c r="AP373" s="22"/>
    </row>
    <row r="374" spans="1:42" ht="15" hidden="1" thickBot="1" x14ac:dyDescent="0.4">
      <c r="A374" t="s">
        <v>845</v>
      </c>
      <c r="B374" t="s">
        <v>32</v>
      </c>
      <c r="C374" t="s">
        <v>12</v>
      </c>
      <c r="D374">
        <v>52815</v>
      </c>
      <c r="F374" s="7">
        <v>42156</v>
      </c>
      <c r="G374" t="s">
        <v>587</v>
      </c>
      <c r="H374">
        <v>-0.80999999999999994</v>
      </c>
      <c r="J374" t="s">
        <v>12</v>
      </c>
      <c r="K374">
        <v>52815</v>
      </c>
      <c r="L374" t="s">
        <v>15</v>
      </c>
      <c r="M374" t="str">
        <f>M371</f>
        <v>VIAB</v>
      </c>
      <c r="S374">
        <f t="shared" si="12"/>
        <v>9.379999999999999</v>
      </c>
      <c r="T374">
        <f>SUMPRODUCT(--($D$2:M373=M374), --($B$2:K373=112414),$H$2:Q373)</f>
        <v>4.3899999999999997</v>
      </c>
      <c r="U374">
        <f>SUMPRODUCT(--($D$2:M373=M374), --($B$2:K373=22115),$H$2:Q373)</f>
        <v>0</v>
      </c>
      <c r="V374">
        <f>SUMPRODUCT(--($D$2:M373=M374), --($B$2:K373=52815),$H$2:Q373)</f>
        <v>4.99</v>
      </c>
      <c r="W374" s="15"/>
      <c r="X374" s="15"/>
      <c r="Y374" s="15"/>
      <c r="Z374" t="s">
        <v>243</v>
      </c>
      <c r="AB374" t="s">
        <v>244</v>
      </c>
      <c r="AC374" s="7">
        <f>AC371</f>
        <v>42152</v>
      </c>
      <c r="AD374" t="str">
        <f>M374&amp;" - "&amp;L374&amp;" - "&amp;J374&amp;" - "&amp;K374</f>
        <v>VIAB - Div - Mt - 52815</v>
      </c>
      <c r="AG374" s="13">
        <f>-AG373</f>
        <v>0.34</v>
      </c>
      <c r="AI374" t="str">
        <f t="shared" si="13"/>
        <v>Dividend from VIAB - Mt - 52815</v>
      </c>
      <c r="AK374" s="18"/>
      <c r="AL374" s="19"/>
      <c r="AM374" s="20"/>
      <c r="AN374" s="20"/>
      <c r="AO374" s="21"/>
      <c r="AP374" s="22"/>
    </row>
    <row r="375" spans="1:42" ht="15" hidden="1" thickBot="1" x14ac:dyDescent="0.4">
      <c r="A375" t="s">
        <v>845</v>
      </c>
      <c r="B375" t="s">
        <v>32</v>
      </c>
      <c r="C375" t="s">
        <v>12</v>
      </c>
      <c r="D375">
        <v>112414</v>
      </c>
      <c r="F375" s="7">
        <v>42156</v>
      </c>
      <c r="G375" t="s">
        <v>102</v>
      </c>
      <c r="H375">
        <v>0.85</v>
      </c>
      <c r="J375" t="s">
        <v>12</v>
      </c>
      <c r="K375">
        <v>112414</v>
      </c>
      <c r="L375" t="s">
        <v>15</v>
      </c>
      <c r="M375" t="s">
        <v>32</v>
      </c>
      <c r="N375" s="12" t="s">
        <v>249</v>
      </c>
      <c r="R375" s="13">
        <f>ROUND(IF(K375=112414,W375,IF(K375=22115,X375,Y375))*AP375,2)</f>
        <v>0.85</v>
      </c>
      <c r="S375">
        <f t="shared" si="12"/>
        <v>10.75</v>
      </c>
      <c r="T375">
        <f>SUMPRODUCT(--($D$2:M374=M375), --($B$2:K374=112414),$H$2:Q374)</f>
        <v>5.52</v>
      </c>
      <c r="U375">
        <f>SUMPRODUCT(--($D$2:M374=M375), --($B$2:K374=22115),$H$2:Q374)</f>
        <v>0</v>
      </c>
      <c r="V375">
        <f>SUMPRODUCT(--($D$2:M374=M375), --($B$2:K374=52815),$H$2:Q374)</f>
        <v>5.23</v>
      </c>
      <c r="W375" s="15">
        <f>T375/S375</f>
        <v>0.51348837209302323</v>
      </c>
      <c r="X375" s="15">
        <f>U375/S375</f>
        <v>0</v>
      </c>
      <c r="Y375" s="15">
        <f>V375/S375</f>
        <v>0.48651162790697677</v>
      </c>
      <c r="Z375" t="s">
        <v>243</v>
      </c>
      <c r="AB375" t="s">
        <v>244</v>
      </c>
      <c r="AC375" s="7">
        <f>AK375</f>
        <v>42156</v>
      </c>
      <c r="AD375" t="s">
        <v>102</v>
      </c>
      <c r="AF375" t="str">
        <f>"Cash From "&amp;AI375</f>
        <v>Cash From Dividend from DLX - Mt - 112414</v>
      </c>
      <c r="AG375" s="16">
        <f>R375</f>
        <v>0.85</v>
      </c>
      <c r="AI375" t="str">
        <f t="shared" si="13"/>
        <v>Dividend from DLX - Mt - 112414</v>
      </c>
      <c r="AK375" s="18">
        <v>42156</v>
      </c>
      <c r="AL375" s="19" t="s">
        <v>351</v>
      </c>
      <c r="AM375" s="20" t="s">
        <v>328</v>
      </c>
      <c r="AN375" s="20" t="s">
        <v>329</v>
      </c>
      <c r="AO375" s="21" t="s">
        <v>329</v>
      </c>
      <c r="AP375" s="22">
        <v>1.66</v>
      </c>
    </row>
    <row r="376" spans="1:42" ht="15" hidden="1" thickBot="1" x14ac:dyDescent="0.4">
      <c r="A376" t="s">
        <v>845</v>
      </c>
      <c r="B376" t="s">
        <v>32</v>
      </c>
      <c r="C376" t="s">
        <v>12</v>
      </c>
      <c r="D376">
        <v>112414</v>
      </c>
      <c r="F376" s="7">
        <v>42156</v>
      </c>
      <c r="G376" t="s">
        <v>587</v>
      </c>
      <c r="H376">
        <v>-0.85</v>
      </c>
      <c r="J376" t="s">
        <v>12</v>
      </c>
      <c r="K376">
        <v>112414</v>
      </c>
      <c r="L376" t="s">
        <v>15</v>
      </c>
      <c r="M376" t="str">
        <f>M375</f>
        <v>DLX</v>
      </c>
      <c r="N376" s="12" t="str">
        <f>AL375</f>
        <v>5.5200 SHRS DELUXE CORP RD 05/18 PD 06/01/15</v>
      </c>
      <c r="S376">
        <f t="shared" si="12"/>
        <v>10.75</v>
      </c>
      <c r="T376">
        <f>SUMPRODUCT(--($D$2:M375=M376), --($B$2:K375=112414),$H$2:Q375)</f>
        <v>5.52</v>
      </c>
      <c r="U376">
        <f>SUMPRODUCT(--($D$2:M375=M376), --($B$2:K375=22115),$H$2:Q375)</f>
        <v>0</v>
      </c>
      <c r="V376">
        <f>SUMPRODUCT(--($D$2:M375=M376), --($B$2:K375=52815),$H$2:Q375)</f>
        <v>5.23</v>
      </c>
      <c r="W376" s="15"/>
      <c r="X376" s="15"/>
      <c r="Y376" s="15"/>
      <c r="Z376" t="s">
        <v>243</v>
      </c>
      <c r="AB376" t="s">
        <v>244</v>
      </c>
      <c r="AC376" s="7">
        <f>AC375</f>
        <v>42156</v>
      </c>
      <c r="AD376" t="str">
        <f>M376&amp;" - "&amp;L376&amp;" - "&amp;J376&amp;" - "&amp;K376</f>
        <v>DLX - Div - Mt - 112414</v>
      </c>
      <c r="AG376" s="13">
        <f>-AG375</f>
        <v>-0.85</v>
      </c>
      <c r="AI376" t="str">
        <f t="shared" si="13"/>
        <v>Dividend from DLX - Mt - 112414</v>
      </c>
      <c r="AK376" s="18"/>
      <c r="AL376" s="19"/>
      <c r="AM376" s="20"/>
      <c r="AN376" s="20"/>
      <c r="AO376" s="21"/>
      <c r="AP376" s="22"/>
    </row>
    <row r="377" spans="1:42" ht="15" hidden="1" thickBot="1" x14ac:dyDescent="0.4">
      <c r="A377" t="s">
        <v>845</v>
      </c>
      <c r="B377" t="s">
        <v>36</v>
      </c>
      <c r="C377" t="s">
        <v>12</v>
      </c>
      <c r="D377">
        <v>22115</v>
      </c>
      <c r="F377" s="7">
        <v>42163</v>
      </c>
      <c r="G377" t="s">
        <v>102</v>
      </c>
      <c r="H377">
        <v>2.94</v>
      </c>
      <c r="J377" t="s">
        <v>12</v>
      </c>
      <c r="K377">
        <v>22115</v>
      </c>
      <c r="L377" t="s">
        <v>15</v>
      </c>
      <c r="M377" t="str">
        <f>M375</f>
        <v>DLX</v>
      </c>
      <c r="N377" s="12" t="s">
        <v>249</v>
      </c>
      <c r="R377" s="13">
        <f>ROUND(IF(K377=112414,W377,IF(K377=22115,X377,Y377))*AP375,2)</f>
        <v>0</v>
      </c>
      <c r="S377">
        <f t="shared" si="12"/>
        <v>5.52</v>
      </c>
      <c r="T377">
        <f>SUMPRODUCT(--($D$2:M376=M377), --($B$2:K376=112414),$H$2:Q376)</f>
        <v>5.52</v>
      </c>
      <c r="U377">
        <f>SUMPRODUCT(--($D$2:M376=M377), --($B$2:K376=22115),$H$2:Q376)</f>
        <v>0</v>
      </c>
      <c r="V377">
        <v>0</v>
      </c>
      <c r="W377" s="15">
        <f>T377/S377</f>
        <v>1</v>
      </c>
      <c r="X377" s="15">
        <f>U377/S377</f>
        <v>0</v>
      </c>
      <c r="Y377" s="15">
        <f>V377/S377</f>
        <v>0</v>
      </c>
      <c r="Z377" t="s">
        <v>243</v>
      </c>
      <c r="AB377" t="s">
        <v>244</v>
      </c>
      <c r="AC377" s="7">
        <f>AC375</f>
        <v>42156</v>
      </c>
      <c r="AD377" t="s">
        <v>102</v>
      </c>
      <c r="AF377" t="str">
        <f>"Cash From "&amp;AI377</f>
        <v>Cash From Dividend from DLX - Mt - 22115</v>
      </c>
      <c r="AG377" s="16">
        <f>R377</f>
        <v>0</v>
      </c>
      <c r="AI377" t="str">
        <f t="shared" si="13"/>
        <v>Dividend from DLX - Mt - 22115</v>
      </c>
      <c r="AK377" s="18"/>
      <c r="AL377" s="19"/>
      <c r="AM377" s="20"/>
      <c r="AN377" s="20"/>
      <c r="AO377" s="21"/>
      <c r="AP377" s="22"/>
    </row>
    <row r="378" spans="1:42" ht="15" hidden="1" thickBot="1" x14ac:dyDescent="0.4">
      <c r="A378" t="s">
        <v>845</v>
      </c>
      <c r="B378" t="s">
        <v>36</v>
      </c>
      <c r="C378" t="s">
        <v>12</v>
      </c>
      <c r="D378">
        <v>22115</v>
      </c>
      <c r="F378" s="7">
        <v>42163</v>
      </c>
      <c r="G378" t="s">
        <v>587</v>
      </c>
      <c r="H378">
        <v>-2.94</v>
      </c>
      <c r="J378" t="s">
        <v>12</v>
      </c>
      <c r="K378">
        <v>22115</v>
      </c>
      <c r="L378" t="s">
        <v>15</v>
      </c>
      <c r="M378" t="str">
        <f>M375</f>
        <v>DLX</v>
      </c>
      <c r="S378">
        <f t="shared" si="12"/>
        <v>5.52</v>
      </c>
      <c r="T378">
        <f>SUMPRODUCT(--($D$2:M377=M378), --($B$2:K377=112414),$H$2:Q377)</f>
        <v>5.52</v>
      </c>
      <c r="U378">
        <f>SUMPRODUCT(--($D$2:M377=M378), --($B$2:K377=22115),$H$2:Q377)</f>
        <v>0</v>
      </c>
      <c r="V378">
        <v>0</v>
      </c>
      <c r="W378" s="15"/>
      <c r="X378" s="15"/>
      <c r="Y378" s="15"/>
      <c r="Z378" t="s">
        <v>243</v>
      </c>
      <c r="AB378" t="s">
        <v>244</v>
      </c>
      <c r="AC378" s="7">
        <f>AC375</f>
        <v>42156</v>
      </c>
      <c r="AD378" t="str">
        <f>M378&amp;" - "&amp;L378&amp;" - "&amp;J378&amp;" - "&amp;K378</f>
        <v>DLX - Div - Mt - 22115</v>
      </c>
      <c r="AG378" s="13">
        <f>-AG377</f>
        <v>0</v>
      </c>
      <c r="AI378" t="str">
        <f t="shared" si="13"/>
        <v>Dividend from DLX - Mt - 22115</v>
      </c>
      <c r="AK378" s="18"/>
      <c r="AL378" s="19"/>
      <c r="AM378" s="20"/>
      <c r="AN378" s="20"/>
      <c r="AO378" s="21"/>
      <c r="AP378" s="22"/>
    </row>
    <row r="379" spans="1:42" ht="15" hidden="1" thickBot="1" x14ac:dyDescent="0.4">
      <c r="A379" t="s">
        <v>845</v>
      </c>
      <c r="B379" t="s">
        <v>36</v>
      </c>
      <c r="C379" t="s">
        <v>12</v>
      </c>
      <c r="D379">
        <v>52815</v>
      </c>
      <c r="F379" s="7">
        <v>42163</v>
      </c>
      <c r="G379" t="s">
        <v>587</v>
      </c>
      <c r="H379">
        <v>0</v>
      </c>
      <c r="J379" t="s">
        <v>12</v>
      </c>
      <c r="K379">
        <v>52815</v>
      </c>
      <c r="L379" t="s">
        <v>15</v>
      </c>
      <c r="M379" t="str">
        <f>M376</f>
        <v>DLX</v>
      </c>
      <c r="S379">
        <f t="shared" si="12"/>
        <v>5.52</v>
      </c>
      <c r="T379">
        <f>SUMPRODUCT(--($D$2:M378=M379), --($B$2:K378=112414),$H$2:Q378)</f>
        <v>5.52</v>
      </c>
      <c r="U379">
        <f>SUMPRODUCT(--($D$2:M378=M379), --($B$2:K378=22115),$H$2:Q378)</f>
        <v>0</v>
      </c>
      <c r="V379">
        <v>0</v>
      </c>
      <c r="W379" s="15"/>
      <c r="X379" s="15"/>
      <c r="Y379" s="15"/>
      <c r="Z379" t="s">
        <v>243</v>
      </c>
      <c r="AB379" t="s">
        <v>244</v>
      </c>
      <c r="AC379" s="7">
        <f>AC376</f>
        <v>42156</v>
      </c>
      <c r="AD379" t="str">
        <f>M379&amp;" - "&amp;L379&amp;" - "&amp;J379&amp;" - "&amp;K379</f>
        <v>DLX - Div - Mt - 52815</v>
      </c>
      <c r="AG379" s="13">
        <f>-AG378</f>
        <v>0</v>
      </c>
      <c r="AI379" t="str">
        <f t="shared" si="13"/>
        <v>Dividend from DLX - Mt - 52815</v>
      </c>
      <c r="AK379" s="18"/>
      <c r="AL379" s="19"/>
      <c r="AM379" s="20"/>
      <c r="AN379" s="20"/>
      <c r="AO379" s="21"/>
      <c r="AP379" s="22"/>
    </row>
    <row r="380" spans="1:42" ht="15" hidden="1" thickBot="1" x14ac:dyDescent="0.4">
      <c r="A380" t="s">
        <v>845</v>
      </c>
      <c r="B380" t="s">
        <v>36</v>
      </c>
      <c r="C380" t="s">
        <v>12</v>
      </c>
      <c r="D380">
        <v>52815</v>
      </c>
      <c r="F380" s="7">
        <v>42163</v>
      </c>
      <c r="G380" t="s">
        <v>102</v>
      </c>
      <c r="H380">
        <v>0</v>
      </c>
      <c r="J380" t="s">
        <v>12</v>
      </c>
      <c r="K380">
        <v>52815</v>
      </c>
      <c r="L380" t="s">
        <v>15</v>
      </c>
      <c r="M380" t="str">
        <f>M378</f>
        <v>DLX</v>
      </c>
      <c r="N380" s="12" t="s">
        <v>249</v>
      </c>
      <c r="R380" s="13">
        <f>AP376-R376-R378</f>
        <v>0</v>
      </c>
      <c r="S380">
        <f t="shared" si="12"/>
        <v>5.52</v>
      </c>
      <c r="T380">
        <f>SUMPRODUCT(--($D$2:M379=M380), --($B$2:K379=112414),$H$2:Q379)</f>
        <v>5.52</v>
      </c>
      <c r="U380">
        <f>SUMPRODUCT(--($D$2:M379=M380), --($B$2:K379=22115),$H$2:Q379)</f>
        <v>0</v>
      </c>
      <c r="V380">
        <v>0</v>
      </c>
      <c r="W380" s="15">
        <f>T380/S380</f>
        <v>1</v>
      </c>
      <c r="X380" s="15">
        <f>U380/S380</f>
        <v>0</v>
      </c>
      <c r="Y380" s="15">
        <f>V380/S380</f>
        <v>0</v>
      </c>
      <c r="Z380" t="s">
        <v>243</v>
      </c>
      <c r="AB380" t="s">
        <v>244</v>
      </c>
      <c r="AC380" s="7">
        <f>AC378</f>
        <v>42156</v>
      </c>
      <c r="AD380" t="s">
        <v>102</v>
      </c>
      <c r="AF380" t="str">
        <f>"Cash From "&amp;AI380</f>
        <v>Cash From Dividend from DLX - Mt - 52815</v>
      </c>
      <c r="AG380" s="16">
        <f>R380</f>
        <v>0</v>
      </c>
      <c r="AI380" t="str">
        <f t="shared" si="13"/>
        <v>Dividend from DLX - Mt - 52815</v>
      </c>
      <c r="AK380" s="18"/>
      <c r="AL380" s="19"/>
      <c r="AM380" s="20"/>
      <c r="AN380" s="20"/>
      <c r="AO380" s="21"/>
      <c r="AP380" s="22"/>
    </row>
    <row r="381" spans="1:42" ht="15" hidden="1" thickBot="1" x14ac:dyDescent="0.4">
      <c r="A381" t="s">
        <v>845</v>
      </c>
      <c r="B381" t="s">
        <v>36</v>
      </c>
      <c r="C381" t="s">
        <v>12</v>
      </c>
      <c r="D381">
        <v>112414</v>
      </c>
      <c r="F381" s="7">
        <v>42163</v>
      </c>
      <c r="G381" t="s">
        <v>102</v>
      </c>
      <c r="H381">
        <v>2.75</v>
      </c>
      <c r="J381" t="s">
        <v>12</v>
      </c>
      <c r="K381">
        <v>112414</v>
      </c>
      <c r="L381" t="s">
        <v>15</v>
      </c>
      <c r="M381" t="s">
        <v>36</v>
      </c>
      <c r="N381" s="12" t="s">
        <v>249</v>
      </c>
      <c r="R381" s="13">
        <f>ROUND(IF(K381=112414,W381,IF(K381=22115,X381,Y381))*AP381,2)</f>
        <v>2.75</v>
      </c>
      <c r="S381">
        <f t="shared" si="12"/>
        <v>37.909999999999997</v>
      </c>
      <c r="T381">
        <f>SUMPRODUCT(--($D$2:M380=M381), --($B$2:K380=112414),$H$2:Q380)</f>
        <v>18.309999999999999</v>
      </c>
      <c r="U381">
        <f>SUMPRODUCT(--($D$2:M380=M381), --($B$2:K380=22115),$H$2:Q380)</f>
        <v>19.600000000000001</v>
      </c>
      <c r="V381">
        <v>0</v>
      </c>
      <c r="W381" s="15">
        <f>T381/S381</f>
        <v>0.4829860195199156</v>
      </c>
      <c r="X381" s="15">
        <f>U381/S381</f>
        <v>0.51701398048008451</v>
      </c>
      <c r="Y381" s="15">
        <f>V381/S381</f>
        <v>0</v>
      </c>
      <c r="Z381" t="s">
        <v>243</v>
      </c>
      <c r="AB381" t="s">
        <v>244</v>
      </c>
      <c r="AC381" s="7">
        <f>AK381</f>
        <v>42163</v>
      </c>
      <c r="AD381" t="s">
        <v>102</v>
      </c>
      <c r="AF381" t="str">
        <f>"Cash From "&amp;AI381</f>
        <v>Cash From Dividend from IQNT - Mt - 112414</v>
      </c>
      <c r="AG381" s="16">
        <f>R381</f>
        <v>2.75</v>
      </c>
      <c r="AI381" t="str">
        <f t="shared" si="13"/>
        <v>Dividend from IQNT - Mt - 112414</v>
      </c>
      <c r="AK381" s="18">
        <v>42163</v>
      </c>
      <c r="AL381" s="19" t="s">
        <v>352</v>
      </c>
      <c r="AM381" s="20" t="s">
        <v>328</v>
      </c>
      <c r="AN381" s="20" t="s">
        <v>329</v>
      </c>
      <c r="AO381" s="21" t="s">
        <v>329</v>
      </c>
      <c r="AP381" s="22">
        <v>5.69</v>
      </c>
    </row>
    <row r="382" spans="1:42" ht="15" hidden="1" thickBot="1" x14ac:dyDescent="0.4">
      <c r="A382" t="s">
        <v>845</v>
      </c>
      <c r="B382" t="s">
        <v>36</v>
      </c>
      <c r="C382" t="s">
        <v>12</v>
      </c>
      <c r="D382">
        <v>112414</v>
      </c>
      <c r="F382" s="7">
        <v>42163</v>
      </c>
      <c r="G382" t="s">
        <v>587</v>
      </c>
      <c r="H382">
        <v>-2.75</v>
      </c>
      <c r="J382" t="s">
        <v>12</v>
      </c>
      <c r="K382">
        <v>112414</v>
      </c>
      <c r="L382" t="s">
        <v>15</v>
      </c>
      <c r="M382" t="str">
        <f>M381</f>
        <v>IQNT</v>
      </c>
      <c r="N382" s="12" t="str">
        <f>AL381</f>
        <v>37.9100 SHRS INTELIQUENT INC COM RD 05/25 PD 06/08/15</v>
      </c>
      <c r="S382">
        <f t="shared" si="12"/>
        <v>37.909999999999997</v>
      </c>
      <c r="T382">
        <f>SUMPRODUCT(--($D$2:M381=M382), --($B$2:K381=112414),$H$2:Q381)</f>
        <v>18.309999999999999</v>
      </c>
      <c r="U382">
        <f>SUMPRODUCT(--($D$2:M381=M382), --($B$2:K381=22115),$H$2:Q381)</f>
        <v>19.600000000000001</v>
      </c>
      <c r="V382">
        <v>0</v>
      </c>
      <c r="W382" s="15"/>
      <c r="X382" s="15"/>
      <c r="Y382" s="15"/>
      <c r="Z382" t="s">
        <v>243</v>
      </c>
      <c r="AB382" t="s">
        <v>244</v>
      </c>
      <c r="AC382" s="7">
        <f>AC381</f>
        <v>42163</v>
      </c>
      <c r="AD382" t="str">
        <f>M382&amp;" - "&amp;L382&amp;" - "&amp;J382&amp;" - "&amp;K382</f>
        <v>IQNT - Div - Mt - 112414</v>
      </c>
      <c r="AG382" s="13">
        <f>-AG381</f>
        <v>-2.75</v>
      </c>
      <c r="AI382" t="str">
        <f t="shared" si="13"/>
        <v>Dividend from IQNT - Mt - 112414</v>
      </c>
      <c r="AK382" s="18"/>
      <c r="AL382" s="19"/>
      <c r="AM382" s="20"/>
      <c r="AN382" s="20"/>
      <c r="AO382" s="21"/>
      <c r="AP382" s="22"/>
    </row>
    <row r="383" spans="1:42" ht="15" hidden="1" thickBot="1" x14ac:dyDescent="0.4">
      <c r="A383" t="s">
        <v>845</v>
      </c>
      <c r="B383" t="s">
        <v>41</v>
      </c>
      <c r="C383" t="s">
        <v>12</v>
      </c>
      <c r="D383">
        <v>22115</v>
      </c>
      <c r="F383" s="7">
        <v>42167</v>
      </c>
      <c r="G383" t="s">
        <v>102</v>
      </c>
      <c r="H383">
        <v>7.44</v>
      </c>
      <c r="J383" t="s">
        <v>12</v>
      </c>
      <c r="K383">
        <v>22115</v>
      </c>
      <c r="L383" t="s">
        <v>15</v>
      </c>
      <c r="M383" t="str">
        <f>M381</f>
        <v>IQNT</v>
      </c>
      <c r="N383" s="12" t="s">
        <v>249</v>
      </c>
      <c r="R383" s="13">
        <f>ROUND(IF(K383=112414,W383,IF(K383=22115,X383,Y383))*AP381,2)</f>
        <v>1.95</v>
      </c>
      <c r="S383">
        <f t="shared" si="12"/>
        <v>57.129999999999995</v>
      </c>
      <c r="T383">
        <f>SUMPRODUCT(--($D$2:M382=M383), --($B$2:K382=112414),$H$2:Q382)</f>
        <v>18.309999999999999</v>
      </c>
      <c r="U383">
        <f>SUMPRODUCT(--($D$2:M382=M383), --($B$2:K382=22115),$H$2:Q382)</f>
        <v>19.600000000000001</v>
      </c>
      <c r="V383">
        <f>SUMPRODUCT(--($D$2:M382=M383), --($B$2:K382=52815),$H$2:Q382)</f>
        <v>19.22</v>
      </c>
      <c r="W383" s="15">
        <f>T383/S383</f>
        <v>0.32049711185016627</v>
      </c>
      <c r="X383" s="15">
        <f>U383/S383</f>
        <v>0.34307719236828293</v>
      </c>
      <c r="Y383" s="15">
        <f>V383/S383</f>
        <v>0.33642569578155085</v>
      </c>
      <c r="Z383" t="s">
        <v>243</v>
      </c>
      <c r="AB383" t="s">
        <v>244</v>
      </c>
      <c r="AC383" s="7">
        <f>AC381</f>
        <v>42163</v>
      </c>
      <c r="AD383" t="s">
        <v>102</v>
      </c>
      <c r="AF383" t="str">
        <f>"Cash From "&amp;AI383</f>
        <v>Cash From Dividend from IQNT - Mt - 22115</v>
      </c>
      <c r="AG383" s="16">
        <f>R383</f>
        <v>1.95</v>
      </c>
      <c r="AI383" t="str">
        <f t="shared" si="13"/>
        <v>Dividend from IQNT - Mt - 22115</v>
      </c>
      <c r="AK383" s="18"/>
      <c r="AL383" s="19"/>
      <c r="AM383" s="20"/>
      <c r="AN383" s="20"/>
      <c r="AO383" s="21"/>
      <c r="AP383" s="22"/>
    </row>
    <row r="384" spans="1:42" ht="15" hidden="1" thickBot="1" x14ac:dyDescent="0.4">
      <c r="A384" t="s">
        <v>845</v>
      </c>
      <c r="B384" t="s">
        <v>41</v>
      </c>
      <c r="C384" t="s">
        <v>12</v>
      </c>
      <c r="D384">
        <v>22115</v>
      </c>
      <c r="F384" s="7">
        <v>42167</v>
      </c>
      <c r="G384" t="s">
        <v>587</v>
      </c>
      <c r="H384">
        <v>-7.44</v>
      </c>
      <c r="J384" t="s">
        <v>12</v>
      </c>
      <c r="K384">
        <v>22115</v>
      </c>
      <c r="L384" t="s">
        <v>15</v>
      </c>
      <c r="M384" t="str">
        <f>M381</f>
        <v>IQNT</v>
      </c>
      <c r="S384">
        <f t="shared" si="12"/>
        <v>57.129999999999995</v>
      </c>
      <c r="T384">
        <f>SUMPRODUCT(--($D$2:M383=M384), --($B$2:K383=112414),$H$2:Q383)</f>
        <v>18.309999999999999</v>
      </c>
      <c r="U384">
        <f>SUMPRODUCT(--($D$2:M383=M384), --($B$2:K383=22115),$H$2:Q383)</f>
        <v>19.600000000000001</v>
      </c>
      <c r="V384">
        <f>SUMPRODUCT(--($D$2:M383=M384), --($B$2:K383=52815),$H$2:Q383)</f>
        <v>19.22</v>
      </c>
      <c r="W384" s="15"/>
      <c r="X384" s="15"/>
      <c r="Y384" s="15"/>
      <c r="Z384" t="s">
        <v>243</v>
      </c>
      <c r="AB384" t="s">
        <v>244</v>
      </c>
      <c r="AC384" s="7">
        <f>AC381</f>
        <v>42163</v>
      </c>
      <c r="AD384" t="str">
        <f>M384&amp;" - "&amp;L384&amp;" - "&amp;J384&amp;" - "&amp;K384</f>
        <v>IQNT - Div - Mt - 22115</v>
      </c>
      <c r="AG384" s="13">
        <f>-AG383</f>
        <v>-1.95</v>
      </c>
      <c r="AI384" t="str">
        <f t="shared" si="13"/>
        <v>Dividend from IQNT - Mt - 22115</v>
      </c>
      <c r="AK384" s="18"/>
      <c r="AL384" s="19"/>
      <c r="AM384" s="20"/>
      <c r="AN384" s="20"/>
      <c r="AO384" s="21"/>
      <c r="AP384" s="22"/>
    </row>
    <row r="385" spans="1:42" ht="15" hidden="1" thickBot="1" x14ac:dyDescent="0.4">
      <c r="A385" t="s">
        <v>845</v>
      </c>
      <c r="B385" t="s">
        <v>41</v>
      </c>
      <c r="C385" t="s">
        <v>12</v>
      </c>
      <c r="D385">
        <v>52815</v>
      </c>
      <c r="F385" s="7">
        <v>42167</v>
      </c>
      <c r="G385" t="s">
        <v>102</v>
      </c>
      <c r="H385">
        <v>7.419999999999999</v>
      </c>
      <c r="J385" t="s">
        <v>12</v>
      </c>
      <c r="K385">
        <v>52815</v>
      </c>
      <c r="L385" t="s">
        <v>15</v>
      </c>
      <c r="M385" t="str">
        <f>M383</f>
        <v>IQNT</v>
      </c>
      <c r="N385" s="12" t="s">
        <v>249</v>
      </c>
      <c r="R385" s="13">
        <f>AP381-R381-R383</f>
        <v>0.99000000000000044</v>
      </c>
      <c r="S385">
        <f t="shared" si="12"/>
        <v>57.129999999999995</v>
      </c>
      <c r="T385">
        <f>SUMPRODUCT(--($D$2:M384=M385), --($B$2:K384=112414),$H$2:Q384)</f>
        <v>18.309999999999999</v>
      </c>
      <c r="U385">
        <f>SUMPRODUCT(--($D$2:M384=M385), --($B$2:K384=22115),$H$2:Q384)</f>
        <v>19.600000000000001</v>
      </c>
      <c r="V385">
        <f>SUMPRODUCT(--($D$2:M384=M385), --($B$2:K384=52815),$H$2:Q384)</f>
        <v>19.22</v>
      </c>
      <c r="W385" s="15">
        <f>T385/S385</f>
        <v>0.32049711185016627</v>
      </c>
      <c r="X385" s="15">
        <f>U385/S385</f>
        <v>0.34307719236828293</v>
      </c>
      <c r="Y385" s="15">
        <f>V385/S385</f>
        <v>0.33642569578155085</v>
      </c>
      <c r="Z385" t="s">
        <v>243</v>
      </c>
      <c r="AB385" t="s">
        <v>244</v>
      </c>
      <c r="AC385" s="7">
        <f>AC383</f>
        <v>42163</v>
      </c>
      <c r="AD385" t="s">
        <v>102</v>
      </c>
      <c r="AF385" t="str">
        <f>"Cash From "&amp;AI385</f>
        <v>Cash From Dividend from IQNT - Mt - 52815</v>
      </c>
      <c r="AG385" s="16">
        <f>R385</f>
        <v>0.99000000000000044</v>
      </c>
      <c r="AI385" t="str">
        <f t="shared" si="13"/>
        <v>Dividend from IQNT - Mt - 52815</v>
      </c>
      <c r="AK385" s="18"/>
      <c r="AL385" s="19"/>
      <c r="AM385" s="20"/>
      <c r="AN385" s="20"/>
      <c r="AO385" s="21"/>
      <c r="AP385" s="22"/>
    </row>
    <row r="386" spans="1:42" ht="15" hidden="1" thickBot="1" x14ac:dyDescent="0.4">
      <c r="A386" t="s">
        <v>845</v>
      </c>
      <c r="B386" t="s">
        <v>41</v>
      </c>
      <c r="C386" t="s">
        <v>12</v>
      </c>
      <c r="D386">
        <v>52815</v>
      </c>
      <c r="F386" s="7">
        <v>42167</v>
      </c>
      <c r="G386" t="s">
        <v>587</v>
      </c>
      <c r="H386">
        <v>-7.419999999999999</v>
      </c>
      <c r="J386" t="s">
        <v>12</v>
      </c>
      <c r="K386">
        <v>52815</v>
      </c>
      <c r="L386" t="s">
        <v>15</v>
      </c>
      <c r="M386" t="str">
        <f>M383</f>
        <v>IQNT</v>
      </c>
      <c r="S386">
        <f t="shared" si="12"/>
        <v>57.129999999999995</v>
      </c>
      <c r="T386">
        <f>SUMPRODUCT(--($D$2:M385=M386), --($B$2:K385=112414),$H$2:Q385)</f>
        <v>18.309999999999999</v>
      </c>
      <c r="U386">
        <f>SUMPRODUCT(--($D$2:M385=M386), --($B$2:K385=22115),$H$2:Q385)</f>
        <v>19.600000000000001</v>
      </c>
      <c r="V386">
        <f>SUMPRODUCT(--($D$2:M385=M386), --($B$2:K385=52815),$H$2:Q385)</f>
        <v>19.22</v>
      </c>
      <c r="W386" s="15"/>
      <c r="X386" s="15"/>
      <c r="Y386" s="15"/>
      <c r="Z386" t="s">
        <v>243</v>
      </c>
      <c r="AB386" t="s">
        <v>244</v>
      </c>
      <c r="AC386" s="7">
        <f>AC383</f>
        <v>42163</v>
      </c>
      <c r="AD386" t="str">
        <f>M386&amp;" - "&amp;L386&amp;" - "&amp;J386&amp;" - "&amp;K386</f>
        <v>IQNT - Div - Mt - 52815</v>
      </c>
      <c r="AG386" s="13">
        <f>-AG385</f>
        <v>-0.99000000000000044</v>
      </c>
      <c r="AI386" t="str">
        <f t="shared" si="13"/>
        <v>Dividend from IQNT - Mt - 52815</v>
      </c>
      <c r="AK386" s="18"/>
      <c r="AL386" s="19"/>
      <c r="AM386" s="20"/>
      <c r="AN386" s="20"/>
      <c r="AO386" s="21"/>
      <c r="AP386" s="22"/>
    </row>
    <row r="387" spans="1:42" ht="15" hidden="1" thickBot="1" x14ac:dyDescent="0.4">
      <c r="A387" t="s">
        <v>845</v>
      </c>
      <c r="B387" t="s">
        <v>41</v>
      </c>
      <c r="C387" t="s">
        <v>12</v>
      </c>
      <c r="D387">
        <v>112414</v>
      </c>
      <c r="F387" s="7">
        <v>42167</v>
      </c>
      <c r="G387" t="s">
        <v>102</v>
      </c>
      <c r="H387">
        <v>6.22</v>
      </c>
      <c r="J387" t="s">
        <v>12</v>
      </c>
      <c r="K387">
        <v>112414</v>
      </c>
      <c r="L387" t="s">
        <v>15</v>
      </c>
      <c r="M387" t="s">
        <v>41</v>
      </c>
      <c r="N387" s="12" t="s">
        <v>249</v>
      </c>
      <c r="R387" s="13">
        <f>ROUND(IF(K387=112414,W387,IF(K387=22115,X387,Y387))*AP387,2)</f>
        <v>6.22</v>
      </c>
      <c r="S387">
        <f t="shared" si="12"/>
        <v>140.54</v>
      </c>
      <c r="T387">
        <f>SUMPRODUCT(--($D$2:M386=M387), --($B$2:K386=112414),$H$2:Q386)</f>
        <v>41.48</v>
      </c>
      <c r="U387">
        <f>SUMPRODUCT(--($D$2:M386=M387), --($B$2:K386=22115),$H$2:Q386)</f>
        <v>49.59</v>
      </c>
      <c r="V387">
        <f>SUMPRODUCT(--($D$2:M386=M387), --($B$2:K386=52815),$H$2:Q386)</f>
        <v>49.47</v>
      </c>
      <c r="W387" s="15">
        <f>T387/S387</f>
        <v>0.29514728902803472</v>
      </c>
      <c r="X387" s="15">
        <f>U387/S387</f>
        <v>0.3528532802049239</v>
      </c>
      <c r="Y387" s="15">
        <f>V387/S387</f>
        <v>0.35199943076704143</v>
      </c>
      <c r="Z387" t="s">
        <v>243</v>
      </c>
      <c r="AB387" t="s">
        <v>244</v>
      </c>
      <c r="AC387" s="7">
        <f>AK387</f>
        <v>42167</v>
      </c>
      <c r="AD387" t="s">
        <v>102</v>
      </c>
      <c r="AF387" t="str">
        <f>"Cash From "&amp;AI387</f>
        <v>Cash From Dividend from PDLI - Mt - 112414</v>
      </c>
      <c r="AG387" s="16">
        <f>R387</f>
        <v>6.22</v>
      </c>
      <c r="AI387" t="str">
        <f t="shared" si="13"/>
        <v>Dividend from PDLI - Mt - 112414</v>
      </c>
      <c r="AK387" s="18">
        <v>42167</v>
      </c>
      <c r="AL387" s="19" t="s">
        <v>353</v>
      </c>
      <c r="AM387" s="20" t="s">
        <v>328</v>
      </c>
      <c r="AN387" s="20" t="s">
        <v>329</v>
      </c>
      <c r="AO387" s="21" t="s">
        <v>329</v>
      </c>
      <c r="AP387" s="22">
        <v>21.08</v>
      </c>
    </row>
    <row r="388" spans="1:42" ht="15" hidden="1" thickBot="1" x14ac:dyDescent="0.4">
      <c r="A388" t="s">
        <v>845</v>
      </c>
      <c r="B388" t="s">
        <v>41</v>
      </c>
      <c r="C388" t="s">
        <v>12</v>
      </c>
      <c r="D388">
        <v>112414</v>
      </c>
      <c r="F388" s="7">
        <v>42167</v>
      </c>
      <c r="G388" t="s">
        <v>587</v>
      </c>
      <c r="H388">
        <v>-6.22</v>
      </c>
      <c r="J388" t="s">
        <v>12</v>
      </c>
      <c r="K388">
        <v>112414</v>
      </c>
      <c r="L388" t="s">
        <v>15</v>
      </c>
      <c r="M388" t="str">
        <f>M387</f>
        <v>PDLI</v>
      </c>
      <c r="N388" s="12" t="str">
        <f>AL387</f>
        <v>140.5400 SHRS PDL BIOPHARMA INC COM RD 06/05 PD 06/12/15</v>
      </c>
      <c r="S388">
        <f t="shared" si="12"/>
        <v>140.54</v>
      </c>
      <c r="T388">
        <f>SUMPRODUCT(--($D$2:M387=M388), --($B$2:K387=112414),$H$2:Q387)</f>
        <v>41.48</v>
      </c>
      <c r="U388">
        <f>SUMPRODUCT(--($D$2:M387=M388), --($B$2:K387=22115),$H$2:Q387)</f>
        <v>49.59</v>
      </c>
      <c r="V388">
        <f>SUMPRODUCT(--($D$2:M387=M388), --($B$2:K387=52815),$H$2:Q387)</f>
        <v>49.47</v>
      </c>
      <c r="W388" s="15"/>
      <c r="X388" s="15"/>
      <c r="Y388" s="15"/>
      <c r="Z388" t="s">
        <v>243</v>
      </c>
      <c r="AB388" t="s">
        <v>244</v>
      </c>
      <c r="AC388" s="7">
        <f>AC387</f>
        <v>42167</v>
      </c>
      <c r="AD388" t="str">
        <f>M388&amp;" - "&amp;L388&amp;" - "&amp;J388&amp;" - "&amp;K388</f>
        <v>PDLI - Div - Mt - 112414</v>
      </c>
      <c r="AG388" s="13">
        <f>-AG387</f>
        <v>-6.22</v>
      </c>
      <c r="AI388" t="str">
        <f t="shared" si="13"/>
        <v>Dividend from PDLI - Mt - 112414</v>
      </c>
      <c r="AK388" s="18"/>
      <c r="AL388" s="19"/>
      <c r="AM388" s="20"/>
      <c r="AN388" s="20"/>
      <c r="AO388" s="21"/>
      <c r="AP388" s="22"/>
    </row>
    <row r="389" spans="1:42" ht="15" hidden="1" thickBot="1" x14ac:dyDescent="0.4">
      <c r="A389" t="s">
        <v>845</v>
      </c>
      <c r="B389" t="s">
        <v>33</v>
      </c>
      <c r="C389" t="s">
        <v>12</v>
      </c>
      <c r="D389">
        <v>22115</v>
      </c>
      <c r="F389" s="7">
        <v>42170</v>
      </c>
      <c r="G389" t="s">
        <v>587</v>
      </c>
      <c r="H389">
        <v>0</v>
      </c>
      <c r="J389" t="s">
        <v>12</v>
      </c>
      <c r="K389">
        <v>22115</v>
      </c>
      <c r="L389" t="s">
        <v>15</v>
      </c>
      <c r="M389" t="str">
        <f>M386</f>
        <v>IQNT</v>
      </c>
      <c r="S389">
        <f t="shared" si="12"/>
        <v>57.129999999999995</v>
      </c>
      <c r="T389">
        <f>SUMPRODUCT(--($D$2:M388=M389), --($B$2:K388=112414),$H$2:Q388)</f>
        <v>18.309999999999999</v>
      </c>
      <c r="U389">
        <f>SUMPRODUCT(--($D$2:M388=M389), --($B$2:K388=22115),$H$2:Q388)</f>
        <v>19.600000000000001</v>
      </c>
      <c r="V389">
        <f>SUMPRODUCT(--($D$2:M388=M389), --($B$2:K388=52815),$H$2:Q388)</f>
        <v>19.22</v>
      </c>
      <c r="W389" s="15"/>
      <c r="X389" s="15"/>
      <c r="Y389" s="15"/>
      <c r="Z389" t="s">
        <v>243</v>
      </c>
      <c r="AB389" t="s">
        <v>244</v>
      </c>
      <c r="AC389" s="7">
        <f>AC386</f>
        <v>42163</v>
      </c>
      <c r="AD389" t="str">
        <f>M389&amp;" - "&amp;L389&amp;" - "&amp;J389&amp;" - "&amp;K389</f>
        <v>IQNT - Div - Mt - 22115</v>
      </c>
      <c r="AG389" s="13">
        <f>-AG388</f>
        <v>6.22</v>
      </c>
      <c r="AI389" t="str">
        <f t="shared" si="13"/>
        <v>Dividend from IQNT - Mt - 22115</v>
      </c>
      <c r="AK389" s="18"/>
      <c r="AL389" s="19"/>
      <c r="AM389" s="20"/>
      <c r="AN389" s="20"/>
      <c r="AO389" s="21"/>
      <c r="AP389" s="22"/>
    </row>
    <row r="390" spans="1:42" ht="15" hidden="1" thickBot="1" x14ac:dyDescent="0.4">
      <c r="A390" t="s">
        <v>845</v>
      </c>
      <c r="B390" t="s">
        <v>33</v>
      </c>
      <c r="C390" t="s">
        <v>12</v>
      </c>
      <c r="D390">
        <v>22115</v>
      </c>
      <c r="F390" s="7">
        <v>42170</v>
      </c>
      <c r="G390" t="s">
        <v>102</v>
      </c>
      <c r="H390">
        <v>0</v>
      </c>
      <c r="J390" t="s">
        <v>12</v>
      </c>
      <c r="K390">
        <v>22115</v>
      </c>
      <c r="L390" t="s">
        <v>15</v>
      </c>
      <c r="M390" t="str">
        <f>M388</f>
        <v>PDLI</v>
      </c>
      <c r="N390" s="12" t="s">
        <v>249</v>
      </c>
      <c r="R390" s="13">
        <f>ROUND(IF(K390=112414,W390,IF(K390=22115,X390,Y390))*AP388,2)</f>
        <v>0</v>
      </c>
      <c r="S390">
        <f t="shared" si="12"/>
        <v>140.54</v>
      </c>
      <c r="T390">
        <f>SUMPRODUCT(--($D$2:M389=M390), --($B$2:K389=112414),$H$2:Q389)</f>
        <v>41.48</v>
      </c>
      <c r="U390">
        <f>SUMPRODUCT(--($D$2:M389=M390), --($B$2:K389=22115),$H$2:Q389)</f>
        <v>49.59</v>
      </c>
      <c r="V390">
        <f>SUMPRODUCT(--($D$2:M389=M390), --($B$2:K389=52815),$H$2:Q389)</f>
        <v>49.47</v>
      </c>
      <c r="W390" s="15">
        <f>T390/S390</f>
        <v>0.29514728902803472</v>
      </c>
      <c r="X390" s="15">
        <f>U390/S390</f>
        <v>0.3528532802049239</v>
      </c>
      <c r="Y390" s="15">
        <f>V390/S390</f>
        <v>0.35199943076704143</v>
      </c>
      <c r="Z390" t="s">
        <v>243</v>
      </c>
      <c r="AB390" t="s">
        <v>244</v>
      </c>
      <c r="AC390" s="7">
        <f>AC388</f>
        <v>42167</v>
      </c>
      <c r="AD390" t="s">
        <v>102</v>
      </c>
      <c r="AF390" t="str">
        <f>"Cash From "&amp;AI390</f>
        <v>Cash From Dividend from PDLI - Mt - 22115</v>
      </c>
      <c r="AG390" s="16">
        <f>R390</f>
        <v>0</v>
      </c>
      <c r="AI390" t="str">
        <f t="shared" si="13"/>
        <v>Dividend from PDLI - Mt - 22115</v>
      </c>
      <c r="AK390" s="18"/>
      <c r="AL390" s="19"/>
      <c r="AM390" s="20"/>
      <c r="AN390" s="20"/>
      <c r="AO390" s="21"/>
      <c r="AP390" s="22"/>
    </row>
    <row r="391" spans="1:42" ht="15" hidden="1" thickBot="1" x14ac:dyDescent="0.4">
      <c r="A391" t="s">
        <v>845</v>
      </c>
      <c r="B391" t="s">
        <v>33</v>
      </c>
      <c r="C391" t="s">
        <v>12</v>
      </c>
      <c r="D391">
        <v>52815</v>
      </c>
      <c r="F391" s="7">
        <v>42170</v>
      </c>
      <c r="G391" t="s">
        <v>587</v>
      </c>
      <c r="H391">
        <v>0</v>
      </c>
      <c r="J391" t="s">
        <v>12</v>
      </c>
      <c r="K391">
        <v>52815</v>
      </c>
      <c r="L391" t="s">
        <v>15</v>
      </c>
      <c r="M391" t="str">
        <f>M388</f>
        <v>PDLI</v>
      </c>
      <c r="S391">
        <f t="shared" si="12"/>
        <v>140.54</v>
      </c>
      <c r="T391">
        <f>SUMPRODUCT(--($D$2:M390=M391), --($B$2:K390=112414),$H$2:Q390)</f>
        <v>41.48</v>
      </c>
      <c r="U391">
        <f>SUMPRODUCT(--($D$2:M390=M391), --($B$2:K390=22115),$H$2:Q390)</f>
        <v>49.59</v>
      </c>
      <c r="V391">
        <f>SUMPRODUCT(--($D$2:M390=M391), --($B$2:K390=52815),$H$2:Q390)</f>
        <v>49.47</v>
      </c>
      <c r="W391" s="15"/>
      <c r="X391" s="15"/>
      <c r="Y391" s="15"/>
      <c r="Z391" t="s">
        <v>243</v>
      </c>
      <c r="AB391" t="s">
        <v>244</v>
      </c>
      <c r="AC391" s="7">
        <f>AC388</f>
        <v>42167</v>
      </c>
      <c r="AD391" t="str">
        <f>M391&amp;" - "&amp;L391&amp;" - "&amp;J391&amp;" - "&amp;K391</f>
        <v>PDLI - Div - Mt - 52815</v>
      </c>
      <c r="AG391" s="13">
        <f>-AG390</f>
        <v>0</v>
      </c>
      <c r="AI391" t="str">
        <f t="shared" si="13"/>
        <v>Dividend from PDLI - Mt - 52815</v>
      </c>
      <c r="AK391" s="18"/>
      <c r="AL391" s="19"/>
      <c r="AM391" s="20"/>
      <c r="AN391" s="20"/>
      <c r="AO391" s="21"/>
      <c r="AP391" s="22"/>
    </row>
    <row r="392" spans="1:42" ht="15" hidden="1" thickBot="1" x14ac:dyDescent="0.4">
      <c r="A392" t="s">
        <v>845</v>
      </c>
      <c r="B392" t="s">
        <v>33</v>
      </c>
      <c r="C392" t="s">
        <v>12</v>
      </c>
      <c r="D392">
        <v>52815</v>
      </c>
      <c r="F392" s="7">
        <v>42170</v>
      </c>
      <c r="G392" t="s">
        <v>102</v>
      </c>
      <c r="H392">
        <v>0</v>
      </c>
      <c r="J392" t="s">
        <v>12</v>
      </c>
      <c r="K392">
        <v>52815</v>
      </c>
      <c r="L392" t="s">
        <v>15</v>
      </c>
      <c r="M392" t="str">
        <f>M390</f>
        <v>PDLI</v>
      </c>
      <c r="N392" s="12" t="s">
        <v>249</v>
      </c>
      <c r="R392" s="13">
        <f>AP388-R388-R390</f>
        <v>0</v>
      </c>
      <c r="S392">
        <f t="shared" si="12"/>
        <v>140.54</v>
      </c>
      <c r="T392">
        <f>SUMPRODUCT(--($D$2:M391=M392), --($B$2:K391=112414),$H$2:Q391)</f>
        <v>41.48</v>
      </c>
      <c r="U392">
        <f>SUMPRODUCT(--($D$2:M391=M392), --($B$2:K391=22115),$H$2:Q391)</f>
        <v>49.59</v>
      </c>
      <c r="V392">
        <f>SUMPRODUCT(--($D$2:M391=M392), --($B$2:K391=52815),$H$2:Q391)</f>
        <v>49.47</v>
      </c>
      <c r="W392" s="15">
        <f>T392/S392</f>
        <v>0.29514728902803472</v>
      </c>
      <c r="X392" s="15">
        <f>U392/S392</f>
        <v>0.3528532802049239</v>
      </c>
      <c r="Y392" s="15">
        <f>V392/S392</f>
        <v>0.35199943076704143</v>
      </c>
      <c r="Z392" t="s">
        <v>243</v>
      </c>
      <c r="AB392" t="s">
        <v>244</v>
      </c>
      <c r="AC392" s="7">
        <f>AC390</f>
        <v>42167</v>
      </c>
      <c r="AD392" t="s">
        <v>102</v>
      </c>
      <c r="AF392" t="str">
        <f>"Cash From "&amp;AI392</f>
        <v>Cash From Dividend from PDLI - Mt - 52815</v>
      </c>
      <c r="AG392" s="16">
        <f>R392</f>
        <v>0</v>
      </c>
      <c r="AI392" t="str">
        <f t="shared" si="13"/>
        <v>Dividend from PDLI - Mt - 52815</v>
      </c>
      <c r="AK392" s="18"/>
      <c r="AL392" s="19"/>
      <c r="AM392" s="20"/>
      <c r="AN392" s="20"/>
      <c r="AO392" s="21"/>
      <c r="AP392" s="22"/>
    </row>
    <row r="393" spans="1:42" ht="15" hidden="1" thickBot="1" x14ac:dyDescent="0.4">
      <c r="A393" t="s">
        <v>845</v>
      </c>
      <c r="B393" t="s">
        <v>33</v>
      </c>
      <c r="C393" t="s">
        <v>12</v>
      </c>
      <c r="D393">
        <v>112414</v>
      </c>
      <c r="F393" s="7">
        <v>42170</v>
      </c>
      <c r="G393" t="s">
        <v>102</v>
      </c>
      <c r="H393">
        <v>1.48</v>
      </c>
      <c r="J393" t="s">
        <v>12</v>
      </c>
      <c r="K393">
        <v>112414</v>
      </c>
      <c r="L393" t="s">
        <v>15</v>
      </c>
      <c r="M393" t="s">
        <v>33</v>
      </c>
      <c r="N393" s="12" t="s">
        <v>249</v>
      </c>
      <c r="R393" s="13">
        <f>ROUND(IF(K393=112414,W393,IF(K393=22115,X393,Y393))*AP393,2)</f>
        <v>1.48</v>
      </c>
      <c r="S393">
        <f t="shared" si="12"/>
        <v>19.78</v>
      </c>
      <c r="T393">
        <f>SUMPRODUCT(--($D$2:M392=M393), --($B$2:K392=112414),$H$2:Q392)</f>
        <v>19.78</v>
      </c>
      <c r="U393">
        <f>SUMPRODUCT(--($D$2:M392=M393), --($B$2:K392=22115),$H$2:Q392)</f>
        <v>0</v>
      </c>
      <c r="V393">
        <f>SUMPRODUCT(--($D$2:M392=M393), --($B$2:K392=52815),$H$2:Q392)</f>
        <v>0</v>
      </c>
      <c r="W393" s="15">
        <f>T393/S393</f>
        <v>1</v>
      </c>
      <c r="X393" s="15">
        <f>U393/S393</f>
        <v>0</v>
      </c>
      <c r="Y393" s="15">
        <f>V393/S393</f>
        <v>0</v>
      </c>
      <c r="Z393" t="s">
        <v>243</v>
      </c>
      <c r="AB393" t="s">
        <v>244</v>
      </c>
      <c r="AC393" s="7">
        <f>AK393</f>
        <v>42170</v>
      </c>
      <c r="AD393" t="s">
        <v>102</v>
      </c>
      <c r="AF393" t="str">
        <f>"Cash From "&amp;AI393</f>
        <v>Cash From Dividend from EBIX - Mt - 112414</v>
      </c>
      <c r="AG393" s="16">
        <f>R393</f>
        <v>1.48</v>
      </c>
      <c r="AI393" t="str">
        <f t="shared" si="13"/>
        <v>Dividend from EBIX - Mt - 112414</v>
      </c>
      <c r="AK393" s="18">
        <v>42170</v>
      </c>
      <c r="AL393" s="19" t="s">
        <v>354</v>
      </c>
      <c r="AM393" s="20" t="s">
        <v>328</v>
      </c>
      <c r="AN393" s="20" t="s">
        <v>329</v>
      </c>
      <c r="AO393" s="21" t="s">
        <v>329</v>
      </c>
      <c r="AP393" s="22">
        <v>1.48</v>
      </c>
    </row>
    <row r="394" spans="1:42" ht="15" hidden="1" thickBot="1" x14ac:dyDescent="0.4">
      <c r="A394" t="s">
        <v>845</v>
      </c>
      <c r="B394" t="s">
        <v>33</v>
      </c>
      <c r="C394" t="s">
        <v>12</v>
      </c>
      <c r="D394">
        <v>112414</v>
      </c>
      <c r="F394" s="7">
        <v>42170</v>
      </c>
      <c r="G394" t="s">
        <v>587</v>
      </c>
      <c r="H394">
        <v>-1.48</v>
      </c>
      <c r="J394" t="s">
        <v>12</v>
      </c>
      <c r="K394">
        <v>112414</v>
      </c>
      <c r="L394" t="s">
        <v>15</v>
      </c>
      <c r="M394" t="str">
        <f>M393</f>
        <v>EBIX</v>
      </c>
      <c r="N394" s="12" t="str">
        <f>AL393</f>
        <v>19.7800 SHRS EBIX INC COM NEW RD 05/29 PD 06/15/15</v>
      </c>
      <c r="S394">
        <f t="shared" si="12"/>
        <v>19.78</v>
      </c>
      <c r="T394">
        <f>SUMPRODUCT(--($D$2:M393=M394), --($B$2:K393=112414),$H$2:Q393)</f>
        <v>19.78</v>
      </c>
      <c r="U394">
        <f>SUMPRODUCT(--($D$2:M393=M394), --($B$2:K393=22115),$H$2:Q393)</f>
        <v>0</v>
      </c>
      <c r="V394">
        <f>SUMPRODUCT(--($D$2:M393=M394), --($B$2:K393=52815),$H$2:Q393)</f>
        <v>0</v>
      </c>
      <c r="W394" s="15"/>
      <c r="X394" s="15"/>
      <c r="Y394" s="15"/>
      <c r="Z394" t="s">
        <v>243</v>
      </c>
      <c r="AB394" t="s">
        <v>244</v>
      </c>
      <c r="AC394" s="7">
        <f>AC393</f>
        <v>42170</v>
      </c>
      <c r="AD394" t="str">
        <f>M394&amp;" - "&amp;L394&amp;" - "&amp;J394&amp;" - "&amp;K394</f>
        <v>EBIX - Div - Mt - 112414</v>
      </c>
      <c r="AG394" s="13">
        <f>-AG393</f>
        <v>-1.48</v>
      </c>
      <c r="AI394" t="str">
        <f t="shared" si="13"/>
        <v>Dividend from EBIX - Mt - 112414</v>
      </c>
      <c r="AK394" s="18"/>
      <c r="AL394" s="19"/>
      <c r="AM394" s="20"/>
      <c r="AN394" s="20"/>
      <c r="AO394" s="21"/>
      <c r="AP394" s="22"/>
    </row>
    <row r="395" spans="1:42" ht="15" hidden="1" thickBot="1" x14ac:dyDescent="0.4">
      <c r="A395" t="s">
        <v>845</v>
      </c>
      <c r="B395" t="s">
        <v>61</v>
      </c>
      <c r="C395" t="s">
        <v>12</v>
      </c>
      <c r="D395">
        <v>22115</v>
      </c>
      <c r="F395" s="7">
        <v>42172</v>
      </c>
      <c r="G395" t="s">
        <v>102</v>
      </c>
      <c r="H395">
        <v>1.7</v>
      </c>
      <c r="J395" t="s">
        <v>12</v>
      </c>
      <c r="K395">
        <v>22115</v>
      </c>
      <c r="L395" t="s">
        <v>15</v>
      </c>
      <c r="M395" t="str">
        <f>M393</f>
        <v>EBIX</v>
      </c>
      <c r="N395" s="12" t="s">
        <v>249</v>
      </c>
      <c r="R395" s="13">
        <f>ROUND(IF(K395=112414,W395,IF(K395=22115,X395,Y395))*AP393,2)</f>
        <v>0</v>
      </c>
      <c r="S395">
        <f t="shared" si="12"/>
        <v>19.78</v>
      </c>
      <c r="T395">
        <f>SUMPRODUCT(--($D$2:M394=M395), --($B$2:K394=112414),$H$2:Q394)</f>
        <v>19.78</v>
      </c>
      <c r="U395">
        <f>SUMPRODUCT(--($D$2:M394=M395), --($B$2:K394=22115),$H$2:Q394)</f>
        <v>0</v>
      </c>
      <c r="V395">
        <f>SUMPRODUCT(--($D$2:M394=M395), --($B$2:K394=52815),$H$2:Q394)</f>
        <v>0</v>
      </c>
      <c r="W395" s="15">
        <f>T395/S395</f>
        <v>1</v>
      </c>
      <c r="X395" s="15">
        <f>U395/S395</f>
        <v>0</v>
      </c>
      <c r="Y395" s="15">
        <f>V395/S395</f>
        <v>0</v>
      </c>
      <c r="Z395" t="s">
        <v>243</v>
      </c>
      <c r="AB395" t="s">
        <v>244</v>
      </c>
      <c r="AC395" s="7">
        <f>AC393</f>
        <v>42170</v>
      </c>
      <c r="AD395" t="s">
        <v>102</v>
      </c>
      <c r="AF395" t="str">
        <f>"Cash From "&amp;AI395</f>
        <v>Cash From Dividend from EBIX - Mt - 22115</v>
      </c>
      <c r="AG395" s="16">
        <f>R395</f>
        <v>0</v>
      </c>
      <c r="AI395" t="str">
        <f t="shared" si="13"/>
        <v>Dividend from EBIX - Mt - 22115</v>
      </c>
      <c r="AK395" s="18"/>
      <c r="AL395" s="19"/>
      <c r="AM395" s="20"/>
      <c r="AN395" s="20"/>
      <c r="AO395" s="21"/>
      <c r="AP395" s="22"/>
    </row>
    <row r="396" spans="1:42" ht="15" hidden="1" thickBot="1" x14ac:dyDescent="0.4">
      <c r="A396" t="s">
        <v>845</v>
      </c>
      <c r="B396" t="s">
        <v>61</v>
      </c>
      <c r="C396" t="s">
        <v>12</v>
      </c>
      <c r="D396">
        <v>22115</v>
      </c>
      <c r="F396" s="7">
        <v>42172</v>
      </c>
      <c r="G396" t="s">
        <v>587</v>
      </c>
      <c r="H396">
        <v>-1.7</v>
      </c>
      <c r="J396" t="s">
        <v>12</v>
      </c>
      <c r="K396">
        <v>22115</v>
      </c>
      <c r="L396" t="s">
        <v>15</v>
      </c>
      <c r="M396" t="str">
        <f>M393</f>
        <v>EBIX</v>
      </c>
      <c r="S396">
        <f t="shared" si="12"/>
        <v>19.78</v>
      </c>
      <c r="T396">
        <f>SUMPRODUCT(--($D$2:M395=M396), --($B$2:K395=112414),$H$2:Q395)</f>
        <v>19.78</v>
      </c>
      <c r="U396">
        <f>SUMPRODUCT(--($D$2:M395=M396), --($B$2:K395=22115),$H$2:Q395)</f>
        <v>0</v>
      </c>
      <c r="V396">
        <f>SUMPRODUCT(--($D$2:M395=M396), --($B$2:K395=52815),$H$2:Q395)</f>
        <v>0</v>
      </c>
      <c r="W396" s="15"/>
      <c r="X396" s="15"/>
      <c r="Y396" s="15"/>
      <c r="Z396" t="s">
        <v>243</v>
      </c>
      <c r="AB396" t="s">
        <v>244</v>
      </c>
      <c r="AC396" s="7">
        <f>AC393</f>
        <v>42170</v>
      </c>
      <c r="AD396" t="str">
        <f>M396&amp;" - "&amp;L396&amp;" - "&amp;J396&amp;" - "&amp;K396</f>
        <v>EBIX - Div - Mt - 22115</v>
      </c>
      <c r="AG396" s="13">
        <f>-AG395</f>
        <v>0</v>
      </c>
      <c r="AI396" t="str">
        <f t="shared" si="13"/>
        <v>Dividend from EBIX - Mt - 22115</v>
      </c>
      <c r="AK396" s="18"/>
      <c r="AL396" s="19"/>
      <c r="AM396" s="20"/>
      <c r="AN396" s="20"/>
      <c r="AO396" s="21"/>
      <c r="AP396" s="22"/>
    </row>
    <row r="397" spans="1:42" ht="15" hidden="1" thickBot="1" x14ac:dyDescent="0.4">
      <c r="A397" t="s">
        <v>845</v>
      </c>
      <c r="B397" t="s">
        <v>61</v>
      </c>
      <c r="C397" t="s">
        <v>12</v>
      </c>
      <c r="D397">
        <v>52815</v>
      </c>
      <c r="F397" s="7">
        <v>42172</v>
      </c>
      <c r="G397" t="s">
        <v>587</v>
      </c>
      <c r="H397">
        <v>0</v>
      </c>
      <c r="J397" t="s">
        <v>12</v>
      </c>
      <c r="K397">
        <v>52815</v>
      </c>
      <c r="L397" t="s">
        <v>15</v>
      </c>
      <c r="M397" t="str">
        <f>M394</f>
        <v>EBIX</v>
      </c>
      <c r="S397">
        <f t="shared" si="12"/>
        <v>19.78</v>
      </c>
      <c r="T397">
        <f>SUMPRODUCT(--($D$2:M396=M397), --($B$2:K396=112414),$H$2:Q396)</f>
        <v>19.78</v>
      </c>
      <c r="U397">
        <f>SUMPRODUCT(--($D$2:M396=M397), --($B$2:K396=22115),$H$2:Q396)</f>
        <v>0</v>
      </c>
      <c r="V397">
        <f>SUMPRODUCT(--($D$2:M396=M397), --($B$2:K396=52815),$H$2:Q396)</f>
        <v>0</v>
      </c>
      <c r="W397" s="15"/>
      <c r="X397" s="15"/>
      <c r="Y397" s="15"/>
      <c r="Z397" t="s">
        <v>243</v>
      </c>
      <c r="AB397" t="s">
        <v>244</v>
      </c>
      <c r="AC397" s="7">
        <f>AC394</f>
        <v>42170</v>
      </c>
      <c r="AD397" t="str">
        <f>M397&amp;" - "&amp;L397&amp;" - "&amp;J397&amp;" - "&amp;K397</f>
        <v>EBIX - Div - Mt - 52815</v>
      </c>
      <c r="AG397" s="13">
        <f>-AG396</f>
        <v>0</v>
      </c>
      <c r="AI397" t="str">
        <f t="shared" si="13"/>
        <v>Dividend from EBIX - Mt - 52815</v>
      </c>
      <c r="AK397" s="18"/>
      <c r="AL397" s="19"/>
      <c r="AM397" s="20"/>
      <c r="AN397" s="20"/>
      <c r="AO397" s="21"/>
      <c r="AP397" s="22"/>
    </row>
    <row r="398" spans="1:42" ht="15" hidden="1" thickBot="1" x14ac:dyDescent="0.4">
      <c r="A398" t="s">
        <v>845</v>
      </c>
      <c r="B398" t="s">
        <v>61</v>
      </c>
      <c r="C398" t="s">
        <v>12</v>
      </c>
      <c r="D398">
        <v>52815</v>
      </c>
      <c r="F398" s="7">
        <v>42172</v>
      </c>
      <c r="G398" t="s">
        <v>102</v>
      </c>
      <c r="H398">
        <v>0</v>
      </c>
      <c r="J398" t="s">
        <v>12</v>
      </c>
      <c r="K398">
        <v>52815</v>
      </c>
      <c r="L398" t="s">
        <v>15</v>
      </c>
      <c r="M398" t="str">
        <f>M396</f>
        <v>EBIX</v>
      </c>
      <c r="N398" s="12" t="s">
        <v>249</v>
      </c>
      <c r="R398" s="13">
        <f>AP394-R394-R396</f>
        <v>0</v>
      </c>
      <c r="S398">
        <f t="shared" si="12"/>
        <v>19.78</v>
      </c>
      <c r="T398">
        <f>SUMPRODUCT(--($D$2:M397=M398), --($B$2:K397=112414),$H$2:Q397)</f>
        <v>19.78</v>
      </c>
      <c r="U398">
        <f>SUMPRODUCT(--($D$2:M397=M398), --($B$2:K397=22115),$H$2:Q397)</f>
        <v>0</v>
      </c>
      <c r="V398">
        <f>SUMPRODUCT(--($D$2:M397=M398), --($B$2:K397=52815),$H$2:Q397)</f>
        <v>0</v>
      </c>
      <c r="W398" s="15">
        <f>T398/S398</f>
        <v>1</v>
      </c>
      <c r="X398" s="15">
        <f>U398/S398</f>
        <v>0</v>
      </c>
      <c r="Y398" s="15">
        <f>V398/S398</f>
        <v>0</v>
      </c>
      <c r="Z398" t="s">
        <v>243</v>
      </c>
      <c r="AB398" t="s">
        <v>244</v>
      </c>
      <c r="AC398" s="7">
        <f>AC396</f>
        <v>42170</v>
      </c>
      <c r="AD398" t="s">
        <v>102</v>
      </c>
      <c r="AF398" t="str">
        <f>"Cash From "&amp;AI398</f>
        <v>Cash From Dividend from EBIX - Mt - 52815</v>
      </c>
      <c r="AG398" s="16">
        <f>R398</f>
        <v>0</v>
      </c>
      <c r="AI398" t="str">
        <f t="shared" si="13"/>
        <v>Dividend from EBIX - Mt - 52815</v>
      </c>
      <c r="AK398" s="18"/>
      <c r="AL398" s="19"/>
      <c r="AM398" s="20"/>
      <c r="AN398" s="20"/>
      <c r="AO398" s="21"/>
      <c r="AP398" s="22"/>
    </row>
    <row r="399" spans="1:42" ht="15" hidden="1" thickBot="1" x14ac:dyDescent="0.4">
      <c r="A399" t="s">
        <v>845</v>
      </c>
      <c r="B399" t="s">
        <v>61</v>
      </c>
      <c r="C399" t="s">
        <v>12</v>
      </c>
      <c r="D399">
        <v>112414</v>
      </c>
      <c r="F399" s="7">
        <v>42172</v>
      </c>
      <c r="G399" t="s">
        <v>587</v>
      </c>
      <c r="H399">
        <v>0</v>
      </c>
      <c r="J399" t="s">
        <v>12</v>
      </c>
      <c r="K399">
        <v>112414</v>
      </c>
      <c r="L399" t="s">
        <v>15</v>
      </c>
      <c r="M399" t="str">
        <f>M398</f>
        <v>EBIX</v>
      </c>
      <c r="N399" s="12">
        <f>AL398</f>
        <v>0</v>
      </c>
      <c r="S399">
        <f t="shared" si="12"/>
        <v>19.78</v>
      </c>
      <c r="T399">
        <f>SUMPRODUCT(--($D$2:M398=M399), --($B$2:K398=112414),$H$2:Q398)</f>
        <v>19.78</v>
      </c>
      <c r="U399">
        <f>SUMPRODUCT(--($D$2:M398=M399), --($B$2:K398=22115),$H$2:Q398)</f>
        <v>0</v>
      </c>
      <c r="V399">
        <f>SUMPRODUCT(--($D$2:M398=M399), --($B$2:K398=52815),$H$2:Q398)</f>
        <v>0</v>
      </c>
      <c r="W399" s="15"/>
      <c r="X399" s="15"/>
      <c r="Y399" s="15"/>
      <c r="Z399" t="s">
        <v>243</v>
      </c>
      <c r="AB399" t="s">
        <v>244</v>
      </c>
      <c r="AC399" s="7">
        <f>AC398</f>
        <v>42170</v>
      </c>
      <c r="AD399" t="str">
        <f>M399&amp;" - "&amp;L399&amp;" - "&amp;J399&amp;" - "&amp;K399</f>
        <v>EBIX - Div - Mt - 112414</v>
      </c>
      <c r="AG399" s="13">
        <f>-AG398</f>
        <v>0</v>
      </c>
      <c r="AI399" t="str">
        <f t="shared" si="13"/>
        <v>Dividend from EBIX - Mt - 112414</v>
      </c>
      <c r="AK399" s="18"/>
      <c r="AL399" s="19"/>
      <c r="AM399" s="20"/>
      <c r="AN399" s="20"/>
      <c r="AO399" s="21"/>
      <c r="AP399" s="22"/>
    </row>
    <row r="400" spans="1:42" ht="15" hidden="1" thickBot="1" x14ac:dyDescent="0.4">
      <c r="A400" t="s">
        <v>845</v>
      </c>
      <c r="B400" t="s">
        <v>61</v>
      </c>
      <c r="C400" t="s">
        <v>12</v>
      </c>
      <c r="D400">
        <v>112414</v>
      </c>
      <c r="F400" s="7">
        <v>42172</v>
      </c>
      <c r="G400" t="s">
        <v>102</v>
      </c>
      <c r="H400">
        <v>0</v>
      </c>
      <c r="J400" t="s">
        <v>12</v>
      </c>
      <c r="K400">
        <v>112414</v>
      </c>
      <c r="L400" t="s">
        <v>15</v>
      </c>
      <c r="M400" t="s">
        <v>61</v>
      </c>
      <c r="N400" s="12" t="s">
        <v>249</v>
      </c>
      <c r="R400" s="13">
        <f>ROUND(IF(K400=112414,W400,IF(K400=22115,X400,Y400))*AP400,2)</f>
        <v>0</v>
      </c>
      <c r="S400">
        <f t="shared" si="12"/>
        <v>8.49</v>
      </c>
      <c r="T400">
        <f>SUMPRODUCT(--($D$2:M399=M400), --($B$2:K399=112414),$H$2:Q399)</f>
        <v>0</v>
      </c>
      <c r="U400">
        <f>SUMPRODUCT(--($D$2:M399=M400), --($B$2:K399=22115),$H$2:Q399)</f>
        <v>8.49</v>
      </c>
      <c r="V400">
        <f>SUMPRODUCT(--($D$2:M399=M400), --($B$2:K399=52815),$H$2:Q399)</f>
        <v>0</v>
      </c>
      <c r="W400" s="15">
        <f>T400/S400</f>
        <v>0</v>
      </c>
      <c r="X400" s="15">
        <f>U400/S400</f>
        <v>1</v>
      </c>
      <c r="Y400" s="15">
        <f>V400/S400</f>
        <v>0</v>
      </c>
      <c r="Z400" t="s">
        <v>243</v>
      </c>
      <c r="AB400" t="s">
        <v>244</v>
      </c>
      <c r="AC400" s="7">
        <f>AK400</f>
        <v>42172</v>
      </c>
      <c r="AD400" t="s">
        <v>102</v>
      </c>
      <c r="AF400" t="str">
        <f>"Cash From "&amp;AI400</f>
        <v>Cash From Dividend from TSRA - Mt - 112414</v>
      </c>
      <c r="AG400" s="16">
        <f>R400</f>
        <v>0</v>
      </c>
      <c r="AI400" t="str">
        <f t="shared" si="13"/>
        <v>Dividend from TSRA - Mt - 112414</v>
      </c>
      <c r="AK400" s="18">
        <v>42172</v>
      </c>
      <c r="AL400" s="19" t="s">
        <v>355</v>
      </c>
      <c r="AM400" s="20" t="s">
        <v>328</v>
      </c>
      <c r="AN400" s="20" t="s">
        <v>329</v>
      </c>
      <c r="AO400" s="21" t="s">
        <v>329</v>
      </c>
      <c r="AP400" s="22">
        <v>1.7</v>
      </c>
    </row>
    <row r="401" spans="1:42" ht="15" hidden="1" thickBot="1" x14ac:dyDescent="0.4">
      <c r="A401" t="s">
        <v>845</v>
      </c>
      <c r="B401" t="s">
        <v>34</v>
      </c>
      <c r="C401" t="s">
        <v>12</v>
      </c>
      <c r="D401">
        <v>22115</v>
      </c>
      <c r="F401" s="7">
        <v>42178</v>
      </c>
      <c r="G401" t="s">
        <v>102</v>
      </c>
      <c r="H401">
        <v>3.3</v>
      </c>
      <c r="J401" t="s">
        <v>12</v>
      </c>
      <c r="K401">
        <v>22115</v>
      </c>
      <c r="L401" t="s">
        <v>15</v>
      </c>
      <c r="M401" t="str">
        <f>M399</f>
        <v>EBIX</v>
      </c>
      <c r="N401" s="12" t="s">
        <v>249</v>
      </c>
      <c r="R401" s="13">
        <f>ROUND(IF(K401=112414,W401,IF(K401=22115,X401,Y401))*AP399,2)</f>
        <v>0</v>
      </c>
      <c r="S401">
        <f t="shared" si="12"/>
        <v>19.78</v>
      </c>
      <c r="T401">
        <f>SUMPRODUCT(--($D$2:M400=M401), --($B$2:K400=112414),$H$2:Q400)</f>
        <v>19.78</v>
      </c>
      <c r="U401">
        <f>SUMPRODUCT(--($D$2:M400=M401), --($B$2:K400=22115),$H$2:Q400)</f>
        <v>0</v>
      </c>
      <c r="V401">
        <f>SUMPRODUCT(--($D$2:M400=M401), --($B$2:K400=52815),$H$2:Q400)</f>
        <v>0</v>
      </c>
      <c r="W401" s="15">
        <f>T401/S401</f>
        <v>1</v>
      </c>
      <c r="X401" s="15">
        <f>U401/S401</f>
        <v>0</v>
      </c>
      <c r="Y401" s="15">
        <f>V401/S401</f>
        <v>0</v>
      </c>
      <c r="Z401" t="s">
        <v>243</v>
      </c>
      <c r="AB401" t="s">
        <v>244</v>
      </c>
      <c r="AC401" s="7">
        <f>AC399</f>
        <v>42170</v>
      </c>
      <c r="AD401" t="s">
        <v>102</v>
      </c>
      <c r="AF401" t="str">
        <f>"Cash From "&amp;AI401</f>
        <v>Cash From Dividend from EBIX - Mt - 22115</v>
      </c>
      <c r="AG401" s="16">
        <f>R401</f>
        <v>0</v>
      </c>
      <c r="AI401" t="str">
        <f t="shared" si="13"/>
        <v>Dividend from EBIX - Mt - 22115</v>
      </c>
      <c r="AK401" s="18"/>
      <c r="AL401" s="19"/>
      <c r="AM401" s="20"/>
      <c r="AN401" s="20"/>
      <c r="AO401" s="21"/>
      <c r="AP401" s="22"/>
    </row>
    <row r="402" spans="1:42" ht="15" hidden="1" thickBot="1" x14ac:dyDescent="0.4">
      <c r="A402" t="s">
        <v>845</v>
      </c>
      <c r="B402" t="s">
        <v>34</v>
      </c>
      <c r="C402" t="s">
        <v>12</v>
      </c>
      <c r="D402">
        <v>22115</v>
      </c>
      <c r="F402" s="7">
        <v>42178</v>
      </c>
      <c r="G402" t="s">
        <v>587</v>
      </c>
      <c r="H402">
        <v>-3.3</v>
      </c>
      <c r="J402" t="s">
        <v>12</v>
      </c>
      <c r="K402">
        <v>22115</v>
      </c>
      <c r="L402" t="s">
        <v>15</v>
      </c>
      <c r="M402" t="str">
        <f>M399</f>
        <v>EBIX</v>
      </c>
      <c r="S402">
        <f t="shared" si="12"/>
        <v>19.78</v>
      </c>
      <c r="T402">
        <f>SUMPRODUCT(--($D$2:M401=M402), --($B$2:K401=112414),$H$2:Q401)</f>
        <v>19.78</v>
      </c>
      <c r="U402">
        <f>SUMPRODUCT(--($D$2:M401=M402), --($B$2:K401=22115),$H$2:Q401)</f>
        <v>0</v>
      </c>
      <c r="V402">
        <f>SUMPRODUCT(--($D$2:M401=M402), --($B$2:K401=52815),$H$2:Q401)</f>
        <v>0</v>
      </c>
      <c r="W402" s="15"/>
      <c r="X402" s="15"/>
      <c r="Y402" s="15"/>
      <c r="Z402" t="s">
        <v>243</v>
      </c>
      <c r="AB402" t="s">
        <v>244</v>
      </c>
      <c r="AC402" s="7">
        <f>AC399</f>
        <v>42170</v>
      </c>
      <c r="AD402" t="str">
        <f>M402&amp;" - "&amp;L402&amp;" - "&amp;J402&amp;" - "&amp;K402</f>
        <v>EBIX - Div - Mt - 22115</v>
      </c>
      <c r="AG402" s="13">
        <f>-AG401</f>
        <v>0</v>
      </c>
      <c r="AI402" t="str">
        <f t="shared" si="13"/>
        <v>Dividend from EBIX - Mt - 22115</v>
      </c>
      <c r="AK402" s="18"/>
      <c r="AL402" s="19"/>
      <c r="AM402" s="20"/>
      <c r="AN402" s="20"/>
      <c r="AO402" s="21"/>
      <c r="AP402" s="22"/>
    </row>
    <row r="403" spans="1:42" ht="15" hidden="1" thickBot="1" x14ac:dyDescent="0.4">
      <c r="A403" t="s">
        <v>845</v>
      </c>
      <c r="B403" t="s">
        <v>34</v>
      </c>
      <c r="C403" t="s">
        <v>12</v>
      </c>
      <c r="D403">
        <v>52815</v>
      </c>
      <c r="F403" s="7">
        <v>42178</v>
      </c>
      <c r="G403" t="s">
        <v>102</v>
      </c>
      <c r="H403">
        <v>3.0100000000000007</v>
      </c>
      <c r="J403" t="s">
        <v>12</v>
      </c>
      <c r="K403">
        <v>52815</v>
      </c>
      <c r="L403" t="s">
        <v>15</v>
      </c>
      <c r="M403" t="str">
        <f>M401</f>
        <v>EBIX</v>
      </c>
      <c r="N403" s="12" t="s">
        <v>249</v>
      </c>
      <c r="R403" s="13">
        <f>AP399-R399-R401</f>
        <v>0</v>
      </c>
      <c r="S403">
        <f t="shared" ref="S403:S434" si="14">SUM(T403:V403)</f>
        <v>19.78</v>
      </c>
      <c r="T403">
        <f>SUMPRODUCT(--($D$2:M402=M403), --($B$2:K402=112414),$H$2:Q402)</f>
        <v>19.78</v>
      </c>
      <c r="U403">
        <f>SUMPRODUCT(--($D$2:M402=M403), --($B$2:K402=22115),$H$2:Q402)</f>
        <v>0</v>
      </c>
      <c r="V403">
        <f>SUMPRODUCT(--($D$2:M402=M403), --($B$2:K402=52815),$H$2:Q402)</f>
        <v>0</v>
      </c>
      <c r="W403" s="15">
        <f>T403/S403</f>
        <v>1</v>
      </c>
      <c r="X403" s="15">
        <f>U403/S403</f>
        <v>0</v>
      </c>
      <c r="Y403" s="15">
        <f>V403/S403</f>
        <v>0</v>
      </c>
      <c r="Z403" t="s">
        <v>243</v>
      </c>
      <c r="AB403" t="s">
        <v>244</v>
      </c>
      <c r="AC403" s="7">
        <f>AC401</f>
        <v>42170</v>
      </c>
      <c r="AD403" t="s">
        <v>102</v>
      </c>
      <c r="AF403" t="str">
        <f>"Cash From "&amp;AI403</f>
        <v>Cash From Dividend from EBIX - Mt - 52815</v>
      </c>
      <c r="AG403" s="16">
        <f>R403</f>
        <v>0</v>
      </c>
      <c r="AI403" t="str">
        <f t="shared" ref="AI403:AI434" si="15">"Dividend from "&amp;M403&amp;" - "&amp;J403&amp;" - "&amp;K403</f>
        <v>Dividend from EBIX - Mt - 52815</v>
      </c>
      <c r="AK403" s="18"/>
      <c r="AL403" s="19"/>
      <c r="AM403" s="20"/>
      <c r="AN403" s="20"/>
      <c r="AO403" s="21"/>
      <c r="AP403" s="22"/>
    </row>
    <row r="404" spans="1:42" ht="15" hidden="1" thickBot="1" x14ac:dyDescent="0.4">
      <c r="A404" t="s">
        <v>845</v>
      </c>
      <c r="B404" t="s">
        <v>34</v>
      </c>
      <c r="C404" t="s">
        <v>12</v>
      </c>
      <c r="D404">
        <v>52815</v>
      </c>
      <c r="F404" s="7">
        <v>42178</v>
      </c>
      <c r="G404" t="s">
        <v>587</v>
      </c>
      <c r="H404">
        <v>-3.0100000000000007</v>
      </c>
      <c r="J404" t="s">
        <v>12</v>
      </c>
      <c r="K404">
        <v>52815</v>
      </c>
      <c r="L404" t="s">
        <v>15</v>
      </c>
      <c r="M404" t="str">
        <f>M401</f>
        <v>EBIX</v>
      </c>
      <c r="S404">
        <f t="shared" si="14"/>
        <v>19.78</v>
      </c>
      <c r="T404">
        <f>SUMPRODUCT(--($D$2:M403=M404), --($B$2:K403=112414),$H$2:Q403)</f>
        <v>19.78</v>
      </c>
      <c r="U404">
        <f>SUMPRODUCT(--($D$2:M403=M404), --($B$2:K403=22115),$H$2:Q403)</f>
        <v>0</v>
      </c>
      <c r="V404">
        <f>SUMPRODUCT(--($D$2:M403=M404), --($B$2:K403=52815),$H$2:Q403)</f>
        <v>0</v>
      </c>
      <c r="W404" s="15"/>
      <c r="X404" s="15"/>
      <c r="Y404" s="15"/>
      <c r="Z404" t="s">
        <v>243</v>
      </c>
      <c r="AB404" t="s">
        <v>244</v>
      </c>
      <c r="AC404" s="7">
        <f>AC401</f>
        <v>42170</v>
      </c>
      <c r="AD404" t="str">
        <f>M404&amp;" - "&amp;L404&amp;" - "&amp;J404&amp;" - "&amp;K404</f>
        <v>EBIX - Div - Mt - 52815</v>
      </c>
      <c r="AG404" s="13">
        <f>-AG403</f>
        <v>0</v>
      </c>
      <c r="AI404" t="str">
        <f t="shared" si="15"/>
        <v>Dividend from EBIX - Mt - 52815</v>
      </c>
      <c r="AK404" s="18"/>
      <c r="AL404" s="19"/>
      <c r="AM404" s="20"/>
      <c r="AN404" s="20"/>
      <c r="AO404" s="21"/>
      <c r="AP404" s="22"/>
    </row>
    <row r="405" spans="1:42" ht="15" hidden="1" thickBot="1" x14ac:dyDescent="0.4">
      <c r="A405" t="s">
        <v>845</v>
      </c>
      <c r="B405" t="s">
        <v>34</v>
      </c>
      <c r="C405" t="s">
        <v>12</v>
      </c>
      <c r="D405">
        <v>112414</v>
      </c>
      <c r="F405" s="7">
        <v>42178</v>
      </c>
      <c r="G405" t="s">
        <v>102</v>
      </c>
      <c r="H405">
        <v>3.11</v>
      </c>
      <c r="J405" t="s">
        <v>12</v>
      </c>
      <c r="K405">
        <v>112414</v>
      </c>
      <c r="L405" t="s">
        <v>15</v>
      </c>
      <c r="M405" t="s">
        <v>34</v>
      </c>
      <c r="N405" s="12" t="s">
        <v>249</v>
      </c>
      <c r="R405" s="13">
        <f>ROUND(IF(K405=112414,W405,IF(K405=22115,X405,Y405))*AP405,2)</f>
        <v>3.11</v>
      </c>
      <c r="S405">
        <f t="shared" si="14"/>
        <v>26.18</v>
      </c>
      <c r="T405">
        <f>SUMPRODUCT(--($D$2:M404=M405), --($B$2:K404=112414),$H$2:Q404)</f>
        <v>8.6300000000000008</v>
      </c>
      <c r="U405">
        <f>SUMPRODUCT(--($D$2:M404=M405), --($B$2:K404=22115),$H$2:Q404)</f>
        <v>9.16</v>
      </c>
      <c r="V405">
        <f>SUMPRODUCT(--($D$2:M404=M405), --($B$2:K404=52815),$H$2:Q404)</f>
        <v>8.39</v>
      </c>
      <c r="W405" s="15">
        <f>T405/S405</f>
        <v>0.32964094728800614</v>
      </c>
      <c r="X405" s="15">
        <f>U405/S405</f>
        <v>0.34988540870893814</v>
      </c>
      <c r="Y405" s="15">
        <f>V405/S405</f>
        <v>0.32047364400305578</v>
      </c>
      <c r="Z405" t="s">
        <v>243</v>
      </c>
      <c r="AB405" t="s">
        <v>244</v>
      </c>
      <c r="AC405" s="7">
        <f>AK405</f>
        <v>42178</v>
      </c>
      <c r="AD405" t="s">
        <v>102</v>
      </c>
      <c r="AF405" t="str">
        <f>"Cash From "&amp;AI405</f>
        <v>Cash From Dividend from GME - Mt - 112414</v>
      </c>
      <c r="AG405" s="16">
        <f>R405</f>
        <v>3.11</v>
      </c>
      <c r="AI405" t="str">
        <f t="shared" si="15"/>
        <v>Dividend from GME - Mt - 112414</v>
      </c>
      <c r="AK405" s="18">
        <v>42178</v>
      </c>
      <c r="AL405" s="19" t="s">
        <v>356</v>
      </c>
      <c r="AM405" s="20" t="s">
        <v>328</v>
      </c>
      <c r="AN405" s="20" t="s">
        <v>329</v>
      </c>
      <c r="AO405" s="21" t="s">
        <v>329</v>
      </c>
      <c r="AP405" s="22">
        <v>9.42</v>
      </c>
    </row>
    <row r="406" spans="1:42" ht="15" hidden="1" thickBot="1" x14ac:dyDescent="0.4">
      <c r="A406" t="s">
        <v>845</v>
      </c>
      <c r="B406" t="s">
        <v>34</v>
      </c>
      <c r="C406" t="s">
        <v>12</v>
      </c>
      <c r="D406">
        <v>112414</v>
      </c>
      <c r="F406" s="7">
        <v>42178</v>
      </c>
      <c r="G406" t="s">
        <v>587</v>
      </c>
      <c r="H406">
        <v>-3.11</v>
      </c>
      <c r="J406" t="s">
        <v>12</v>
      </c>
      <c r="K406">
        <v>112414</v>
      </c>
      <c r="L406" t="s">
        <v>15</v>
      </c>
      <c r="M406" t="str">
        <f>M405</f>
        <v>GME</v>
      </c>
      <c r="N406" s="12" t="str">
        <f>AL405</f>
        <v>26.1800 SHRS GAMESTOP CORP NEW CLASS A RD 06/10 PD 06/23/15</v>
      </c>
      <c r="S406">
        <f t="shared" si="14"/>
        <v>26.18</v>
      </c>
      <c r="T406">
        <f>SUMPRODUCT(--($D$2:M405=M406), --($B$2:K405=112414),$H$2:Q405)</f>
        <v>8.6300000000000008</v>
      </c>
      <c r="U406">
        <f>SUMPRODUCT(--($D$2:M405=M406), --($B$2:K405=22115),$H$2:Q405)</f>
        <v>9.16</v>
      </c>
      <c r="V406">
        <f>SUMPRODUCT(--($D$2:M405=M406), --($B$2:K405=52815),$H$2:Q405)</f>
        <v>8.39</v>
      </c>
      <c r="W406" s="15"/>
      <c r="X406" s="15"/>
      <c r="Y406" s="15"/>
      <c r="Z406" t="s">
        <v>243</v>
      </c>
      <c r="AB406" t="s">
        <v>244</v>
      </c>
      <c r="AC406" s="7">
        <f>AC405</f>
        <v>42178</v>
      </c>
      <c r="AD406" t="str">
        <f>M406&amp;" - "&amp;L406&amp;" - "&amp;J406&amp;" - "&amp;K406</f>
        <v>GME - Div - Mt - 112414</v>
      </c>
      <c r="AG406" s="13">
        <f>-AG405</f>
        <v>-3.11</v>
      </c>
      <c r="AI406" t="str">
        <f t="shared" si="15"/>
        <v>Dividend from GME - Mt - 112414</v>
      </c>
      <c r="AK406" s="18"/>
      <c r="AL406" s="19"/>
      <c r="AM406" s="20"/>
      <c r="AN406" s="20"/>
      <c r="AO406" s="21"/>
      <c r="AP406" s="22"/>
    </row>
    <row r="407" spans="1:42" ht="15" hidden="1" thickBot="1" x14ac:dyDescent="0.4">
      <c r="A407" t="s">
        <v>845</v>
      </c>
      <c r="B407" t="s">
        <v>46</v>
      </c>
      <c r="C407" t="s">
        <v>12</v>
      </c>
      <c r="D407">
        <v>22115</v>
      </c>
      <c r="F407" s="7">
        <v>42180</v>
      </c>
      <c r="G407" t="s">
        <v>102</v>
      </c>
      <c r="H407">
        <v>2.2599999999999998</v>
      </c>
      <c r="J407" t="s">
        <v>12</v>
      </c>
      <c r="K407">
        <v>22115</v>
      </c>
      <c r="L407" t="s">
        <v>15</v>
      </c>
      <c r="M407" t="str">
        <f>M405</f>
        <v>GME</v>
      </c>
      <c r="N407" s="12" t="s">
        <v>249</v>
      </c>
      <c r="R407" s="13">
        <f>ROUND(IF(K407=112414,W407,IF(K407=22115,X407,Y407))*AP405,2)</f>
        <v>3.3</v>
      </c>
      <c r="S407">
        <f t="shared" si="14"/>
        <v>26.18</v>
      </c>
      <c r="T407">
        <f>SUMPRODUCT(--($D$2:M406=M407), --($B$2:K406=112414),$H$2:Q406)</f>
        <v>8.6300000000000008</v>
      </c>
      <c r="U407">
        <f>SUMPRODUCT(--($D$2:M406=M407), --($B$2:K406=22115),$H$2:Q406)</f>
        <v>9.16</v>
      </c>
      <c r="V407">
        <f>SUMPRODUCT(--($D$2:M406=M407), --($B$2:K406=52815),$H$2:Q406)</f>
        <v>8.39</v>
      </c>
      <c r="W407" s="15">
        <f>T407/S407</f>
        <v>0.32964094728800614</v>
      </c>
      <c r="X407" s="15">
        <f>U407/S407</f>
        <v>0.34988540870893814</v>
      </c>
      <c r="Y407" s="15">
        <f>V407/S407</f>
        <v>0.32047364400305578</v>
      </c>
      <c r="Z407" t="s">
        <v>243</v>
      </c>
      <c r="AB407" t="s">
        <v>244</v>
      </c>
      <c r="AC407" s="7">
        <f>AC405</f>
        <v>42178</v>
      </c>
      <c r="AD407" t="s">
        <v>102</v>
      </c>
      <c r="AF407" t="str">
        <f>"Cash From "&amp;AI407</f>
        <v>Cash From Dividend from GME - Mt - 22115</v>
      </c>
      <c r="AG407" s="16">
        <f>R407</f>
        <v>3.3</v>
      </c>
      <c r="AI407" t="str">
        <f t="shared" si="15"/>
        <v>Dividend from GME - Mt - 22115</v>
      </c>
      <c r="AK407" s="18"/>
      <c r="AL407" s="19"/>
      <c r="AM407" s="20"/>
      <c r="AN407" s="20"/>
      <c r="AO407" s="21"/>
      <c r="AP407" s="22"/>
    </row>
    <row r="408" spans="1:42" ht="15" hidden="1" thickBot="1" x14ac:dyDescent="0.4">
      <c r="A408" t="s">
        <v>845</v>
      </c>
      <c r="B408" t="s">
        <v>46</v>
      </c>
      <c r="C408" t="s">
        <v>12</v>
      </c>
      <c r="D408">
        <v>22115</v>
      </c>
      <c r="F408" s="7">
        <v>42180</v>
      </c>
      <c r="G408" t="s">
        <v>587</v>
      </c>
      <c r="H408">
        <v>-2.2599999999999998</v>
      </c>
      <c r="J408" t="s">
        <v>12</v>
      </c>
      <c r="K408">
        <v>22115</v>
      </c>
      <c r="L408" t="s">
        <v>15</v>
      </c>
      <c r="M408" t="str">
        <f>M405</f>
        <v>GME</v>
      </c>
      <c r="S408">
        <f t="shared" si="14"/>
        <v>26.18</v>
      </c>
      <c r="T408">
        <f>SUMPRODUCT(--($D$2:M407=M408), --($B$2:K407=112414),$H$2:Q407)</f>
        <v>8.6300000000000008</v>
      </c>
      <c r="U408">
        <f>SUMPRODUCT(--($D$2:M407=M408), --($B$2:K407=22115),$H$2:Q407)</f>
        <v>9.16</v>
      </c>
      <c r="V408">
        <f>SUMPRODUCT(--($D$2:M407=M408), --($B$2:K407=52815),$H$2:Q407)</f>
        <v>8.39</v>
      </c>
      <c r="W408" s="15"/>
      <c r="X408" s="15"/>
      <c r="Y408" s="15"/>
      <c r="Z408" t="s">
        <v>243</v>
      </c>
      <c r="AB408" t="s">
        <v>244</v>
      </c>
      <c r="AC408" s="7">
        <f>AC405</f>
        <v>42178</v>
      </c>
      <c r="AD408" t="str">
        <f>M408&amp;" - "&amp;L408&amp;" - "&amp;J408&amp;" - "&amp;K408</f>
        <v>GME - Div - Mt - 22115</v>
      </c>
      <c r="AG408" s="13">
        <f>-AG407</f>
        <v>-3.3</v>
      </c>
      <c r="AI408" t="str">
        <f t="shared" si="15"/>
        <v>Dividend from GME - Mt - 22115</v>
      </c>
      <c r="AK408" s="18"/>
      <c r="AL408" s="19"/>
      <c r="AM408" s="20"/>
      <c r="AN408" s="20"/>
      <c r="AO408" s="21"/>
      <c r="AP408" s="22"/>
    </row>
    <row r="409" spans="1:42" ht="15" hidden="1" thickBot="1" x14ac:dyDescent="0.4">
      <c r="A409" t="s">
        <v>845</v>
      </c>
      <c r="B409" t="s">
        <v>46</v>
      </c>
      <c r="C409" t="s">
        <v>12</v>
      </c>
      <c r="D409">
        <v>52815</v>
      </c>
      <c r="F409" s="7">
        <v>42180</v>
      </c>
      <c r="G409" t="s">
        <v>587</v>
      </c>
      <c r="H409">
        <v>0</v>
      </c>
      <c r="J409" t="s">
        <v>12</v>
      </c>
      <c r="K409">
        <v>52815</v>
      </c>
      <c r="L409" t="s">
        <v>15</v>
      </c>
      <c r="M409" t="str">
        <f>M406</f>
        <v>GME</v>
      </c>
      <c r="S409">
        <f t="shared" si="14"/>
        <v>26.18</v>
      </c>
      <c r="T409">
        <f>SUMPRODUCT(--($D$2:M408=M409), --($B$2:K408=112414),$H$2:Q408)</f>
        <v>8.6300000000000008</v>
      </c>
      <c r="U409">
        <f>SUMPRODUCT(--($D$2:M408=M409), --($B$2:K408=22115),$H$2:Q408)</f>
        <v>9.16</v>
      </c>
      <c r="V409">
        <f>SUMPRODUCT(--($D$2:M408=M409), --($B$2:K408=52815),$H$2:Q408)</f>
        <v>8.39</v>
      </c>
      <c r="W409" s="15"/>
      <c r="X409" s="15"/>
      <c r="Y409" s="15"/>
      <c r="Z409" t="s">
        <v>243</v>
      </c>
      <c r="AB409" t="s">
        <v>244</v>
      </c>
      <c r="AC409" s="7">
        <f>AC406</f>
        <v>42178</v>
      </c>
      <c r="AD409" t="str">
        <f>M409&amp;" - "&amp;L409&amp;" - "&amp;J409&amp;" - "&amp;K409</f>
        <v>GME - Div - Mt - 52815</v>
      </c>
      <c r="AG409" s="13">
        <f>-AG408</f>
        <v>3.3</v>
      </c>
      <c r="AI409" t="str">
        <f t="shared" si="15"/>
        <v>Dividend from GME - Mt - 52815</v>
      </c>
      <c r="AK409" s="18"/>
      <c r="AL409" s="19"/>
      <c r="AM409" s="20"/>
      <c r="AN409" s="20"/>
      <c r="AO409" s="21"/>
      <c r="AP409" s="22"/>
    </row>
    <row r="410" spans="1:42" ht="15" hidden="1" thickBot="1" x14ac:dyDescent="0.4">
      <c r="A410" t="s">
        <v>845</v>
      </c>
      <c r="B410" t="s">
        <v>46</v>
      </c>
      <c r="C410" t="s">
        <v>12</v>
      </c>
      <c r="D410">
        <v>52815</v>
      </c>
      <c r="F410" s="7">
        <v>42180</v>
      </c>
      <c r="G410" t="s">
        <v>102</v>
      </c>
      <c r="H410">
        <v>0</v>
      </c>
      <c r="J410" t="s">
        <v>12</v>
      </c>
      <c r="K410">
        <v>52815</v>
      </c>
      <c r="L410" t="s">
        <v>15</v>
      </c>
      <c r="M410" t="str">
        <f>M408</f>
        <v>GME</v>
      </c>
      <c r="N410" s="12" t="s">
        <v>249</v>
      </c>
      <c r="R410" s="13">
        <f>AP406-R406-R408</f>
        <v>0</v>
      </c>
      <c r="S410">
        <f t="shared" si="14"/>
        <v>26.18</v>
      </c>
      <c r="T410">
        <f>SUMPRODUCT(--($D$2:M409=M410), --($B$2:K409=112414),$H$2:Q409)</f>
        <v>8.6300000000000008</v>
      </c>
      <c r="U410">
        <f>SUMPRODUCT(--($D$2:M409=M410), --($B$2:K409=22115),$H$2:Q409)</f>
        <v>9.16</v>
      </c>
      <c r="V410">
        <f>SUMPRODUCT(--($D$2:M409=M410), --($B$2:K409=52815),$H$2:Q409)</f>
        <v>8.39</v>
      </c>
      <c r="W410" s="15">
        <f>T410/S410</f>
        <v>0.32964094728800614</v>
      </c>
      <c r="X410" s="15">
        <f>U410/S410</f>
        <v>0.34988540870893814</v>
      </c>
      <c r="Y410" s="15">
        <f>V410/S410</f>
        <v>0.32047364400305578</v>
      </c>
      <c r="Z410" t="s">
        <v>243</v>
      </c>
      <c r="AB410" t="s">
        <v>244</v>
      </c>
      <c r="AC410" s="7">
        <f>AC408</f>
        <v>42178</v>
      </c>
      <c r="AD410" t="s">
        <v>102</v>
      </c>
      <c r="AF410" t="str">
        <f>"Cash From "&amp;AI410</f>
        <v>Cash From Dividend from GME - Mt - 52815</v>
      </c>
      <c r="AG410" s="16">
        <f>R410</f>
        <v>0</v>
      </c>
      <c r="AI410" t="str">
        <f t="shared" si="15"/>
        <v>Dividend from GME - Mt - 52815</v>
      </c>
      <c r="AK410" s="18"/>
      <c r="AL410" s="19"/>
      <c r="AM410" s="20"/>
      <c r="AN410" s="20"/>
      <c r="AO410" s="21"/>
      <c r="AP410" s="22"/>
    </row>
    <row r="411" spans="1:42" ht="15" hidden="1" thickBot="1" x14ac:dyDescent="0.4">
      <c r="A411" t="s">
        <v>845</v>
      </c>
      <c r="B411" t="s">
        <v>46</v>
      </c>
      <c r="C411" t="s">
        <v>12</v>
      </c>
      <c r="D411">
        <v>112414</v>
      </c>
      <c r="F411" s="7">
        <v>42180</v>
      </c>
      <c r="G411" t="s">
        <v>102</v>
      </c>
      <c r="H411">
        <v>2.5</v>
      </c>
      <c r="J411" t="s">
        <v>12</v>
      </c>
      <c r="K411">
        <v>112414</v>
      </c>
      <c r="L411" t="s">
        <v>15</v>
      </c>
      <c r="M411" t="s">
        <v>46</v>
      </c>
      <c r="N411" s="12" t="s">
        <v>249</v>
      </c>
      <c r="R411" s="13">
        <f>ROUND(IF(K411=112414,W411,IF(K411=22115,X411,Y411))*AP411,2)</f>
        <v>2.5</v>
      </c>
      <c r="S411">
        <f t="shared" si="14"/>
        <v>38.090000000000003</v>
      </c>
      <c r="T411">
        <f>SUMPRODUCT(--($D$2:M410=M411), --($B$2:K410=112414),$H$2:Q410)</f>
        <v>19.989999999999998</v>
      </c>
      <c r="U411">
        <f>SUMPRODUCT(--($D$2:M410=M411), --($B$2:K410=22115),$H$2:Q410)</f>
        <v>18.100000000000001</v>
      </c>
      <c r="V411">
        <f>SUMPRODUCT(--($D$2:M410=M411), --($B$2:K410=52815),$H$2:Q410)</f>
        <v>0</v>
      </c>
      <c r="W411" s="15">
        <f>T411/S411</f>
        <v>0.52480966132843254</v>
      </c>
      <c r="X411" s="15">
        <f>U411/S411</f>
        <v>0.47519033867156735</v>
      </c>
      <c r="Y411" s="15">
        <f>V411/S411</f>
        <v>0</v>
      </c>
      <c r="Z411" t="s">
        <v>243</v>
      </c>
      <c r="AB411" t="s">
        <v>244</v>
      </c>
      <c r="AC411" s="7">
        <f>AK411</f>
        <v>42180</v>
      </c>
      <c r="AD411" t="s">
        <v>102</v>
      </c>
      <c r="AF411" t="str">
        <f>"Cash From "&amp;AI411</f>
        <v>Cash From Dividend from SPOK - Mt - 112414</v>
      </c>
      <c r="AG411" s="16">
        <f>R411</f>
        <v>2.5</v>
      </c>
      <c r="AI411" t="str">
        <f t="shared" si="15"/>
        <v>Dividend from SPOK - Mt - 112414</v>
      </c>
      <c r="AK411" s="18">
        <v>42180</v>
      </c>
      <c r="AL411" s="19" t="s">
        <v>357</v>
      </c>
      <c r="AM411" s="20" t="s">
        <v>328</v>
      </c>
      <c r="AN411" s="20" t="s">
        <v>329</v>
      </c>
      <c r="AO411" s="21" t="s">
        <v>329</v>
      </c>
      <c r="AP411" s="22">
        <v>4.76</v>
      </c>
    </row>
    <row r="412" spans="1:42" ht="15" hidden="1" thickBot="1" x14ac:dyDescent="0.4">
      <c r="A412" t="s">
        <v>845</v>
      </c>
      <c r="B412" t="s">
        <v>46</v>
      </c>
      <c r="C412" t="s">
        <v>12</v>
      </c>
      <c r="D412">
        <v>112414</v>
      </c>
      <c r="F412" s="7">
        <v>42180</v>
      </c>
      <c r="G412" t="s">
        <v>587</v>
      </c>
      <c r="H412">
        <v>-2.5</v>
      </c>
      <c r="J412" t="s">
        <v>12</v>
      </c>
      <c r="K412">
        <v>112414</v>
      </c>
      <c r="L412" t="s">
        <v>15</v>
      </c>
      <c r="M412" t="str">
        <f>M411</f>
        <v>SPOK</v>
      </c>
      <c r="N412" s="12" t="str">
        <f>AL411</f>
        <v>38.0900 SHRS SPOK HLDGS INC COM RD 05/22 PD 06/25/15</v>
      </c>
      <c r="S412">
        <f t="shared" si="14"/>
        <v>38.090000000000003</v>
      </c>
      <c r="T412">
        <f>SUMPRODUCT(--($D$2:M411=M412), --($B$2:K411=112414),$H$2:Q411)</f>
        <v>19.989999999999998</v>
      </c>
      <c r="U412">
        <f>SUMPRODUCT(--($D$2:M411=M412), --($B$2:K411=22115),$H$2:Q411)</f>
        <v>18.100000000000001</v>
      </c>
      <c r="V412">
        <f>SUMPRODUCT(--($D$2:M411=M412), --($B$2:K411=52815),$H$2:Q411)</f>
        <v>0</v>
      </c>
      <c r="W412" s="15"/>
      <c r="X412" s="15"/>
      <c r="Y412" s="15"/>
      <c r="Z412" t="s">
        <v>243</v>
      </c>
      <c r="AB412" t="s">
        <v>244</v>
      </c>
      <c r="AC412" s="7">
        <f>AC411</f>
        <v>42180</v>
      </c>
      <c r="AD412" t="str">
        <f>M412&amp;" - "&amp;L412&amp;" - "&amp;J412&amp;" - "&amp;K412</f>
        <v>SPOK - Div - Mt - 112414</v>
      </c>
      <c r="AG412" s="13">
        <f>-AG411</f>
        <v>-2.5</v>
      </c>
      <c r="AI412" t="str">
        <f t="shared" si="15"/>
        <v>Dividend from SPOK - Mt - 112414</v>
      </c>
      <c r="AK412" s="18"/>
      <c r="AL412" s="19"/>
      <c r="AM412" s="20"/>
      <c r="AN412" s="20"/>
      <c r="AO412" s="21"/>
      <c r="AP412" s="22"/>
    </row>
    <row r="413" spans="1:42" ht="15" hidden="1" thickBot="1" x14ac:dyDescent="0.4">
      <c r="A413" t="s">
        <v>845</v>
      </c>
      <c r="B413" t="s">
        <v>29</v>
      </c>
      <c r="C413" t="s">
        <v>12</v>
      </c>
      <c r="D413">
        <v>22115</v>
      </c>
      <c r="F413" s="7">
        <v>42184</v>
      </c>
      <c r="G413" t="s">
        <v>587</v>
      </c>
      <c r="H413">
        <v>0</v>
      </c>
      <c r="J413" t="s">
        <v>12</v>
      </c>
      <c r="K413">
        <v>22115</v>
      </c>
      <c r="L413" t="s">
        <v>15</v>
      </c>
      <c r="M413" t="str">
        <f>M410</f>
        <v>GME</v>
      </c>
      <c r="S413">
        <f t="shared" si="14"/>
        <v>26.18</v>
      </c>
      <c r="T413">
        <f>SUMPRODUCT(--($D$2:M412=M413), --($B$2:K412=112414),$H$2:Q412)</f>
        <v>8.6300000000000008</v>
      </c>
      <c r="U413">
        <f>SUMPRODUCT(--($D$2:M412=M413), --($B$2:K412=22115),$H$2:Q412)</f>
        <v>9.16</v>
      </c>
      <c r="V413">
        <f>SUMPRODUCT(--($D$2:M412=M413), --($B$2:K412=52815),$H$2:Q412)</f>
        <v>8.39</v>
      </c>
      <c r="W413" s="15"/>
      <c r="X413" s="15"/>
      <c r="Y413" s="15"/>
      <c r="Z413" t="s">
        <v>243</v>
      </c>
      <c r="AB413" t="s">
        <v>244</v>
      </c>
      <c r="AC413" s="7">
        <f>AC410</f>
        <v>42178</v>
      </c>
      <c r="AD413" t="str">
        <f>M413&amp;" - "&amp;L413&amp;" - "&amp;J413&amp;" - "&amp;K413</f>
        <v>GME - Div - Mt - 22115</v>
      </c>
      <c r="AG413" s="13">
        <f>-AG412</f>
        <v>2.5</v>
      </c>
      <c r="AI413" t="str">
        <f t="shared" si="15"/>
        <v>Dividend from GME - Mt - 22115</v>
      </c>
      <c r="AK413" s="18"/>
      <c r="AL413" s="19"/>
      <c r="AM413" s="20"/>
      <c r="AN413" s="20"/>
      <c r="AO413" s="21"/>
      <c r="AP413" s="22"/>
    </row>
    <row r="414" spans="1:42" ht="15" hidden="1" thickBot="1" x14ac:dyDescent="0.4">
      <c r="A414" t="s">
        <v>845</v>
      </c>
      <c r="B414" t="s">
        <v>29</v>
      </c>
      <c r="C414" t="s">
        <v>12</v>
      </c>
      <c r="D414">
        <v>22115</v>
      </c>
      <c r="F414" s="7">
        <v>42184</v>
      </c>
      <c r="G414" t="s">
        <v>102</v>
      </c>
      <c r="H414">
        <v>0</v>
      </c>
      <c r="J414" t="s">
        <v>12</v>
      </c>
      <c r="K414">
        <v>22115</v>
      </c>
      <c r="L414" t="s">
        <v>15</v>
      </c>
      <c r="M414" t="str">
        <f>M412</f>
        <v>SPOK</v>
      </c>
      <c r="N414" s="12" t="s">
        <v>249</v>
      </c>
      <c r="R414" s="13">
        <f>ROUND(IF(K414=112414,W414,IF(K414=22115,X414,Y414))*AP412,2)</f>
        <v>0</v>
      </c>
      <c r="S414">
        <f t="shared" si="14"/>
        <v>38.090000000000003</v>
      </c>
      <c r="T414">
        <f>SUMPRODUCT(--($D$2:M413=M414), --($B$2:K413=112414),$H$2:Q413)</f>
        <v>19.989999999999998</v>
      </c>
      <c r="U414">
        <f>SUMPRODUCT(--($D$2:M413=M414), --($B$2:K413=22115),$H$2:Q413)</f>
        <v>18.100000000000001</v>
      </c>
      <c r="V414">
        <f>SUMPRODUCT(--($D$2:M413=M414), --($B$2:K413=52815),$H$2:Q413)</f>
        <v>0</v>
      </c>
      <c r="W414" s="15">
        <f>T414/S414</f>
        <v>0.52480966132843254</v>
      </c>
      <c r="X414" s="15">
        <f>U414/S414</f>
        <v>0.47519033867156735</v>
      </c>
      <c r="Y414" s="15">
        <f>V414/S414</f>
        <v>0</v>
      </c>
      <c r="Z414" t="s">
        <v>243</v>
      </c>
      <c r="AB414" t="s">
        <v>244</v>
      </c>
      <c r="AC414" s="7">
        <f>AC412</f>
        <v>42180</v>
      </c>
      <c r="AD414" t="s">
        <v>102</v>
      </c>
      <c r="AF414" t="str">
        <f>"Cash From "&amp;AI414</f>
        <v>Cash From Dividend from SPOK - Mt - 22115</v>
      </c>
      <c r="AG414" s="16">
        <f>R414</f>
        <v>0</v>
      </c>
      <c r="AI414" t="str">
        <f t="shared" si="15"/>
        <v>Dividend from SPOK - Mt - 22115</v>
      </c>
      <c r="AK414" s="18"/>
      <c r="AL414" s="19"/>
      <c r="AM414" s="20"/>
      <c r="AN414" s="20"/>
      <c r="AO414" s="21"/>
      <c r="AP414" s="22"/>
    </row>
    <row r="415" spans="1:42" ht="15" hidden="1" thickBot="1" x14ac:dyDescent="0.4">
      <c r="A415" t="s">
        <v>845</v>
      </c>
      <c r="B415" t="s">
        <v>65</v>
      </c>
      <c r="C415" t="s">
        <v>12</v>
      </c>
      <c r="D415">
        <v>22115</v>
      </c>
      <c r="F415" s="7">
        <v>42184</v>
      </c>
      <c r="G415" t="s">
        <v>587</v>
      </c>
      <c r="H415">
        <v>0</v>
      </c>
      <c r="J415" t="s">
        <v>12</v>
      </c>
      <c r="K415">
        <v>22115</v>
      </c>
      <c r="L415" t="s">
        <v>15</v>
      </c>
      <c r="M415" t="str">
        <f>M412</f>
        <v>SPOK</v>
      </c>
      <c r="S415">
        <f t="shared" si="14"/>
        <v>38.090000000000003</v>
      </c>
      <c r="T415">
        <f>SUMPRODUCT(--($D$2:M414=M415), --($B$2:K414=112414),$H$2:Q414)</f>
        <v>19.989999999999998</v>
      </c>
      <c r="U415">
        <f>SUMPRODUCT(--($D$2:M414=M415), --($B$2:K414=22115),$H$2:Q414)</f>
        <v>18.100000000000001</v>
      </c>
      <c r="V415">
        <f>SUMPRODUCT(--($D$2:M414=M415), --($B$2:K414=52815),$H$2:Q414)</f>
        <v>0</v>
      </c>
      <c r="W415" s="15"/>
      <c r="X415" s="15"/>
      <c r="Y415" s="15"/>
      <c r="Z415" t="s">
        <v>243</v>
      </c>
      <c r="AB415" t="s">
        <v>244</v>
      </c>
      <c r="AC415" s="7">
        <f>AC412</f>
        <v>42180</v>
      </c>
      <c r="AD415" t="str">
        <f>M415&amp;" - "&amp;L415&amp;" - "&amp;J415&amp;" - "&amp;K415</f>
        <v>SPOK - Div - Mt - 22115</v>
      </c>
      <c r="AG415" s="13">
        <f>-AG414</f>
        <v>0</v>
      </c>
      <c r="AI415" t="str">
        <f t="shared" si="15"/>
        <v>Dividend from SPOK - Mt - 22115</v>
      </c>
      <c r="AK415" s="18"/>
      <c r="AL415" s="19"/>
      <c r="AM415" s="20"/>
      <c r="AN415" s="20"/>
      <c r="AO415" s="21"/>
      <c r="AP415" s="22"/>
    </row>
    <row r="416" spans="1:42" ht="15" hidden="1" thickBot="1" x14ac:dyDescent="0.4">
      <c r="A416" t="s">
        <v>845</v>
      </c>
      <c r="B416" t="s">
        <v>65</v>
      </c>
      <c r="C416" t="s">
        <v>12</v>
      </c>
      <c r="D416">
        <v>22115</v>
      </c>
      <c r="F416" s="7">
        <v>42184</v>
      </c>
      <c r="G416" t="s">
        <v>102</v>
      </c>
      <c r="H416">
        <v>0</v>
      </c>
      <c r="J416" t="s">
        <v>12</v>
      </c>
      <c r="K416">
        <v>22115</v>
      </c>
      <c r="L416" t="s">
        <v>15</v>
      </c>
      <c r="M416" t="str">
        <f>M414</f>
        <v>SPOK</v>
      </c>
      <c r="N416" s="12" t="s">
        <v>249</v>
      </c>
      <c r="R416" s="13">
        <f>ROUND(IF(K416=112414,W416,IF(K416=22115,X416,Y416))*AP414,2)</f>
        <v>0</v>
      </c>
      <c r="S416">
        <f t="shared" si="14"/>
        <v>38.090000000000003</v>
      </c>
      <c r="T416">
        <f>SUMPRODUCT(--($D$2:M415=M416), --($B$2:K415=112414),$H$2:Q415)</f>
        <v>19.989999999999998</v>
      </c>
      <c r="U416">
        <f>SUMPRODUCT(--($D$2:M415=M416), --($B$2:K415=22115),$H$2:Q415)</f>
        <v>18.100000000000001</v>
      </c>
      <c r="V416">
        <f>SUMPRODUCT(--($D$2:M415=M416), --($B$2:K415=52815),$H$2:Q415)</f>
        <v>0</v>
      </c>
      <c r="W416" s="15">
        <f>T416/S416</f>
        <v>0.52480966132843254</v>
      </c>
      <c r="X416" s="15">
        <f>U416/S416</f>
        <v>0.47519033867156735</v>
      </c>
      <c r="Y416" s="15">
        <f>V416/S416</f>
        <v>0</v>
      </c>
      <c r="Z416" t="s">
        <v>243</v>
      </c>
      <c r="AB416" t="s">
        <v>244</v>
      </c>
      <c r="AC416" s="7">
        <f>AC414</f>
        <v>42180</v>
      </c>
      <c r="AD416" t="s">
        <v>102</v>
      </c>
      <c r="AF416" t="str">
        <f>"Cash From "&amp;AI416</f>
        <v>Cash From Dividend from SPOK - Mt - 22115</v>
      </c>
      <c r="AG416" s="16">
        <f>R416</f>
        <v>0</v>
      </c>
      <c r="AI416" t="str">
        <f t="shared" si="15"/>
        <v>Dividend from SPOK - Mt - 22115</v>
      </c>
      <c r="AK416" s="18"/>
      <c r="AL416" s="19"/>
      <c r="AM416" s="20"/>
      <c r="AN416" s="20"/>
      <c r="AO416" s="21"/>
      <c r="AP416" s="22"/>
    </row>
    <row r="417" spans="1:42" ht="15" hidden="1" thickBot="1" x14ac:dyDescent="0.4">
      <c r="A417" t="s">
        <v>845</v>
      </c>
      <c r="B417" t="s">
        <v>29</v>
      </c>
      <c r="C417" t="s">
        <v>12</v>
      </c>
      <c r="D417">
        <v>52815</v>
      </c>
      <c r="F417" s="7">
        <v>42184</v>
      </c>
      <c r="G417" t="s">
        <v>587</v>
      </c>
      <c r="H417">
        <v>0</v>
      </c>
      <c r="J417" t="s">
        <v>12</v>
      </c>
      <c r="K417">
        <v>52815</v>
      </c>
      <c r="L417" t="s">
        <v>15</v>
      </c>
      <c r="M417" t="str">
        <f>M414</f>
        <v>SPOK</v>
      </c>
      <c r="S417">
        <f t="shared" si="14"/>
        <v>38.090000000000003</v>
      </c>
      <c r="T417">
        <f>SUMPRODUCT(--($D$2:M416=M417), --($B$2:K416=112414),$H$2:Q416)</f>
        <v>19.989999999999998</v>
      </c>
      <c r="U417">
        <f>SUMPRODUCT(--($D$2:M416=M417), --($B$2:K416=22115),$H$2:Q416)</f>
        <v>18.100000000000001</v>
      </c>
      <c r="V417">
        <f>SUMPRODUCT(--($D$2:M416=M417), --($B$2:K416=52815),$H$2:Q416)</f>
        <v>0</v>
      </c>
      <c r="W417" s="15"/>
      <c r="X417" s="15"/>
      <c r="Y417" s="15"/>
      <c r="Z417" t="s">
        <v>243</v>
      </c>
      <c r="AB417" t="s">
        <v>244</v>
      </c>
      <c r="AC417" s="7">
        <f>AC414</f>
        <v>42180</v>
      </c>
      <c r="AD417" t="str">
        <f>M417&amp;" - "&amp;L417&amp;" - "&amp;J417&amp;" - "&amp;K417</f>
        <v>SPOK - Div - Mt - 52815</v>
      </c>
      <c r="AG417" s="13">
        <f>-AG416</f>
        <v>0</v>
      </c>
      <c r="AI417" t="str">
        <f t="shared" si="15"/>
        <v>Dividend from SPOK - Mt - 52815</v>
      </c>
      <c r="AK417" s="18"/>
      <c r="AL417" s="19"/>
      <c r="AM417" s="20"/>
      <c r="AN417" s="20"/>
      <c r="AO417" s="21"/>
      <c r="AP417" s="22"/>
    </row>
    <row r="418" spans="1:42" ht="15" hidden="1" thickBot="1" x14ac:dyDescent="0.4">
      <c r="A418" t="s">
        <v>845</v>
      </c>
      <c r="B418" t="s">
        <v>29</v>
      </c>
      <c r="C418" t="s">
        <v>12</v>
      </c>
      <c r="D418">
        <v>52815</v>
      </c>
      <c r="F418" s="7">
        <v>42184</v>
      </c>
      <c r="G418" t="s">
        <v>102</v>
      </c>
      <c r="H418">
        <v>0</v>
      </c>
      <c r="J418" t="s">
        <v>12</v>
      </c>
      <c r="K418">
        <v>52815</v>
      </c>
      <c r="L418" t="s">
        <v>15</v>
      </c>
      <c r="M418" t="str">
        <f>M416</f>
        <v>SPOK</v>
      </c>
      <c r="N418" s="12" t="s">
        <v>249</v>
      </c>
      <c r="R418" s="13">
        <f>AP414-R414-R416</f>
        <v>0</v>
      </c>
      <c r="S418">
        <f t="shared" si="14"/>
        <v>38.090000000000003</v>
      </c>
      <c r="T418">
        <f>SUMPRODUCT(--($D$2:M417=M418), --($B$2:K417=112414),$H$2:Q417)</f>
        <v>19.989999999999998</v>
      </c>
      <c r="U418">
        <f>SUMPRODUCT(--($D$2:M417=M418), --($B$2:K417=22115),$H$2:Q417)</f>
        <v>18.100000000000001</v>
      </c>
      <c r="V418">
        <f>SUMPRODUCT(--($D$2:M417=M418), --($B$2:K417=52815),$H$2:Q417)</f>
        <v>0</v>
      </c>
      <c r="W418" s="15">
        <f>T418/S418</f>
        <v>0.52480966132843254</v>
      </c>
      <c r="X418" s="15">
        <f>U418/S418</f>
        <v>0.47519033867156735</v>
      </c>
      <c r="Y418" s="15">
        <f>V418/S418</f>
        <v>0</v>
      </c>
      <c r="Z418" t="s">
        <v>243</v>
      </c>
      <c r="AB418" t="s">
        <v>244</v>
      </c>
      <c r="AC418" s="7">
        <f>AC416</f>
        <v>42180</v>
      </c>
      <c r="AD418" t="s">
        <v>102</v>
      </c>
      <c r="AF418" t="str">
        <f>"Cash From "&amp;AI418</f>
        <v>Cash From Dividend from SPOK - Mt - 52815</v>
      </c>
      <c r="AG418" s="16">
        <f>R418</f>
        <v>0</v>
      </c>
      <c r="AI418" t="str">
        <f t="shared" si="15"/>
        <v>Dividend from SPOK - Mt - 52815</v>
      </c>
      <c r="AK418" s="18"/>
      <c r="AL418" s="19"/>
      <c r="AM418" s="20"/>
      <c r="AN418" s="20"/>
      <c r="AO418" s="21"/>
      <c r="AP418" s="22"/>
    </row>
    <row r="419" spans="1:42" ht="15" hidden="1" thickBot="1" x14ac:dyDescent="0.4">
      <c r="A419" t="s">
        <v>845</v>
      </c>
      <c r="B419" t="s">
        <v>65</v>
      </c>
      <c r="C419" t="s">
        <v>12</v>
      </c>
      <c r="D419">
        <v>52815</v>
      </c>
      <c r="F419" s="7">
        <v>42184</v>
      </c>
      <c r="G419" t="s">
        <v>102</v>
      </c>
      <c r="H419">
        <v>1.29</v>
      </c>
      <c r="J419" t="s">
        <v>12</v>
      </c>
      <c r="K419">
        <v>52815</v>
      </c>
      <c r="L419" t="s">
        <v>15</v>
      </c>
      <c r="M419" t="str">
        <f>M417</f>
        <v>SPOK</v>
      </c>
      <c r="N419" s="12" t="s">
        <v>249</v>
      </c>
      <c r="R419" s="13">
        <f>AP415-R415-R417</f>
        <v>0</v>
      </c>
      <c r="S419">
        <f t="shared" si="14"/>
        <v>38.090000000000003</v>
      </c>
      <c r="T419">
        <f>SUMPRODUCT(--($D$2:M418=M419), --($B$2:K418=112414),$H$2:Q418)</f>
        <v>19.989999999999998</v>
      </c>
      <c r="U419">
        <f>SUMPRODUCT(--($D$2:M418=M419), --($B$2:K418=22115),$H$2:Q418)</f>
        <v>18.100000000000001</v>
      </c>
      <c r="V419">
        <f>SUMPRODUCT(--($D$2:M418=M419), --($B$2:K418=52815),$H$2:Q418)</f>
        <v>0</v>
      </c>
      <c r="W419" s="15">
        <f>T419/S419</f>
        <v>0.52480966132843254</v>
      </c>
      <c r="X419" s="15">
        <f>U419/S419</f>
        <v>0.47519033867156735</v>
      </c>
      <c r="Y419" s="15">
        <f>V419/S419</f>
        <v>0</v>
      </c>
      <c r="Z419" t="s">
        <v>243</v>
      </c>
      <c r="AB419" t="s">
        <v>244</v>
      </c>
      <c r="AC419" s="7">
        <f>AC417</f>
        <v>42180</v>
      </c>
      <c r="AD419" t="s">
        <v>102</v>
      </c>
      <c r="AF419" t="str">
        <f>"Cash From "&amp;AI419</f>
        <v>Cash From Dividend from SPOK - Mt - 52815</v>
      </c>
      <c r="AG419" s="16">
        <f>R419</f>
        <v>0</v>
      </c>
      <c r="AI419" t="str">
        <f t="shared" si="15"/>
        <v>Dividend from SPOK - Mt - 52815</v>
      </c>
      <c r="AK419" s="18"/>
      <c r="AL419" s="19"/>
      <c r="AM419" s="20"/>
      <c r="AN419" s="20"/>
      <c r="AO419" s="21"/>
      <c r="AP419" s="22"/>
    </row>
    <row r="420" spans="1:42" ht="15" hidden="1" thickBot="1" x14ac:dyDescent="0.4">
      <c r="A420" t="s">
        <v>845</v>
      </c>
      <c r="B420" t="s">
        <v>65</v>
      </c>
      <c r="C420" t="s">
        <v>12</v>
      </c>
      <c r="D420">
        <v>52815</v>
      </c>
      <c r="F420" s="7">
        <v>42184</v>
      </c>
      <c r="G420" t="s">
        <v>587</v>
      </c>
      <c r="H420">
        <v>-1.29</v>
      </c>
      <c r="J420" t="s">
        <v>12</v>
      </c>
      <c r="K420">
        <v>52815</v>
      </c>
      <c r="L420" t="s">
        <v>15</v>
      </c>
      <c r="M420" t="str">
        <f>M417</f>
        <v>SPOK</v>
      </c>
      <c r="S420">
        <f t="shared" si="14"/>
        <v>38.090000000000003</v>
      </c>
      <c r="T420">
        <f>SUMPRODUCT(--($D$2:M419=M420), --($B$2:K419=112414),$H$2:Q419)</f>
        <v>19.989999999999998</v>
      </c>
      <c r="U420">
        <f>SUMPRODUCT(--($D$2:M419=M420), --($B$2:K419=22115),$H$2:Q419)</f>
        <v>18.100000000000001</v>
      </c>
      <c r="V420">
        <f>SUMPRODUCT(--($D$2:M419=M420), --($B$2:K419=52815),$H$2:Q419)</f>
        <v>0</v>
      </c>
      <c r="W420" s="15"/>
      <c r="X420" s="15"/>
      <c r="Y420" s="15"/>
      <c r="Z420" t="s">
        <v>243</v>
      </c>
      <c r="AB420" t="s">
        <v>244</v>
      </c>
      <c r="AC420" s="7">
        <f>AC417</f>
        <v>42180</v>
      </c>
      <c r="AD420" t="str">
        <f>M420&amp;" - "&amp;L420&amp;" - "&amp;J420&amp;" - "&amp;K420</f>
        <v>SPOK - Div - Mt - 52815</v>
      </c>
      <c r="AG420" s="13">
        <f>-AG419</f>
        <v>0</v>
      </c>
      <c r="AI420" t="str">
        <f t="shared" si="15"/>
        <v>Dividend from SPOK - Mt - 52815</v>
      </c>
      <c r="AK420" s="18"/>
      <c r="AL420" s="19"/>
      <c r="AM420" s="20"/>
      <c r="AN420" s="20"/>
      <c r="AO420" s="21"/>
      <c r="AP420" s="22"/>
    </row>
    <row r="421" spans="1:42" ht="15" hidden="1" thickBot="1" x14ac:dyDescent="0.4">
      <c r="A421" t="s">
        <v>845</v>
      </c>
      <c r="B421" t="s">
        <v>29</v>
      </c>
      <c r="C421" t="s">
        <v>12</v>
      </c>
      <c r="D421">
        <v>112414</v>
      </c>
      <c r="F421" s="7">
        <v>42184</v>
      </c>
      <c r="G421" t="s">
        <v>102</v>
      </c>
      <c r="H421">
        <v>2.94</v>
      </c>
      <c r="J421" t="s">
        <v>12</v>
      </c>
      <c r="K421">
        <v>112414</v>
      </c>
      <c r="L421" t="s">
        <v>15</v>
      </c>
      <c r="M421" t="s">
        <v>29</v>
      </c>
      <c r="N421" s="12" t="s">
        <v>249</v>
      </c>
      <c r="R421" s="13">
        <f>ROUND(IF(K421=112414,W421,IF(K421=22115,X421,Y421))*AP421,2)</f>
        <v>2.94</v>
      </c>
      <c r="S421">
        <f t="shared" si="14"/>
        <v>8.6999999999999993</v>
      </c>
      <c r="T421">
        <f>SUMPRODUCT(--($D$2:M420=M421), --($B$2:K420=112414),$H$2:Q420)</f>
        <v>8.6999999999999993</v>
      </c>
      <c r="U421">
        <f>SUMPRODUCT(--($D$2:M420=M421), --($B$2:K420=22115),$H$2:Q420)</f>
        <v>0</v>
      </c>
      <c r="V421">
        <f>SUMPRODUCT(--($D$2:M420=M421), --($B$2:K420=52815),$H$2:Q420)</f>
        <v>0</v>
      </c>
      <c r="W421" s="15">
        <f>T421/S421</f>
        <v>1</v>
      </c>
      <c r="X421" s="15">
        <f>U421/S421</f>
        <v>0</v>
      </c>
      <c r="Y421" s="15">
        <f>V421/S421</f>
        <v>0</v>
      </c>
      <c r="Z421" t="s">
        <v>243</v>
      </c>
      <c r="AB421" t="s">
        <v>244</v>
      </c>
      <c r="AC421" s="7">
        <f>AK421</f>
        <v>42184</v>
      </c>
      <c r="AD421" t="s">
        <v>102</v>
      </c>
      <c r="AF421" t="str">
        <f>"Cash From "&amp;AI421</f>
        <v>Cash From Dividend from COH - Mt - 112414</v>
      </c>
      <c r="AG421" s="16">
        <f>R421</f>
        <v>2.94</v>
      </c>
      <c r="AI421" t="str">
        <f t="shared" si="15"/>
        <v>Dividend from COH - Mt - 112414</v>
      </c>
      <c r="AK421" s="18">
        <v>42184</v>
      </c>
      <c r="AL421" s="19" t="s">
        <v>359</v>
      </c>
      <c r="AM421" s="20" t="s">
        <v>328</v>
      </c>
      <c r="AN421" s="20" t="s">
        <v>329</v>
      </c>
      <c r="AO421" s="21" t="s">
        <v>329</v>
      </c>
      <c r="AP421" s="22">
        <v>2.94</v>
      </c>
    </row>
    <row r="422" spans="1:42" ht="15" hidden="1" thickBot="1" x14ac:dyDescent="0.4">
      <c r="A422" t="s">
        <v>845</v>
      </c>
      <c r="B422" t="s">
        <v>29</v>
      </c>
      <c r="C422" t="s">
        <v>12</v>
      </c>
      <c r="D422">
        <v>112414</v>
      </c>
      <c r="F422" s="7">
        <v>42184</v>
      </c>
      <c r="G422" t="s">
        <v>587</v>
      </c>
      <c r="H422">
        <v>-2.94</v>
      </c>
      <c r="J422" t="s">
        <v>12</v>
      </c>
      <c r="K422">
        <v>112414</v>
      </c>
      <c r="L422" t="s">
        <v>15</v>
      </c>
      <c r="M422" t="str">
        <f>M421</f>
        <v>COH</v>
      </c>
      <c r="N422" s="12" t="str">
        <f>AL421</f>
        <v>8.7000 SHRS COACH INC COM RD 06/05 PD 06/29/15</v>
      </c>
      <c r="S422">
        <f t="shared" si="14"/>
        <v>8.6999999999999993</v>
      </c>
      <c r="T422">
        <f>SUMPRODUCT(--($D$2:M421=M422), --($B$2:K421=112414),$H$2:Q421)</f>
        <v>8.6999999999999993</v>
      </c>
      <c r="U422">
        <f>SUMPRODUCT(--($D$2:M421=M422), --($B$2:K421=22115),$H$2:Q421)</f>
        <v>0</v>
      </c>
      <c r="V422">
        <f>SUMPRODUCT(--($D$2:M421=M422), --($B$2:K421=52815),$H$2:Q421)</f>
        <v>0</v>
      </c>
      <c r="W422" s="15"/>
      <c r="X422" s="15"/>
      <c r="Y422" s="15"/>
      <c r="Z422" t="s">
        <v>243</v>
      </c>
      <c r="AB422" t="s">
        <v>244</v>
      </c>
      <c r="AC422" s="7">
        <f>AC421</f>
        <v>42184</v>
      </c>
      <c r="AD422" t="str">
        <f>M422&amp;" - "&amp;L422&amp;" - "&amp;J422&amp;" - "&amp;K422</f>
        <v>COH - Div - Mt - 112414</v>
      </c>
      <c r="AG422" s="13">
        <f>-AG421</f>
        <v>-2.94</v>
      </c>
      <c r="AI422" t="str">
        <f t="shared" si="15"/>
        <v>Dividend from COH - Mt - 112414</v>
      </c>
      <c r="AK422" s="18"/>
      <c r="AL422" s="19"/>
      <c r="AM422" s="20"/>
      <c r="AN422" s="20"/>
      <c r="AO422" s="21"/>
      <c r="AP422" s="22"/>
    </row>
    <row r="423" spans="1:42" ht="15" hidden="1" thickBot="1" x14ac:dyDescent="0.4">
      <c r="A423" t="s">
        <v>845</v>
      </c>
      <c r="B423" t="s">
        <v>65</v>
      </c>
      <c r="C423" t="s">
        <v>12</v>
      </c>
      <c r="D423">
        <v>112414</v>
      </c>
      <c r="F423" s="7">
        <v>42184</v>
      </c>
      <c r="G423" t="s">
        <v>587</v>
      </c>
      <c r="H423">
        <v>0</v>
      </c>
      <c r="J423" t="s">
        <v>12</v>
      </c>
      <c r="K423">
        <v>112414</v>
      </c>
      <c r="L423" t="s">
        <v>15</v>
      </c>
      <c r="M423" t="str">
        <f>M422</f>
        <v>COH</v>
      </c>
      <c r="N423" s="12">
        <f>AL422</f>
        <v>0</v>
      </c>
      <c r="S423">
        <f t="shared" si="14"/>
        <v>8.6999999999999993</v>
      </c>
      <c r="T423">
        <f>SUMPRODUCT(--($D$2:M422=M423), --($B$2:K422=112414),$H$2:Q422)</f>
        <v>8.6999999999999993</v>
      </c>
      <c r="U423">
        <f>SUMPRODUCT(--($D$2:M422=M423), --($B$2:K422=22115),$H$2:Q422)</f>
        <v>0</v>
      </c>
      <c r="V423">
        <f>SUMPRODUCT(--($D$2:M422=M423), --($B$2:K422=52815),$H$2:Q422)</f>
        <v>0</v>
      </c>
      <c r="W423" s="15"/>
      <c r="X423" s="15"/>
      <c r="Y423" s="15"/>
      <c r="Z423" t="s">
        <v>243</v>
      </c>
      <c r="AB423" t="s">
        <v>244</v>
      </c>
      <c r="AC423" s="7">
        <f>AC422</f>
        <v>42184</v>
      </c>
      <c r="AD423" t="str">
        <f>M423&amp;" - "&amp;L423&amp;" - "&amp;J423&amp;" - "&amp;K423</f>
        <v>COH - Div - Mt - 112414</v>
      </c>
      <c r="AG423" s="13">
        <f>-AG422</f>
        <v>2.94</v>
      </c>
      <c r="AI423" t="str">
        <f t="shared" si="15"/>
        <v>Dividend from COH - Mt - 112414</v>
      </c>
      <c r="AK423" s="18"/>
      <c r="AL423" s="19"/>
      <c r="AM423" s="20"/>
      <c r="AN423" s="20"/>
      <c r="AO423" s="21"/>
      <c r="AP423" s="22"/>
    </row>
    <row r="424" spans="1:42" ht="15" hidden="1" thickBot="1" x14ac:dyDescent="0.4">
      <c r="A424" t="s">
        <v>845</v>
      </c>
      <c r="B424" t="s">
        <v>65</v>
      </c>
      <c r="C424" t="s">
        <v>12</v>
      </c>
      <c r="D424">
        <v>112414</v>
      </c>
      <c r="F424" s="7">
        <v>42184</v>
      </c>
      <c r="G424" t="s">
        <v>102</v>
      </c>
      <c r="H424">
        <v>0</v>
      </c>
      <c r="J424" t="s">
        <v>12</v>
      </c>
      <c r="K424">
        <v>112414</v>
      </c>
      <c r="L424" t="s">
        <v>15</v>
      </c>
      <c r="M424" t="s">
        <v>65</v>
      </c>
      <c r="N424" s="12" t="s">
        <v>249</v>
      </c>
      <c r="R424" s="13">
        <f>ROUND(IF(K424=112414,W424,IF(K424=22115,X424,Y424))*AP424,2)</f>
        <v>0</v>
      </c>
      <c r="S424">
        <f t="shared" si="14"/>
        <v>3</v>
      </c>
      <c r="T424">
        <f>SUMPRODUCT(--($D$2:M423=M424), --($B$2:K423=112414),$H$2:Q423)</f>
        <v>0</v>
      </c>
      <c r="U424">
        <f>SUMPRODUCT(--($D$2:M423=M424), --($B$2:K423=22115),$H$2:Q423)</f>
        <v>0</v>
      </c>
      <c r="V424">
        <f>SUMPRODUCT(--($D$2:M423=M424), --($B$2:K423=52815),$H$2:Q423)</f>
        <v>3</v>
      </c>
      <c r="W424" s="15">
        <f>T424/S424</f>
        <v>0</v>
      </c>
      <c r="X424" s="15">
        <f>U424/S424</f>
        <v>0</v>
      </c>
      <c r="Y424" s="15">
        <f>V424/S424</f>
        <v>1</v>
      </c>
      <c r="Z424" t="s">
        <v>243</v>
      </c>
      <c r="AB424" t="s">
        <v>244</v>
      </c>
      <c r="AC424" s="7">
        <f>AK424</f>
        <v>42184</v>
      </c>
      <c r="AD424" t="s">
        <v>102</v>
      </c>
      <c r="AF424" t="str">
        <f>"Cash From "&amp;AI424</f>
        <v>Cash From Dividend from GILD - Mt - 112414</v>
      </c>
      <c r="AG424" s="16">
        <f>R424</f>
        <v>0</v>
      </c>
      <c r="AI424" t="str">
        <f t="shared" si="15"/>
        <v>Dividend from GILD - Mt - 112414</v>
      </c>
      <c r="AK424" s="18">
        <v>42184</v>
      </c>
      <c r="AL424" s="19" t="s">
        <v>358</v>
      </c>
      <c r="AM424" s="20" t="s">
        <v>328</v>
      </c>
      <c r="AN424" s="20" t="s">
        <v>329</v>
      </c>
      <c r="AO424" s="21" t="s">
        <v>329</v>
      </c>
      <c r="AP424" s="22">
        <v>1.29</v>
      </c>
    </row>
    <row r="425" spans="1:42" ht="15" hidden="1" thickBot="1" x14ac:dyDescent="0.4">
      <c r="A425" t="s">
        <v>845</v>
      </c>
      <c r="B425" t="s">
        <v>66</v>
      </c>
      <c r="C425" t="s">
        <v>12</v>
      </c>
      <c r="D425">
        <v>22115</v>
      </c>
      <c r="F425" s="7">
        <v>42186</v>
      </c>
      <c r="G425" t="s">
        <v>587</v>
      </c>
      <c r="H425">
        <v>0</v>
      </c>
      <c r="J425" t="s">
        <v>12</v>
      </c>
      <c r="K425">
        <v>22115</v>
      </c>
      <c r="L425" t="s">
        <v>15</v>
      </c>
      <c r="M425" t="str">
        <f>M422</f>
        <v>COH</v>
      </c>
      <c r="S425">
        <f t="shared" si="14"/>
        <v>8.6999999999999993</v>
      </c>
      <c r="T425">
        <f>SUMPRODUCT(--($D$2:M424=M425), --($B$2:K424=112414),$H$2:Q424)</f>
        <v>8.6999999999999993</v>
      </c>
      <c r="U425">
        <f>SUMPRODUCT(--($D$2:M424=M425), --($B$2:K424=22115),$H$2:Q424)</f>
        <v>0</v>
      </c>
      <c r="V425">
        <f>SUMPRODUCT(--($D$2:M424=M425), --($B$2:K424=52815),$H$2:Q424)</f>
        <v>0</v>
      </c>
      <c r="W425" s="15"/>
      <c r="X425" s="15"/>
      <c r="Y425" s="15"/>
      <c r="Z425" t="s">
        <v>243</v>
      </c>
      <c r="AB425" t="s">
        <v>244</v>
      </c>
      <c r="AC425" s="7">
        <f>AC422</f>
        <v>42184</v>
      </c>
      <c r="AD425" t="str">
        <f>M425&amp;" - "&amp;L425&amp;" - "&amp;J425&amp;" - "&amp;K425</f>
        <v>COH - Div - Mt - 22115</v>
      </c>
      <c r="AG425" s="13">
        <f>-AG424</f>
        <v>0</v>
      </c>
      <c r="AI425" t="str">
        <f t="shared" si="15"/>
        <v>Dividend from COH - Mt - 22115</v>
      </c>
      <c r="AK425" s="18"/>
      <c r="AL425" s="19"/>
      <c r="AM425" s="20"/>
      <c r="AN425" s="20"/>
      <c r="AO425" s="21"/>
      <c r="AP425" s="22"/>
    </row>
    <row r="426" spans="1:42" ht="15" hidden="1" thickBot="1" x14ac:dyDescent="0.4">
      <c r="A426" t="s">
        <v>845</v>
      </c>
      <c r="B426" t="s">
        <v>66</v>
      </c>
      <c r="C426" t="s">
        <v>12</v>
      </c>
      <c r="D426">
        <v>22115</v>
      </c>
      <c r="F426" s="7">
        <v>42186</v>
      </c>
      <c r="G426" t="s">
        <v>102</v>
      </c>
      <c r="H426">
        <v>0</v>
      </c>
      <c r="J426" t="s">
        <v>12</v>
      </c>
      <c r="K426">
        <v>22115</v>
      </c>
      <c r="L426" t="s">
        <v>15</v>
      </c>
      <c r="M426" t="str">
        <f>M424</f>
        <v>GILD</v>
      </c>
      <c r="N426" s="12" t="s">
        <v>249</v>
      </c>
      <c r="R426" s="13">
        <f>ROUND(IF(K426=112414,W426,IF(K426=22115,X426,Y426))*AP424,2)</f>
        <v>0</v>
      </c>
      <c r="S426">
        <f t="shared" si="14"/>
        <v>3</v>
      </c>
      <c r="T426">
        <f>SUMPRODUCT(--($D$2:M425=M426), --($B$2:K425=112414),$H$2:Q425)</f>
        <v>0</v>
      </c>
      <c r="U426">
        <f>SUMPRODUCT(--($D$2:M425=M426), --($B$2:K425=22115),$H$2:Q425)</f>
        <v>0</v>
      </c>
      <c r="V426">
        <f>SUMPRODUCT(--($D$2:M425=M426), --($B$2:K425=52815),$H$2:Q425)</f>
        <v>3</v>
      </c>
      <c r="W426" s="15">
        <f>T426/S426</f>
        <v>0</v>
      </c>
      <c r="X426" s="15">
        <f>U426/S426</f>
        <v>0</v>
      </c>
      <c r="Y426" s="15">
        <f>V426/S426</f>
        <v>1</v>
      </c>
      <c r="Z426" t="s">
        <v>243</v>
      </c>
      <c r="AB426" t="s">
        <v>244</v>
      </c>
      <c r="AC426" s="7">
        <f>AC424</f>
        <v>42184</v>
      </c>
      <c r="AD426" t="s">
        <v>102</v>
      </c>
      <c r="AF426" t="str">
        <f>"Cash From "&amp;AI426</f>
        <v>Cash From Dividend from GILD - Mt - 22115</v>
      </c>
      <c r="AG426" s="16">
        <f>R426</f>
        <v>0</v>
      </c>
      <c r="AI426" t="str">
        <f t="shared" si="15"/>
        <v>Dividend from GILD - Mt - 22115</v>
      </c>
      <c r="AK426" s="18"/>
      <c r="AL426" s="19"/>
      <c r="AM426" s="20"/>
      <c r="AN426" s="20"/>
      <c r="AO426" s="21"/>
      <c r="AP426" s="22"/>
    </row>
    <row r="427" spans="1:42" ht="15" hidden="1" thickBot="1" x14ac:dyDescent="0.4">
      <c r="A427" t="s">
        <v>845</v>
      </c>
      <c r="B427" t="s">
        <v>51</v>
      </c>
      <c r="C427" t="s">
        <v>12</v>
      </c>
      <c r="D427">
        <v>22115</v>
      </c>
      <c r="F427" s="7">
        <v>42186</v>
      </c>
      <c r="G427" t="s">
        <v>587</v>
      </c>
      <c r="H427">
        <v>0</v>
      </c>
      <c r="J427" t="s">
        <v>12</v>
      </c>
      <c r="K427">
        <v>22115</v>
      </c>
      <c r="L427" t="s">
        <v>15</v>
      </c>
      <c r="M427" t="str">
        <f>M424</f>
        <v>GILD</v>
      </c>
      <c r="S427">
        <f t="shared" si="14"/>
        <v>3</v>
      </c>
      <c r="T427">
        <f>SUMPRODUCT(--($D$2:M426=M427), --($B$2:K426=112414),$H$2:Q426)</f>
        <v>0</v>
      </c>
      <c r="U427">
        <f>SUMPRODUCT(--($D$2:M426=M427), --($B$2:K426=22115),$H$2:Q426)</f>
        <v>0</v>
      </c>
      <c r="V427">
        <f>SUMPRODUCT(--($D$2:M426=M427), --($B$2:K426=52815),$H$2:Q426)</f>
        <v>3</v>
      </c>
      <c r="W427" s="15"/>
      <c r="X427" s="15"/>
      <c r="Y427" s="15"/>
      <c r="Z427" t="s">
        <v>243</v>
      </c>
      <c r="AB427" t="s">
        <v>244</v>
      </c>
      <c r="AC427" s="7">
        <f>AC424</f>
        <v>42184</v>
      </c>
      <c r="AD427" t="str">
        <f>M427&amp;" - "&amp;L427&amp;" - "&amp;J427&amp;" - "&amp;K427</f>
        <v>GILD - Div - Mt - 22115</v>
      </c>
      <c r="AG427" s="13">
        <f>-AG426</f>
        <v>0</v>
      </c>
      <c r="AI427" t="str">
        <f t="shared" si="15"/>
        <v>Dividend from GILD - Mt - 22115</v>
      </c>
      <c r="AK427" s="18"/>
      <c r="AL427" s="19"/>
      <c r="AM427" s="20"/>
      <c r="AN427" s="20"/>
      <c r="AO427" s="21"/>
      <c r="AP427" s="22"/>
    </row>
    <row r="428" spans="1:42" ht="15" hidden="1" thickBot="1" x14ac:dyDescent="0.4">
      <c r="A428" t="s">
        <v>845</v>
      </c>
      <c r="B428" t="s">
        <v>51</v>
      </c>
      <c r="C428" t="s">
        <v>12</v>
      </c>
      <c r="D428">
        <v>22115</v>
      </c>
      <c r="F428" s="7">
        <v>42186</v>
      </c>
      <c r="G428" t="s">
        <v>102</v>
      </c>
      <c r="H428">
        <v>0</v>
      </c>
      <c r="J428" t="s">
        <v>12</v>
      </c>
      <c r="K428">
        <v>22115</v>
      </c>
      <c r="L428" t="s">
        <v>15</v>
      </c>
      <c r="M428" t="str">
        <f>M426</f>
        <v>GILD</v>
      </c>
      <c r="N428" s="12" t="s">
        <v>249</v>
      </c>
      <c r="R428" s="13">
        <f>ROUND(IF(K428=112414,W428,IF(K428=22115,X428,Y428))*AP426,2)</f>
        <v>0</v>
      </c>
      <c r="S428">
        <f t="shared" si="14"/>
        <v>3</v>
      </c>
      <c r="T428">
        <f>SUMPRODUCT(--($D$2:M427=M428), --($B$2:K427=112414),$H$2:Q427)</f>
        <v>0</v>
      </c>
      <c r="U428">
        <f>SUMPRODUCT(--($D$2:M427=M428), --($B$2:K427=22115),$H$2:Q427)</f>
        <v>0</v>
      </c>
      <c r="V428">
        <f>SUMPRODUCT(--($D$2:M427=M428), --($B$2:K427=52815),$H$2:Q427)</f>
        <v>3</v>
      </c>
      <c r="W428" s="15">
        <f>T428/S428</f>
        <v>0</v>
      </c>
      <c r="X428" s="15">
        <f>U428/S428</f>
        <v>0</v>
      </c>
      <c r="Y428" s="15">
        <f>V428/S428</f>
        <v>1</v>
      </c>
      <c r="Z428" t="s">
        <v>243</v>
      </c>
      <c r="AB428" t="s">
        <v>244</v>
      </c>
      <c r="AC428" s="7">
        <f>AC426</f>
        <v>42184</v>
      </c>
      <c r="AD428" t="s">
        <v>102</v>
      </c>
      <c r="AF428" t="str">
        <f>"Cash From "&amp;AI428</f>
        <v>Cash From Dividend from GILD - Mt - 22115</v>
      </c>
      <c r="AG428" s="16">
        <f>R428</f>
        <v>0</v>
      </c>
      <c r="AI428" t="str">
        <f t="shared" si="15"/>
        <v>Dividend from GILD - Mt - 22115</v>
      </c>
      <c r="AK428" s="18"/>
      <c r="AL428" s="19"/>
      <c r="AM428" s="20"/>
      <c r="AN428" s="20"/>
      <c r="AO428" s="21"/>
      <c r="AP428" s="22"/>
    </row>
    <row r="429" spans="1:42" ht="15" hidden="1" thickBot="1" x14ac:dyDescent="0.4">
      <c r="A429" t="s">
        <v>845</v>
      </c>
      <c r="B429" t="s">
        <v>66</v>
      </c>
      <c r="C429" t="s">
        <v>12</v>
      </c>
      <c r="D429">
        <v>52815</v>
      </c>
      <c r="F429" s="7">
        <v>42186</v>
      </c>
      <c r="G429" t="s">
        <v>102</v>
      </c>
      <c r="H429">
        <v>2.1</v>
      </c>
      <c r="J429" t="s">
        <v>12</v>
      </c>
      <c r="K429">
        <v>52815</v>
      </c>
      <c r="L429" t="s">
        <v>15</v>
      </c>
      <c r="M429" t="str">
        <f>M427</f>
        <v>GILD</v>
      </c>
      <c r="N429" s="12" t="s">
        <v>249</v>
      </c>
      <c r="R429" s="13">
        <f>AP425-R425-R427</f>
        <v>0</v>
      </c>
      <c r="S429">
        <f t="shared" si="14"/>
        <v>3</v>
      </c>
      <c r="T429">
        <f>SUMPRODUCT(--($D$2:M428=M429), --($B$2:K428=112414),$H$2:Q428)</f>
        <v>0</v>
      </c>
      <c r="U429">
        <f>SUMPRODUCT(--($D$2:M428=M429), --($B$2:K428=22115),$H$2:Q428)</f>
        <v>0</v>
      </c>
      <c r="V429">
        <f>SUMPRODUCT(--($D$2:M428=M429), --($B$2:K428=52815),$H$2:Q428)</f>
        <v>3</v>
      </c>
      <c r="W429" s="15">
        <f>T429/S429</f>
        <v>0</v>
      </c>
      <c r="X429" s="15">
        <f>U429/S429</f>
        <v>0</v>
      </c>
      <c r="Y429" s="15">
        <f>V429/S429</f>
        <v>1</v>
      </c>
      <c r="Z429" t="s">
        <v>243</v>
      </c>
      <c r="AB429" t="s">
        <v>244</v>
      </c>
      <c r="AC429" s="7">
        <f>AC427</f>
        <v>42184</v>
      </c>
      <c r="AD429" t="s">
        <v>102</v>
      </c>
      <c r="AF429" t="str">
        <f>"Cash From "&amp;AI429</f>
        <v>Cash From Dividend from GILD - Mt - 52815</v>
      </c>
      <c r="AG429" s="16">
        <f>R429</f>
        <v>0</v>
      </c>
      <c r="AI429" t="str">
        <f t="shared" si="15"/>
        <v>Dividend from GILD - Mt - 52815</v>
      </c>
      <c r="AK429" s="18"/>
      <c r="AL429" s="19"/>
      <c r="AM429" s="20"/>
      <c r="AN429" s="20"/>
      <c r="AO429" s="21"/>
      <c r="AP429" s="22"/>
    </row>
    <row r="430" spans="1:42" ht="15" hidden="1" thickBot="1" x14ac:dyDescent="0.4">
      <c r="A430" t="s">
        <v>845</v>
      </c>
      <c r="B430" t="s">
        <v>66</v>
      </c>
      <c r="C430" t="s">
        <v>12</v>
      </c>
      <c r="D430">
        <v>52815</v>
      </c>
      <c r="F430" s="7">
        <v>42186</v>
      </c>
      <c r="G430" t="s">
        <v>587</v>
      </c>
      <c r="H430">
        <v>-2.1</v>
      </c>
      <c r="J430" t="s">
        <v>12</v>
      </c>
      <c r="K430">
        <v>52815</v>
      </c>
      <c r="L430" t="s">
        <v>15</v>
      </c>
      <c r="M430" t="str">
        <f>M427</f>
        <v>GILD</v>
      </c>
      <c r="S430">
        <f t="shared" si="14"/>
        <v>3</v>
      </c>
      <c r="T430">
        <f>SUMPRODUCT(--($D$2:M429=M430), --($B$2:K429=112414),$H$2:Q429)</f>
        <v>0</v>
      </c>
      <c r="U430">
        <f>SUMPRODUCT(--($D$2:M429=M430), --($B$2:K429=22115),$H$2:Q429)</f>
        <v>0</v>
      </c>
      <c r="V430">
        <f>SUMPRODUCT(--($D$2:M429=M430), --($B$2:K429=52815),$H$2:Q429)</f>
        <v>3</v>
      </c>
      <c r="W430" s="15"/>
      <c r="X430" s="15"/>
      <c r="Y430" s="15"/>
      <c r="Z430" t="s">
        <v>243</v>
      </c>
      <c r="AB430" t="s">
        <v>244</v>
      </c>
      <c r="AC430" s="7">
        <f>AC427</f>
        <v>42184</v>
      </c>
      <c r="AD430" t="str">
        <f>M430&amp;" - "&amp;L430&amp;" - "&amp;J430&amp;" - "&amp;K430</f>
        <v>GILD - Div - Mt - 52815</v>
      </c>
      <c r="AG430" s="13">
        <f>-AG429</f>
        <v>0</v>
      </c>
      <c r="AI430" t="str">
        <f t="shared" si="15"/>
        <v>Dividend from GILD - Mt - 52815</v>
      </c>
      <c r="AK430" s="18"/>
      <c r="AL430" s="19"/>
      <c r="AM430" s="20"/>
      <c r="AN430" s="20"/>
      <c r="AO430" s="21"/>
      <c r="AP430" s="22"/>
    </row>
    <row r="431" spans="1:42" ht="15" hidden="1" thickBot="1" x14ac:dyDescent="0.4">
      <c r="A431" t="s">
        <v>845</v>
      </c>
      <c r="B431" t="s">
        <v>51</v>
      </c>
      <c r="C431" t="s">
        <v>12</v>
      </c>
      <c r="D431">
        <v>52815</v>
      </c>
      <c r="F431" s="7">
        <v>42186</v>
      </c>
      <c r="G431" t="s">
        <v>102</v>
      </c>
      <c r="H431">
        <v>1.99</v>
      </c>
      <c r="J431" t="s">
        <v>12</v>
      </c>
      <c r="K431">
        <v>52815</v>
      </c>
      <c r="L431" t="s">
        <v>15</v>
      </c>
      <c r="M431" t="str">
        <f>M429</f>
        <v>GILD</v>
      </c>
      <c r="N431" s="12" t="s">
        <v>249</v>
      </c>
      <c r="R431" s="13">
        <f>AP427-R427-R429</f>
        <v>0</v>
      </c>
      <c r="S431">
        <f t="shared" si="14"/>
        <v>3</v>
      </c>
      <c r="T431">
        <f>SUMPRODUCT(--($D$2:M430=M431), --($B$2:K430=112414),$H$2:Q430)</f>
        <v>0</v>
      </c>
      <c r="U431">
        <f>SUMPRODUCT(--($D$2:M430=M431), --($B$2:K430=22115),$H$2:Q430)</f>
        <v>0</v>
      </c>
      <c r="V431">
        <f>SUMPRODUCT(--($D$2:M430=M431), --($B$2:K430=52815),$H$2:Q430)</f>
        <v>3</v>
      </c>
      <c r="W431" s="15">
        <f>T431/S431</f>
        <v>0</v>
      </c>
      <c r="X431" s="15">
        <f>U431/S431</f>
        <v>0</v>
      </c>
      <c r="Y431" s="15">
        <f>V431/S431</f>
        <v>1</v>
      </c>
      <c r="Z431" t="s">
        <v>243</v>
      </c>
      <c r="AB431" t="s">
        <v>244</v>
      </c>
      <c r="AC431" s="7">
        <f>AC429</f>
        <v>42184</v>
      </c>
      <c r="AD431" t="s">
        <v>102</v>
      </c>
      <c r="AF431" t="str">
        <f>"Cash From "&amp;AI431</f>
        <v>Cash From Dividend from GILD - Mt - 52815</v>
      </c>
      <c r="AG431" s="16">
        <f>R431</f>
        <v>0</v>
      </c>
      <c r="AI431" t="str">
        <f t="shared" si="15"/>
        <v>Dividend from GILD - Mt - 52815</v>
      </c>
      <c r="AK431" s="18"/>
      <c r="AL431" s="19"/>
      <c r="AM431" s="20"/>
      <c r="AN431" s="20"/>
      <c r="AO431" s="21"/>
      <c r="AP431" s="22"/>
    </row>
    <row r="432" spans="1:42" ht="15" hidden="1" thickBot="1" x14ac:dyDescent="0.4">
      <c r="A432" t="s">
        <v>845</v>
      </c>
      <c r="B432" t="s">
        <v>51</v>
      </c>
      <c r="C432" t="s">
        <v>12</v>
      </c>
      <c r="D432">
        <v>52815</v>
      </c>
      <c r="F432" s="7">
        <v>42186</v>
      </c>
      <c r="G432" t="s">
        <v>587</v>
      </c>
      <c r="H432">
        <v>-1.99</v>
      </c>
      <c r="J432" t="s">
        <v>12</v>
      </c>
      <c r="K432">
        <v>52815</v>
      </c>
      <c r="L432" t="s">
        <v>15</v>
      </c>
      <c r="M432" t="str">
        <f>M429</f>
        <v>GILD</v>
      </c>
      <c r="S432">
        <f t="shared" si="14"/>
        <v>3</v>
      </c>
      <c r="T432">
        <f>SUMPRODUCT(--($D$2:M431=M432), --($B$2:K431=112414),$H$2:Q431)</f>
        <v>0</v>
      </c>
      <c r="U432">
        <f>SUMPRODUCT(--($D$2:M431=M432), --($B$2:K431=22115),$H$2:Q431)</f>
        <v>0</v>
      </c>
      <c r="V432">
        <f>SUMPRODUCT(--($D$2:M431=M432), --($B$2:K431=52815),$H$2:Q431)</f>
        <v>3</v>
      </c>
      <c r="W432" s="15"/>
      <c r="X432" s="15"/>
      <c r="Y432" s="15"/>
      <c r="Z432" t="s">
        <v>243</v>
      </c>
      <c r="AB432" t="s">
        <v>244</v>
      </c>
      <c r="AC432" s="7">
        <f>AC429</f>
        <v>42184</v>
      </c>
      <c r="AD432" t="str">
        <f>M432&amp;" - "&amp;L432&amp;" - "&amp;J432&amp;" - "&amp;K432</f>
        <v>GILD - Div - Mt - 52815</v>
      </c>
      <c r="AG432" s="13">
        <f>-AG431</f>
        <v>0</v>
      </c>
      <c r="AI432" t="str">
        <f t="shared" si="15"/>
        <v>Dividend from GILD - Mt - 52815</v>
      </c>
      <c r="AK432" s="18"/>
      <c r="AL432" s="19"/>
      <c r="AM432" s="20"/>
      <c r="AN432" s="20"/>
      <c r="AO432" s="21"/>
      <c r="AP432" s="22"/>
    </row>
    <row r="433" spans="1:42" ht="15" hidden="1" thickBot="1" x14ac:dyDescent="0.4">
      <c r="A433" t="s">
        <v>845</v>
      </c>
      <c r="B433" t="s">
        <v>66</v>
      </c>
      <c r="C433" t="s">
        <v>12</v>
      </c>
      <c r="D433">
        <v>112414</v>
      </c>
      <c r="F433" s="7">
        <v>42186</v>
      </c>
      <c r="G433" t="s">
        <v>587</v>
      </c>
      <c r="H433">
        <v>0</v>
      </c>
      <c r="J433" t="s">
        <v>12</v>
      </c>
      <c r="K433">
        <v>112414</v>
      </c>
      <c r="L433" t="s">
        <v>15</v>
      </c>
      <c r="M433" t="str">
        <f>M432</f>
        <v>GILD</v>
      </c>
      <c r="N433" s="12">
        <f>AL432</f>
        <v>0</v>
      </c>
      <c r="S433">
        <f t="shared" si="14"/>
        <v>3</v>
      </c>
      <c r="T433">
        <f>SUMPRODUCT(--($D$2:M432=M433), --($B$2:K432=112414),$H$2:Q432)</f>
        <v>0</v>
      </c>
      <c r="U433">
        <f>SUMPRODUCT(--($D$2:M432=M433), --($B$2:K432=22115),$H$2:Q432)</f>
        <v>0</v>
      </c>
      <c r="V433">
        <f>SUMPRODUCT(--($D$2:M432=M433), --($B$2:K432=52815),$H$2:Q432)</f>
        <v>3</v>
      </c>
      <c r="W433" s="15"/>
      <c r="X433" s="15"/>
      <c r="Y433" s="15"/>
      <c r="Z433" t="s">
        <v>243</v>
      </c>
      <c r="AB433" t="s">
        <v>244</v>
      </c>
      <c r="AC433" s="7">
        <f>AC432</f>
        <v>42184</v>
      </c>
      <c r="AD433" t="str">
        <f>M433&amp;" - "&amp;L433&amp;" - "&amp;J433&amp;" - "&amp;K433</f>
        <v>GILD - Div - Mt - 112414</v>
      </c>
      <c r="AG433" s="13">
        <f>-AG432</f>
        <v>0</v>
      </c>
      <c r="AI433" t="str">
        <f t="shared" si="15"/>
        <v>Dividend from GILD - Mt - 112414</v>
      </c>
      <c r="AK433" s="18"/>
      <c r="AL433" s="19"/>
      <c r="AM433" s="20"/>
      <c r="AN433" s="20"/>
      <c r="AO433" s="21"/>
      <c r="AP433" s="22"/>
    </row>
    <row r="434" spans="1:42" ht="15" hidden="1" thickBot="1" x14ac:dyDescent="0.4">
      <c r="A434" t="s">
        <v>845</v>
      </c>
      <c r="B434" t="s">
        <v>66</v>
      </c>
      <c r="C434" t="s">
        <v>12</v>
      </c>
      <c r="D434">
        <v>112414</v>
      </c>
      <c r="F434" s="7">
        <v>42186</v>
      </c>
      <c r="G434" t="s">
        <v>102</v>
      </c>
      <c r="H434">
        <v>0</v>
      </c>
      <c r="J434" t="s">
        <v>12</v>
      </c>
      <c r="K434">
        <v>112414</v>
      </c>
      <c r="L434" t="s">
        <v>15</v>
      </c>
      <c r="M434" t="s">
        <v>66</v>
      </c>
      <c r="N434" s="12" t="s">
        <v>249</v>
      </c>
      <c r="R434" s="13">
        <f>ROUND(IF(K434=112414,W434,IF(K434=22115,X434,Y434))*AP434,2)</f>
        <v>0</v>
      </c>
      <c r="S434">
        <f t="shared" si="14"/>
        <v>10.5</v>
      </c>
      <c r="T434">
        <f>SUMPRODUCT(--($D$2:M433=M434), --($B$2:K433=112414),$H$2:Q433)</f>
        <v>0</v>
      </c>
      <c r="U434">
        <f>SUMPRODUCT(--($D$2:M433=M434), --($B$2:K433=22115),$H$2:Q433)</f>
        <v>0</v>
      </c>
      <c r="V434">
        <f>SUMPRODUCT(--($D$2:M433=M434), --($B$2:K433=52815),$H$2:Q433)</f>
        <v>10.5</v>
      </c>
      <c r="W434" s="15">
        <f>T434/S434</f>
        <v>0</v>
      </c>
      <c r="X434" s="15">
        <f>U434/S434</f>
        <v>0</v>
      </c>
      <c r="Y434" s="15">
        <f>V434/S434</f>
        <v>1</v>
      </c>
      <c r="Z434" t="s">
        <v>243</v>
      </c>
      <c r="AB434" t="s">
        <v>244</v>
      </c>
      <c r="AC434" s="7">
        <f>AK434</f>
        <v>42186</v>
      </c>
      <c r="AD434" t="s">
        <v>102</v>
      </c>
      <c r="AF434" t="str">
        <f>"Cash From "&amp;AI434</f>
        <v>Cash From Dividend from HRB - Mt - 112414</v>
      </c>
      <c r="AG434" s="16">
        <f>R434</f>
        <v>0</v>
      </c>
      <c r="AI434" t="str">
        <f t="shared" si="15"/>
        <v>Dividend from HRB - Mt - 112414</v>
      </c>
      <c r="AK434" s="18">
        <v>42186</v>
      </c>
      <c r="AL434" s="19" t="s">
        <v>360</v>
      </c>
      <c r="AM434" s="20" t="s">
        <v>328</v>
      </c>
      <c r="AN434" s="20" t="s">
        <v>329</v>
      </c>
      <c r="AO434" s="21" t="s">
        <v>329</v>
      </c>
      <c r="AP434" s="22">
        <v>2.1</v>
      </c>
    </row>
    <row r="435" spans="1:42" ht="15" hidden="1" thickBot="1" x14ac:dyDescent="0.4">
      <c r="A435" t="s">
        <v>845</v>
      </c>
      <c r="B435" t="s">
        <v>51</v>
      </c>
      <c r="C435" t="s">
        <v>12</v>
      </c>
      <c r="D435">
        <v>112414</v>
      </c>
      <c r="F435" s="7">
        <v>42186</v>
      </c>
      <c r="G435" t="s">
        <v>102</v>
      </c>
      <c r="H435">
        <v>1.76</v>
      </c>
      <c r="J435" t="s">
        <v>12</v>
      </c>
      <c r="K435">
        <v>112414</v>
      </c>
      <c r="L435" t="s">
        <v>15</v>
      </c>
      <c r="M435" t="s">
        <v>51</v>
      </c>
      <c r="N435" s="12" t="s">
        <v>249</v>
      </c>
      <c r="R435" s="13">
        <f>ROUND(IF(K435=112414,W435,IF(K435=22115,X435,Y435))*AP435,2)</f>
        <v>1.76</v>
      </c>
      <c r="S435">
        <f t="shared" ref="S435:S460" si="16">SUM(T435:V435)</f>
        <v>9.379999999999999</v>
      </c>
      <c r="T435">
        <f>SUMPRODUCT(--($D$2:M434=M435), --($B$2:K434=112414),$H$2:Q434)</f>
        <v>4.3899999999999997</v>
      </c>
      <c r="U435">
        <f>SUMPRODUCT(--($D$2:M434=M435), --($B$2:K434=22115),$H$2:Q434)</f>
        <v>0</v>
      </c>
      <c r="V435">
        <f>SUMPRODUCT(--($D$2:M434=M435), --($B$2:K434=52815),$H$2:Q434)</f>
        <v>4.99</v>
      </c>
      <c r="W435" s="15">
        <f>T435/S435</f>
        <v>0.4680170575692964</v>
      </c>
      <c r="X435" s="15">
        <f>U435/S435</f>
        <v>0</v>
      </c>
      <c r="Y435" s="15">
        <f>V435/S435</f>
        <v>0.53198294243070365</v>
      </c>
      <c r="Z435" t="s">
        <v>243</v>
      </c>
      <c r="AB435" t="s">
        <v>244</v>
      </c>
      <c r="AC435" s="7">
        <f>AK435</f>
        <v>42186</v>
      </c>
      <c r="AD435" t="s">
        <v>102</v>
      </c>
      <c r="AF435" t="str">
        <f>"Cash From "&amp;AI435</f>
        <v>Cash From Dividend from VIAB - Mt - 112414</v>
      </c>
      <c r="AG435" s="16">
        <f>R435</f>
        <v>1.76</v>
      </c>
      <c r="AI435" t="str">
        <f t="shared" ref="AI435:AI460" si="17">"Dividend from "&amp;M435&amp;" - "&amp;J435&amp;" - "&amp;K435</f>
        <v>Dividend from VIAB - Mt - 112414</v>
      </c>
      <c r="AK435" s="18">
        <v>42186</v>
      </c>
      <c r="AL435" s="19" t="s">
        <v>361</v>
      </c>
      <c r="AM435" s="20" t="s">
        <v>328</v>
      </c>
      <c r="AN435" s="20" t="s">
        <v>329</v>
      </c>
      <c r="AO435" s="21" t="s">
        <v>329</v>
      </c>
      <c r="AP435" s="22">
        <v>3.75</v>
      </c>
    </row>
    <row r="436" spans="1:42" ht="15" hidden="1" thickBot="1" x14ac:dyDescent="0.4">
      <c r="A436" t="s">
        <v>845</v>
      </c>
      <c r="B436" t="s">
        <v>51</v>
      </c>
      <c r="C436" t="s">
        <v>12</v>
      </c>
      <c r="D436">
        <v>112414</v>
      </c>
      <c r="F436" s="7">
        <v>42186</v>
      </c>
      <c r="G436" t="s">
        <v>587</v>
      </c>
      <c r="H436">
        <v>-1.76</v>
      </c>
      <c r="J436" t="s">
        <v>12</v>
      </c>
      <c r="K436">
        <v>112414</v>
      </c>
      <c r="L436" t="s">
        <v>15</v>
      </c>
      <c r="M436" t="str">
        <f>M435</f>
        <v>VIAB</v>
      </c>
      <c r="N436" s="12" t="str">
        <f>AL435</f>
        <v>9.3800 SHRS VIACOM INC NEW CL B RD 06/15 PD 07/01/15</v>
      </c>
      <c r="S436">
        <f t="shared" si="16"/>
        <v>9.379999999999999</v>
      </c>
      <c r="T436">
        <f>SUMPRODUCT(--($D$2:M435=M436), --($B$2:K435=112414),$H$2:Q435)</f>
        <v>4.3899999999999997</v>
      </c>
      <c r="U436">
        <f>SUMPRODUCT(--($D$2:M435=M436), --($B$2:K435=22115),$H$2:Q435)</f>
        <v>0</v>
      </c>
      <c r="V436">
        <f>SUMPRODUCT(--($D$2:M435=M436), --($B$2:K435=52815),$H$2:Q435)</f>
        <v>4.99</v>
      </c>
      <c r="W436" s="15"/>
      <c r="X436" s="15"/>
      <c r="Y436" s="15"/>
      <c r="Z436" t="s">
        <v>243</v>
      </c>
      <c r="AB436" t="s">
        <v>244</v>
      </c>
      <c r="AC436" s="7">
        <f>AC435</f>
        <v>42186</v>
      </c>
      <c r="AD436" t="str">
        <f>M436&amp;" - "&amp;L436&amp;" - "&amp;J436&amp;" - "&amp;K436</f>
        <v>VIAB - Div - Mt - 112414</v>
      </c>
      <c r="AG436" s="13">
        <f>-AG435</f>
        <v>-1.76</v>
      </c>
      <c r="AI436" t="str">
        <f t="shared" si="17"/>
        <v>Dividend from VIAB - Mt - 112414</v>
      </c>
      <c r="AK436" s="18"/>
      <c r="AL436" s="19"/>
      <c r="AM436" s="20"/>
      <c r="AN436" s="20"/>
      <c r="AO436" s="21"/>
      <c r="AP436" s="22"/>
    </row>
    <row r="437" spans="1:42" ht="15" hidden="1" thickBot="1" x14ac:dyDescent="0.4">
      <c r="A437" t="s">
        <v>845</v>
      </c>
      <c r="B437" t="s">
        <v>56</v>
      </c>
      <c r="C437" t="s">
        <v>12</v>
      </c>
      <c r="D437">
        <v>22115</v>
      </c>
      <c r="F437" s="7">
        <v>42187</v>
      </c>
      <c r="G437" t="s">
        <v>102</v>
      </c>
      <c r="H437">
        <v>1.21</v>
      </c>
      <c r="J437" t="s">
        <v>12</v>
      </c>
      <c r="K437">
        <v>22115</v>
      </c>
      <c r="L437" t="s">
        <v>15</v>
      </c>
      <c r="M437" t="str">
        <f>M435</f>
        <v>VIAB</v>
      </c>
      <c r="N437" s="12" t="s">
        <v>249</v>
      </c>
      <c r="R437" s="13">
        <f>ROUND(IF(K437=112414,W437,IF(K437=22115,X437,Y437))*AP435,2)</f>
        <v>0</v>
      </c>
      <c r="S437">
        <f t="shared" si="16"/>
        <v>9.379999999999999</v>
      </c>
      <c r="T437">
        <f>SUMPRODUCT(--($D$2:M436=M437), --($B$2:K436=112414),$H$2:Q436)</f>
        <v>4.3899999999999997</v>
      </c>
      <c r="U437">
        <f>SUMPRODUCT(--($D$2:M436=M437), --($B$2:K436=22115),$H$2:Q436)</f>
        <v>0</v>
      </c>
      <c r="V437">
        <f>SUMPRODUCT(--($D$2:M436=M437), --($B$2:K436=52815),$H$2:Q436)</f>
        <v>4.99</v>
      </c>
      <c r="W437" s="15">
        <f>T437/S437</f>
        <v>0.4680170575692964</v>
      </c>
      <c r="X437" s="15">
        <f>U437/S437</f>
        <v>0</v>
      </c>
      <c r="Y437" s="15">
        <f>V437/S437</f>
        <v>0.53198294243070365</v>
      </c>
      <c r="Z437" t="s">
        <v>243</v>
      </c>
      <c r="AB437" t="s">
        <v>244</v>
      </c>
      <c r="AC437" s="7">
        <f>AC435</f>
        <v>42186</v>
      </c>
      <c r="AD437" t="s">
        <v>102</v>
      </c>
      <c r="AF437" t="str">
        <f>"Cash From "&amp;AI437</f>
        <v>Cash From Dividend from VIAB - Mt - 22115</v>
      </c>
      <c r="AG437" s="16">
        <f>R437</f>
        <v>0</v>
      </c>
      <c r="AI437" t="str">
        <f t="shared" si="17"/>
        <v>Dividend from VIAB - Mt - 22115</v>
      </c>
      <c r="AK437" s="18"/>
      <c r="AL437" s="19"/>
      <c r="AM437" s="20"/>
      <c r="AN437" s="20"/>
      <c r="AO437" s="21"/>
      <c r="AP437" s="22"/>
    </row>
    <row r="438" spans="1:42" ht="15" hidden="1" thickBot="1" x14ac:dyDescent="0.4">
      <c r="A438" t="s">
        <v>845</v>
      </c>
      <c r="B438" t="s">
        <v>56</v>
      </c>
      <c r="C438" t="s">
        <v>12</v>
      </c>
      <c r="D438">
        <v>22115</v>
      </c>
      <c r="F438" s="7">
        <v>42187</v>
      </c>
      <c r="G438" t="s">
        <v>587</v>
      </c>
      <c r="H438">
        <v>-1.21</v>
      </c>
      <c r="J438" t="s">
        <v>12</v>
      </c>
      <c r="K438">
        <v>22115</v>
      </c>
      <c r="L438" t="s">
        <v>15</v>
      </c>
      <c r="M438" t="str">
        <f>M435</f>
        <v>VIAB</v>
      </c>
      <c r="S438">
        <f t="shared" si="16"/>
        <v>9.379999999999999</v>
      </c>
      <c r="T438">
        <f>SUMPRODUCT(--($D$2:M437=M438), --($B$2:K437=112414),$H$2:Q437)</f>
        <v>4.3899999999999997</v>
      </c>
      <c r="U438">
        <f>SUMPRODUCT(--($D$2:M437=M438), --($B$2:K437=22115),$H$2:Q437)</f>
        <v>0</v>
      </c>
      <c r="V438">
        <f>SUMPRODUCT(--($D$2:M437=M438), --($B$2:K437=52815),$H$2:Q437)</f>
        <v>4.99</v>
      </c>
      <c r="W438" s="15"/>
      <c r="X438" s="15"/>
      <c r="Y438" s="15"/>
      <c r="Z438" t="s">
        <v>243</v>
      </c>
      <c r="AB438" t="s">
        <v>244</v>
      </c>
      <c r="AC438" s="7">
        <f>AC435</f>
        <v>42186</v>
      </c>
      <c r="AD438" t="str">
        <f>M438&amp;" - "&amp;L438&amp;" - "&amp;J438&amp;" - "&amp;K438</f>
        <v>VIAB - Div - Mt - 22115</v>
      </c>
      <c r="AG438" s="13">
        <f>-AG437</f>
        <v>0</v>
      </c>
      <c r="AI438" t="str">
        <f t="shared" si="17"/>
        <v>Dividend from VIAB - Mt - 22115</v>
      </c>
      <c r="AK438" s="18"/>
      <c r="AL438" s="19"/>
      <c r="AM438" s="20"/>
      <c r="AN438" s="20"/>
      <c r="AO438" s="21"/>
      <c r="AP438" s="22"/>
    </row>
    <row r="439" spans="1:42" ht="15" hidden="1" thickBot="1" x14ac:dyDescent="0.4">
      <c r="A439" t="s">
        <v>845</v>
      </c>
      <c r="B439" t="s">
        <v>56</v>
      </c>
      <c r="C439" t="s">
        <v>12</v>
      </c>
      <c r="D439">
        <v>52815</v>
      </c>
      <c r="F439" s="7">
        <v>42187</v>
      </c>
      <c r="G439" t="s">
        <v>587</v>
      </c>
      <c r="H439">
        <v>0</v>
      </c>
      <c r="J439" t="s">
        <v>12</v>
      </c>
      <c r="K439">
        <v>52815</v>
      </c>
      <c r="L439" t="s">
        <v>15</v>
      </c>
      <c r="M439" t="str">
        <f>M436</f>
        <v>VIAB</v>
      </c>
      <c r="S439">
        <f t="shared" si="16"/>
        <v>9.379999999999999</v>
      </c>
      <c r="T439">
        <f>SUMPRODUCT(--($D$2:M438=M439), --($B$2:K438=112414),$H$2:Q438)</f>
        <v>4.3899999999999997</v>
      </c>
      <c r="U439">
        <f>SUMPRODUCT(--($D$2:M438=M439), --($B$2:K438=22115),$H$2:Q438)</f>
        <v>0</v>
      </c>
      <c r="V439">
        <f>SUMPRODUCT(--($D$2:M438=M439), --($B$2:K438=52815),$H$2:Q438)</f>
        <v>4.99</v>
      </c>
      <c r="W439" s="15"/>
      <c r="X439" s="15"/>
      <c r="Y439" s="15"/>
      <c r="Z439" t="s">
        <v>243</v>
      </c>
      <c r="AB439" t="s">
        <v>244</v>
      </c>
      <c r="AC439" s="7">
        <f>AC436</f>
        <v>42186</v>
      </c>
      <c r="AD439" t="str">
        <f>M439&amp;" - "&amp;L439&amp;" - "&amp;J439&amp;" - "&amp;K439</f>
        <v>VIAB - Div - Mt - 52815</v>
      </c>
      <c r="AG439" s="13">
        <f>-AG438</f>
        <v>0</v>
      </c>
      <c r="AI439" t="str">
        <f t="shared" si="17"/>
        <v>Dividend from VIAB - Mt - 52815</v>
      </c>
      <c r="AK439" s="18"/>
      <c r="AL439" s="19"/>
      <c r="AM439" s="20"/>
      <c r="AN439" s="20"/>
      <c r="AO439" s="21"/>
      <c r="AP439" s="22"/>
    </row>
    <row r="440" spans="1:42" ht="15" hidden="1" thickBot="1" x14ac:dyDescent="0.4">
      <c r="A440" t="s">
        <v>845</v>
      </c>
      <c r="B440" t="s">
        <v>56</v>
      </c>
      <c r="C440" t="s">
        <v>12</v>
      </c>
      <c r="D440">
        <v>52815</v>
      </c>
      <c r="F440" s="7">
        <v>42187</v>
      </c>
      <c r="G440" t="s">
        <v>102</v>
      </c>
      <c r="H440">
        <v>0</v>
      </c>
      <c r="J440" t="s">
        <v>12</v>
      </c>
      <c r="K440">
        <v>52815</v>
      </c>
      <c r="L440" t="s">
        <v>15</v>
      </c>
      <c r="M440" t="str">
        <f>M438</f>
        <v>VIAB</v>
      </c>
      <c r="N440" s="12" t="s">
        <v>249</v>
      </c>
      <c r="R440" s="13">
        <f>AP436-R436-R438</f>
        <v>0</v>
      </c>
      <c r="S440">
        <f t="shared" si="16"/>
        <v>9.379999999999999</v>
      </c>
      <c r="T440">
        <f>SUMPRODUCT(--($D$2:M439=M440), --($B$2:K439=112414),$H$2:Q439)</f>
        <v>4.3899999999999997</v>
      </c>
      <c r="U440">
        <f>SUMPRODUCT(--($D$2:M439=M440), --($B$2:K439=22115),$H$2:Q439)</f>
        <v>0</v>
      </c>
      <c r="V440">
        <f>SUMPRODUCT(--($D$2:M439=M440), --($B$2:K439=52815),$H$2:Q439)</f>
        <v>4.99</v>
      </c>
      <c r="W440" s="15">
        <f>T440/S440</f>
        <v>0.4680170575692964</v>
      </c>
      <c r="X440" s="15">
        <f>U440/S440</f>
        <v>0</v>
      </c>
      <c r="Y440" s="15">
        <f>V440/S440</f>
        <v>0.53198294243070365</v>
      </c>
      <c r="Z440" t="s">
        <v>243</v>
      </c>
      <c r="AB440" t="s">
        <v>244</v>
      </c>
      <c r="AC440" s="7">
        <f>AC438</f>
        <v>42186</v>
      </c>
      <c r="AD440" t="s">
        <v>102</v>
      </c>
      <c r="AF440" t="str">
        <f>"Cash From "&amp;AI440</f>
        <v>Cash From Dividend from VIAB - Mt - 52815</v>
      </c>
      <c r="AG440" s="16">
        <f>R440</f>
        <v>0</v>
      </c>
      <c r="AI440" t="str">
        <f t="shared" si="17"/>
        <v>Dividend from VIAB - Mt - 52815</v>
      </c>
      <c r="AK440" s="18"/>
      <c r="AL440" s="19"/>
      <c r="AM440" s="20"/>
      <c r="AN440" s="20"/>
      <c r="AO440" s="21"/>
      <c r="AP440" s="22"/>
    </row>
    <row r="441" spans="1:42" ht="15" hidden="1" thickBot="1" x14ac:dyDescent="0.4">
      <c r="A441" t="s">
        <v>845</v>
      </c>
      <c r="B441" t="s">
        <v>56</v>
      </c>
      <c r="C441" t="s">
        <v>12</v>
      </c>
      <c r="D441">
        <v>112414</v>
      </c>
      <c r="F441" s="7">
        <v>42187</v>
      </c>
      <c r="G441" t="s">
        <v>587</v>
      </c>
      <c r="H441">
        <v>0</v>
      </c>
      <c r="J441" t="s">
        <v>12</v>
      </c>
      <c r="K441">
        <v>112414</v>
      </c>
      <c r="L441" t="s">
        <v>15</v>
      </c>
      <c r="M441" t="str">
        <f>M440</f>
        <v>VIAB</v>
      </c>
      <c r="N441" s="12">
        <f>AL440</f>
        <v>0</v>
      </c>
      <c r="S441">
        <f t="shared" si="16"/>
        <v>9.379999999999999</v>
      </c>
      <c r="T441">
        <f>SUMPRODUCT(--($D$2:M440=M441), --($B$2:K440=112414),$H$2:Q440)</f>
        <v>4.3899999999999997</v>
      </c>
      <c r="U441">
        <f>SUMPRODUCT(--($D$2:M440=M441), --($B$2:K440=22115),$H$2:Q440)</f>
        <v>0</v>
      </c>
      <c r="V441">
        <f>SUMPRODUCT(--($D$2:M440=M441), --($B$2:K440=52815),$H$2:Q440)</f>
        <v>4.99</v>
      </c>
      <c r="W441" s="15"/>
      <c r="X441" s="15"/>
      <c r="Y441" s="15"/>
      <c r="Z441" t="s">
        <v>243</v>
      </c>
      <c r="AB441" t="s">
        <v>244</v>
      </c>
      <c r="AC441" s="7">
        <f>AC440</f>
        <v>42186</v>
      </c>
      <c r="AD441" t="str">
        <f>M441&amp;" - "&amp;L441&amp;" - "&amp;J441&amp;" - "&amp;K441</f>
        <v>VIAB - Div - Mt - 112414</v>
      </c>
      <c r="AG441" s="13">
        <f>-AG440</f>
        <v>0</v>
      </c>
      <c r="AI441" t="str">
        <f t="shared" si="17"/>
        <v>Dividend from VIAB - Mt - 112414</v>
      </c>
      <c r="AK441" s="18"/>
      <c r="AL441" s="19"/>
      <c r="AM441" s="20"/>
      <c r="AN441" s="20"/>
      <c r="AO441" s="21"/>
      <c r="AP441" s="22"/>
    </row>
    <row r="442" spans="1:42" ht="15" hidden="1" thickBot="1" x14ac:dyDescent="0.4">
      <c r="A442" t="s">
        <v>845</v>
      </c>
      <c r="B442" t="s">
        <v>56</v>
      </c>
      <c r="C442" t="s">
        <v>12</v>
      </c>
      <c r="D442">
        <v>112414</v>
      </c>
      <c r="F442" s="7">
        <v>42187</v>
      </c>
      <c r="G442" t="s">
        <v>102</v>
      </c>
      <c r="H442">
        <v>0</v>
      </c>
      <c r="J442" t="s">
        <v>12</v>
      </c>
      <c r="K442">
        <v>112414</v>
      </c>
      <c r="L442" t="s">
        <v>15</v>
      </c>
      <c r="M442" t="s">
        <v>56</v>
      </c>
      <c r="N442" s="12" t="s">
        <v>249</v>
      </c>
      <c r="R442" s="13">
        <f>ROUND(IF(K442=112414,W442,IF(K442=22115,X442,Y442))*AP442,2)</f>
        <v>0</v>
      </c>
      <c r="S442">
        <f t="shared" si="16"/>
        <v>5.74</v>
      </c>
      <c r="T442">
        <f>SUMPRODUCT(--($D$2:M441=M442), --($B$2:K441=112414),$H$2:Q441)</f>
        <v>0</v>
      </c>
      <c r="U442">
        <f>SUMPRODUCT(--($D$2:M441=M442), --($B$2:K441=22115),$H$2:Q441)</f>
        <v>5.74</v>
      </c>
      <c r="V442">
        <f>SUMPRODUCT(--($D$2:M441=M442), --($B$2:K441=52815),$H$2:Q441)</f>
        <v>0</v>
      </c>
      <c r="W442" s="15">
        <f>T442/S442</f>
        <v>0</v>
      </c>
      <c r="X442" s="15">
        <f>U442/S442</f>
        <v>1</v>
      </c>
      <c r="Y442" s="15">
        <f>V442/S442</f>
        <v>0</v>
      </c>
      <c r="Z442" t="s">
        <v>243</v>
      </c>
      <c r="AB442" t="s">
        <v>244</v>
      </c>
      <c r="AC442" s="7">
        <f>AK442</f>
        <v>42187</v>
      </c>
      <c r="AD442" t="s">
        <v>102</v>
      </c>
      <c r="AF442" t="str">
        <f>"Cash From "&amp;AI442</f>
        <v>Cash From Dividend from FLR - Mt - 112414</v>
      </c>
      <c r="AG442" s="16">
        <f>R442</f>
        <v>0</v>
      </c>
      <c r="AI442" t="str">
        <f t="shared" si="17"/>
        <v>Dividend from FLR - Mt - 112414</v>
      </c>
      <c r="AK442" s="18">
        <v>42187</v>
      </c>
      <c r="AL442" s="19" t="s">
        <v>362</v>
      </c>
      <c r="AM442" s="20" t="s">
        <v>328</v>
      </c>
      <c r="AN442" s="20" t="s">
        <v>329</v>
      </c>
      <c r="AO442" s="21" t="s">
        <v>329</v>
      </c>
      <c r="AP442" s="22">
        <v>1.21</v>
      </c>
    </row>
    <row r="443" spans="1:42" ht="15" hidden="1" thickBot="1" x14ac:dyDescent="0.4">
      <c r="A443" t="s">
        <v>845</v>
      </c>
      <c r="B443" t="s">
        <v>64</v>
      </c>
      <c r="C443" t="s">
        <v>12</v>
      </c>
      <c r="D443">
        <v>22115</v>
      </c>
      <c r="F443" s="7">
        <v>42200</v>
      </c>
      <c r="G443" t="s">
        <v>587</v>
      </c>
      <c r="H443">
        <v>0</v>
      </c>
      <c r="J443" t="s">
        <v>12</v>
      </c>
      <c r="K443">
        <v>22115</v>
      </c>
      <c r="L443" t="s">
        <v>15</v>
      </c>
      <c r="M443" t="str">
        <f>M440</f>
        <v>VIAB</v>
      </c>
      <c r="S443">
        <f t="shared" si="16"/>
        <v>9.379999999999999</v>
      </c>
      <c r="T443">
        <f>SUMPRODUCT(--($D$2:M442=M443), --($B$2:K442=112414),$H$2:Q442)</f>
        <v>4.3899999999999997</v>
      </c>
      <c r="U443">
        <f>SUMPRODUCT(--($D$2:M442=M443), --($B$2:K442=22115),$H$2:Q442)</f>
        <v>0</v>
      </c>
      <c r="V443">
        <f>SUMPRODUCT(--($D$2:M442=M443), --($B$2:K442=52815),$H$2:Q442)</f>
        <v>4.99</v>
      </c>
      <c r="W443" s="15"/>
      <c r="X443" s="15"/>
      <c r="Y443" s="15"/>
      <c r="Z443" t="s">
        <v>243</v>
      </c>
      <c r="AB443" t="s">
        <v>244</v>
      </c>
      <c r="AC443" s="7">
        <f>AC440</f>
        <v>42186</v>
      </c>
      <c r="AD443" t="str">
        <f>M443&amp;" - "&amp;L443&amp;" - "&amp;J443&amp;" - "&amp;K443</f>
        <v>VIAB - Div - Mt - 22115</v>
      </c>
      <c r="AG443" s="13">
        <f>-AG442</f>
        <v>0</v>
      </c>
      <c r="AI443" t="str">
        <f t="shared" si="17"/>
        <v>Dividend from VIAB - Mt - 22115</v>
      </c>
      <c r="AK443" s="18"/>
      <c r="AL443" s="19"/>
      <c r="AM443" s="20"/>
      <c r="AN443" s="20"/>
      <c r="AO443" s="21"/>
      <c r="AP443" s="22"/>
    </row>
    <row r="444" spans="1:42" ht="15" hidden="1" thickBot="1" x14ac:dyDescent="0.4">
      <c r="A444" t="s">
        <v>845</v>
      </c>
      <c r="B444" t="s">
        <v>64</v>
      </c>
      <c r="C444" t="s">
        <v>12</v>
      </c>
      <c r="D444">
        <v>22115</v>
      </c>
      <c r="F444" s="7">
        <v>42200</v>
      </c>
      <c r="G444" t="s">
        <v>102</v>
      </c>
      <c r="H444">
        <v>0</v>
      </c>
      <c r="J444" t="s">
        <v>12</v>
      </c>
      <c r="K444">
        <v>22115</v>
      </c>
      <c r="L444" t="s">
        <v>15</v>
      </c>
      <c r="M444" t="str">
        <f>M442</f>
        <v>FLR</v>
      </c>
      <c r="N444" s="12" t="s">
        <v>249</v>
      </c>
      <c r="R444" s="13">
        <f>ROUND(IF(K444=112414,W444,IF(K444=22115,X444,Y444))*AP442,2)</f>
        <v>1.21</v>
      </c>
      <c r="S444">
        <f t="shared" si="16"/>
        <v>5.74</v>
      </c>
      <c r="T444">
        <f>SUMPRODUCT(--($D$2:M443=M444), --($B$2:K443=112414),$H$2:Q443)</f>
        <v>0</v>
      </c>
      <c r="U444">
        <f>SUMPRODUCT(--($D$2:M443=M444), --($B$2:K443=22115),$H$2:Q443)</f>
        <v>5.74</v>
      </c>
      <c r="V444">
        <f>SUMPRODUCT(--($D$2:M443=M444), --($B$2:K443=52815),$H$2:Q443)</f>
        <v>0</v>
      </c>
      <c r="W444" s="15">
        <f>T444/S444</f>
        <v>0</v>
      </c>
      <c r="X444" s="15">
        <f>U444/S444</f>
        <v>1</v>
      </c>
      <c r="Y444" s="15">
        <f>V444/S444</f>
        <v>0</v>
      </c>
      <c r="Z444" t="s">
        <v>243</v>
      </c>
      <c r="AB444" t="s">
        <v>244</v>
      </c>
      <c r="AC444" s="7">
        <f>AC442</f>
        <v>42187</v>
      </c>
      <c r="AD444" t="s">
        <v>102</v>
      </c>
      <c r="AF444" t="str">
        <f>"Cash From "&amp;AI444</f>
        <v>Cash From Dividend from FLR - Mt - 22115</v>
      </c>
      <c r="AG444" s="16">
        <f>R444</f>
        <v>1.21</v>
      </c>
      <c r="AI444" t="str">
        <f t="shared" si="17"/>
        <v>Dividend from FLR - Mt - 22115</v>
      </c>
      <c r="AK444" s="18"/>
      <c r="AL444" s="19"/>
      <c r="AM444" s="20"/>
      <c r="AN444" s="20"/>
      <c r="AO444" s="21"/>
      <c r="AP444" s="22"/>
    </row>
    <row r="445" spans="1:42" ht="15" hidden="1" thickBot="1" x14ac:dyDescent="0.4">
      <c r="A445" t="s">
        <v>845</v>
      </c>
      <c r="B445" t="s">
        <v>64</v>
      </c>
      <c r="C445" t="s">
        <v>12</v>
      </c>
      <c r="D445">
        <v>52815</v>
      </c>
      <c r="F445" s="7">
        <v>42200</v>
      </c>
      <c r="G445" t="s">
        <v>102</v>
      </c>
      <c r="H445">
        <v>2.33</v>
      </c>
      <c r="J445" t="s">
        <v>12</v>
      </c>
      <c r="K445">
        <v>52815</v>
      </c>
      <c r="L445" t="s">
        <v>15</v>
      </c>
      <c r="M445" t="str">
        <f>M443</f>
        <v>VIAB</v>
      </c>
      <c r="N445" s="12" t="s">
        <v>249</v>
      </c>
      <c r="R445" s="13">
        <f>AP441-R441-R443</f>
        <v>0</v>
      </c>
      <c r="S445">
        <f t="shared" si="16"/>
        <v>9.379999999999999</v>
      </c>
      <c r="T445">
        <f>SUMPRODUCT(--($D$2:M444=M445), --($B$2:K444=112414),$H$2:Q444)</f>
        <v>4.3899999999999997</v>
      </c>
      <c r="U445">
        <f>SUMPRODUCT(--($D$2:M444=M445), --($B$2:K444=22115),$H$2:Q444)</f>
        <v>0</v>
      </c>
      <c r="V445">
        <f>SUMPRODUCT(--($D$2:M444=M445), --($B$2:K444=52815),$H$2:Q444)</f>
        <v>4.99</v>
      </c>
      <c r="W445" s="15">
        <f>T445/S445</f>
        <v>0.4680170575692964</v>
      </c>
      <c r="X445" s="15">
        <f>U445/S445</f>
        <v>0</v>
      </c>
      <c r="Y445" s="15">
        <f>V445/S445</f>
        <v>0.53198294243070365</v>
      </c>
      <c r="Z445" t="s">
        <v>243</v>
      </c>
      <c r="AB445" t="s">
        <v>244</v>
      </c>
      <c r="AC445" s="7">
        <f>AC443</f>
        <v>42186</v>
      </c>
      <c r="AD445" t="s">
        <v>102</v>
      </c>
      <c r="AF445" t="str">
        <f>"Cash From "&amp;AI445</f>
        <v>Cash From Dividend from VIAB - Mt - 52815</v>
      </c>
      <c r="AG445" s="16">
        <f>R445</f>
        <v>0</v>
      </c>
      <c r="AI445" t="str">
        <f t="shared" si="17"/>
        <v>Dividend from VIAB - Mt - 52815</v>
      </c>
      <c r="AK445" s="18"/>
      <c r="AL445" s="19"/>
      <c r="AM445" s="20"/>
      <c r="AN445" s="20"/>
      <c r="AO445" s="21"/>
      <c r="AP445" s="22"/>
    </row>
    <row r="446" spans="1:42" ht="15" hidden="1" thickBot="1" x14ac:dyDescent="0.4">
      <c r="A446" t="s">
        <v>845</v>
      </c>
      <c r="B446" t="s">
        <v>64</v>
      </c>
      <c r="C446" t="s">
        <v>12</v>
      </c>
      <c r="D446">
        <v>52815</v>
      </c>
      <c r="F446" s="7">
        <v>42200</v>
      </c>
      <c r="G446" t="s">
        <v>587</v>
      </c>
      <c r="H446">
        <v>-2.33</v>
      </c>
      <c r="J446" t="s">
        <v>12</v>
      </c>
      <c r="K446">
        <v>52815</v>
      </c>
      <c r="L446" t="s">
        <v>15</v>
      </c>
      <c r="M446" t="str">
        <f>M443</f>
        <v>VIAB</v>
      </c>
      <c r="S446">
        <f t="shared" si="16"/>
        <v>9.379999999999999</v>
      </c>
      <c r="T446">
        <f>SUMPRODUCT(--($D$2:M445=M446), --($B$2:K445=112414),$H$2:Q445)</f>
        <v>4.3899999999999997</v>
      </c>
      <c r="U446">
        <f>SUMPRODUCT(--($D$2:M445=M446), --($B$2:K445=22115),$H$2:Q445)</f>
        <v>0</v>
      </c>
      <c r="V446">
        <f>SUMPRODUCT(--($D$2:M445=M446), --($B$2:K445=52815),$H$2:Q445)</f>
        <v>4.99</v>
      </c>
      <c r="W446" s="15"/>
      <c r="X446" s="15"/>
      <c r="Y446" s="15"/>
      <c r="Z446" t="s">
        <v>243</v>
      </c>
      <c r="AB446" t="s">
        <v>244</v>
      </c>
      <c r="AC446" s="7">
        <f>AC443</f>
        <v>42186</v>
      </c>
      <c r="AD446" t="str">
        <f>M446&amp;" - "&amp;L446&amp;" - "&amp;J446&amp;" - "&amp;K446</f>
        <v>VIAB - Div - Mt - 52815</v>
      </c>
      <c r="AG446" s="13">
        <f>-AG445</f>
        <v>0</v>
      </c>
      <c r="AI446" t="str">
        <f t="shared" si="17"/>
        <v>Dividend from VIAB - Mt - 52815</v>
      </c>
      <c r="AK446" s="18"/>
      <c r="AL446" s="19"/>
      <c r="AM446" s="20"/>
      <c r="AN446" s="20"/>
      <c r="AO446" s="21"/>
      <c r="AP446" s="22"/>
    </row>
    <row r="447" spans="1:42" ht="15" hidden="1" thickBot="1" x14ac:dyDescent="0.4">
      <c r="A447" t="s">
        <v>845</v>
      </c>
      <c r="B447" t="s">
        <v>64</v>
      </c>
      <c r="C447" t="s">
        <v>12</v>
      </c>
      <c r="D447">
        <v>112414</v>
      </c>
      <c r="F447" s="7">
        <v>42200</v>
      </c>
      <c r="G447" t="s">
        <v>587</v>
      </c>
      <c r="H447">
        <v>0</v>
      </c>
      <c r="J447" t="s">
        <v>12</v>
      </c>
      <c r="K447">
        <v>112414</v>
      </c>
      <c r="L447" t="s">
        <v>15</v>
      </c>
      <c r="M447" t="str">
        <f>M446</f>
        <v>VIAB</v>
      </c>
      <c r="N447" s="12">
        <f>AL446</f>
        <v>0</v>
      </c>
      <c r="S447">
        <f t="shared" si="16"/>
        <v>9.379999999999999</v>
      </c>
      <c r="T447">
        <f>SUMPRODUCT(--($D$2:M446=M447), --($B$2:K446=112414),$H$2:Q446)</f>
        <v>4.3899999999999997</v>
      </c>
      <c r="U447">
        <f>SUMPRODUCT(--($D$2:M446=M447), --($B$2:K446=22115),$H$2:Q446)</f>
        <v>0</v>
      </c>
      <c r="V447">
        <f>SUMPRODUCT(--($D$2:M446=M447), --($B$2:K446=52815),$H$2:Q446)</f>
        <v>4.99</v>
      </c>
      <c r="W447" s="15"/>
      <c r="X447" s="15"/>
      <c r="Y447" s="15"/>
      <c r="Z447" t="s">
        <v>243</v>
      </c>
      <c r="AB447" t="s">
        <v>244</v>
      </c>
      <c r="AC447" s="7">
        <f>AC446</f>
        <v>42186</v>
      </c>
      <c r="AD447" t="str">
        <f>M447&amp;" - "&amp;L447&amp;" - "&amp;J447&amp;" - "&amp;K447</f>
        <v>VIAB - Div - Mt - 112414</v>
      </c>
      <c r="AG447" s="13">
        <f>-AG446</f>
        <v>0</v>
      </c>
      <c r="AI447" t="str">
        <f t="shared" si="17"/>
        <v>Dividend from VIAB - Mt - 112414</v>
      </c>
      <c r="AK447" s="18"/>
      <c r="AL447" s="19"/>
      <c r="AM447" s="20"/>
      <c r="AN447" s="20"/>
      <c r="AO447" s="21"/>
      <c r="AP447" s="22"/>
    </row>
    <row r="448" spans="1:42" ht="15" hidden="1" thickBot="1" x14ac:dyDescent="0.4">
      <c r="A448" t="s">
        <v>845</v>
      </c>
      <c r="B448" t="s">
        <v>64</v>
      </c>
      <c r="C448" t="s">
        <v>12</v>
      </c>
      <c r="D448">
        <v>112414</v>
      </c>
      <c r="F448" s="7">
        <v>42200</v>
      </c>
      <c r="G448" t="s">
        <v>102</v>
      </c>
      <c r="H448">
        <v>0</v>
      </c>
      <c r="J448" t="s">
        <v>12</v>
      </c>
      <c r="K448">
        <v>112414</v>
      </c>
      <c r="L448" t="s">
        <v>15</v>
      </c>
      <c r="M448" t="s">
        <v>64</v>
      </c>
      <c r="N448" s="12" t="s">
        <v>249</v>
      </c>
      <c r="R448" s="13">
        <f>ROUND(IF(K448=112414,W448,IF(K448=22115,X448,Y448))*AP448,2)</f>
        <v>0</v>
      </c>
      <c r="S448">
        <f t="shared" si="16"/>
        <v>6.29</v>
      </c>
      <c r="T448">
        <f>SUMPRODUCT(--($D$2:M447=M448), --($B$2:K447=112414),$H$2:Q447)</f>
        <v>0</v>
      </c>
      <c r="U448">
        <f>SUMPRODUCT(--($D$2:M447=M448), --($B$2:K447=22115),$H$2:Q447)</f>
        <v>0</v>
      </c>
      <c r="V448">
        <f>SUMPRODUCT(--($D$2:M447=M448), --($B$2:K447=52815),$H$2:Q447)</f>
        <v>6.29</v>
      </c>
      <c r="W448" s="15">
        <f>T448/S448</f>
        <v>0</v>
      </c>
      <c r="X448" s="15">
        <f>U448/S448</f>
        <v>0</v>
      </c>
      <c r="Y448" s="15">
        <f>V448/S448</f>
        <v>1</v>
      </c>
      <c r="Z448" t="s">
        <v>243</v>
      </c>
      <c r="AB448" t="s">
        <v>244</v>
      </c>
      <c r="AC448" s="7">
        <f>AK448</f>
        <v>42200</v>
      </c>
      <c r="AD448" t="s">
        <v>102</v>
      </c>
      <c r="AF448" t="str">
        <f>"Cash From "&amp;AI448</f>
        <v>Cash From Dividend from CPLA - Mt - 112414</v>
      </c>
      <c r="AG448" s="16">
        <f>R448</f>
        <v>0</v>
      </c>
      <c r="AI448" t="str">
        <f t="shared" si="17"/>
        <v>Dividend from CPLA - Mt - 112414</v>
      </c>
      <c r="AK448" s="18">
        <v>42200</v>
      </c>
      <c r="AL448" s="19" t="s">
        <v>363</v>
      </c>
      <c r="AM448" s="20" t="s">
        <v>328</v>
      </c>
      <c r="AN448" s="20" t="s">
        <v>329</v>
      </c>
      <c r="AO448" s="21" t="s">
        <v>329</v>
      </c>
      <c r="AP448" s="22">
        <v>2.33</v>
      </c>
    </row>
    <row r="449" spans="1:42" ht="15" hidden="1" thickBot="1" x14ac:dyDescent="0.4">
      <c r="A449" t="s">
        <v>845</v>
      </c>
      <c r="B449" t="s">
        <v>30</v>
      </c>
      <c r="C449" t="s">
        <v>12</v>
      </c>
      <c r="D449">
        <v>22115</v>
      </c>
      <c r="F449" s="7">
        <v>42207</v>
      </c>
      <c r="G449" t="s">
        <v>587</v>
      </c>
      <c r="H449">
        <v>0</v>
      </c>
      <c r="J449" t="s">
        <v>12</v>
      </c>
      <c r="K449">
        <v>22115</v>
      </c>
      <c r="L449" t="s">
        <v>15</v>
      </c>
      <c r="M449" t="str">
        <f>M446</f>
        <v>VIAB</v>
      </c>
      <c r="S449">
        <f t="shared" si="16"/>
        <v>9.379999999999999</v>
      </c>
      <c r="T449">
        <f>SUMPRODUCT(--($D$2:M448=M449), --($B$2:K448=112414),$H$2:Q448)</f>
        <v>4.3899999999999997</v>
      </c>
      <c r="U449">
        <f>SUMPRODUCT(--($D$2:M448=M449), --($B$2:K448=22115),$H$2:Q448)</f>
        <v>0</v>
      </c>
      <c r="V449">
        <f>SUMPRODUCT(--($D$2:M448=M449), --($B$2:K448=52815),$H$2:Q448)</f>
        <v>4.99</v>
      </c>
      <c r="W449" s="15"/>
      <c r="X449" s="15"/>
      <c r="Y449" s="15"/>
      <c r="Z449" t="s">
        <v>243</v>
      </c>
      <c r="AB449" t="s">
        <v>244</v>
      </c>
      <c r="AC449" s="7">
        <f>AC446</f>
        <v>42186</v>
      </c>
      <c r="AD449" t="str">
        <f>M449&amp;" - "&amp;L449&amp;" - "&amp;J449&amp;" - "&amp;K449</f>
        <v>VIAB - Div - Mt - 22115</v>
      </c>
      <c r="AG449" s="13">
        <f>-AG448</f>
        <v>0</v>
      </c>
      <c r="AI449" t="str">
        <f t="shared" si="17"/>
        <v>Dividend from VIAB - Mt - 22115</v>
      </c>
      <c r="AK449" s="18"/>
      <c r="AL449" s="19"/>
      <c r="AM449" s="20"/>
      <c r="AN449" s="20"/>
      <c r="AO449" s="21"/>
      <c r="AP449" s="22"/>
    </row>
    <row r="450" spans="1:42" ht="15" hidden="1" thickBot="1" x14ac:dyDescent="0.4">
      <c r="A450" t="s">
        <v>845</v>
      </c>
      <c r="B450" t="s">
        <v>30</v>
      </c>
      <c r="C450" t="s">
        <v>12</v>
      </c>
      <c r="D450">
        <v>22115</v>
      </c>
      <c r="F450" s="7">
        <v>42207</v>
      </c>
      <c r="G450" t="s">
        <v>102</v>
      </c>
      <c r="H450">
        <v>0</v>
      </c>
      <c r="J450" t="s">
        <v>12</v>
      </c>
      <c r="K450">
        <v>22115</v>
      </c>
      <c r="L450" t="s">
        <v>15</v>
      </c>
      <c r="M450" t="str">
        <f>M448</f>
        <v>CPLA</v>
      </c>
      <c r="N450" s="12" t="s">
        <v>249</v>
      </c>
      <c r="R450" s="13">
        <f>ROUND(IF(K450=112414,W450,IF(K450=22115,X450,Y450))*AP448,2)</f>
        <v>0</v>
      </c>
      <c r="S450">
        <f t="shared" si="16"/>
        <v>6.29</v>
      </c>
      <c r="T450">
        <f>SUMPRODUCT(--($D$2:M449=M450), --($B$2:K449=112414),$H$2:Q449)</f>
        <v>0</v>
      </c>
      <c r="U450">
        <f>SUMPRODUCT(--($D$2:M449=M450), --($B$2:K449=22115),$H$2:Q449)</f>
        <v>0</v>
      </c>
      <c r="V450">
        <f>SUMPRODUCT(--($D$2:M449=M450), --($B$2:K449=52815),$H$2:Q449)</f>
        <v>6.29</v>
      </c>
      <c r="W450" s="15">
        <f>T450/S450</f>
        <v>0</v>
      </c>
      <c r="X450" s="15">
        <f>U450/S450</f>
        <v>0</v>
      </c>
      <c r="Y450" s="15">
        <f>V450/S450</f>
        <v>1</v>
      </c>
      <c r="Z450" t="s">
        <v>243</v>
      </c>
      <c r="AB450" t="s">
        <v>244</v>
      </c>
      <c r="AC450" s="7">
        <f>AC448</f>
        <v>42200</v>
      </c>
      <c r="AD450" t="s">
        <v>102</v>
      </c>
      <c r="AF450" t="str">
        <f>"Cash From "&amp;AI450</f>
        <v>Cash From Dividend from CPLA - Mt - 22115</v>
      </c>
      <c r="AG450" s="16">
        <f>R450</f>
        <v>0</v>
      </c>
      <c r="AI450" t="str">
        <f t="shared" si="17"/>
        <v>Dividend from CPLA - Mt - 22115</v>
      </c>
      <c r="AK450" s="18"/>
      <c r="AL450" s="19"/>
      <c r="AM450" s="20"/>
      <c r="AN450" s="20"/>
      <c r="AO450" s="21"/>
      <c r="AP450" s="22"/>
    </row>
    <row r="451" spans="1:42" ht="15" hidden="1" thickBot="1" x14ac:dyDescent="0.4">
      <c r="A451" t="s">
        <v>845</v>
      </c>
      <c r="B451" t="s">
        <v>35</v>
      </c>
      <c r="C451" t="s">
        <v>12</v>
      </c>
      <c r="D451">
        <v>22115</v>
      </c>
      <c r="F451" s="7">
        <v>42207</v>
      </c>
      <c r="G451" t="s">
        <v>102</v>
      </c>
      <c r="H451">
        <v>1.27</v>
      </c>
      <c r="J451" t="s">
        <v>12</v>
      </c>
      <c r="K451">
        <v>22115</v>
      </c>
      <c r="L451" t="s">
        <v>15</v>
      </c>
      <c r="M451" t="str">
        <f>M449</f>
        <v>VIAB</v>
      </c>
      <c r="N451" s="12" t="s">
        <v>249</v>
      </c>
      <c r="R451" s="13">
        <f>ROUND(IF(K451=112414,W451,IF(K451=22115,X451,Y451))*AP449,2)</f>
        <v>0</v>
      </c>
      <c r="S451">
        <f t="shared" si="16"/>
        <v>9.379999999999999</v>
      </c>
      <c r="T451">
        <f>SUMPRODUCT(--($D$2:M450=M451), --($B$2:K450=112414),$H$2:Q450)</f>
        <v>4.3899999999999997</v>
      </c>
      <c r="U451">
        <f>SUMPRODUCT(--($D$2:M450=M451), --($B$2:K450=22115),$H$2:Q450)</f>
        <v>0</v>
      </c>
      <c r="V451">
        <f>SUMPRODUCT(--($D$2:M450=M451), --($B$2:K450=52815),$H$2:Q450)</f>
        <v>4.99</v>
      </c>
      <c r="W451" s="15">
        <f>T451/S451</f>
        <v>0.4680170575692964</v>
      </c>
      <c r="X451" s="15">
        <f>U451/S451</f>
        <v>0</v>
      </c>
      <c r="Y451" s="15">
        <f>V451/S451</f>
        <v>0.53198294243070365</v>
      </c>
      <c r="Z451" t="s">
        <v>243</v>
      </c>
      <c r="AB451" t="s">
        <v>244</v>
      </c>
      <c r="AC451" s="7">
        <f>AC449</f>
        <v>42186</v>
      </c>
      <c r="AD451" t="s">
        <v>102</v>
      </c>
      <c r="AF451" t="str">
        <f>"Cash From "&amp;AI451</f>
        <v>Cash From Dividend from VIAB - Mt - 22115</v>
      </c>
      <c r="AG451" s="16">
        <f>R451</f>
        <v>0</v>
      </c>
      <c r="AI451" t="str">
        <f t="shared" si="17"/>
        <v>Dividend from VIAB - Mt - 22115</v>
      </c>
      <c r="AK451" s="18"/>
      <c r="AL451" s="19"/>
      <c r="AM451" s="20"/>
      <c r="AN451" s="20"/>
      <c r="AO451" s="21"/>
      <c r="AP451" s="22"/>
    </row>
    <row r="452" spans="1:42" ht="15" hidden="1" thickBot="1" x14ac:dyDescent="0.4">
      <c r="A452" t="s">
        <v>845</v>
      </c>
      <c r="B452" t="s">
        <v>35</v>
      </c>
      <c r="C452" t="s">
        <v>12</v>
      </c>
      <c r="D452">
        <v>22115</v>
      </c>
      <c r="F452" s="7">
        <v>42207</v>
      </c>
      <c r="G452" t="s">
        <v>587</v>
      </c>
      <c r="H452">
        <v>-1.27</v>
      </c>
      <c r="J452" t="s">
        <v>12</v>
      </c>
      <c r="K452">
        <v>22115</v>
      </c>
      <c r="L452" t="s">
        <v>15</v>
      </c>
      <c r="M452" t="str">
        <f>M449</f>
        <v>VIAB</v>
      </c>
      <c r="S452">
        <f t="shared" si="16"/>
        <v>9.379999999999999</v>
      </c>
      <c r="T452">
        <f>SUMPRODUCT(--($D$2:M451=M452), --($B$2:K451=112414),$H$2:Q451)</f>
        <v>4.3899999999999997</v>
      </c>
      <c r="U452">
        <f>SUMPRODUCT(--($D$2:M451=M452), --($B$2:K451=22115),$H$2:Q451)</f>
        <v>0</v>
      </c>
      <c r="V452">
        <f>SUMPRODUCT(--($D$2:M451=M452), --($B$2:K451=52815),$H$2:Q451)</f>
        <v>4.99</v>
      </c>
      <c r="W452" s="15"/>
      <c r="X452" s="15"/>
      <c r="Y452" s="15"/>
      <c r="Z452" t="s">
        <v>243</v>
      </c>
      <c r="AB452" t="s">
        <v>244</v>
      </c>
      <c r="AC452" s="7">
        <f>AC449</f>
        <v>42186</v>
      </c>
      <c r="AD452" t="str">
        <f>M452&amp;" - "&amp;L452&amp;" - "&amp;J452&amp;" - "&amp;K452</f>
        <v>VIAB - Div - Mt - 22115</v>
      </c>
      <c r="AG452" s="13">
        <f>-AG451</f>
        <v>0</v>
      </c>
      <c r="AI452" t="str">
        <f t="shared" si="17"/>
        <v>Dividend from VIAB - Mt - 22115</v>
      </c>
      <c r="AK452" s="18"/>
      <c r="AL452" s="19"/>
      <c r="AM452" s="20"/>
      <c r="AN452" s="20"/>
      <c r="AO452" s="21"/>
      <c r="AP452" s="22"/>
    </row>
    <row r="453" spans="1:42" ht="15" hidden="1" thickBot="1" x14ac:dyDescent="0.4">
      <c r="A453" t="s">
        <v>845</v>
      </c>
      <c r="B453" t="s">
        <v>30</v>
      </c>
      <c r="C453" t="s">
        <v>12</v>
      </c>
      <c r="D453">
        <v>52815</v>
      </c>
      <c r="F453" s="7">
        <v>42207</v>
      </c>
      <c r="G453" t="s">
        <v>102</v>
      </c>
      <c r="H453">
        <v>2.4100000000000006</v>
      </c>
      <c r="J453" t="s">
        <v>12</v>
      </c>
      <c r="K453">
        <v>52815</v>
      </c>
      <c r="L453" t="s">
        <v>15</v>
      </c>
      <c r="M453" t="str">
        <f>M451</f>
        <v>VIAB</v>
      </c>
      <c r="N453" s="12" t="s">
        <v>249</v>
      </c>
      <c r="R453" s="13">
        <f>AP449-R449-R451</f>
        <v>0</v>
      </c>
      <c r="S453">
        <f t="shared" si="16"/>
        <v>9.379999999999999</v>
      </c>
      <c r="T453">
        <f>SUMPRODUCT(--($D$2:M452=M453), --($B$2:K452=112414),$H$2:Q452)</f>
        <v>4.3899999999999997</v>
      </c>
      <c r="U453">
        <f>SUMPRODUCT(--($D$2:M452=M453), --($B$2:K452=22115),$H$2:Q452)</f>
        <v>0</v>
      </c>
      <c r="V453">
        <f>SUMPRODUCT(--($D$2:M452=M453), --($B$2:K452=52815),$H$2:Q452)</f>
        <v>4.99</v>
      </c>
      <c r="W453" s="15">
        <f>T453/S453</f>
        <v>0.4680170575692964</v>
      </c>
      <c r="X453" s="15">
        <f>U453/S453</f>
        <v>0</v>
      </c>
      <c r="Y453" s="15">
        <f>V453/S453</f>
        <v>0.53198294243070365</v>
      </c>
      <c r="Z453" t="s">
        <v>243</v>
      </c>
      <c r="AB453" t="s">
        <v>244</v>
      </c>
      <c r="AC453" s="7">
        <f>AC451</f>
        <v>42186</v>
      </c>
      <c r="AD453" t="s">
        <v>102</v>
      </c>
      <c r="AF453" t="str">
        <f>"Cash From "&amp;AI453</f>
        <v>Cash From Dividend from VIAB - Mt - 52815</v>
      </c>
      <c r="AG453" s="16">
        <f>R453</f>
        <v>0</v>
      </c>
      <c r="AI453" t="str">
        <f t="shared" si="17"/>
        <v>Dividend from VIAB - Mt - 52815</v>
      </c>
      <c r="AK453" s="18"/>
      <c r="AL453" s="19"/>
      <c r="AM453" s="20"/>
      <c r="AN453" s="20"/>
      <c r="AO453" s="21"/>
      <c r="AP453" s="22"/>
    </row>
    <row r="454" spans="1:42" ht="15" hidden="1" thickBot="1" x14ac:dyDescent="0.4">
      <c r="A454" t="s">
        <v>845</v>
      </c>
      <c r="B454" t="s">
        <v>30</v>
      </c>
      <c r="C454" t="s">
        <v>12</v>
      </c>
      <c r="D454">
        <v>52815</v>
      </c>
      <c r="F454" s="7">
        <v>42207</v>
      </c>
      <c r="G454" t="s">
        <v>587</v>
      </c>
      <c r="H454">
        <v>-2.4100000000000006</v>
      </c>
      <c r="J454" t="s">
        <v>12</v>
      </c>
      <c r="K454">
        <v>52815</v>
      </c>
      <c r="L454" t="s">
        <v>15</v>
      </c>
      <c r="M454" t="str">
        <f>M451</f>
        <v>VIAB</v>
      </c>
      <c r="S454">
        <f t="shared" si="16"/>
        <v>9.379999999999999</v>
      </c>
      <c r="T454">
        <f>SUMPRODUCT(--($D$2:M453=M454), --($B$2:K453=112414),$H$2:Q453)</f>
        <v>4.3899999999999997</v>
      </c>
      <c r="U454">
        <f>SUMPRODUCT(--($D$2:M453=M454), --($B$2:K453=22115),$H$2:Q453)</f>
        <v>0</v>
      </c>
      <c r="V454">
        <f>SUMPRODUCT(--($D$2:M453=M454), --($B$2:K453=52815),$H$2:Q453)</f>
        <v>4.99</v>
      </c>
      <c r="W454" s="15"/>
      <c r="X454" s="15"/>
      <c r="Y454" s="15"/>
      <c r="Z454" t="s">
        <v>243</v>
      </c>
      <c r="AB454" t="s">
        <v>244</v>
      </c>
      <c r="AC454" s="7">
        <f>AC451</f>
        <v>42186</v>
      </c>
      <c r="AD454" t="str">
        <f>M454&amp;" - "&amp;L454&amp;" - "&amp;J454&amp;" - "&amp;K454</f>
        <v>VIAB - Div - Mt - 52815</v>
      </c>
      <c r="AG454" s="13">
        <f>-AG453</f>
        <v>0</v>
      </c>
      <c r="AI454" t="str">
        <f t="shared" si="17"/>
        <v>Dividend from VIAB - Mt - 52815</v>
      </c>
      <c r="AK454" s="18"/>
      <c r="AL454" s="19"/>
      <c r="AM454" s="20"/>
      <c r="AN454" s="20"/>
      <c r="AO454" s="21"/>
      <c r="AP454" s="22"/>
    </row>
    <row r="455" spans="1:42" ht="15" hidden="1" thickBot="1" x14ac:dyDescent="0.4">
      <c r="A455" t="s">
        <v>845</v>
      </c>
      <c r="B455" t="s">
        <v>35</v>
      </c>
      <c r="C455" t="s">
        <v>12</v>
      </c>
      <c r="D455">
        <v>52815</v>
      </c>
      <c r="F455" s="7">
        <v>42207</v>
      </c>
      <c r="G455" t="s">
        <v>102</v>
      </c>
      <c r="H455">
        <v>1.1499999999999999</v>
      </c>
      <c r="J455" t="s">
        <v>12</v>
      </c>
      <c r="K455">
        <v>52815</v>
      </c>
      <c r="L455" t="s">
        <v>15</v>
      </c>
      <c r="M455" t="str">
        <f>M453</f>
        <v>VIAB</v>
      </c>
      <c r="N455" s="12" t="s">
        <v>249</v>
      </c>
      <c r="R455" s="13">
        <f>AP451-R451-R453</f>
        <v>0</v>
      </c>
      <c r="S455">
        <f t="shared" si="16"/>
        <v>9.379999999999999</v>
      </c>
      <c r="T455">
        <f>SUMPRODUCT(--($D$2:M454=M455), --($B$2:K454=112414),$H$2:Q454)</f>
        <v>4.3899999999999997</v>
      </c>
      <c r="U455">
        <f>SUMPRODUCT(--($D$2:M454=M455), --($B$2:K454=22115),$H$2:Q454)</f>
        <v>0</v>
      </c>
      <c r="V455">
        <f>SUMPRODUCT(--($D$2:M454=M455), --($B$2:K454=52815),$H$2:Q454)</f>
        <v>4.99</v>
      </c>
      <c r="W455" s="15">
        <f>T455/S455</f>
        <v>0.4680170575692964</v>
      </c>
      <c r="X455" s="15">
        <f>U455/S455</f>
        <v>0</v>
      </c>
      <c r="Y455" s="15">
        <f>V455/S455</f>
        <v>0.53198294243070365</v>
      </c>
      <c r="Z455" t="s">
        <v>243</v>
      </c>
      <c r="AB455" t="s">
        <v>244</v>
      </c>
      <c r="AC455" s="7">
        <f>AC453</f>
        <v>42186</v>
      </c>
      <c r="AD455" t="s">
        <v>102</v>
      </c>
      <c r="AF455" t="str">
        <f>"Cash From "&amp;AI455</f>
        <v>Cash From Dividend from VIAB - Mt - 52815</v>
      </c>
      <c r="AG455" s="16">
        <f>R455</f>
        <v>0</v>
      </c>
      <c r="AI455" t="str">
        <f t="shared" si="17"/>
        <v>Dividend from VIAB - Mt - 52815</v>
      </c>
      <c r="AK455" s="18"/>
      <c r="AL455" s="19"/>
      <c r="AM455" s="20"/>
      <c r="AN455" s="20"/>
      <c r="AO455" s="21"/>
      <c r="AP455" s="22"/>
    </row>
    <row r="456" spans="1:42" ht="15" hidden="1" thickBot="1" x14ac:dyDescent="0.4">
      <c r="A456" t="s">
        <v>845</v>
      </c>
      <c r="B456" t="s">
        <v>35</v>
      </c>
      <c r="C456" t="s">
        <v>12</v>
      </c>
      <c r="D456">
        <v>52815</v>
      </c>
      <c r="F456" s="7">
        <v>42207</v>
      </c>
      <c r="G456" t="s">
        <v>587</v>
      </c>
      <c r="H456">
        <v>-1.1499999999999999</v>
      </c>
      <c r="J456" t="s">
        <v>12</v>
      </c>
      <c r="K456">
        <v>52815</v>
      </c>
      <c r="L456" t="s">
        <v>15</v>
      </c>
      <c r="M456" t="str">
        <f>M453</f>
        <v>VIAB</v>
      </c>
      <c r="S456">
        <f t="shared" si="16"/>
        <v>9.379999999999999</v>
      </c>
      <c r="T456">
        <f>SUMPRODUCT(--($D$2:M455=M456), --($B$2:K455=112414),$H$2:Q455)</f>
        <v>4.3899999999999997</v>
      </c>
      <c r="U456">
        <f>SUMPRODUCT(--($D$2:M455=M456), --($B$2:K455=22115),$H$2:Q455)</f>
        <v>0</v>
      </c>
      <c r="V456">
        <f>SUMPRODUCT(--($D$2:M455=M456), --($B$2:K455=52815),$H$2:Q455)</f>
        <v>4.99</v>
      </c>
      <c r="W456" s="15"/>
      <c r="X456" s="15"/>
      <c r="Y456" s="15"/>
      <c r="Z456" t="s">
        <v>243</v>
      </c>
      <c r="AB456" t="s">
        <v>244</v>
      </c>
      <c r="AC456" s="7">
        <f>AC453</f>
        <v>42186</v>
      </c>
      <c r="AD456" t="str">
        <f>M456&amp;" - "&amp;L456&amp;" - "&amp;J456&amp;" - "&amp;K456</f>
        <v>VIAB - Div - Mt - 52815</v>
      </c>
      <c r="AG456" s="13">
        <f>-AG455</f>
        <v>0</v>
      </c>
      <c r="AI456" t="str">
        <f t="shared" si="17"/>
        <v>Dividend from VIAB - Mt - 52815</v>
      </c>
      <c r="AK456" s="18"/>
      <c r="AL456" s="19"/>
      <c r="AM456" s="20"/>
      <c r="AN456" s="20"/>
      <c r="AO456" s="21"/>
      <c r="AP456" s="22"/>
    </row>
    <row r="457" spans="1:42" ht="15" hidden="1" thickBot="1" x14ac:dyDescent="0.4">
      <c r="A457" t="s">
        <v>845</v>
      </c>
      <c r="B457" t="s">
        <v>30</v>
      </c>
      <c r="C457" t="s">
        <v>12</v>
      </c>
      <c r="D457">
        <v>112414</v>
      </c>
      <c r="F457" s="7">
        <v>42207</v>
      </c>
      <c r="G457" t="s">
        <v>102</v>
      </c>
      <c r="H457">
        <v>2.5299999999999998</v>
      </c>
      <c r="J457" t="s">
        <v>12</v>
      </c>
      <c r="K457">
        <v>112414</v>
      </c>
      <c r="L457" t="s">
        <v>15</v>
      </c>
      <c r="M457" t="s">
        <v>30</v>
      </c>
      <c r="N457" s="12" t="s">
        <v>249</v>
      </c>
      <c r="R457" s="13">
        <f>ROUND(IF(K457=112414,W457,IF(K457=22115,X457,Y457))*AP457,2)</f>
        <v>2.5299999999999998</v>
      </c>
      <c r="S457">
        <f t="shared" si="16"/>
        <v>23.53</v>
      </c>
      <c r="T457">
        <f>SUMPRODUCT(--($D$2:M456=M457), --($B$2:K456=112414),$H$2:Q456)</f>
        <v>12.03</v>
      </c>
      <c r="U457">
        <f>SUMPRODUCT(--($D$2:M456=M457), --($B$2:K456=22115),$H$2:Q456)</f>
        <v>0</v>
      </c>
      <c r="V457">
        <f>SUMPRODUCT(--($D$2:M456=M457), --($B$2:K456=52815),$H$2:Q456)</f>
        <v>11.5</v>
      </c>
      <c r="W457" s="15">
        <f>T457/S457</f>
        <v>0.51126221844453879</v>
      </c>
      <c r="X457" s="15">
        <f>U457/S457</f>
        <v>0</v>
      </c>
      <c r="Y457" s="15">
        <f>V457/S457</f>
        <v>0.4887377815554611</v>
      </c>
      <c r="Z457" t="s">
        <v>243</v>
      </c>
      <c r="AB457" t="s">
        <v>244</v>
      </c>
      <c r="AC457" s="7">
        <f>AK457</f>
        <v>42207</v>
      </c>
      <c r="AD457" t="s">
        <v>102</v>
      </c>
      <c r="AF457" t="str">
        <f>"Cash From "&amp;AI457</f>
        <v>Cash From Dividend from CSCO - Mt - 112414</v>
      </c>
      <c r="AG457" s="16">
        <f>R457</f>
        <v>2.5299999999999998</v>
      </c>
      <c r="AI457" t="str">
        <f t="shared" si="17"/>
        <v>Dividend from CSCO - Mt - 112414</v>
      </c>
      <c r="AK457" s="18">
        <v>42207</v>
      </c>
      <c r="AL457" s="19" t="s">
        <v>364</v>
      </c>
      <c r="AM457" s="20" t="s">
        <v>328</v>
      </c>
      <c r="AN457" s="20" t="s">
        <v>329</v>
      </c>
      <c r="AO457" s="21" t="s">
        <v>329</v>
      </c>
      <c r="AP457" s="22">
        <v>4.9400000000000004</v>
      </c>
    </row>
    <row r="458" spans="1:42" ht="15" hidden="1" thickBot="1" x14ac:dyDescent="0.4">
      <c r="A458" t="s">
        <v>845</v>
      </c>
      <c r="B458" t="s">
        <v>30</v>
      </c>
      <c r="C458" t="s">
        <v>12</v>
      </c>
      <c r="D458">
        <v>112414</v>
      </c>
      <c r="F458" s="7">
        <v>42207</v>
      </c>
      <c r="G458" t="s">
        <v>587</v>
      </c>
      <c r="H458">
        <v>-2.5299999999999998</v>
      </c>
      <c r="J458" t="s">
        <v>12</v>
      </c>
      <c r="K458">
        <v>112414</v>
      </c>
      <c r="L458" t="s">
        <v>15</v>
      </c>
      <c r="M458" t="str">
        <f>M457</f>
        <v>CSCO</v>
      </c>
      <c r="N458" s="12" t="str">
        <f>AL457</f>
        <v>23.5300 SHRS CISCO SYSTEMS INC RD 07/06 PD 07/22/15</v>
      </c>
      <c r="O458" s="12" t="str">
        <f>LEFT(N458,(FIND(" ",N458,1)-1))</f>
        <v>23.5300</v>
      </c>
      <c r="P458" s="12" t="b">
        <f>_xlfn.NUMBERVALUE(O458)=S458</f>
        <v>1</v>
      </c>
      <c r="S458">
        <f t="shared" si="16"/>
        <v>23.53</v>
      </c>
      <c r="T458">
        <f>SUMPRODUCT(--($D$2:M457=M458), --($B$2:K457=112414),$H$2:Q457)</f>
        <v>12.03</v>
      </c>
      <c r="U458">
        <f>SUMPRODUCT(--($D$2:M457=M458), --($B$2:K457=22115),$H$2:Q457)</f>
        <v>0</v>
      </c>
      <c r="V458">
        <f>SUMPRODUCT(--($D$2:M457=M458), --($B$2:K457=52815),$H$2:Q457)</f>
        <v>11.5</v>
      </c>
      <c r="W458" s="15"/>
      <c r="X458" s="15"/>
      <c r="Y458" s="15"/>
      <c r="Z458" t="s">
        <v>243</v>
      </c>
      <c r="AB458" t="s">
        <v>244</v>
      </c>
      <c r="AC458" s="7">
        <f>AC457</f>
        <v>42207</v>
      </c>
      <c r="AD458" t="str">
        <f>M458&amp;" - "&amp;L458&amp;" - "&amp;J458&amp;" - "&amp;K458</f>
        <v>CSCO - Div - Mt - 112414</v>
      </c>
      <c r="AG458" s="13">
        <f>-AG457</f>
        <v>-2.5299999999999998</v>
      </c>
      <c r="AI458" t="str">
        <f t="shared" si="17"/>
        <v>Dividend from CSCO - Mt - 112414</v>
      </c>
      <c r="AK458" s="18"/>
      <c r="AL458" s="19"/>
      <c r="AM458" s="20"/>
      <c r="AN458" s="20"/>
      <c r="AO458" s="21"/>
      <c r="AP458" s="22"/>
    </row>
    <row r="459" spans="1:42" ht="15" hidden="1" thickBot="1" x14ac:dyDescent="0.4">
      <c r="A459" t="s">
        <v>845</v>
      </c>
      <c r="B459" t="s">
        <v>35</v>
      </c>
      <c r="C459" t="s">
        <v>12</v>
      </c>
      <c r="D459">
        <v>112414</v>
      </c>
      <c r="F459" s="7">
        <v>42207</v>
      </c>
      <c r="G459" t="s">
        <v>102</v>
      </c>
      <c r="H459">
        <v>1.3</v>
      </c>
      <c r="J459" t="s">
        <v>12</v>
      </c>
      <c r="K459">
        <v>112414</v>
      </c>
      <c r="L459" t="s">
        <v>15</v>
      </c>
      <c r="M459" t="s">
        <v>35</v>
      </c>
      <c r="N459" s="12" t="s">
        <v>249</v>
      </c>
      <c r="R459" s="13">
        <f>ROUND(IF(K459=112414,W459,IF(K459=22115,X459,Y459))*AP459,2)</f>
        <v>1.3</v>
      </c>
      <c r="S459">
        <f t="shared" si="16"/>
        <v>18.61</v>
      </c>
      <c r="T459">
        <f>SUMPRODUCT(--($D$2:M458=M459), --($B$2:K458=112414),$H$2:Q458)</f>
        <v>6.49</v>
      </c>
      <c r="U459">
        <f>SUMPRODUCT(--($D$2:M458=M459), --($B$2:K458=22115),$H$2:Q458)</f>
        <v>6.33</v>
      </c>
      <c r="V459">
        <f>SUMPRODUCT(--($D$2:M458=M459), --($B$2:K458=52815),$H$2:Q458)</f>
        <v>5.79</v>
      </c>
      <c r="W459" s="15">
        <f>T459/S459</f>
        <v>0.34873723804406237</v>
      </c>
      <c r="X459" s="15">
        <f>U459/S459</f>
        <v>0.3401397098334229</v>
      </c>
      <c r="Y459" s="15">
        <f>V459/S459</f>
        <v>0.31112305212251479</v>
      </c>
      <c r="Z459" t="s">
        <v>243</v>
      </c>
      <c r="AB459" t="s">
        <v>244</v>
      </c>
      <c r="AC459" s="7">
        <f>AK459</f>
        <v>42207</v>
      </c>
      <c r="AD459" t="s">
        <v>102</v>
      </c>
      <c r="AF459" t="str">
        <f>"Cash From "&amp;AI459</f>
        <v>Cash From Dividend from IDCC - Mt - 112414</v>
      </c>
      <c r="AG459" s="16">
        <f>R459</f>
        <v>1.3</v>
      </c>
      <c r="AI459" t="str">
        <f t="shared" si="17"/>
        <v>Dividend from IDCC - Mt - 112414</v>
      </c>
      <c r="AK459" s="18">
        <v>42207</v>
      </c>
      <c r="AL459" s="19" t="s">
        <v>365</v>
      </c>
      <c r="AM459" s="20" t="s">
        <v>328</v>
      </c>
      <c r="AN459" s="20" t="s">
        <v>329</v>
      </c>
      <c r="AO459" s="21" t="s">
        <v>329</v>
      </c>
      <c r="AP459" s="22">
        <v>3.72</v>
      </c>
    </row>
    <row r="460" spans="1:42" ht="15" hidden="1" thickBot="1" x14ac:dyDescent="0.4">
      <c r="A460" t="s">
        <v>845</v>
      </c>
      <c r="B460" t="s">
        <v>35</v>
      </c>
      <c r="C460" t="s">
        <v>12</v>
      </c>
      <c r="D460">
        <v>112414</v>
      </c>
      <c r="F460" s="7">
        <v>42207</v>
      </c>
      <c r="G460" t="s">
        <v>587</v>
      </c>
      <c r="H460">
        <v>-1.3</v>
      </c>
      <c r="J460" t="s">
        <v>12</v>
      </c>
      <c r="K460">
        <v>112414</v>
      </c>
      <c r="L460" t="s">
        <v>15</v>
      </c>
      <c r="M460" t="str">
        <f>M459</f>
        <v>IDCC</v>
      </c>
      <c r="N460" s="12" t="str">
        <f>AL459</f>
        <v>18.6100 SHRS INTERDIGITAL INC PA FOR FUTURE ISSUES SEE 458660 COM RD 07/08 PD 07/22/15</v>
      </c>
      <c r="O460" s="12" t="str">
        <f>LEFT(N460,(FIND(" ",N460,1)-1))</f>
        <v>18.6100</v>
      </c>
      <c r="P460" s="12" t="b">
        <f>_xlfn.NUMBERVALUE(O460)=S460</f>
        <v>1</v>
      </c>
      <c r="S460">
        <f t="shared" si="16"/>
        <v>18.61</v>
      </c>
      <c r="T460">
        <f>SUMPRODUCT(--($D$2:M459=M460), --($B$2:K459=112414),$H$2:Q459)</f>
        <v>6.49</v>
      </c>
      <c r="U460">
        <f>SUMPRODUCT(--($D$2:M459=M460), --($B$2:K459=22115),$H$2:Q459)</f>
        <v>6.33</v>
      </c>
      <c r="V460">
        <f>SUMPRODUCT(--($D$2:M459=M460), --($B$2:K459=52815),$H$2:Q459)</f>
        <v>5.79</v>
      </c>
      <c r="W460" s="15"/>
      <c r="X460" s="15"/>
      <c r="Y460" s="15"/>
      <c r="Z460" t="s">
        <v>243</v>
      </c>
      <c r="AB460" t="s">
        <v>244</v>
      </c>
      <c r="AC460" s="7">
        <f>AC459</f>
        <v>42207</v>
      </c>
      <c r="AD460" t="str">
        <f>M460&amp;" - "&amp;L460&amp;" - "&amp;J460&amp;" - "&amp;K460</f>
        <v>IDCC - Div - Mt - 112414</v>
      </c>
      <c r="AG460" s="13">
        <f>-AG459</f>
        <v>-1.3</v>
      </c>
      <c r="AI460" t="str">
        <f t="shared" si="17"/>
        <v>Dividend from IDCC - Mt - 112414</v>
      </c>
      <c r="AK460" s="18"/>
      <c r="AL460" s="19"/>
      <c r="AM460" s="20"/>
      <c r="AN460" s="20"/>
      <c r="AO460" s="21"/>
      <c r="AP460" s="22"/>
    </row>
    <row r="461" spans="1:42" ht="15" hidden="1" thickBot="1" x14ac:dyDescent="0.4">
      <c r="A461" t="s">
        <v>246</v>
      </c>
      <c r="C461" t="s">
        <v>12</v>
      </c>
      <c r="F461" s="7">
        <v>42226</v>
      </c>
      <c r="G461" t="s">
        <v>102</v>
      </c>
      <c r="H461">
        <v>10000</v>
      </c>
      <c r="S461"/>
      <c r="T461"/>
      <c r="U461"/>
      <c r="V461"/>
      <c r="W461" s="15"/>
      <c r="X461" s="15"/>
      <c r="Y461" s="15"/>
      <c r="Z461" t="s">
        <v>243</v>
      </c>
      <c r="AB461" t="s">
        <v>244</v>
      </c>
      <c r="AC461" s="7">
        <f>AK461</f>
        <v>42226</v>
      </c>
      <c r="AD461" t="s">
        <v>102</v>
      </c>
      <c r="AF461" t="s">
        <v>246</v>
      </c>
      <c r="AG461" s="13">
        <f>AP461</f>
        <v>10000</v>
      </c>
      <c r="AI461" t="s">
        <v>247</v>
      </c>
      <c r="AK461" s="18">
        <v>42226</v>
      </c>
      <c r="AL461" s="19" t="s">
        <v>350</v>
      </c>
      <c r="AM461" s="20" t="s">
        <v>345</v>
      </c>
      <c r="AN461" s="20" t="s">
        <v>329</v>
      </c>
      <c r="AO461" s="21" t="s">
        <v>329</v>
      </c>
      <c r="AP461" s="22">
        <v>10000</v>
      </c>
    </row>
    <row r="462" spans="1:42" ht="15" hidden="1" thickBot="1" x14ac:dyDescent="0.4">
      <c r="A462" t="s">
        <v>246</v>
      </c>
      <c r="C462" t="s">
        <v>12</v>
      </c>
      <c r="F462" s="7">
        <v>42226</v>
      </c>
      <c r="G462" t="s">
        <v>101</v>
      </c>
      <c r="H462">
        <v>-10000</v>
      </c>
      <c r="S462"/>
      <c r="T462"/>
      <c r="U462"/>
      <c r="V462"/>
      <c r="W462" s="15"/>
      <c r="X462" s="15"/>
      <c r="Y462" s="15"/>
      <c r="Z462" t="s">
        <v>243</v>
      </c>
      <c r="AA462"/>
      <c r="AB462" t="s">
        <v>244</v>
      </c>
      <c r="AC462" s="7">
        <f>AC461</f>
        <v>42226</v>
      </c>
      <c r="AD462" t="s">
        <v>101</v>
      </c>
      <c r="AG462" s="13">
        <f>-AG461</f>
        <v>-10000</v>
      </c>
      <c r="AI462" t="s">
        <v>247</v>
      </c>
      <c r="AK462" s="18"/>
      <c r="AL462" s="19"/>
      <c r="AM462" s="20"/>
      <c r="AN462" s="20"/>
      <c r="AO462" s="21"/>
      <c r="AP462" s="22"/>
    </row>
    <row r="463" spans="1:42" ht="15" hidden="1" thickBot="1" x14ac:dyDescent="0.4">
      <c r="A463" t="s">
        <v>845</v>
      </c>
      <c r="B463" t="s">
        <v>42</v>
      </c>
      <c r="C463" t="s">
        <v>12</v>
      </c>
      <c r="D463">
        <v>22115</v>
      </c>
      <c r="F463" s="7">
        <v>42230</v>
      </c>
      <c r="G463" t="s">
        <v>102</v>
      </c>
      <c r="H463">
        <v>3.99</v>
      </c>
      <c r="J463" t="s">
        <v>12</v>
      </c>
      <c r="K463">
        <v>22115</v>
      </c>
      <c r="L463" t="s">
        <v>15</v>
      </c>
      <c r="M463">
        <f>M461</f>
        <v>0</v>
      </c>
      <c r="N463" s="12" t="s">
        <v>249</v>
      </c>
      <c r="R463" s="13" t="e">
        <f>ROUND(IF(K463=112414,W463,IF(K463=22115,X463,Y463))*AP461,2)</f>
        <v>#DIV/0!</v>
      </c>
      <c r="S463">
        <f t="shared" ref="S463:S494" si="18">SUM(T463:V463)</f>
        <v>0</v>
      </c>
      <c r="T463">
        <f>SUMPRODUCT(--($D$2:M462=M463), --($B$2:K462=112414),$H$2:Q462)</f>
        <v>0</v>
      </c>
      <c r="U463">
        <f>SUMPRODUCT(--($D$2:M462=M463), --($B$2:K462=22115),$H$2:Q462)</f>
        <v>0</v>
      </c>
      <c r="V463">
        <f>SUMPRODUCT(--($D$2:M462=M463), --($B$2:K462=52815),$H$2:Q462)</f>
        <v>0</v>
      </c>
      <c r="W463" s="15" t="e">
        <f>T463/S463</f>
        <v>#DIV/0!</v>
      </c>
      <c r="X463" s="15" t="e">
        <f>U463/S463</f>
        <v>#DIV/0!</v>
      </c>
      <c r="Y463" s="15" t="e">
        <f>V463/S463</f>
        <v>#DIV/0!</v>
      </c>
      <c r="Z463" t="s">
        <v>243</v>
      </c>
      <c r="AB463" t="s">
        <v>244</v>
      </c>
      <c r="AC463" s="7">
        <f>AC461</f>
        <v>42226</v>
      </c>
      <c r="AD463" t="s">
        <v>102</v>
      </c>
      <c r="AF463" t="str">
        <f>"Cash From "&amp;AI463</f>
        <v>Cash From Dividend from 0 - Mt - 22115</v>
      </c>
      <c r="AG463" s="16" t="e">
        <f>R463</f>
        <v>#DIV/0!</v>
      </c>
      <c r="AI463" t="str">
        <f t="shared" ref="AI463:AI474" si="19">"Dividend from "&amp;M463&amp;" - "&amp;J463&amp;" - "&amp;K463</f>
        <v>Dividend from 0 - Mt - 22115</v>
      </c>
      <c r="AK463" s="18"/>
      <c r="AL463" s="19"/>
      <c r="AM463" s="20"/>
      <c r="AN463" s="20"/>
      <c r="AO463" s="21"/>
      <c r="AP463" s="22"/>
    </row>
    <row r="464" spans="1:42" ht="15" hidden="1" thickBot="1" x14ac:dyDescent="0.4">
      <c r="A464" t="s">
        <v>845</v>
      </c>
      <c r="B464" t="s">
        <v>42</v>
      </c>
      <c r="C464" t="s">
        <v>12</v>
      </c>
      <c r="D464">
        <v>22115</v>
      </c>
      <c r="F464" s="7">
        <v>42230</v>
      </c>
      <c r="G464" t="s">
        <v>587</v>
      </c>
      <c r="H464">
        <v>-3.99</v>
      </c>
      <c r="J464" t="s">
        <v>12</v>
      </c>
      <c r="K464">
        <v>22115</v>
      </c>
      <c r="L464" t="s">
        <v>15</v>
      </c>
      <c r="M464">
        <f>M461</f>
        <v>0</v>
      </c>
      <c r="S464">
        <f t="shared" si="18"/>
        <v>0</v>
      </c>
      <c r="T464">
        <f>SUMPRODUCT(--($D$2:M463=M464), --($B$2:K463=112414),$H$2:Q463)</f>
        <v>0</v>
      </c>
      <c r="U464">
        <f>SUMPRODUCT(--($D$2:M463=M464), --($B$2:K463=22115),$H$2:Q463)</f>
        <v>0</v>
      </c>
      <c r="V464">
        <f>SUMPRODUCT(--($D$2:M463=M464), --($B$2:K463=52815),$H$2:Q463)</f>
        <v>0</v>
      </c>
      <c r="W464" s="15"/>
      <c r="X464" s="15"/>
      <c r="Y464" s="15"/>
      <c r="Z464" t="s">
        <v>243</v>
      </c>
      <c r="AB464" t="s">
        <v>244</v>
      </c>
      <c r="AC464" s="7">
        <f>AC461</f>
        <v>42226</v>
      </c>
      <c r="AD464" t="str">
        <f>M464&amp;" - "&amp;L464&amp;" - "&amp;J464&amp;" - "&amp;K464</f>
        <v>0 - Div - Mt - 22115</v>
      </c>
      <c r="AG464" s="13" t="e">
        <f>-AG463</f>
        <v>#DIV/0!</v>
      </c>
      <c r="AI464" t="str">
        <f t="shared" si="19"/>
        <v>Dividend from 0 - Mt - 22115</v>
      </c>
      <c r="AK464" s="18"/>
      <c r="AL464" s="19"/>
      <c r="AM464" s="20"/>
      <c r="AN464" s="20"/>
      <c r="AO464" s="21"/>
      <c r="AP464" s="22"/>
    </row>
    <row r="465" spans="1:42" ht="15" hidden="1" thickBot="1" x14ac:dyDescent="0.4">
      <c r="A465" t="s">
        <v>845</v>
      </c>
      <c r="B465" t="s">
        <v>42</v>
      </c>
      <c r="C465" t="s">
        <v>12</v>
      </c>
      <c r="D465">
        <v>52815</v>
      </c>
      <c r="F465" s="7">
        <v>42230</v>
      </c>
      <c r="G465" t="s">
        <v>587</v>
      </c>
      <c r="H465">
        <v>0</v>
      </c>
      <c r="J465" t="s">
        <v>12</v>
      </c>
      <c r="K465">
        <v>52815</v>
      </c>
      <c r="L465" t="s">
        <v>15</v>
      </c>
      <c r="M465">
        <f>M462</f>
        <v>0</v>
      </c>
      <c r="S465">
        <f t="shared" si="18"/>
        <v>0</v>
      </c>
      <c r="T465">
        <f>SUMPRODUCT(--($D$2:M464=M465), --($B$2:K464=112414),$H$2:Q464)</f>
        <v>0</v>
      </c>
      <c r="U465">
        <f>SUMPRODUCT(--($D$2:M464=M465), --($B$2:K464=22115),$H$2:Q464)</f>
        <v>0</v>
      </c>
      <c r="V465">
        <f>SUMPRODUCT(--($D$2:M464=M465), --($B$2:K464=52815),$H$2:Q464)</f>
        <v>0</v>
      </c>
      <c r="W465" s="15"/>
      <c r="X465" s="15"/>
      <c r="Y465" s="15"/>
      <c r="Z465" t="s">
        <v>243</v>
      </c>
      <c r="AB465" t="s">
        <v>244</v>
      </c>
      <c r="AC465" s="7">
        <f>AC462</f>
        <v>42226</v>
      </c>
      <c r="AD465" t="str">
        <f>M465&amp;" - "&amp;L465&amp;" - "&amp;J465&amp;" - "&amp;K465</f>
        <v>0 - Div - Mt - 52815</v>
      </c>
      <c r="AG465" s="13" t="e">
        <f>-AG464</f>
        <v>#DIV/0!</v>
      </c>
      <c r="AI465" t="str">
        <f t="shared" si="19"/>
        <v>Dividend from 0 - Mt - 52815</v>
      </c>
      <c r="AK465" s="18"/>
      <c r="AL465" s="19"/>
      <c r="AM465" s="20"/>
      <c r="AN465" s="20"/>
      <c r="AO465" s="21"/>
      <c r="AP465" s="22"/>
    </row>
    <row r="466" spans="1:42" ht="15" hidden="1" thickBot="1" x14ac:dyDescent="0.4">
      <c r="A466" t="s">
        <v>845</v>
      </c>
      <c r="B466" t="s">
        <v>42</v>
      </c>
      <c r="C466" t="s">
        <v>12</v>
      </c>
      <c r="D466">
        <v>52815</v>
      </c>
      <c r="F466" s="7">
        <v>42230</v>
      </c>
      <c r="G466" t="s">
        <v>102</v>
      </c>
      <c r="H466">
        <v>0</v>
      </c>
      <c r="J466" t="s">
        <v>12</v>
      </c>
      <c r="K466">
        <v>52815</v>
      </c>
      <c r="L466" t="s">
        <v>15</v>
      </c>
      <c r="M466">
        <f>M464</f>
        <v>0</v>
      </c>
      <c r="N466" s="12" t="s">
        <v>249</v>
      </c>
      <c r="R466" s="13">
        <f>AP462-R462-R464</f>
        <v>0</v>
      </c>
      <c r="S466">
        <f t="shared" si="18"/>
        <v>0</v>
      </c>
      <c r="T466">
        <f>SUMPRODUCT(--($D$2:M465=M466), --($B$2:K465=112414),$H$2:Q465)</f>
        <v>0</v>
      </c>
      <c r="U466">
        <f>SUMPRODUCT(--($D$2:M465=M466), --($B$2:K465=22115),$H$2:Q465)</f>
        <v>0</v>
      </c>
      <c r="V466">
        <f>SUMPRODUCT(--($D$2:M465=M466), --($B$2:K465=52815),$H$2:Q465)</f>
        <v>0</v>
      </c>
      <c r="W466" s="15" t="e">
        <f>T466/S466</f>
        <v>#DIV/0!</v>
      </c>
      <c r="X466" s="15" t="e">
        <f>U466/S466</f>
        <v>#DIV/0!</v>
      </c>
      <c r="Y466" s="15" t="e">
        <f>V466/S466</f>
        <v>#DIV/0!</v>
      </c>
      <c r="Z466" t="s">
        <v>243</v>
      </c>
      <c r="AB466" t="s">
        <v>244</v>
      </c>
      <c r="AC466" s="7">
        <f>AC464</f>
        <v>42226</v>
      </c>
      <c r="AD466" t="s">
        <v>102</v>
      </c>
      <c r="AF466" t="str">
        <f>"Cash From "&amp;AI466</f>
        <v>Cash From Dividend from 0 - Mt - 52815</v>
      </c>
      <c r="AG466" s="16">
        <f>R466</f>
        <v>0</v>
      </c>
      <c r="AI466" t="str">
        <f t="shared" si="19"/>
        <v>Dividend from 0 - Mt - 52815</v>
      </c>
      <c r="AK466" s="18"/>
      <c r="AL466" s="19"/>
      <c r="AM466" s="20"/>
      <c r="AN466" s="20"/>
      <c r="AO466" s="21"/>
      <c r="AP466" s="22"/>
    </row>
    <row r="467" spans="1:42" ht="15" hidden="1" thickBot="1" x14ac:dyDescent="0.4">
      <c r="A467" t="s">
        <v>845</v>
      </c>
      <c r="B467" t="s">
        <v>42</v>
      </c>
      <c r="C467" t="s">
        <v>12</v>
      </c>
      <c r="D467">
        <v>112414</v>
      </c>
      <c r="F467" s="7">
        <v>42230</v>
      </c>
      <c r="G467" t="s">
        <v>102</v>
      </c>
      <c r="H467">
        <v>4.32</v>
      </c>
      <c r="J467" t="s">
        <v>12</v>
      </c>
      <c r="K467">
        <v>112414</v>
      </c>
      <c r="L467" t="s">
        <v>15</v>
      </c>
      <c r="M467" t="s">
        <v>42</v>
      </c>
      <c r="N467" s="12" t="s">
        <v>249</v>
      </c>
      <c r="R467" s="13">
        <f>ROUND(IF(K467=112414,W467,IF(K467=22115,X467,Y467))*AP467,2)</f>
        <v>4.32</v>
      </c>
      <c r="S467">
        <f t="shared" si="18"/>
        <v>46.14</v>
      </c>
      <c r="T467">
        <f>SUMPRODUCT(--($D$2:M466=M467), --($B$2:K466=112414),$H$2:Q466)</f>
        <v>24.01</v>
      </c>
      <c r="U467">
        <f>SUMPRODUCT(--($D$2:M466=M467), --($B$2:K466=22115),$H$2:Q466)</f>
        <v>22.13</v>
      </c>
      <c r="V467">
        <f>SUMPRODUCT(--($D$2:M466=M467), --($B$2:K466=52815),$H$2:Q466)</f>
        <v>0</v>
      </c>
      <c r="W467" s="15">
        <f>T467/S467</f>
        <v>0.52037277850021679</v>
      </c>
      <c r="X467" s="15">
        <f>U467/S467</f>
        <v>0.47962722149978326</v>
      </c>
      <c r="Y467" s="15">
        <f>V467/S467</f>
        <v>0</v>
      </c>
      <c r="Z467" t="s">
        <v>243</v>
      </c>
      <c r="AB467" t="s">
        <v>244</v>
      </c>
      <c r="AC467" s="7">
        <f>AK467</f>
        <v>42230</v>
      </c>
      <c r="AD467" t="s">
        <v>102</v>
      </c>
      <c r="AF467" t="str">
        <f>"Cash From "&amp;AI467</f>
        <v>Cash From Dividend from PETS - Mt - 112414</v>
      </c>
      <c r="AG467" s="16">
        <f>R467</f>
        <v>4.32</v>
      </c>
      <c r="AI467" t="str">
        <f t="shared" si="19"/>
        <v>Dividend from PETS - Mt - 112414</v>
      </c>
      <c r="AK467" s="18">
        <v>42230</v>
      </c>
      <c r="AL467" s="19" t="s">
        <v>366</v>
      </c>
      <c r="AM467" s="20" t="s">
        <v>328</v>
      </c>
      <c r="AN467" s="20" t="s">
        <v>329</v>
      </c>
      <c r="AO467" s="21" t="s">
        <v>329</v>
      </c>
      <c r="AP467" s="22">
        <v>8.31</v>
      </c>
    </row>
    <row r="468" spans="1:42" ht="15" hidden="1" thickBot="1" x14ac:dyDescent="0.4">
      <c r="A468" t="s">
        <v>845</v>
      </c>
      <c r="B468" t="s">
        <v>42</v>
      </c>
      <c r="C468" t="s">
        <v>12</v>
      </c>
      <c r="D468">
        <v>112414</v>
      </c>
      <c r="F468" s="7">
        <v>42230</v>
      </c>
      <c r="G468" t="s">
        <v>587</v>
      </c>
      <c r="H468">
        <v>-4.32</v>
      </c>
      <c r="J468" t="s">
        <v>12</v>
      </c>
      <c r="K468">
        <v>112414</v>
      </c>
      <c r="L468" t="s">
        <v>15</v>
      </c>
      <c r="M468" t="str">
        <f>M467</f>
        <v>PETS</v>
      </c>
      <c r="N468" s="12" t="str">
        <f>AL467</f>
        <v>46.1400 SHRS PETMED EXPRESS INC COMMON STK RD 08/03 PD 08/14/15</v>
      </c>
      <c r="O468" s="12" t="str">
        <f>LEFT(N468,(FIND(" ",N468,1)-1))</f>
        <v>46.1400</v>
      </c>
      <c r="P468" s="12" t="b">
        <f>_xlfn.NUMBERVALUE(O468)=S468</f>
        <v>1</v>
      </c>
      <c r="S468">
        <f t="shared" si="18"/>
        <v>46.14</v>
      </c>
      <c r="T468">
        <f>SUMPRODUCT(--($D$2:M467=M468), --($B$2:K467=112414),$H$2:Q467)</f>
        <v>24.01</v>
      </c>
      <c r="U468">
        <f>SUMPRODUCT(--($D$2:M467=M468), --($B$2:K467=22115),$H$2:Q467)</f>
        <v>22.13</v>
      </c>
      <c r="V468">
        <f>SUMPRODUCT(--($D$2:M467=M468), --($B$2:K467=52815),$H$2:Q467)</f>
        <v>0</v>
      </c>
      <c r="W468" s="15"/>
      <c r="X468" s="15"/>
      <c r="Y468" s="15"/>
      <c r="Z468" t="s">
        <v>243</v>
      </c>
      <c r="AB468" t="s">
        <v>244</v>
      </c>
      <c r="AC468" s="7">
        <f>AC467</f>
        <v>42230</v>
      </c>
      <c r="AD468" t="str">
        <f>M468&amp;" - "&amp;L468&amp;" - "&amp;J468&amp;" - "&amp;K468</f>
        <v>PETS - Div - Mt - 112414</v>
      </c>
      <c r="AG468" s="13">
        <f>-AG467</f>
        <v>-4.32</v>
      </c>
      <c r="AI468" t="str">
        <f t="shared" si="19"/>
        <v>Dividend from PETS - Mt - 112414</v>
      </c>
      <c r="AK468" s="18"/>
      <c r="AL468" s="19"/>
      <c r="AM468" s="20"/>
      <c r="AN468" s="20"/>
      <c r="AO468" s="21"/>
      <c r="AP468" s="22"/>
    </row>
    <row r="469" spans="1:42" ht="15" hidden="1" thickBot="1" x14ac:dyDescent="0.4">
      <c r="A469" t="s">
        <v>845</v>
      </c>
      <c r="B469" t="s">
        <v>52</v>
      </c>
      <c r="C469" t="s">
        <v>12</v>
      </c>
      <c r="D469">
        <v>22115</v>
      </c>
      <c r="F469" s="7">
        <v>42233</v>
      </c>
      <c r="G469" t="s">
        <v>102</v>
      </c>
      <c r="H469">
        <v>3.35</v>
      </c>
      <c r="J469" t="s">
        <v>12</v>
      </c>
      <c r="K469">
        <v>22115</v>
      </c>
      <c r="L469" t="s">
        <v>15</v>
      </c>
      <c r="M469" t="str">
        <f>M467</f>
        <v>PETS</v>
      </c>
      <c r="N469" s="12" t="s">
        <v>249</v>
      </c>
      <c r="R469" s="13">
        <f>ROUND(IF(K469=112414,W469,IF(K469=22115,X469,Y469))*AP467,2)</f>
        <v>3.99</v>
      </c>
      <c r="S469">
        <f t="shared" si="18"/>
        <v>46.14</v>
      </c>
      <c r="T469">
        <f>SUMPRODUCT(--($D$2:M468=M469), --($B$2:K468=112414),$H$2:Q468)</f>
        <v>24.01</v>
      </c>
      <c r="U469">
        <f>SUMPRODUCT(--($D$2:M468=M469), --($B$2:K468=22115),$H$2:Q468)</f>
        <v>22.13</v>
      </c>
      <c r="V469">
        <f>SUMPRODUCT(--($D$2:M468=M469), --($B$2:K468=52815),$H$2:Q468)</f>
        <v>0</v>
      </c>
      <c r="W469" s="15">
        <f>T469/S469</f>
        <v>0.52037277850021679</v>
      </c>
      <c r="X469" s="15">
        <f>U469/S469</f>
        <v>0.47962722149978326</v>
      </c>
      <c r="Y469" s="15">
        <f>V469/S469</f>
        <v>0</v>
      </c>
      <c r="Z469" t="s">
        <v>243</v>
      </c>
      <c r="AB469" t="s">
        <v>244</v>
      </c>
      <c r="AC469" s="7">
        <f>AC467</f>
        <v>42230</v>
      </c>
      <c r="AD469" t="s">
        <v>102</v>
      </c>
      <c r="AF469" t="str">
        <f>"Cash From "&amp;AI469</f>
        <v>Cash From Dividend from PETS - Mt - 22115</v>
      </c>
      <c r="AG469" s="16">
        <f>R469</f>
        <v>3.99</v>
      </c>
      <c r="AI469" t="str">
        <f t="shared" si="19"/>
        <v>Dividend from PETS - Mt - 22115</v>
      </c>
      <c r="AK469" s="18"/>
      <c r="AL469" s="19"/>
      <c r="AM469" s="20"/>
      <c r="AN469" s="20"/>
      <c r="AO469" s="21"/>
      <c r="AP469" s="22"/>
    </row>
    <row r="470" spans="1:42" ht="15" hidden="1" thickBot="1" x14ac:dyDescent="0.4">
      <c r="A470" t="s">
        <v>845</v>
      </c>
      <c r="B470" t="s">
        <v>52</v>
      </c>
      <c r="C470" t="s">
        <v>12</v>
      </c>
      <c r="D470">
        <v>22115</v>
      </c>
      <c r="F470" s="7">
        <v>42233</v>
      </c>
      <c r="G470" t="s">
        <v>587</v>
      </c>
      <c r="H470">
        <v>-3.35</v>
      </c>
      <c r="J470" t="s">
        <v>12</v>
      </c>
      <c r="K470">
        <v>22115</v>
      </c>
      <c r="L470" t="s">
        <v>15</v>
      </c>
      <c r="M470" t="str">
        <f>M467</f>
        <v>PETS</v>
      </c>
      <c r="S470">
        <f t="shared" si="18"/>
        <v>46.14</v>
      </c>
      <c r="T470">
        <f>SUMPRODUCT(--($D$2:M469=M470), --($B$2:K469=112414),$H$2:Q469)</f>
        <v>24.01</v>
      </c>
      <c r="U470">
        <f>SUMPRODUCT(--($D$2:M469=M470), --($B$2:K469=22115),$H$2:Q469)</f>
        <v>22.13</v>
      </c>
      <c r="V470">
        <f>SUMPRODUCT(--($D$2:M469=M470), --($B$2:K469=52815),$H$2:Q469)</f>
        <v>0</v>
      </c>
      <c r="W470" s="15"/>
      <c r="X470" s="15"/>
      <c r="Y470" s="15"/>
      <c r="Z470" t="s">
        <v>243</v>
      </c>
      <c r="AB470" t="s">
        <v>244</v>
      </c>
      <c r="AC470" s="7">
        <f>AC467</f>
        <v>42230</v>
      </c>
      <c r="AD470" t="str">
        <f>M470&amp;" - "&amp;L470&amp;" - "&amp;J470&amp;" - "&amp;K470</f>
        <v>PETS - Div - Mt - 22115</v>
      </c>
      <c r="AG470" s="13">
        <f>-AG469</f>
        <v>-3.99</v>
      </c>
      <c r="AI470" t="str">
        <f t="shared" si="19"/>
        <v>Dividend from PETS - Mt - 22115</v>
      </c>
      <c r="AK470" s="18"/>
      <c r="AL470" s="19"/>
      <c r="AM470" s="20"/>
      <c r="AN470" s="20"/>
      <c r="AO470" s="21"/>
      <c r="AP470" s="22"/>
    </row>
    <row r="471" spans="1:42" ht="15" hidden="1" thickBot="1" x14ac:dyDescent="0.4">
      <c r="A471" t="s">
        <v>845</v>
      </c>
      <c r="B471" t="s">
        <v>52</v>
      </c>
      <c r="C471" t="s">
        <v>12</v>
      </c>
      <c r="D471">
        <v>52815</v>
      </c>
      <c r="F471" s="7">
        <v>42233</v>
      </c>
      <c r="G471" t="s">
        <v>587</v>
      </c>
      <c r="H471">
        <v>0</v>
      </c>
      <c r="J471" t="s">
        <v>12</v>
      </c>
      <c r="K471">
        <v>52815</v>
      </c>
      <c r="L471" t="s">
        <v>15</v>
      </c>
      <c r="M471" t="str">
        <f>M468</f>
        <v>PETS</v>
      </c>
      <c r="S471">
        <f t="shared" si="18"/>
        <v>46.14</v>
      </c>
      <c r="T471">
        <f>SUMPRODUCT(--($D$2:M470=M471), --($B$2:K470=112414),$H$2:Q470)</f>
        <v>24.01</v>
      </c>
      <c r="U471">
        <f>SUMPRODUCT(--($D$2:M470=M471), --($B$2:K470=22115),$H$2:Q470)</f>
        <v>22.13</v>
      </c>
      <c r="V471">
        <f>SUMPRODUCT(--($D$2:M470=M471), --($B$2:K470=52815),$H$2:Q470)</f>
        <v>0</v>
      </c>
      <c r="W471" s="15"/>
      <c r="X471" s="15"/>
      <c r="Y471" s="15"/>
      <c r="Z471" t="s">
        <v>243</v>
      </c>
      <c r="AB471" t="s">
        <v>244</v>
      </c>
      <c r="AC471" s="7">
        <f>AC468</f>
        <v>42230</v>
      </c>
      <c r="AD471" t="str">
        <f>M471&amp;" - "&amp;L471&amp;" - "&amp;J471&amp;" - "&amp;K471</f>
        <v>PETS - Div - Mt - 52815</v>
      </c>
      <c r="AG471" s="13">
        <f>-AG470</f>
        <v>3.99</v>
      </c>
      <c r="AI471" t="str">
        <f t="shared" si="19"/>
        <v>Dividend from PETS - Mt - 52815</v>
      </c>
      <c r="AK471" s="18"/>
      <c r="AL471" s="19"/>
      <c r="AM471" s="20"/>
      <c r="AN471" s="20"/>
      <c r="AO471" s="21"/>
      <c r="AP471" s="22"/>
    </row>
    <row r="472" spans="1:42" ht="15" hidden="1" thickBot="1" x14ac:dyDescent="0.4">
      <c r="A472" t="s">
        <v>845</v>
      </c>
      <c r="B472" t="s">
        <v>52</v>
      </c>
      <c r="C472" t="s">
        <v>12</v>
      </c>
      <c r="D472">
        <v>52815</v>
      </c>
      <c r="F472" s="7">
        <v>42233</v>
      </c>
      <c r="G472" t="s">
        <v>102</v>
      </c>
      <c r="H472">
        <v>0</v>
      </c>
      <c r="J472" t="s">
        <v>12</v>
      </c>
      <c r="K472">
        <v>52815</v>
      </c>
      <c r="L472" t="s">
        <v>15</v>
      </c>
      <c r="M472" t="str">
        <f>M470</f>
        <v>PETS</v>
      </c>
      <c r="N472" s="12" t="s">
        <v>249</v>
      </c>
      <c r="R472" s="13">
        <f>AP468-R468-R470</f>
        <v>0</v>
      </c>
      <c r="S472">
        <f t="shared" si="18"/>
        <v>46.14</v>
      </c>
      <c r="T472">
        <f>SUMPRODUCT(--($D$2:M471=M472), --($B$2:K471=112414),$H$2:Q471)</f>
        <v>24.01</v>
      </c>
      <c r="U472">
        <f>SUMPRODUCT(--($D$2:M471=M472), --($B$2:K471=22115),$H$2:Q471)</f>
        <v>22.13</v>
      </c>
      <c r="V472">
        <f>SUMPRODUCT(--($D$2:M471=M472), --($B$2:K471=52815),$H$2:Q471)</f>
        <v>0</v>
      </c>
      <c r="W472" s="15">
        <f>T472/S472</f>
        <v>0.52037277850021679</v>
      </c>
      <c r="X472" s="15">
        <f>U472/S472</f>
        <v>0.47962722149978326</v>
      </c>
      <c r="Y472" s="15">
        <f>V472/S472</f>
        <v>0</v>
      </c>
      <c r="Z472" t="s">
        <v>243</v>
      </c>
      <c r="AB472" t="s">
        <v>244</v>
      </c>
      <c r="AC472" s="7">
        <f>AC470</f>
        <v>42230</v>
      </c>
      <c r="AD472" t="s">
        <v>102</v>
      </c>
      <c r="AF472" t="str">
        <f>"Cash From "&amp;AI472</f>
        <v>Cash From Dividend from PETS - Mt - 52815</v>
      </c>
      <c r="AG472" s="16">
        <f>R472</f>
        <v>0</v>
      </c>
      <c r="AI472" t="str">
        <f t="shared" si="19"/>
        <v>Dividend from PETS - Mt - 52815</v>
      </c>
      <c r="AK472" s="18"/>
      <c r="AL472" s="19"/>
      <c r="AM472" s="20"/>
      <c r="AN472" s="20"/>
      <c r="AO472" s="21"/>
      <c r="AP472" s="22"/>
    </row>
    <row r="473" spans="1:42" ht="15" hidden="1" thickBot="1" x14ac:dyDescent="0.4">
      <c r="A473" t="s">
        <v>845</v>
      </c>
      <c r="B473" t="s">
        <v>52</v>
      </c>
      <c r="C473" t="s">
        <v>12</v>
      </c>
      <c r="D473">
        <v>112414</v>
      </c>
      <c r="F473" s="7">
        <v>42233</v>
      </c>
      <c r="G473" t="s">
        <v>102</v>
      </c>
      <c r="H473">
        <v>3.15</v>
      </c>
      <c r="J473" t="s">
        <v>12</v>
      </c>
      <c r="K473">
        <v>112414</v>
      </c>
      <c r="L473" t="s">
        <v>15</v>
      </c>
      <c r="M473" t="s">
        <v>52</v>
      </c>
      <c r="N473" s="12" t="s">
        <v>249</v>
      </c>
      <c r="R473" s="13">
        <f>ROUND(IF(K473=112414,W473,IF(K473=22115,X473,Y473))*AP473,2)</f>
        <v>3.15</v>
      </c>
      <c r="S473">
        <f t="shared" si="18"/>
        <v>38.25</v>
      </c>
      <c r="T473">
        <f>SUMPRODUCT(--($D$2:M472=M473), --($B$2:K472=112414),$H$2:Q472)</f>
        <v>18.55</v>
      </c>
      <c r="U473">
        <f>SUMPRODUCT(--($D$2:M472=M473), --($B$2:K472=22115),$H$2:Q472)</f>
        <v>19.7</v>
      </c>
      <c r="V473">
        <f>SUMPRODUCT(--($D$2:M472=M473), --($B$2:K472=52815),$H$2:Q472)</f>
        <v>0</v>
      </c>
      <c r="W473" s="15">
        <f>T473/S473</f>
        <v>0.48496732026143791</v>
      </c>
      <c r="X473" s="15">
        <f>U473/S473</f>
        <v>0.51503267973856204</v>
      </c>
      <c r="Y473" s="15">
        <f>V473/S473</f>
        <v>0</v>
      </c>
      <c r="Z473" t="s">
        <v>243</v>
      </c>
      <c r="AB473" t="s">
        <v>244</v>
      </c>
      <c r="AC473" s="7">
        <f>AK473</f>
        <v>42233</v>
      </c>
      <c r="AD473" t="s">
        <v>102</v>
      </c>
      <c r="AF473" t="str">
        <f>"Cash From "&amp;AI473</f>
        <v>Cash From Dividend from WSTG - Mt - 112414</v>
      </c>
      <c r="AG473" s="16">
        <f>R473</f>
        <v>3.15</v>
      </c>
      <c r="AI473" t="str">
        <f t="shared" si="19"/>
        <v>Dividend from WSTG - Mt - 112414</v>
      </c>
      <c r="AK473" s="18">
        <v>42233</v>
      </c>
      <c r="AL473" s="19" t="s">
        <v>367</v>
      </c>
      <c r="AM473" s="20" t="s">
        <v>328</v>
      </c>
      <c r="AN473" s="20" t="s">
        <v>329</v>
      </c>
      <c r="AO473" s="21" t="s">
        <v>329</v>
      </c>
      <c r="AP473" s="22">
        <v>6.5</v>
      </c>
    </row>
    <row r="474" spans="1:42" ht="15" hidden="1" thickBot="1" x14ac:dyDescent="0.4">
      <c r="A474" t="s">
        <v>845</v>
      </c>
      <c r="B474" t="s">
        <v>52</v>
      </c>
      <c r="C474" t="s">
        <v>12</v>
      </c>
      <c r="D474">
        <v>112414</v>
      </c>
      <c r="F474" s="7">
        <v>42233</v>
      </c>
      <c r="G474" t="s">
        <v>587</v>
      </c>
      <c r="H474">
        <v>-3.15</v>
      </c>
      <c r="J474" t="s">
        <v>12</v>
      </c>
      <c r="K474">
        <v>112414</v>
      </c>
      <c r="L474" t="s">
        <v>15</v>
      </c>
      <c r="M474" t="str">
        <f>M473</f>
        <v>WSTG</v>
      </c>
      <c r="N474" s="12" t="str">
        <f>AL473</f>
        <v>38.2500 SHRS WAYSIDE TECHNOLOGY GROUP INC COM RD 08/10 PD 08/17/15</v>
      </c>
      <c r="O474" s="12" t="str">
        <f>LEFT(N474,(FIND(" ",N474,1)-1))</f>
        <v>38.2500</v>
      </c>
      <c r="P474" s="12" t="b">
        <f>_xlfn.NUMBERVALUE(O474)=S474</f>
        <v>1</v>
      </c>
      <c r="S474">
        <f t="shared" si="18"/>
        <v>38.25</v>
      </c>
      <c r="T474">
        <f>SUMPRODUCT(--($D$2:M473=M474), --($B$2:K473=112414),$H$2:Q473)</f>
        <v>18.55</v>
      </c>
      <c r="U474">
        <f>SUMPRODUCT(--($D$2:M473=M474), --($B$2:K473=22115),$H$2:Q473)</f>
        <v>19.7</v>
      </c>
      <c r="V474">
        <f>SUMPRODUCT(--($D$2:M473=M474), --($B$2:K473=52815),$H$2:Q473)</f>
        <v>0</v>
      </c>
      <c r="W474" s="15"/>
      <c r="X474" s="15"/>
      <c r="Y474" s="15"/>
      <c r="Z474" t="s">
        <v>243</v>
      </c>
      <c r="AB474" t="s">
        <v>244</v>
      </c>
      <c r="AC474" s="7">
        <f>AC473</f>
        <v>42233</v>
      </c>
      <c r="AD474" t="str">
        <f>M474&amp;" - "&amp;L474&amp;" - "&amp;J474&amp;" - "&amp;K474</f>
        <v>WSTG - Div - Mt - 112414</v>
      </c>
      <c r="AG474" s="13">
        <f>-AG473</f>
        <v>-3.15</v>
      </c>
      <c r="AI474" t="str">
        <f t="shared" si="19"/>
        <v>Dividend from WSTG - Mt - 112414</v>
      </c>
      <c r="AK474" s="18"/>
      <c r="AL474" s="19"/>
      <c r="AM474" s="20"/>
      <c r="AN474" s="20"/>
      <c r="AO474" s="21"/>
      <c r="AP474" s="22"/>
    </row>
    <row r="475" spans="1:42" ht="15" hidden="1" thickBot="1" x14ac:dyDescent="0.4">
      <c r="A475" t="s">
        <v>844</v>
      </c>
      <c r="B475" t="s">
        <v>55</v>
      </c>
      <c r="C475" t="s">
        <v>12</v>
      </c>
      <c r="D475">
        <v>22115</v>
      </c>
      <c r="F475" s="7">
        <v>42234</v>
      </c>
      <c r="G475" t="s">
        <v>102</v>
      </c>
      <c r="H475">
        <v>94.16</v>
      </c>
      <c r="J475" t="s">
        <v>12</v>
      </c>
      <c r="K475">
        <v>22115</v>
      </c>
      <c r="L475" t="s">
        <v>18</v>
      </c>
      <c r="M475" t="str">
        <f>M473</f>
        <v>WSTG</v>
      </c>
      <c r="N475" s="12" t="s">
        <v>249</v>
      </c>
      <c r="R475" s="13">
        <f>ROUND(IF(K475=112414,W475,IF(K475=22115,X475,Y475))*AP473,2)</f>
        <v>3.35</v>
      </c>
      <c r="S475">
        <f t="shared" si="18"/>
        <v>38.25</v>
      </c>
      <c r="T475">
        <f>SUMPRODUCT(--($D$2:M474=M475), --($B$2:K474=112414),$H$2:Q474)</f>
        <v>18.55</v>
      </c>
      <c r="U475">
        <f>SUMPRODUCT(--($D$2:M474=M475), --($B$2:K474=22115),$H$2:Q474)</f>
        <v>19.7</v>
      </c>
      <c r="V475">
        <f>SUMPRODUCT(--($D$2:M474=M475), --($B$2:K474=52815),$H$2:Q474)</f>
        <v>0</v>
      </c>
      <c r="W475" s="15">
        <f>T475/S475</f>
        <v>0.48496732026143791</v>
      </c>
      <c r="X475" s="15">
        <f>U475/S475</f>
        <v>0.51503267973856204</v>
      </c>
      <c r="Y475" s="15">
        <f>V475/S475</f>
        <v>0</v>
      </c>
      <c r="Z475" t="s">
        <v>243</v>
      </c>
      <c r="AB475" t="s">
        <v>244</v>
      </c>
      <c r="AC475" s="7">
        <f>AC473</f>
        <v>42233</v>
      </c>
      <c r="AD475" t="s">
        <v>102</v>
      </c>
      <c r="AF475" t="str">
        <f>"Cash From "&amp;AI475</f>
        <v>Cash From Distribution from WSTG - Mt - 22115</v>
      </c>
      <c r="AG475" s="16">
        <f>R475</f>
        <v>3.35</v>
      </c>
      <c r="AI475" t="str">
        <f>"Distribution from "&amp;M475&amp;" - "&amp;J475&amp;" - "&amp;K475</f>
        <v>Distribution from WSTG - Mt - 22115</v>
      </c>
      <c r="AK475" s="18"/>
      <c r="AL475" s="19"/>
      <c r="AM475" s="20"/>
      <c r="AN475" s="20"/>
      <c r="AO475" s="21"/>
      <c r="AP475" s="22"/>
    </row>
    <row r="476" spans="1:42" ht="15" hidden="1" thickBot="1" x14ac:dyDescent="0.4">
      <c r="A476" t="s">
        <v>844</v>
      </c>
      <c r="B476" t="s">
        <v>55</v>
      </c>
      <c r="C476" t="s">
        <v>12</v>
      </c>
      <c r="D476">
        <v>22115</v>
      </c>
      <c r="F476" s="7">
        <v>42234</v>
      </c>
      <c r="G476" t="s">
        <v>626</v>
      </c>
      <c r="H476">
        <v>-94.16</v>
      </c>
      <c r="J476" t="s">
        <v>12</v>
      </c>
      <c r="K476">
        <v>22115</v>
      </c>
      <c r="L476" t="s">
        <v>18</v>
      </c>
      <c r="M476" t="str">
        <f>M473</f>
        <v>WSTG</v>
      </c>
      <c r="S476">
        <f t="shared" si="18"/>
        <v>38.25</v>
      </c>
      <c r="T476">
        <f>SUMPRODUCT(--($D$2:M475=M476), --($B$2:K475=112414),$H$2:Q475)</f>
        <v>18.55</v>
      </c>
      <c r="U476">
        <f>SUMPRODUCT(--($D$2:M475=M476), --($B$2:K475=22115),$H$2:Q475)</f>
        <v>19.7</v>
      </c>
      <c r="V476">
        <f>SUMPRODUCT(--($D$2:M475=M476), --($B$2:K475=52815),$H$2:Q475)</f>
        <v>0</v>
      </c>
      <c r="W476" s="15"/>
      <c r="X476" s="15"/>
      <c r="Y476" s="15"/>
      <c r="Z476" t="s">
        <v>243</v>
      </c>
      <c r="AB476" t="s">
        <v>244</v>
      </c>
      <c r="AC476" s="7">
        <f>AC473</f>
        <v>42233</v>
      </c>
      <c r="AD476" t="str">
        <f>M476&amp;" - "&amp;L476&amp;" - "&amp;J476&amp;" - "&amp;K476</f>
        <v>WSTG - Dist - Mt - 22115</v>
      </c>
      <c r="AG476" s="13">
        <f>-AG475</f>
        <v>-3.35</v>
      </c>
      <c r="AI476" t="str">
        <f>"Distribution from "&amp;M476&amp;" - "&amp;J476&amp;" - "&amp;K476</f>
        <v>Distribution from WSTG - Mt - 22115</v>
      </c>
      <c r="AK476" s="18"/>
      <c r="AL476" s="19"/>
      <c r="AM476" s="20"/>
      <c r="AN476" s="20"/>
      <c r="AO476" s="21"/>
      <c r="AP476" s="22"/>
    </row>
    <row r="477" spans="1:42" ht="15" hidden="1" thickBot="1" x14ac:dyDescent="0.4">
      <c r="A477" t="s">
        <v>844</v>
      </c>
      <c r="B477" t="s">
        <v>55</v>
      </c>
      <c r="C477" t="s">
        <v>12</v>
      </c>
      <c r="D477">
        <v>52815</v>
      </c>
      <c r="F477" s="7">
        <v>42234</v>
      </c>
      <c r="G477" t="s">
        <v>102</v>
      </c>
      <c r="H477">
        <v>79.5</v>
      </c>
      <c r="J477" t="s">
        <v>12</v>
      </c>
      <c r="K477">
        <v>52815</v>
      </c>
      <c r="L477" t="s">
        <v>18</v>
      </c>
      <c r="M477" t="str">
        <f>M475</f>
        <v>WSTG</v>
      </c>
      <c r="N477" s="12" t="s">
        <v>249</v>
      </c>
      <c r="R477" s="13">
        <f>AP473-R475</f>
        <v>3.15</v>
      </c>
      <c r="S477">
        <f t="shared" si="18"/>
        <v>38.25</v>
      </c>
      <c r="T477">
        <f>SUMPRODUCT(--($D$2:M476=M477), --($B$2:K476=112414),$H$2:Q476)</f>
        <v>18.55</v>
      </c>
      <c r="U477">
        <f>SUMPRODUCT(--($D$2:M476=M477), --($B$2:K476=22115),$H$2:Q476)</f>
        <v>19.7</v>
      </c>
      <c r="V477">
        <f>SUMPRODUCT(--($D$2:M476=M477), --($B$2:K476=52815),$H$2:Q476)</f>
        <v>0</v>
      </c>
      <c r="W477" s="15">
        <f>T477/S477</f>
        <v>0.48496732026143791</v>
      </c>
      <c r="X477" s="15">
        <f>U477/S477</f>
        <v>0.51503267973856204</v>
      </c>
      <c r="Y477" s="15">
        <f>V477/S477</f>
        <v>0</v>
      </c>
      <c r="Z477" t="s">
        <v>243</v>
      </c>
      <c r="AB477" t="s">
        <v>244</v>
      </c>
      <c r="AC477" s="7">
        <f>AC475</f>
        <v>42233</v>
      </c>
      <c r="AD477" t="s">
        <v>102</v>
      </c>
      <c r="AF477" t="str">
        <f>"Cash From "&amp;AI477</f>
        <v>Cash From Distribution from WSTG - Mt - 52815</v>
      </c>
      <c r="AG477" s="16">
        <f>R477</f>
        <v>3.15</v>
      </c>
      <c r="AI477" t="str">
        <f>"Distribution from "&amp;M477&amp;" - "&amp;J477&amp;" - "&amp;K477</f>
        <v>Distribution from WSTG - Mt - 52815</v>
      </c>
      <c r="AK477" s="18"/>
      <c r="AL477" s="19"/>
      <c r="AM477" s="20"/>
      <c r="AN477" s="20"/>
      <c r="AO477" s="21"/>
      <c r="AP477" s="22"/>
    </row>
    <row r="478" spans="1:42" ht="15" hidden="1" thickBot="1" x14ac:dyDescent="0.4">
      <c r="A478" t="s">
        <v>844</v>
      </c>
      <c r="B478" t="s">
        <v>55</v>
      </c>
      <c r="C478" t="s">
        <v>12</v>
      </c>
      <c r="D478">
        <v>52815</v>
      </c>
      <c r="F478" s="7">
        <v>42234</v>
      </c>
      <c r="G478" t="s">
        <v>626</v>
      </c>
      <c r="H478">
        <v>-79.5</v>
      </c>
      <c r="J478" t="s">
        <v>12</v>
      </c>
      <c r="K478">
        <v>52815</v>
      </c>
      <c r="L478" t="s">
        <v>18</v>
      </c>
      <c r="M478" t="str">
        <f>M475</f>
        <v>WSTG</v>
      </c>
      <c r="S478">
        <f t="shared" si="18"/>
        <v>38.25</v>
      </c>
      <c r="T478">
        <f>SUMPRODUCT(--($D$2:M477=M478), --($B$2:K477=112414),$H$2:Q477)</f>
        <v>18.55</v>
      </c>
      <c r="U478">
        <f>SUMPRODUCT(--($D$2:M477=M478), --($B$2:K477=22115),$H$2:Q477)</f>
        <v>19.7</v>
      </c>
      <c r="V478">
        <f>SUMPRODUCT(--($D$2:M477=M478), --($B$2:K477=52815),$H$2:Q477)</f>
        <v>0</v>
      </c>
      <c r="W478" s="15"/>
      <c r="X478" s="15"/>
      <c r="Y478" s="15"/>
      <c r="Z478" t="s">
        <v>243</v>
      </c>
      <c r="AB478" t="s">
        <v>244</v>
      </c>
      <c r="AC478" s="7">
        <f>AC475</f>
        <v>42233</v>
      </c>
      <c r="AD478" t="str">
        <f>M478&amp;" - "&amp;L478&amp;" - "&amp;J478&amp;" - "&amp;K478</f>
        <v>WSTG - Dist - Mt - 52815</v>
      </c>
      <c r="AG478" s="13">
        <f>-AG477</f>
        <v>-3.15</v>
      </c>
      <c r="AI478" t="str">
        <f>"Distribution from "&amp;M478&amp;" - "&amp;J478&amp;" - "&amp;K478</f>
        <v>Distribution from WSTG - Mt - 52815</v>
      </c>
      <c r="AK478" s="18"/>
      <c r="AL478" s="19"/>
      <c r="AM478" s="20"/>
      <c r="AN478" s="20"/>
      <c r="AO478" s="21"/>
      <c r="AP478" s="22"/>
    </row>
    <row r="479" spans="1:42" ht="15" hidden="1" thickBot="1" x14ac:dyDescent="0.4">
      <c r="A479" t="s">
        <v>845</v>
      </c>
      <c r="B479" t="s">
        <v>55</v>
      </c>
      <c r="C479" t="s">
        <v>12</v>
      </c>
      <c r="D479">
        <v>22115</v>
      </c>
      <c r="F479" s="7">
        <v>42234</v>
      </c>
      <c r="G479" t="s">
        <v>102</v>
      </c>
      <c r="H479">
        <v>57.71</v>
      </c>
      <c r="J479" t="s">
        <v>12</v>
      </c>
      <c r="K479">
        <v>22115</v>
      </c>
      <c r="L479" t="s">
        <v>15</v>
      </c>
      <c r="M479" t="str">
        <f>M477</f>
        <v>WSTG</v>
      </c>
      <c r="N479" s="12" t="s">
        <v>249</v>
      </c>
      <c r="R479" s="13">
        <f>ROUND(IF(K479=112414,W479,IF(K479=22115,X479,Y479))*AP477,2)</f>
        <v>0</v>
      </c>
      <c r="S479">
        <f t="shared" si="18"/>
        <v>38.25</v>
      </c>
      <c r="T479">
        <f>SUMPRODUCT(--($D$2:M478=M479), --($B$2:K478=112414),$H$2:Q478)</f>
        <v>18.55</v>
      </c>
      <c r="U479">
        <f>SUMPRODUCT(--($D$2:M478=M479), --($B$2:K478=22115),$H$2:Q478)</f>
        <v>19.7</v>
      </c>
      <c r="V479">
        <f>SUMPRODUCT(--($D$2:M478=M479), --($B$2:K478=52815),$H$2:Q478)</f>
        <v>0</v>
      </c>
      <c r="W479" s="15">
        <f>T479/S479</f>
        <v>0.48496732026143791</v>
      </c>
      <c r="X479" s="15">
        <f>U479/S479</f>
        <v>0.51503267973856204</v>
      </c>
      <c r="Y479" s="15">
        <f>V479/S479</f>
        <v>0</v>
      </c>
      <c r="Z479" t="s">
        <v>243</v>
      </c>
      <c r="AB479" t="s">
        <v>244</v>
      </c>
      <c r="AC479" s="7">
        <f>AC477</f>
        <v>42233</v>
      </c>
      <c r="AD479" t="s">
        <v>102</v>
      </c>
      <c r="AF479" t="str">
        <f>"Cash From "&amp;AI479</f>
        <v>Cash From Dividend from WSTG - Mt - 22115</v>
      </c>
      <c r="AG479" s="16">
        <f>R479</f>
        <v>0</v>
      </c>
      <c r="AI479" t="str">
        <f t="shared" ref="AI479:AI484" si="20">"Dividend from "&amp;M479&amp;" - "&amp;J479&amp;" - "&amp;K479</f>
        <v>Dividend from WSTG - Mt - 22115</v>
      </c>
      <c r="AK479" s="18"/>
      <c r="AL479" s="19"/>
      <c r="AM479" s="20"/>
      <c r="AN479" s="20"/>
      <c r="AO479" s="21"/>
      <c r="AP479" s="22"/>
    </row>
    <row r="480" spans="1:42" ht="15" hidden="1" thickBot="1" x14ac:dyDescent="0.4">
      <c r="A480" t="s">
        <v>845</v>
      </c>
      <c r="B480" t="s">
        <v>55</v>
      </c>
      <c r="C480" t="s">
        <v>12</v>
      </c>
      <c r="D480">
        <v>22115</v>
      </c>
      <c r="F480" s="7">
        <v>42234</v>
      </c>
      <c r="G480" t="s">
        <v>587</v>
      </c>
      <c r="H480">
        <v>-57.71</v>
      </c>
      <c r="J480" t="s">
        <v>12</v>
      </c>
      <c r="K480">
        <v>22115</v>
      </c>
      <c r="L480" t="s">
        <v>15</v>
      </c>
      <c r="M480" t="str">
        <f>M477</f>
        <v>WSTG</v>
      </c>
      <c r="S480">
        <f t="shared" si="18"/>
        <v>38.25</v>
      </c>
      <c r="T480">
        <f>SUMPRODUCT(--($D$2:M479=M480), --($B$2:K479=112414),$H$2:Q479)</f>
        <v>18.55</v>
      </c>
      <c r="U480">
        <f>SUMPRODUCT(--($D$2:M479=M480), --($B$2:K479=22115),$H$2:Q479)</f>
        <v>19.7</v>
      </c>
      <c r="V480">
        <f>SUMPRODUCT(--($D$2:M479=M480), --($B$2:K479=52815),$H$2:Q479)</f>
        <v>0</v>
      </c>
      <c r="W480" s="15"/>
      <c r="X480" s="15"/>
      <c r="Y480" s="15"/>
      <c r="Z480" t="s">
        <v>243</v>
      </c>
      <c r="AB480" t="s">
        <v>244</v>
      </c>
      <c r="AC480" s="7">
        <f>AC477</f>
        <v>42233</v>
      </c>
      <c r="AD480" t="str">
        <f>M480&amp;" - "&amp;L480&amp;" - "&amp;J480&amp;" - "&amp;K480</f>
        <v>WSTG - Div - Mt - 22115</v>
      </c>
      <c r="AG480" s="13">
        <f>-AG479</f>
        <v>0</v>
      </c>
      <c r="AI480" t="str">
        <f t="shared" si="20"/>
        <v>Dividend from WSTG - Mt - 22115</v>
      </c>
      <c r="AK480" s="18"/>
      <c r="AL480" s="19"/>
      <c r="AM480" s="20"/>
      <c r="AN480" s="20"/>
      <c r="AO480" s="21"/>
      <c r="AP480" s="22"/>
    </row>
    <row r="481" spans="1:42" ht="15" hidden="1" thickBot="1" x14ac:dyDescent="0.4">
      <c r="A481" t="s">
        <v>845</v>
      </c>
      <c r="B481" t="s">
        <v>55</v>
      </c>
      <c r="C481" t="s">
        <v>12</v>
      </c>
      <c r="D481">
        <v>52815</v>
      </c>
      <c r="F481" s="7">
        <v>42234</v>
      </c>
      <c r="G481" t="s">
        <v>102</v>
      </c>
      <c r="H481">
        <v>48.73</v>
      </c>
      <c r="J481" t="s">
        <v>12</v>
      </c>
      <c r="K481">
        <v>52815</v>
      </c>
      <c r="L481" t="s">
        <v>15</v>
      </c>
      <c r="M481" t="str">
        <f>M479</f>
        <v>WSTG</v>
      </c>
      <c r="N481" s="12" t="s">
        <v>249</v>
      </c>
      <c r="R481" s="13">
        <f>AP477-R477-R479</f>
        <v>-3.15</v>
      </c>
      <c r="S481">
        <f t="shared" si="18"/>
        <v>38.25</v>
      </c>
      <c r="T481">
        <f>SUMPRODUCT(--($D$2:M480=M481), --($B$2:K480=112414),$H$2:Q480)</f>
        <v>18.55</v>
      </c>
      <c r="U481">
        <f>SUMPRODUCT(--($D$2:M480=M481), --($B$2:K480=22115),$H$2:Q480)</f>
        <v>19.7</v>
      </c>
      <c r="V481">
        <f>SUMPRODUCT(--($D$2:M480=M481), --($B$2:K480=52815),$H$2:Q480)</f>
        <v>0</v>
      </c>
      <c r="W481" s="15">
        <f>T481/S481</f>
        <v>0.48496732026143791</v>
      </c>
      <c r="X481" s="15">
        <f>U481/S481</f>
        <v>0.51503267973856204</v>
      </c>
      <c r="Y481" s="15">
        <f>V481/S481</f>
        <v>0</v>
      </c>
      <c r="Z481" t="s">
        <v>243</v>
      </c>
      <c r="AB481" t="s">
        <v>244</v>
      </c>
      <c r="AC481" s="7">
        <f>AC479</f>
        <v>42233</v>
      </c>
      <c r="AD481" t="s">
        <v>102</v>
      </c>
      <c r="AF481" t="str">
        <f>"Cash From "&amp;AI481</f>
        <v>Cash From Dividend from WSTG - Mt - 52815</v>
      </c>
      <c r="AG481" s="16">
        <f>R481</f>
        <v>-3.15</v>
      </c>
      <c r="AI481" t="str">
        <f t="shared" si="20"/>
        <v>Dividend from WSTG - Mt - 52815</v>
      </c>
      <c r="AK481" s="18"/>
      <c r="AL481" s="19"/>
      <c r="AM481" s="20"/>
      <c r="AN481" s="20"/>
      <c r="AO481" s="21"/>
      <c r="AP481" s="22">
        <v>173.66</v>
      </c>
    </row>
    <row r="482" spans="1:42" ht="15" hidden="1" thickBot="1" x14ac:dyDescent="0.4">
      <c r="A482" t="s">
        <v>845</v>
      </c>
      <c r="B482" t="s">
        <v>55</v>
      </c>
      <c r="C482" t="s">
        <v>12</v>
      </c>
      <c r="D482">
        <v>52815</v>
      </c>
      <c r="F482" s="7">
        <v>42234</v>
      </c>
      <c r="G482" t="s">
        <v>587</v>
      </c>
      <c r="H482">
        <v>-48.73</v>
      </c>
      <c r="J482" t="s">
        <v>12</v>
      </c>
      <c r="K482">
        <v>52815</v>
      </c>
      <c r="L482" t="s">
        <v>15</v>
      </c>
      <c r="M482" t="str">
        <f>M479</f>
        <v>WSTG</v>
      </c>
      <c r="S482">
        <f t="shared" si="18"/>
        <v>38.25</v>
      </c>
      <c r="T482">
        <f>SUMPRODUCT(--($D$2:M481=M482), --($B$2:K481=112414),$H$2:Q481)</f>
        <v>18.55</v>
      </c>
      <c r="U482">
        <f>SUMPRODUCT(--($D$2:M481=M482), --($B$2:K481=22115),$H$2:Q481)</f>
        <v>19.7</v>
      </c>
      <c r="V482">
        <f>SUMPRODUCT(--($D$2:M481=M482), --($B$2:K481=52815),$H$2:Q481)</f>
        <v>0</v>
      </c>
      <c r="W482" s="15"/>
      <c r="X482" s="15"/>
      <c r="Y482" s="15"/>
      <c r="Z482" t="s">
        <v>243</v>
      </c>
      <c r="AB482" t="s">
        <v>244</v>
      </c>
      <c r="AC482" s="7">
        <f>AC479</f>
        <v>42233</v>
      </c>
      <c r="AD482" t="str">
        <f>M482&amp;" - "&amp;L482&amp;" - "&amp;J482&amp;" - "&amp;K482</f>
        <v>WSTG - Div - Mt - 52815</v>
      </c>
      <c r="AG482" s="13">
        <f>-AG481</f>
        <v>3.15</v>
      </c>
      <c r="AI482" t="str">
        <f t="shared" si="20"/>
        <v>Dividend from WSTG - Mt - 52815</v>
      </c>
      <c r="AK482" s="18"/>
      <c r="AL482" s="19"/>
      <c r="AM482" s="20"/>
      <c r="AN482" s="20"/>
      <c r="AO482" s="21"/>
      <c r="AP482" s="22"/>
    </row>
    <row r="483" spans="1:42" ht="15" hidden="1" thickBot="1" x14ac:dyDescent="0.4">
      <c r="A483" t="s">
        <v>845</v>
      </c>
      <c r="B483" t="s">
        <v>55</v>
      </c>
      <c r="C483" t="s">
        <v>12</v>
      </c>
      <c r="D483">
        <v>112414</v>
      </c>
      <c r="F483" s="7">
        <v>42234</v>
      </c>
      <c r="G483" t="s">
        <v>587</v>
      </c>
      <c r="H483">
        <v>0</v>
      </c>
      <c r="J483" t="s">
        <v>12</v>
      </c>
      <c r="K483">
        <v>112414</v>
      </c>
      <c r="L483" t="s">
        <v>15</v>
      </c>
      <c r="M483" t="str">
        <f>M482</f>
        <v>WSTG</v>
      </c>
      <c r="N483" s="12">
        <f>AL482</f>
        <v>0</v>
      </c>
      <c r="O483" s="12" t="e">
        <f>LEFT(N483,(FIND(" ",N483,1)-1))</f>
        <v>#VALUE!</v>
      </c>
      <c r="P483" s="12" t="e">
        <f>_xlfn.NUMBERVALUE(O483)=S483</f>
        <v>#VALUE!</v>
      </c>
      <c r="S483">
        <f t="shared" si="18"/>
        <v>38.25</v>
      </c>
      <c r="T483">
        <f>SUMPRODUCT(--($D$2:M482=M483), --($B$2:K482=112414),$H$2:Q482)</f>
        <v>18.55</v>
      </c>
      <c r="U483">
        <f>SUMPRODUCT(--($D$2:M482=M483), --($B$2:K482=22115),$H$2:Q482)</f>
        <v>19.7</v>
      </c>
      <c r="V483">
        <f>SUMPRODUCT(--($D$2:M482=M483), --($B$2:K482=52815),$H$2:Q482)</f>
        <v>0</v>
      </c>
      <c r="W483" s="15"/>
      <c r="X483" s="15"/>
      <c r="Y483" s="15"/>
      <c r="Z483" t="s">
        <v>243</v>
      </c>
      <c r="AB483" t="s">
        <v>244</v>
      </c>
      <c r="AC483" s="7">
        <f>AC482</f>
        <v>42233</v>
      </c>
      <c r="AD483" t="str">
        <f>M483&amp;" - "&amp;L483&amp;" - "&amp;J483&amp;" - "&amp;K483</f>
        <v>WSTG - Div - Mt - 112414</v>
      </c>
      <c r="AG483" s="13">
        <f>-AG482</f>
        <v>-3.15</v>
      </c>
      <c r="AI483" t="str">
        <f t="shared" si="20"/>
        <v>Dividend from WSTG - Mt - 112414</v>
      </c>
      <c r="AK483" s="18"/>
      <c r="AL483" s="19"/>
      <c r="AM483" s="20"/>
      <c r="AN483" s="20"/>
      <c r="AO483" s="21"/>
      <c r="AP483" s="22"/>
    </row>
    <row r="484" spans="1:42" ht="15" hidden="1" thickBot="1" x14ac:dyDescent="0.4">
      <c r="A484" t="s">
        <v>845</v>
      </c>
      <c r="B484" t="s">
        <v>55</v>
      </c>
      <c r="C484" t="s">
        <v>12</v>
      </c>
      <c r="D484">
        <v>112414</v>
      </c>
      <c r="F484" s="7">
        <v>42234</v>
      </c>
      <c r="G484" t="s">
        <v>102</v>
      </c>
      <c r="H484">
        <v>0</v>
      </c>
      <c r="J484" t="s">
        <v>12</v>
      </c>
      <c r="K484">
        <v>112414</v>
      </c>
      <c r="L484" t="s">
        <v>15</v>
      </c>
      <c r="M484" t="s">
        <v>55</v>
      </c>
      <c r="N484" s="12" t="s">
        <v>249</v>
      </c>
      <c r="R484" s="13" t="e">
        <f>ROUND(IF(K484=112414,W484,IF(K484=22115,X484,Y484))*AP484,2)</f>
        <v>#VALUE!</v>
      </c>
      <c r="S484" t="e">
        <f t="shared" si="18"/>
        <v>#VALUE!</v>
      </c>
      <c r="T484" t="e">
        <f>SUMPRODUCT(--($D$2:M483=M484), --($B$2:K483=112414),$H$2:Q483)</f>
        <v>#VALUE!</v>
      </c>
      <c r="U484" t="e">
        <f>SUMPRODUCT(--($D$2:M483=M484), --($B$2:K483=22115),$H$2:Q483)</f>
        <v>#VALUE!</v>
      </c>
      <c r="V484" t="e">
        <f>SUMPRODUCT(--($D$2:M483=M484), --($B$2:K483=52815),$H$2:Q483)</f>
        <v>#VALUE!</v>
      </c>
      <c r="W484" s="15" t="e">
        <f>T484/S484</f>
        <v>#VALUE!</v>
      </c>
      <c r="X484" s="15" t="e">
        <f>U484/S484</f>
        <v>#VALUE!</v>
      </c>
      <c r="Y484" s="15" t="e">
        <f>V484/S484</f>
        <v>#VALUE!</v>
      </c>
      <c r="Z484" t="s">
        <v>243</v>
      </c>
      <c r="AB484" t="s">
        <v>244</v>
      </c>
      <c r="AC484" s="7">
        <f>AK484</f>
        <v>42234</v>
      </c>
      <c r="AD484" t="s">
        <v>102</v>
      </c>
      <c r="AF484" t="str">
        <f>"Cash From "&amp;AI484</f>
        <v>Cash From Dividend from ENZN - Mt - 112414</v>
      </c>
      <c r="AG484" s="16" t="e">
        <f>R484</f>
        <v>#VALUE!</v>
      </c>
      <c r="AI484" t="str">
        <f t="shared" si="20"/>
        <v>Dividend from ENZN - Mt - 112414</v>
      </c>
      <c r="AK484" s="18">
        <v>42234</v>
      </c>
      <c r="AL484" s="19" t="s">
        <v>368</v>
      </c>
      <c r="AM484" s="20" t="s">
        <v>328</v>
      </c>
      <c r="AN484" s="20" t="s">
        <v>329</v>
      </c>
      <c r="AO484" s="21" t="s">
        <v>329</v>
      </c>
      <c r="AP484" s="22">
        <v>106.44</v>
      </c>
    </row>
    <row r="485" spans="1:42" ht="15" hidden="1" thickBot="1" x14ac:dyDescent="0.4">
      <c r="A485" t="s">
        <v>842</v>
      </c>
      <c r="B485" t="s">
        <v>57</v>
      </c>
      <c r="C485" t="s">
        <v>12</v>
      </c>
      <c r="D485">
        <v>22115</v>
      </c>
      <c r="F485" s="7">
        <v>42236</v>
      </c>
      <c r="G485" t="s">
        <v>102</v>
      </c>
      <c r="H485">
        <v>0.78</v>
      </c>
      <c r="J485" t="s">
        <v>12</v>
      </c>
      <c r="K485">
        <v>22115</v>
      </c>
      <c r="L485" t="s">
        <v>19</v>
      </c>
      <c r="M485" t="str">
        <f>M483</f>
        <v>WSTG</v>
      </c>
      <c r="N485" s="12" t="s">
        <v>249</v>
      </c>
      <c r="R485" s="13" t="e">
        <f>ROUND(IF(K485=112414,W485,IF(K485=22115,X485,Y485))*AP483,2)</f>
        <v>#VALUE!</v>
      </c>
      <c r="S485" t="e">
        <f t="shared" si="18"/>
        <v>#VALUE!</v>
      </c>
      <c r="T485" t="e">
        <f>SUMPRODUCT(--($D$2:M484=M485), --($B$2:K484=112414),$H$2:Q484)</f>
        <v>#VALUE!</v>
      </c>
      <c r="U485" t="e">
        <f>SUMPRODUCT(--($D$2:M484=M485), --($B$2:K484=22115),$H$2:Q484)</f>
        <v>#VALUE!</v>
      </c>
      <c r="V485" t="e">
        <f>SUMPRODUCT(--($D$2:M484=M485), --($B$2:K484=52815),$H$2:Q484)</f>
        <v>#VALUE!</v>
      </c>
      <c r="W485" s="15" t="e">
        <f>T485/S485</f>
        <v>#VALUE!</v>
      </c>
      <c r="X485" s="15" t="e">
        <f>U485/S485</f>
        <v>#VALUE!</v>
      </c>
      <c r="Y485" s="15" t="e">
        <f>V485/S485</f>
        <v>#VALUE!</v>
      </c>
      <c r="Z485" t="s">
        <v>243</v>
      </c>
      <c r="AB485" t="s">
        <v>244</v>
      </c>
      <c r="AC485" s="7">
        <f>AC483</f>
        <v>42233</v>
      </c>
      <c r="AD485" t="s">
        <v>102</v>
      </c>
      <c r="AF485" t="str">
        <f>"Cash From "&amp;AI485</f>
        <v>Cash From Net Royalty from WSTG - Mt - 22115</v>
      </c>
      <c r="AG485" s="16" t="e">
        <f>R485</f>
        <v>#VALUE!</v>
      </c>
      <c r="AI485" t="str">
        <f t="shared" ref="AI485:AI490" si="21">"Net Royalty from "&amp;M485&amp;" - "&amp;J485&amp;" - "&amp;K485</f>
        <v>Net Royalty from WSTG - Mt - 22115</v>
      </c>
      <c r="AK485" s="18"/>
      <c r="AL485" s="19"/>
      <c r="AM485" s="20"/>
      <c r="AN485" s="20"/>
      <c r="AO485" s="21"/>
      <c r="AP485" s="22"/>
    </row>
    <row r="486" spans="1:42" ht="15" hidden="1" thickBot="1" x14ac:dyDescent="0.4">
      <c r="A486" t="s">
        <v>842</v>
      </c>
      <c r="B486" t="s">
        <v>57</v>
      </c>
      <c r="C486" t="s">
        <v>12</v>
      </c>
      <c r="D486">
        <v>22115</v>
      </c>
      <c r="F486" s="7">
        <v>42236</v>
      </c>
      <c r="G486" t="s">
        <v>627</v>
      </c>
      <c r="H486">
        <v>-0.78</v>
      </c>
      <c r="J486" t="s">
        <v>12</v>
      </c>
      <c r="K486">
        <v>22115</v>
      </c>
      <c r="L486" t="s">
        <v>19</v>
      </c>
      <c r="M486" t="str">
        <f>M483</f>
        <v>WSTG</v>
      </c>
      <c r="S486" t="e">
        <f t="shared" si="18"/>
        <v>#VALUE!</v>
      </c>
      <c r="T486" t="e">
        <f>SUMPRODUCT(--($D$2:M485=M486), --($B$2:K485=112414),$H$2:Q485)</f>
        <v>#VALUE!</v>
      </c>
      <c r="U486" t="e">
        <f>SUMPRODUCT(--($D$2:M485=M486), --($B$2:K485=22115),$H$2:Q485)</f>
        <v>#VALUE!</v>
      </c>
      <c r="V486" t="e">
        <f>SUMPRODUCT(--($D$2:M485=M486), --($B$2:K485=52815),$H$2:Q485)</f>
        <v>#VALUE!</v>
      </c>
      <c r="W486" s="15"/>
      <c r="X486" s="15"/>
      <c r="Y486" s="15"/>
      <c r="Z486" t="s">
        <v>243</v>
      </c>
      <c r="AB486" t="s">
        <v>244</v>
      </c>
      <c r="AC486" s="7">
        <f>AC483</f>
        <v>42233</v>
      </c>
      <c r="AD486" t="str">
        <f>M486&amp;" - "&amp;L486&amp;" - "&amp;J486&amp;" - "&amp;K486</f>
        <v>WSTG - Net Royalty - Mt - 22115</v>
      </c>
      <c r="AG486" s="13" t="e">
        <f>-AG485</f>
        <v>#VALUE!</v>
      </c>
      <c r="AI486" t="str">
        <f t="shared" si="21"/>
        <v>Net Royalty from WSTG - Mt - 22115</v>
      </c>
      <c r="AK486" s="18"/>
      <c r="AL486" s="19"/>
      <c r="AM486" s="20"/>
      <c r="AN486" s="20"/>
      <c r="AO486" s="21"/>
      <c r="AP486" s="22"/>
    </row>
    <row r="487" spans="1:42" ht="15" hidden="1" thickBot="1" x14ac:dyDescent="0.4">
      <c r="A487" t="s">
        <v>842</v>
      </c>
      <c r="B487" t="s">
        <v>57</v>
      </c>
      <c r="C487" t="s">
        <v>12</v>
      </c>
      <c r="D487">
        <v>52815</v>
      </c>
      <c r="F487" s="7">
        <v>42236</v>
      </c>
      <c r="G487" t="s">
        <v>102</v>
      </c>
      <c r="H487">
        <v>0.95</v>
      </c>
      <c r="J487" t="s">
        <v>12</v>
      </c>
      <c r="K487">
        <v>52815</v>
      </c>
      <c r="L487" t="s">
        <v>19</v>
      </c>
      <c r="M487" t="str">
        <f>M485</f>
        <v>WSTG</v>
      </c>
      <c r="N487" s="12" t="s">
        <v>249</v>
      </c>
      <c r="R487" s="13" t="e">
        <f>AP483-R483-R485</f>
        <v>#VALUE!</v>
      </c>
      <c r="S487" t="e">
        <f t="shared" si="18"/>
        <v>#VALUE!</v>
      </c>
      <c r="T487" t="e">
        <f>SUMPRODUCT(--($D$2:M486=M487), --($B$2:K486=112414),$H$2:Q486)</f>
        <v>#VALUE!</v>
      </c>
      <c r="U487" t="e">
        <f>SUMPRODUCT(--($D$2:M486=M487), --($B$2:K486=22115),$H$2:Q486)</f>
        <v>#VALUE!</v>
      </c>
      <c r="V487" t="e">
        <f>SUMPRODUCT(--($D$2:M486=M487), --($B$2:K486=52815),$H$2:Q486)</f>
        <v>#VALUE!</v>
      </c>
      <c r="W487" s="15" t="e">
        <f>T487/S487</f>
        <v>#VALUE!</v>
      </c>
      <c r="X487" s="15" t="e">
        <f>U487/S487</f>
        <v>#VALUE!</v>
      </c>
      <c r="Y487" s="15" t="e">
        <f>V487/S487</f>
        <v>#VALUE!</v>
      </c>
      <c r="Z487" t="s">
        <v>243</v>
      </c>
      <c r="AB487" t="s">
        <v>244</v>
      </c>
      <c r="AC487" s="7">
        <f>AC485</f>
        <v>42233</v>
      </c>
      <c r="AD487" t="s">
        <v>102</v>
      </c>
      <c r="AF487" t="str">
        <f>"Cash From "&amp;AI487</f>
        <v>Cash From Net Royalty from WSTG - Mt - 52815</v>
      </c>
      <c r="AG487" s="16" t="e">
        <f>R487</f>
        <v>#VALUE!</v>
      </c>
      <c r="AI487" t="str">
        <f t="shared" si="21"/>
        <v>Net Royalty from WSTG - Mt - 52815</v>
      </c>
      <c r="AK487" s="18"/>
      <c r="AL487" s="19"/>
      <c r="AM487" s="20"/>
      <c r="AN487" s="20"/>
      <c r="AO487" s="21"/>
      <c r="AP487" s="22"/>
    </row>
    <row r="488" spans="1:42" ht="15" hidden="1" thickBot="1" x14ac:dyDescent="0.4">
      <c r="A488" t="s">
        <v>842</v>
      </c>
      <c r="B488" t="s">
        <v>57</v>
      </c>
      <c r="C488" t="s">
        <v>12</v>
      </c>
      <c r="D488">
        <v>52815</v>
      </c>
      <c r="F488" s="7">
        <v>42236</v>
      </c>
      <c r="G488" t="s">
        <v>627</v>
      </c>
      <c r="H488">
        <v>-0.95</v>
      </c>
      <c r="J488" t="s">
        <v>12</v>
      </c>
      <c r="K488">
        <v>52815</v>
      </c>
      <c r="L488" t="s">
        <v>19</v>
      </c>
      <c r="M488" t="str">
        <f>M485</f>
        <v>WSTG</v>
      </c>
      <c r="S488" t="e">
        <f t="shared" si="18"/>
        <v>#VALUE!</v>
      </c>
      <c r="T488" t="e">
        <f>SUMPRODUCT(--($D$2:M487=M488), --($B$2:K487=112414),$H$2:Q487)</f>
        <v>#VALUE!</v>
      </c>
      <c r="U488" t="e">
        <f>SUMPRODUCT(--($D$2:M487=M488), --($B$2:K487=22115),$H$2:Q487)</f>
        <v>#VALUE!</v>
      </c>
      <c r="V488" t="e">
        <f>SUMPRODUCT(--($D$2:M487=M488), --($B$2:K487=52815),$H$2:Q487)</f>
        <v>#VALUE!</v>
      </c>
      <c r="W488" s="15"/>
      <c r="X488" s="15"/>
      <c r="Y488" s="15"/>
      <c r="Z488" t="s">
        <v>243</v>
      </c>
      <c r="AB488" t="s">
        <v>244</v>
      </c>
      <c r="AC488" s="7">
        <f>AC485</f>
        <v>42233</v>
      </c>
      <c r="AD488" t="str">
        <f>M488&amp;" - "&amp;L488&amp;" - "&amp;J488&amp;" - "&amp;K488</f>
        <v>WSTG - Net Royalty - Mt - 52815</v>
      </c>
      <c r="AG488" s="13" t="e">
        <f>-AG487</f>
        <v>#VALUE!</v>
      </c>
      <c r="AI488" t="str">
        <f t="shared" si="21"/>
        <v>Net Royalty from WSTG - Mt - 52815</v>
      </c>
      <c r="AK488" s="18"/>
      <c r="AL488" s="19"/>
      <c r="AM488" s="20"/>
      <c r="AN488" s="20"/>
      <c r="AO488" s="21"/>
      <c r="AP488" s="22"/>
    </row>
    <row r="489" spans="1:42" ht="15" hidden="1" thickBot="1" x14ac:dyDescent="0.4">
      <c r="A489" t="s">
        <v>842</v>
      </c>
      <c r="B489" t="s">
        <v>57</v>
      </c>
      <c r="C489" t="s">
        <v>12</v>
      </c>
      <c r="D489">
        <v>112414</v>
      </c>
      <c r="F489" s="7">
        <v>42236</v>
      </c>
      <c r="G489" t="s">
        <v>627</v>
      </c>
      <c r="H489">
        <v>0</v>
      </c>
      <c r="J489" t="s">
        <v>12</v>
      </c>
      <c r="K489">
        <v>112414</v>
      </c>
      <c r="L489" t="s">
        <v>19</v>
      </c>
      <c r="M489" t="str">
        <f>M488</f>
        <v>WSTG</v>
      </c>
      <c r="N489" s="12">
        <f>AL488</f>
        <v>0</v>
      </c>
      <c r="O489" s="12" t="e">
        <f>LEFT(N489,(FIND(" ",N489,1)-1))</f>
        <v>#VALUE!</v>
      </c>
      <c r="P489" s="12" t="e">
        <f>_xlfn.NUMBERVALUE(O489)=S489</f>
        <v>#VALUE!</v>
      </c>
      <c r="S489" t="e">
        <f t="shared" si="18"/>
        <v>#VALUE!</v>
      </c>
      <c r="T489" t="e">
        <f>SUMPRODUCT(--($D$2:M488=M489), --($B$2:K488=112414),$H$2:Q488)</f>
        <v>#VALUE!</v>
      </c>
      <c r="U489" t="e">
        <f>SUMPRODUCT(--($D$2:M488=M489), --($B$2:K488=22115),$H$2:Q488)</f>
        <v>#VALUE!</v>
      </c>
      <c r="V489" t="e">
        <f>SUMPRODUCT(--($D$2:M488=M489), --($B$2:K488=52815),$H$2:Q488)</f>
        <v>#VALUE!</v>
      </c>
      <c r="W489" s="15"/>
      <c r="X489" s="15"/>
      <c r="Y489" s="15"/>
      <c r="Z489" t="s">
        <v>243</v>
      </c>
      <c r="AB489" t="s">
        <v>244</v>
      </c>
      <c r="AC489" s="7">
        <f>AC488</f>
        <v>42233</v>
      </c>
      <c r="AD489" t="str">
        <f>M489&amp;" - "&amp;L489&amp;" - "&amp;J489&amp;" - "&amp;K489</f>
        <v>WSTG - Net Royalty - Mt - 112414</v>
      </c>
      <c r="AG489" s="13" t="e">
        <f>-AG488</f>
        <v>#VALUE!</v>
      </c>
      <c r="AI489" t="str">
        <f t="shared" si="21"/>
        <v>Net Royalty from WSTG - Mt - 112414</v>
      </c>
      <c r="AK489" s="18"/>
      <c r="AL489" s="19"/>
      <c r="AM489" s="20"/>
      <c r="AN489" s="20"/>
      <c r="AO489" s="21"/>
      <c r="AP489" s="22"/>
    </row>
    <row r="490" spans="1:42" ht="15" hidden="1" thickBot="1" x14ac:dyDescent="0.4">
      <c r="A490" t="s">
        <v>842</v>
      </c>
      <c r="B490" t="s">
        <v>57</v>
      </c>
      <c r="C490" t="s">
        <v>12</v>
      </c>
      <c r="D490">
        <v>112414</v>
      </c>
      <c r="F490" s="7">
        <v>42236</v>
      </c>
      <c r="G490" t="s">
        <v>102</v>
      </c>
      <c r="H490">
        <v>0</v>
      </c>
      <c r="J490" t="s">
        <v>12</v>
      </c>
      <c r="K490">
        <v>112414</v>
      </c>
      <c r="L490" t="s">
        <v>19</v>
      </c>
      <c r="M490" t="s">
        <v>57</v>
      </c>
      <c r="N490" s="12" t="s">
        <v>249</v>
      </c>
      <c r="R490" s="13" t="e">
        <f>ROUND(IF(K490=112414,W490,IF(K490=22115,X490,Y490))*AP490,2)</f>
        <v>#VALUE!</v>
      </c>
      <c r="S490" t="e">
        <f t="shared" si="18"/>
        <v>#VALUE!</v>
      </c>
      <c r="T490" t="e">
        <f>SUMPRODUCT(--($D$2:M485=M490), --($B$2:K485=112414),$H$2:Q485)</f>
        <v>#VALUE!</v>
      </c>
      <c r="U490" t="e">
        <f>SUMPRODUCT(--($D$2:M485=M490), --($B$2:K485=22115),$H$2:Q485)</f>
        <v>#VALUE!</v>
      </c>
      <c r="V490" t="e">
        <f>SUMPRODUCT(--($D$2:M485=M490), --($B$2:K485=52815),$H$2:Q485)</f>
        <v>#VALUE!</v>
      </c>
      <c r="W490" s="15" t="e">
        <f>T490/S490</f>
        <v>#VALUE!</v>
      </c>
      <c r="X490" s="15" t="e">
        <f>U490/S490</f>
        <v>#VALUE!</v>
      </c>
      <c r="Y490" s="15" t="e">
        <f>V490/S490</f>
        <v>#VALUE!</v>
      </c>
      <c r="Z490" t="s">
        <v>243</v>
      </c>
      <c r="AB490" t="s">
        <v>244</v>
      </c>
      <c r="AC490" s="7">
        <f>AK490</f>
        <v>42236</v>
      </c>
      <c r="AD490" t="s">
        <v>102</v>
      </c>
      <c r="AF490" t="str">
        <f>"Cash From "&amp;AI490</f>
        <v>Cash From Net Royalty from MSB - Mt - 112414</v>
      </c>
      <c r="AG490" s="13" t="e">
        <f>R490</f>
        <v>#VALUE!</v>
      </c>
      <c r="AI490" t="str">
        <f t="shared" si="21"/>
        <v>Net Royalty from MSB - Mt - 112414</v>
      </c>
      <c r="AK490" s="18">
        <v>42236</v>
      </c>
      <c r="AL490" s="19" t="s">
        <v>369</v>
      </c>
      <c r="AM490" s="20" t="s">
        <v>370</v>
      </c>
      <c r="AN490" s="20" t="s">
        <v>329</v>
      </c>
      <c r="AO490" s="21" t="s">
        <v>329</v>
      </c>
      <c r="AP490" s="22">
        <v>1.73</v>
      </c>
    </row>
    <row r="491" spans="1:42" ht="15" hidden="1" thickBot="1" x14ac:dyDescent="0.4">
      <c r="A491" t="s">
        <v>844</v>
      </c>
      <c r="B491" t="s">
        <v>63</v>
      </c>
      <c r="C491" t="s">
        <v>12</v>
      </c>
      <c r="D491">
        <v>52815</v>
      </c>
      <c r="F491" s="7">
        <v>42244</v>
      </c>
      <c r="G491" t="s">
        <v>102</v>
      </c>
      <c r="H491">
        <v>1.66</v>
      </c>
      <c r="J491" t="s">
        <v>12</v>
      </c>
      <c r="K491">
        <v>52815</v>
      </c>
      <c r="L491" t="s">
        <v>18</v>
      </c>
      <c r="M491" t="str">
        <f>M489</f>
        <v>WSTG</v>
      </c>
      <c r="N491" s="12" t="s">
        <v>249</v>
      </c>
      <c r="R491" s="13">
        <v>1.66</v>
      </c>
      <c r="S491" t="e">
        <f t="shared" si="18"/>
        <v>#VALUE!</v>
      </c>
      <c r="T491" t="e">
        <f>SUMPRODUCT(--($D$2:M490=M491), --($B$2:K490=112414),$H$2:Q490)</f>
        <v>#VALUE!</v>
      </c>
      <c r="U491" t="e">
        <f>SUMPRODUCT(--($D$2:M490=M491), --($B$2:K490=22115),$H$2:Q490)</f>
        <v>#VALUE!</v>
      </c>
      <c r="V491" t="e">
        <f>SUMPRODUCT(--($D$2:M490=M491), --($B$2:K490=52815),$H$2:Q490)</f>
        <v>#VALUE!</v>
      </c>
      <c r="W491" s="15" t="e">
        <f>T491/S491</f>
        <v>#VALUE!</v>
      </c>
      <c r="X491" s="15" t="e">
        <f>U491/S491</f>
        <v>#VALUE!</v>
      </c>
      <c r="Y491" s="15" t="e">
        <f>V491/S491</f>
        <v>#VALUE!</v>
      </c>
      <c r="Z491" t="s">
        <v>243</v>
      </c>
      <c r="AB491" t="s">
        <v>244</v>
      </c>
      <c r="AC491" s="7">
        <f>AC489</f>
        <v>42233</v>
      </c>
      <c r="AD491" t="s">
        <v>102</v>
      </c>
      <c r="AF491" t="str">
        <f>"Cash From "&amp;AI491</f>
        <v>Cash From Distribution from WSTG - Mt - 52815</v>
      </c>
      <c r="AG491" s="16">
        <f>R491</f>
        <v>1.66</v>
      </c>
      <c r="AI491" t="str">
        <f>"Distribution from "&amp;M491&amp;" - "&amp;J491&amp;" - "&amp;K491</f>
        <v>Distribution from WSTG - Mt - 52815</v>
      </c>
      <c r="AK491" s="18"/>
      <c r="AL491" s="19"/>
      <c r="AM491" s="20"/>
      <c r="AN491" s="20"/>
      <c r="AO491" s="21"/>
      <c r="AP491" s="22"/>
    </row>
    <row r="492" spans="1:42" ht="15" hidden="1" thickBot="1" x14ac:dyDescent="0.4">
      <c r="A492" t="s">
        <v>844</v>
      </c>
      <c r="B492" t="s">
        <v>63</v>
      </c>
      <c r="C492" t="s">
        <v>12</v>
      </c>
      <c r="D492">
        <v>52815</v>
      </c>
      <c r="F492" s="7">
        <v>42244</v>
      </c>
      <c r="G492" t="s">
        <v>626</v>
      </c>
      <c r="H492">
        <v>-1.66</v>
      </c>
      <c r="J492" t="s">
        <v>12</v>
      </c>
      <c r="K492">
        <v>52815</v>
      </c>
      <c r="L492" t="s">
        <v>18</v>
      </c>
      <c r="M492" t="str">
        <f>M489</f>
        <v>WSTG</v>
      </c>
      <c r="S492" t="e">
        <f t="shared" si="18"/>
        <v>#VALUE!</v>
      </c>
      <c r="T492" t="e">
        <f>SUMPRODUCT(--($D$2:M491=M492), --($B$2:K491=112414),$H$2:Q491)</f>
        <v>#VALUE!</v>
      </c>
      <c r="U492" t="e">
        <f>SUMPRODUCT(--($D$2:M491=M492), --($B$2:K491=22115),$H$2:Q491)</f>
        <v>#VALUE!</v>
      </c>
      <c r="V492" t="e">
        <f>SUMPRODUCT(--($D$2:M491=M492), --($B$2:K491=52815),$H$2:Q491)</f>
        <v>#VALUE!</v>
      </c>
      <c r="W492" s="15"/>
      <c r="X492" s="15"/>
      <c r="Y492" s="15"/>
      <c r="Z492" t="s">
        <v>243</v>
      </c>
      <c r="AB492" t="s">
        <v>244</v>
      </c>
      <c r="AC492" s="7">
        <f>AC489</f>
        <v>42233</v>
      </c>
      <c r="AD492" t="str">
        <f>M492&amp;" - "&amp;L492&amp;" - "&amp;J492&amp;" - "&amp;K492</f>
        <v>WSTG - Dist - Mt - 52815</v>
      </c>
      <c r="AG492" s="13">
        <f>-AG491</f>
        <v>-1.66</v>
      </c>
      <c r="AI492" t="str">
        <f>"Distribution from "&amp;M492&amp;" - "&amp;J492&amp;" - "&amp;K492</f>
        <v>Distribution from WSTG - Mt - 52815</v>
      </c>
      <c r="AK492" s="18"/>
      <c r="AL492" s="19"/>
      <c r="AM492" s="20"/>
      <c r="AN492" s="20"/>
      <c r="AO492" s="21"/>
      <c r="AP492" s="22"/>
    </row>
    <row r="493" spans="1:42" ht="15" hidden="1" thickBot="1" x14ac:dyDescent="0.4">
      <c r="A493" t="s">
        <v>845</v>
      </c>
      <c r="B493" t="s">
        <v>63</v>
      </c>
      <c r="C493" t="s">
        <v>12</v>
      </c>
      <c r="D493">
        <v>22115</v>
      </c>
      <c r="F493" s="7">
        <v>42244</v>
      </c>
      <c r="G493" t="s">
        <v>587</v>
      </c>
      <c r="H493">
        <v>0</v>
      </c>
      <c r="J493" t="s">
        <v>12</v>
      </c>
      <c r="K493">
        <v>22115</v>
      </c>
      <c r="L493" t="s">
        <v>15</v>
      </c>
      <c r="M493" t="str">
        <f>M490</f>
        <v>MSB</v>
      </c>
      <c r="S493" t="e">
        <f t="shared" si="18"/>
        <v>#VALUE!</v>
      </c>
      <c r="T493" t="e">
        <f>SUMPRODUCT(--($D$2:M492=M493), --($B$2:K492=112414),$H$2:Q492)</f>
        <v>#VALUE!</v>
      </c>
      <c r="U493" t="e">
        <f>SUMPRODUCT(--($D$2:M492=M493), --($B$2:K492=22115),$H$2:Q492)</f>
        <v>#VALUE!</v>
      </c>
      <c r="V493" t="e">
        <f>SUMPRODUCT(--($D$2:M492=M493), --($B$2:K492=52815),$H$2:Q492)</f>
        <v>#VALUE!</v>
      </c>
      <c r="W493" s="15"/>
      <c r="X493" s="15"/>
      <c r="Y493" s="15"/>
      <c r="Z493" t="s">
        <v>243</v>
      </c>
      <c r="AB493" t="s">
        <v>244</v>
      </c>
      <c r="AC493" s="7">
        <f>AC490</f>
        <v>42236</v>
      </c>
      <c r="AD493" t="str">
        <f>M493&amp;" - "&amp;L493&amp;" - "&amp;J493&amp;" - "&amp;K493</f>
        <v>MSB - Div - Mt - 22115</v>
      </c>
      <c r="AG493" s="13">
        <f>-AG492</f>
        <v>1.66</v>
      </c>
      <c r="AI493" t="str">
        <f t="shared" ref="AI493:AI524" si="22">"Dividend from "&amp;M493&amp;" - "&amp;J493&amp;" - "&amp;K493</f>
        <v>Dividend from MSB - Mt - 22115</v>
      </c>
      <c r="AK493" s="18"/>
      <c r="AL493" s="19"/>
      <c r="AM493" s="20"/>
      <c r="AN493" s="20"/>
      <c r="AO493" s="21"/>
      <c r="AP493" s="22"/>
    </row>
    <row r="494" spans="1:42" ht="15" hidden="1" thickBot="1" x14ac:dyDescent="0.4">
      <c r="A494" t="s">
        <v>845</v>
      </c>
      <c r="B494" t="s">
        <v>63</v>
      </c>
      <c r="C494" t="s">
        <v>12</v>
      </c>
      <c r="D494">
        <v>22115</v>
      </c>
      <c r="F494" s="7">
        <v>42244</v>
      </c>
      <c r="G494" t="s">
        <v>102</v>
      </c>
      <c r="H494">
        <v>0</v>
      </c>
      <c r="J494" t="s">
        <v>12</v>
      </c>
      <c r="K494">
        <v>22115</v>
      </c>
      <c r="L494" t="s">
        <v>15</v>
      </c>
      <c r="M494" t="str">
        <f>M492</f>
        <v>WSTG</v>
      </c>
      <c r="N494" s="12" t="s">
        <v>249</v>
      </c>
      <c r="R494" s="13" t="e">
        <f>ROUND(IF(K494=112414,W494,IF(K494=22115,X494,Y494))*AP492,2)</f>
        <v>#VALUE!</v>
      </c>
      <c r="S494" t="e">
        <f t="shared" si="18"/>
        <v>#VALUE!</v>
      </c>
      <c r="T494" t="e">
        <f>SUMPRODUCT(--($D$2:M493=M494), --($B$2:K493=112414),$H$2:Q493)</f>
        <v>#VALUE!</v>
      </c>
      <c r="U494" t="e">
        <f>SUMPRODUCT(--($D$2:M493=M494), --($B$2:K493=22115),$H$2:Q493)</f>
        <v>#VALUE!</v>
      </c>
      <c r="V494" t="e">
        <f>SUMPRODUCT(--($D$2:M493=M494), --($B$2:K493=52815),$H$2:Q493)</f>
        <v>#VALUE!</v>
      </c>
      <c r="W494" s="15" t="e">
        <f>T494/S494</f>
        <v>#VALUE!</v>
      </c>
      <c r="X494" s="15" t="e">
        <f>U494/S494</f>
        <v>#VALUE!</v>
      </c>
      <c r="Y494" s="15" t="e">
        <f>V494/S494</f>
        <v>#VALUE!</v>
      </c>
      <c r="Z494" t="s">
        <v>243</v>
      </c>
      <c r="AB494" t="s">
        <v>244</v>
      </c>
      <c r="AC494" s="7">
        <f>AC492</f>
        <v>42233</v>
      </c>
      <c r="AD494" t="s">
        <v>102</v>
      </c>
      <c r="AF494" t="str">
        <f>"Cash From "&amp;AI494</f>
        <v>Cash From Dividend from WSTG - Mt - 22115</v>
      </c>
      <c r="AG494" s="16" t="e">
        <f>R494</f>
        <v>#VALUE!</v>
      </c>
      <c r="AI494" t="str">
        <f t="shared" si="22"/>
        <v>Dividend from WSTG - Mt - 22115</v>
      </c>
      <c r="AK494" s="18"/>
      <c r="AL494" s="19"/>
      <c r="AM494" s="20"/>
      <c r="AN494" s="20"/>
      <c r="AO494" s="21"/>
      <c r="AP494" s="22"/>
    </row>
    <row r="495" spans="1:42" ht="15" hidden="1" thickBot="1" x14ac:dyDescent="0.4">
      <c r="A495" t="s">
        <v>845</v>
      </c>
      <c r="B495" t="s">
        <v>63</v>
      </c>
      <c r="C495" t="s">
        <v>12</v>
      </c>
      <c r="D495">
        <v>52815</v>
      </c>
      <c r="F495" s="7">
        <v>42244</v>
      </c>
      <c r="G495" t="s">
        <v>102</v>
      </c>
      <c r="H495">
        <v>3.87</v>
      </c>
      <c r="J495" t="s">
        <v>12</v>
      </c>
      <c r="K495">
        <v>52815</v>
      </c>
      <c r="L495" t="s">
        <v>15</v>
      </c>
      <c r="M495" t="str">
        <f>M493</f>
        <v>MSB</v>
      </c>
      <c r="N495" s="12" t="s">
        <v>249</v>
      </c>
      <c r="R495" s="13">
        <v>3.87</v>
      </c>
      <c r="S495" t="e">
        <f t="shared" ref="S495:S526" si="23">SUM(T495:V495)</f>
        <v>#VALUE!</v>
      </c>
      <c r="T495" t="e">
        <f>SUMPRODUCT(--($D$2:M494=M495), --($B$2:K494=112414),$H$2:Q494)</f>
        <v>#VALUE!</v>
      </c>
      <c r="U495" t="e">
        <f>SUMPRODUCT(--($D$2:M494=M495), --($B$2:K494=22115),$H$2:Q494)</f>
        <v>#VALUE!</v>
      </c>
      <c r="V495" t="e">
        <f>SUMPRODUCT(--($D$2:M494=M495), --($B$2:K494=52815),$H$2:Q494)</f>
        <v>#VALUE!</v>
      </c>
      <c r="W495" s="15" t="e">
        <f>T495/S495</f>
        <v>#VALUE!</v>
      </c>
      <c r="X495" s="15" t="e">
        <f>U495/S495</f>
        <v>#VALUE!</v>
      </c>
      <c r="Y495" s="15" t="e">
        <f>V495/S495</f>
        <v>#VALUE!</v>
      </c>
      <c r="Z495" t="s">
        <v>243</v>
      </c>
      <c r="AB495" t="s">
        <v>244</v>
      </c>
      <c r="AC495" s="7">
        <f>AC493</f>
        <v>42236</v>
      </c>
      <c r="AD495" t="s">
        <v>102</v>
      </c>
      <c r="AF495" t="str">
        <f>"Cash From "&amp;AI495</f>
        <v>Cash From Dividend from MSB - Mt - 52815</v>
      </c>
      <c r="AG495" s="16">
        <f>R495</f>
        <v>3.87</v>
      </c>
      <c r="AI495" t="str">
        <f t="shared" si="22"/>
        <v>Dividend from MSB - Mt - 52815</v>
      </c>
      <c r="AK495" s="18"/>
      <c r="AL495" s="19"/>
      <c r="AM495" s="20"/>
      <c r="AN495" s="20"/>
      <c r="AO495" s="21"/>
      <c r="AP495" s="22"/>
    </row>
    <row r="496" spans="1:42" ht="15" hidden="1" thickBot="1" x14ac:dyDescent="0.4">
      <c r="A496" t="s">
        <v>845</v>
      </c>
      <c r="B496" t="s">
        <v>63</v>
      </c>
      <c r="C496" t="s">
        <v>12</v>
      </c>
      <c r="D496">
        <v>52815</v>
      </c>
      <c r="F496" s="7">
        <v>42244</v>
      </c>
      <c r="G496" t="s">
        <v>587</v>
      </c>
      <c r="H496">
        <v>-3.87</v>
      </c>
      <c r="J496" t="s">
        <v>12</v>
      </c>
      <c r="K496">
        <v>52815</v>
      </c>
      <c r="L496" t="s">
        <v>15</v>
      </c>
      <c r="M496" t="str">
        <f>M493</f>
        <v>MSB</v>
      </c>
      <c r="S496" t="e">
        <f t="shared" si="23"/>
        <v>#VALUE!</v>
      </c>
      <c r="T496" t="e">
        <f>SUMPRODUCT(--($D$2:M495=M496), --($B$2:K495=112414),$H$2:Q495)</f>
        <v>#VALUE!</v>
      </c>
      <c r="U496" t="e">
        <f>SUMPRODUCT(--($D$2:M495=M496), --($B$2:K495=22115),$H$2:Q495)</f>
        <v>#VALUE!</v>
      </c>
      <c r="V496" t="e">
        <f>SUMPRODUCT(--($D$2:M495=M496), --($B$2:K495=52815),$H$2:Q495)</f>
        <v>#VALUE!</v>
      </c>
      <c r="W496" s="15"/>
      <c r="X496" s="15"/>
      <c r="Y496" s="15"/>
      <c r="Z496" t="s">
        <v>243</v>
      </c>
      <c r="AB496" t="s">
        <v>244</v>
      </c>
      <c r="AC496" s="7">
        <f>AC493</f>
        <v>42236</v>
      </c>
      <c r="AD496" t="str">
        <f>M496&amp;" - "&amp;L496&amp;" - "&amp;J496&amp;" - "&amp;K496</f>
        <v>MSB - Div - Mt - 52815</v>
      </c>
      <c r="AG496" s="13">
        <f>-AG495</f>
        <v>-3.87</v>
      </c>
      <c r="AI496" t="str">
        <f t="shared" si="22"/>
        <v>Dividend from MSB - Mt - 52815</v>
      </c>
      <c r="AK496" s="18"/>
      <c r="AL496" s="19"/>
      <c r="AM496" s="20"/>
      <c r="AN496" s="20"/>
      <c r="AO496" s="21"/>
      <c r="AP496" s="22"/>
    </row>
    <row r="497" spans="1:42" ht="15" hidden="1" thickBot="1" x14ac:dyDescent="0.4">
      <c r="A497" t="s">
        <v>845</v>
      </c>
      <c r="B497" t="s">
        <v>63</v>
      </c>
      <c r="C497" t="s">
        <v>12</v>
      </c>
      <c r="D497">
        <v>112414</v>
      </c>
      <c r="F497" s="7">
        <v>42244</v>
      </c>
      <c r="G497" t="s">
        <v>587</v>
      </c>
      <c r="H497">
        <v>0</v>
      </c>
      <c r="J497" t="s">
        <v>12</v>
      </c>
      <c r="K497">
        <v>112414</v>
      </c>
      <c r="L497" t="s">
        <v>15</v>
      </c>
      <c r="M497" t="str">
        <f>M496</f>
        <v>MSB</v>
      </c>
      <c r="N497" s="12">
        <f>AL496</f>
        <v>0</v>
      </c>
      <c r="O497" s="12" t="e">
        <f>LEFT(N497,(FIND(" ",N497,1)-1))</f>
        <v>#VALUE!</v>
      </c>
      <c r="P497" s="12" t="e">
        <f>_xlfn.NUMBERVALUE(O497)=S497</f>
        <v>#VALUE!</v>
      </c>
      <c r="S497" t="e">
        <f t="shared" si="23"/>
        <v>#VALUE!</v>
      </c>
      <c r="T497" t="e">
        <f>SUMPRODUCT(--($D$2:M496=M497), --($B$2:K496=112414),$H$2:Q496)</f>
        <v>#VALUE!</v>
      </c>
      <c r="U497" t="e">
        <f>SUMPRODUCT(--($D$2:M496=M497), --($B$2:K496=22115),$H$2:Q496)</f>
        <v>#VALUE!</v>
      </c>
      <c r="V497" t="e">
        <f>SUMPRODUCT(--($D$2:M496=M497), --($B$2:K496=52815),$H$2:Q496)</f>
        <v>#VALUE!</v>
      </c>
      <c r="W497" s="15"/>
      <c r="X497" s="15"/>
      <c r="Y497" s="15"/>
      <c r="Z497" t="s">
        <v>243</v>
      </c>
      <c r="AB497" t="s">
        <v>244</v>
      </c>
      <c r="AC497" s="7">
        <f>AC496</f>
        <v>42236</v>
      </c>
      <c r="AD497" t="str">
        <f>M497&amp;" - "&amp;L497&amp;" - "&amp;J497&amp;" - "&amp;K497</f>
        <v>MSB - Div - Mt - 112414</v>
      </c>
      <c r="AG497" s="13">
        <f>-AG496</f>
        <v>3.87</v>
      </c>
      <c r="AI497" t="str">
        <f t="shared" si="22"/>
        <v>Dividend from MSB - Mt - 112414</v>
      </c>
      <c r="AK497" s="18"/>
      <c r="AL497" s="19"/>
      <c r="AM497" s="20"/>
      <c r="AN497" s="20"/>
      <c r="AO497" s="21"/>
      <c r="AP497" s="22"/>
    </row>
    <row r="498" spans="1:42" ht="15" hidden="1" thickBot="1" x14ac:dyDescent="0.4">
      <c r="A498" t="s">
        <v>845</v>
      </c>
      <c r="B498" t="s">
        <v>63</v>
      </c>
      <c r="C498" t="s">
        <v>12</v>
      </c>
      <c r="D498">
        <v>112414</v>
      </c>
      <c r="F498" s="7">
        <v>42244</v>
      </c>
      <c r="G498" t="s">
        <v>102</v>
      </c>
      <c r="H498">
        <v>0</v>
      </c>
      <c r="J498" t="s">
        <v>12</v>
      </c>
      <c r="K498">
        <v>112414</v>
      </c>
      <c r="L498" t="s">
        <v>15</v>
      </c>
      <c r="M498" t="s">
        <v>63</v>
      </c>
      <c r="N498" s="12" t="s">
        <v>249</v>
      </c>
      <c r="R498" s="13" t="e">
        <f>ROUND(IF(K498=112414,W498,IF(K498=22115,X498,Y498))*AP498,2)</f>
        <v>#VALUE!</v>
      </c>
      <c r="S498" t="e">
        <f t="shared" si="23"/>
        <v>#VALUE!</v>
      </c>
      <c r="T498" t="e">
        <f>SUMPRODUCT(--($D$2:M497=M498), --($B$2:K497=112414),$H$2:Q497)</f>
        <v>#VALUE!</v>
      </c>
      <c r="U498" t="e">
        <f>SUMPRODUCT(--($D$2:M497=M498), --($B$2:K497=22115),$H$2:Q497)</f>
        <v>#VALUE!</v>
      </c>
      <c r="V498" t="e">
        <f>SUMPRODUCT(--($D$2:M497=M498), --($B$2:K497=52815),$H$2:Q497)</f>
        <v>#VALUE!</v>
      </c>
      <c r="W498" s="15" t="e">
        <f>T498/S498</f>
        <v>#VALUE!</v>
      </c>
      <c r="X498" s="15" t="e">
        <f>U498/S498</f>
        <v>#VALUE!</v>
      </c>
      <c r="Y498" s="15" t="e">
        <f>V498/S498</f>
        <v>#VALUE!</v>
      </c>
      <c r="Z498" t="s">
        <v>243</v>
      </c>
      <c r="AB498" t="s">
        <v>244</v>
      </c>
      <c r="AC498" s="7">
        <f>AK498</f>
        <v>42244</v>
      </c>
      <c r="AD498" t="s">
        <v>102</v>
      </c>
      <c r="AF498" t="str">
        <f>"Cash From "&amp;AI498</f>
        <v>Cash From Dividend from CLCT - Mt - 112414</v>
      </c>
      <c r="AG498" s="16" t="e">
        <f>R498</f>
        <v>#VALUE!</v>
      </c>
      <c r="AI498" t="str">
        <f t="shared" si="22"/>
        <v>Dividend from CLCT - Mt - 112414</v>
      </c>
      <c r="AK498" s="18">
        <v>42244</v>
      </c>
      <c r="AL498" s="19" t="s">
        <v>371</v>
      </c>
      <c r="AM498" s="20" t="s">
        <v>328</v>
      </c>
      <c r="AN498" s="20" t="s">
        <v>329</v>
      </c>
      <c r="AO498" s="21" t="s">
        <v>329</v>
      </c>
      <c r="AP498" s="22">
        <v>5.53</v>
      </c>
    </row>
    <row r="499" spans="1:42" ht="15" hidden="1" thickBot="1" x14ac:dyDescent="0.4">
      <c r="A499" t="s">
        <v>845</v>
      </c>
      <c r="B499" t="s">
        <v>32</v>
      </c>
      <c r="C499" t="s">
        <v>12</v>
      </c>
      <c r="D499">
        <v>22115</v>
      </c>
      <c r="F499" s="7">
        <v>42255</v>
      </c>
      <c r="G499" t="s">
        <v>587</v>
      </c>
      <c r="H499">
        <v>0</v>
      </c>
      <c r="J499" t="s">
        <v>12</v>
      </c>
      <c r="K499">
        <v>22115</v>
      </c>
      <c r="L499" t="s">
        <v>15</v>
      </c>
      <c r="M499" t="str">
        <f>M496</f>
        <v>MSB</v>
      </c>
      <c r="S499" t="e">
        <f t="shared" si="23"/>
        <v>#VALUE!</v>
      </c>
      <c r="T499" t="e">
        <f>SUMPRODUCT(--($D$2:M498=M499), --($B$2:K498=112414),$H$2:Q498)</f>
        <v>#VALUE!</v>
      </c>
      <c r="U499" t="e">
        <f>SUMPRODUCT(--($D$2:M498=M499), --($B$2:K498=22115),$H$2:Q498)</f>
        <v>#VALUE!</v>
      </c>
      <c r="V499" t="e">
        <f>SUMPRODUCT(--($D$2:M498=M499), --($B$2:K498=52815),$H$2:Q498)</f>
        <v>#VALUE!</v>
      </c>
      <c r="W499" s="15"/>
      <c r="X499" s="15"/>
      <c r="Y499" s="15"/>
      <c r="Z499" t="s">
        <v>243</v>
      </c>
      <c r="AB499" t="s">
        <v>244</v>
      </c>
      <c r="AC499" s="7">
        <f>AC496</f>
        <v>42236</v>
      </c>
      <c r="AD499" t="str">
        <f>M499&amp;" - "&amp;L499&amp;" - "&amp;J499&amp;" - "&amp;K499</f>
        <v>MSB - Div - Mt - 22115</v>
      </c>
      <c r="AG499" s="13" t="e">
        <f>-AG498</f>
        <v>#VALUE!</v>
      </c>
      <c r="AI499" t="str">
        <f t="shared" si="22"/>
        <v>Dividend from MSB - Mt - 22115</v>
      </c>
      <c r="AK499" s="18"/>
      <c r="AL499" s="19"/>
      <c r="AM499" s="20"/>
      <c r="AN499" s="20"/>
      <c r="AO499" s="21"/>
      <c r="AP499" s="22"/>
    </row>
    <row r="500" spans="1:42" ht="15" hidden="1" thickBot="1" x14ac:dyDescent="0.4">
      <c r="A500" t="s">
        <v>845</v>
      </c>
      <c r="B500" t="s">
        <v>32</v>
      </c>
      <c r="C500" t="s">
        <v>12</v>
      </c>
      <c r="D500">
        <v>22115</v>
      </c>
      <c r="F500" s="7">
        <v>42255</v>
      </c>
      <c r="G500" t="s">
        <v>102</v>
      </c>
      <c r="H500">
        <v>0</v>
      </c>
      <c r="J500" t="s">
        <v>12</v>
      </c>
      <c r="K500">
        <v>22115</v>
      </c>
      <c r="L500" t="s">
        <v>15</v>
      </c>
      <c r="M500" t="str">
        <f>M498</f>
        <v>CLCT</v>
      </c>
      <c r="N500" s="12" t="s">
        <v>249</v>
      </c>
      <c r="R500" s="13" t="e">
        <f>ROUND(IF(K500=112414,W500,IF(K500=22115,X500,Y500))*AP498,2)</f>
        <v>#VALUE!</v>
      </c>
      <c r="S500" t="e">
        <f t="shared" si="23"/>
        <v>#VALUE!</v>
      </c>
      <c r="T500" t="e">
        <f>SUMPRODUCT(--($D$2:M499=M500), --($B$2:K499=112414),$H$2:Q499)</f>
        <v>#VALUE!</v>
      </c>
      <c r="U500" t="e">
        <f>SUMPRODUCT(--($D$2:M499=M500), --($B$2:K499=22115),$H$2:Q499)</f>
        <v>#VALUE!</v>
      </c>
      <c r="V500" t="e">
        <f>SUMPRODUCT(--($D$2:M499=M500), --($B$2:K499=52815),$H$2:Q499)</f>
        <v>#VALUE!</v>
      </c>
      <c r="W500" s="15" t="e">
        <f>T500/S500</f>
        <v>#VALUE!</v>
      </c>
      <c r="X500" s="15" t="e">
        <f>U500/S500</f>
        <v>#VALUE!</v>
      </c>
      <c r="Y500" s="15" t="e">
        <f>V500/S500</f>
        <v>#VALUE!</v>
      </c>
      <c r="Z500" t="s">
        <v>243</v>
      </c>
      <c r="AB500" t="s">
        <v>244</v>
      </c>
      <c r="AC500" s="7">
        <f>AC498</f>
        <v>42244</v>
      </c>
      <c r="AD500" t="s">
        <v>102</v>
      </c>
      <c r="AF500" t="str">
        <f>"Cash From "&amp;AI500</f>
        <v>Cash From Dividend from CLCT - Mt - 22115</v>
      </c>
      <c r="AG500" s="16" t="e">
        <f>R500</f>
        <v>#VALUE!</v>
      </c>
      <c r="AI500" t="str">
        <f t="shared" si="22"/>
        <v>Dividend from CLCT - Mt - 22115</v>
      </c>
      <c r="AK500" s="18"/>
      <c r="AL500" s="19"/>
      <c r="AM500" s="20"/>
      <c r="AN500" s="20"/>
      <c r="AO500" s="21"/>
      <c r="AP500" s="22"/>
    </row>
    <row r="501" spans="1:42" ht="15" hidden="1" thickBot="1" x14ac:dyDescent="0.4">
      <c r="A501" t="s">
        <v>845</v>
      </c>
      <c r="B501" t="s">
        <v>36</v>
      </c>
      <c r="C501" t="s">
        <v>12</v>
      </c>
      <c r="D501">
        <v>22115</v>
      </c>
      <c r="F501" s="7">
        <v>42255</v>
      </c>
      <c r="G501" t="s">
        <v>102</v>
      </c>
      <c r="H501">
        <v>2.94</v>
      </c>
      <c r="J501" t="s">
        <v>12</v>
      </c>
      <c r="K501">
        <v>22115</v>
      </c>
      <c r="L501" t="s">
        <v>15</v>
      </c>
      <c r="M501" t="str">
        <f>M499</f>
        <v>MSB</v>
      </c>
      <c r="N501" s="12" t="s">
        <v>249</v>
      </c>
      <c r="R501" s="13" t="e">
        <f>ROUND(IF(K501=112414,W501,IF(K501=22115,X501,Y501))*AP499,2)</f>
        <v>#VALUE!</v>
      </c>
      <c r="S501" t="e">
        <f t="shared" si="23"/>
        <v>#VALUE!</v>
      </c>
      <c r="T501" t="e">
        <f>SUMPRODUCT(--($D$2:M500=M501), --($B$2:K500=112414),$H$2:Q500)</f>
        <v>#VALUE!</v>
      </c>
      <c r="U501" t="e">
        <f>SUMPRODUCT(--($D$2:M500=M501), --($B$2:K500=22115),$H$2:Q500)</f>
        <v>#VALUE!</v>
      </c>
      <c r="V501" t="e">
        <f>SUMPRODUCT(--($D$2:M500=M501), --($B$2:K500=52815),$H$2:Q500)</f>
        <v>#VALUE!</v>
      </c>
      <c r="W501" s="15" t="e">
        <f>T501/S501</f>
        <v>#VALUE!</v>
      </c>
      <c r="X501" s="15" t="e">
        <f>U501/S501</f>
        <v>#VALUE!</v>
      </c>
      <c r="Y501" s="15" t="e">
        <f>V501/S501</f>
        <v>#VALUE!</v>
      </c>
      <c r="Z501" t="s">
        <v>243</v>
      </c>
      <c r="AB501" t="s">
        <v>244</v>
      </c>
      <c r="AC501" s="7">
        <f>AC499</f>
        <v>42236</v>
      </c>
      <c r="AD501" t="s">
        <v>102</v>
      </c>
      <c r="AF501" t="str">
        <f>"Cash From "&amp;AI501</f>
        <v>Cash From Dividend from MSB - Mt - 22115</v>
      </c>
      <c r="AG501" s="16" t="e">
        <f>R501</f>
        <v>#VALUE!</v>
      </c>
      <c r="AI501" t="str">
        <f t="shared" si="22"/>
        <v>Dividend from MSB - Mt - 22115</v>
      </c>
      <c r="AK501" s="18"/>
      <c r="AL501" s="19"/>
      <c r="AM501" s="20"/>
      <c r="AN501" s="20"/>
      <c r="AO501" s="21"/>
      <c r="AP501" s="22"/>
    </row>
    <row r="502" spans="1:42" ht="15" hidden="1" thickBot="1" x14ac:dyDescent="0.4">
      <c r="A502" t="s">
        <v>845</v>
      </c>
      <c r="B502" t="s">
        <v>36</v>
      </c>
      <c r="C502" t="s">
        <v>12</v>
      </c>
      <c r="D502">
        <v>22115</v>
      </c>
      <c r="F502" s="7">
        <v>42255</v>
      </c>
      <c r="G502" t="s">
        <v>587</v>
      </c>
      <c r="H502">
        <v>-2.94</v>
      </c>
      <c r="J502" t="s">
        <v>12</v>
      </c>
      <c r="K502">
        <v>22115</v>
      </c>
      <c r="L502" t="s">
        <v>15</v>
      </c>
      <c r="M502" t="str">
        <f>M499</f>
        <v>MSB</v>
      </c>
      <c r="S502" t="e">
        <f t="shared" si="23"/>
        <v>#VALUE!</v>
      </c>
      <c r="T502" t="e">
        <f>SUMPRODUCT(--($D$2:M501=M502), --($B$2:K501=112414),$H$2:Q501)</f>
        <v>#VALUE!</v>
      </c>
      <c r="U502" t="e">
        <f>SUMPRODUCT(--($D$2:M501=M502), --($B$2:K501=22115),$H$2:Q501)</f>
        <v>#VALUE!</v>
      </c>
      <c r="V502" t="e">
        <f>SUMPRODUCT(--($D$2:M501=M502), --($B$2:K501=52815),$H$2:Q501)</f>
        <v>#VALUE!</v>
      </c>
      <c r="W502" s="15"/>
      <c r="X502" s="15"/>
      <c r="Y502" s="15"/>
      <c r="Z502" t="s">
        <v>243</v>
      </c>
      <c r="AB502" t="s">
        <v>244</v>
      </c>
      <c r="AC502" s="7">
        <f>AC499</f>
        <v>42236</v>
      </c>
      <c r="AD502" t="str">
        <f>M502&amp;" - "&amp;L502&amp;" - "&amp;J502&amp;" - "&amp;K502</f>
        <v>MSB - Div - Mt - 22115</v>
      </c>
      <c r="AG502" s="13" t="e">
        <f>-AG501</f>
        <v>#VALUE!</v>
      </c>
      <c r="AI502" t="str">
        <f t="shared" si="22"/>
        <v>Dividend from MSB - Mt - 22115</v>
      </c>
      <c r="AK502" s="18"/>
      <c r="AL502" s="19"/>
      <c r="AM502" s="20"/>
      <c r="AN502" s="20"/>
      <c r="AO502" s="21"/>
      <c r="AP502" s="22"/>
    </row>
    <row r="503" spans="1:42" ht="15" hidden="1" thickBot="1" x14ac:dyDescent="0.4">
      <c r="A503" t="s">
        <v>845</v>
      </c>
      <c r="B503" t="s">
        <v>32</v>
      </c>
      <c r="C503" t="s">
        <v>12</v>
      </c>
      <c r="D503">
        <v>52815</v>
      </c>
      <c r="F503" s="7">
        <v>42255</v>
      </c>
      <c r="G503" t="s">
        <v>102</v>
      </c>
      <c r="H503">
        <v>1.57</v>
      </c>
      <c r="J503" t="s">
        <v>12</v>
      </c>
      <c r="K503">
        <v>52815</v>
      </c>
      <c r="L503" t="s">
        <v>15</v>
      </c>
      <c r="M503" t="str">
        <f>M501</f>
        <v>MSB</v>
      </c>
      <c r="N503" s="12" t="s">
        <v>249</v>
      </c>
      <c r="R503" s="13" t="e">
        <f>AP499-R499-R501</f>
        <v>#VALUE!</v>
      </c>
      <c r="S503" t="e">
        <f t="shared" si="23"/>
        <v>#VALUE!</v>
      </c>
      <c r="T503" t="e">
        <f>SUMPRODUCT(--($D$2:M502=M503), --($B$2:K502=112414),$H$2:Q502)</f>
        <v>#VALUE!</v>
      </c>
      <c r="U503" t="e">
        <f>SUMPRODUCT(--($D$2:M502=M503), --($B$2:K502=22115),$H$2:Q502)</f>
        <v>#VALUE!</v>
      </c>
      <c r="V503" t="e">
        <f>SUMPRODUCT(--($D$2:M502=M503), --($B$2:K502=52815),$H$2:Q502)</f>
        <v>#VALUE!</v>
      </c>
      <c r="W503" s="15" t="e">
        <f>T503/S503</f>
        <v>#VALUE!</v>
      </c>
      <c r="X503" s="15" t="e">
        <f>U503/S503</f>
        <v>#VALUE!</v>
      </c>
      <c r="Y503" s="15" t="e">
        <f>V503/S503</f>
        <v>#VALUE!</v>
      </c>
      <c r="Z503" t="s">
        <v>243</v>
      </c>
      <c r="AB503" t="s">
        <v>244</v>
      </c>
      <c r="AC503" s="7">
        <f>AC501</f>
        <v>42236</v>
      </c>
      <c r="AD503" t="s">
        <v>102</v>
      </c>
      <c r="AF503" t="str">
        <f>"Cash From "&amp;AI503</f>
        <v>Cash From Dividend from MSB - Mt - 52815</v>
      </c>
      <c r="AG503" s="16" t="e">
        <f>R503</f>
        <v>#VALUE!</v>
      </c>
      <c r="AI503" t="str">
        <f t="shared" si="22"/>
        <v>Dividend from MSB - Mt - 52815</v>
      </c>
      <c r="AK503" s="18"/>
      <c r="AL503" s="19"/>
      <c r="AM503" s="20"/>
      <c r="AN503" s="20"/>
      <c r="AO503" s="21"/>
      <c r="AP503" s="22"/>
    </row>
    <row r="504" spans="1:42" ht="15" hidden="1" thickBot="1" x14ac:dyDescent="0.4">
      <c r="A504" t="s">
        <v>845</v>
      </c>
      <c r="B504" t="s">
        <v>32</v>
      </c>
      <c r="C504" t="s">
        <v>12</v>
      </c>
      <c r="D504">
        <v>52815</v>
      </c>
      <c r="F504" s="7">
        <v>42255</v>
      </c>
      <c r="G504" t="s">
        <v>587</v>
      </c>
      <c r="H504">
        <v>-1.57</v>
      </c>
      <c r="J504" t="s">
        <v>12</v>
      </c>
      <c r="K504">
        <v>52815</v>
      </c>
      <c r="L504" t="s">
        <v>15</v>
      </c>
      <c r="M504" t="str">
        <f>M501</f>
        <v>MSB</v>
      </c>
      <c r="S504" t="e">
        <f t="shared" si="23"/>
        <v>#VALUE!</v>
      </c>
      <c r="T504" t="e">
        <f>SUMPRODUCT(--($D$2:M503=M504), --($B$2:K503=112414),$H$2:Q503)</f>
        <v>#VALUE!</v>
      </c>
      <c r="U504" t="e">
        <f>SUMPRODUCT(--($D$2:M503=M504), --($B$2:K503=22115),$H$2:Q503)</f>
        <v>#VALUE!</v>
      </c>
      <c r="V504" t="e">
        <f>SUMPRODUCT(--($D$2:M503=M504), --($B$2:K503=52815),$H$2:Q503)</f>
        <v>#VALUE!</v>
      </c>
      <c r="W504" s="15"/>
      <c r="X504" s="15"/>
      <c r="Y504" s="15"/>
      <c r="Z504" t="s">
        <v>243</v>
      </c>
      <c r="AB504" t="s">
        <v>244</v>
      </c>
      <c r="AC504" s="7">
        <f>AC501</f>
        <v>42236</v>
      </c>
      <c r="AD504" t="str">
        <f>M504&amp;" - "&amp;L504&amp;" - "&amp;J504&amp;" - "&amp;K504</f>
        <v>MSB - Div - Mt - 52815</v>
      </c>
      <c r="AG504" s="13" t="e">
        <f>-AG503</f>
        <v>#VALUE!</v>
      </c>
      <c r="AI504" t="str">
        <f t="shared" si="22"/>
        <v>Dividend from MSB - Mt - 52815</v>
      </c>
      <c r="AK504" s="18"/>
      <c r="AL504" s="19"/>
      <c r="AM504" s="20"/>
      <c r="AN504" s="20"/>
      <c r="AO504" s="21"/>
      <c r="AP504" s="22"/>
    </row>
    <row r="505" spans="1:42" ht="15" hidden="1" thickBot="1" x14ac:dyDescent="0.4">
      <c r="A505" t="s">
        <v>845</v>
      </c>
      <c r="B505" t="s">
        <v>36</v>
      </c>
      <c r="C505" t="s">
        <v>12</v>
      </c>
      <c r="D505">
        <v>52815</v>
      </c>
      <c r="F505" s="7">
        <v>42255</v>
      </c>
      <c r="G505" t="s">
        <v>102</v>
      </c>
      <c r="H505">
        <v>2.8800000000000003</v>
      </c>
      <c r="J505" t="s">
        <v>12</v>
      </c>
      <c r="K505">
        <v>52815</v>
      </c>
      <c r="L505" t="s">
        <v>15</v>
      </c>
      <c r="M505" t="str">
        <f>M503</f>
        <v>MSB</v>
      </c>
      <c r="N505" s="12" t="s">
        <v>249</v>
      </c>
      <c r="R505" s="13" t="e">
        <f>AP501-R501-R503</f>
        <v>#VALUE!</v>
      </c>
      <c r="S505" t="e">
        <f t="shared" si="23"/>
        <v>#VALUE!</v>
      </c>
      <c r="T505" t="e">
        <f>SUMPRODUCT(--($D$2:M504=M505), --($B$2:K504=112414),$H$2:Q504)</f>
        <v>#VALUE!</v>
      </c>
      <c r="U505" t="e">
        <f>SUMPRODUCT(--($D$2:M504=M505), --($B$2:K504=22115),$H$2:Q504)</f>
        <v>#VALUE!</v>
      </c>
      <c r="V505" t="e">
        <f>SUMPRODUCT(--($D$2:M504=M505), --($B$2:K504=52815),$H$2:Q504)</f>
        <v>#VALUE!</v>
      </c>
      <c r="W505" s="15" t="e">
        <f>T505/S505</f>
        <v>#VALUE!</v>
      </c>
      <c r="X505" s="15" t="e">
        <f>U505/S505</f>
        <v>#VALUE!</v>
      </c>
      <c r="Y505" s="15" t="e">
        <f>V505/S505</f>
        <v>#VALUE!</v>
      </c>
      <c r="Z505" t="s">
        <v>243</v>
      </c>
      <c r="AB505" t="s">
        <v>244</v>
      </c>
      <c r="AC505" s="7">
        <f>AC503</f>
        <v>42236</v>
      </c>
      <c r="AD505" t="s">
        <v>102</v>
      </c>
      <c r="AF505" t="str">
        <f>"Cash From "&amp;AI505</f>
        <v>Cash From Dividend from MSB - Mt - 52815</v>
      </c>
      <c r="AG505" s="16" t="e">
        <f>R505</f>
        <v>#VALUE!</v>
      </c>
      <c r="AI505" t="str">
        <f t="shared" si="22"/>
        <v>Dividend from MSB - Mt - 52815</v>
      </c>
      <c r="AK505" s="18"/>
      <c r="AL505" s="19"/>
      <c r="AM505" s="20"/>
      <c r="AN505" s="20"/>
      <c r="AO505" s="21"/>
      <c r="AP505" s="22"/>
    </row>
    <row r="506" spans="1:42" ht="15" hidden="1" thickBot="1" x14ac:dyDescent="0.4">
      <c r="A506" t="s">
        <v>845</v>
      </c>
      <c r="B506" t="s">
        <v>36</v>
      </c>
      <c r="C506" t="s">
        <v>12</v>
      </c>
      <c r="D506">
        <v>52815</v>
      </c>
      <c r="F506" s="7">
        <v>42255</v>
      </c>
      <c r="G506" t="s">
        <v>587</v>
      </c>
      <c r="H506">
        <v>-2.8800000000000003</v>
      </c>
      <c r="J506" t="s">
        <v>12</v>
      </c>
      <c r="K506">
        <v>52815</v>
      </c>
      <c r="L506" t="s">
        <v>15</v>
      </c>
      <c r="M506" t="str">
        <f>M503</f>
        <v>MSB</v>
      </c>
      <c r="S506" t="e">
        <f t="shared" si="23"/>
        <v>#VALUE!</v>
      </c>
      <c r="T506" t="e">
        <f>SUMPRODUCT(--($D$2:M505=M506), --($B$2:K505=112414),$H$2:Q505)</f>
        <v>#VALUE!</v>
      </c>
      <c r="U506" t="e">
        <f>SUMPRODUCT(--($D$2:M505=M506), --($B$2:K505=22115),$H$2:Q505)</f>
        <v>#VALUE!</v>
      </c>
      <c r="V506" t="e">
        <f>SUMPRODUCT(--($D$2:M505=M506), --($B$2:K505=52815),$H$2:Q505)</f>
        <v>#VALUE!</v>
      </c>
      <c r="W506" s="15"/>
      <c r="X506" s="15"/>
      <c r="Y506" s="15"/>
      <c r="Z506" t="s">
        <v>243</v>
      </c>
      <c r="AB506" t="s">
        <v>244</v>
      </c>
      <c r="AC506" s="7">
        <f>AC503</f>
        <v>42236</v>
      </c>
      <c r="AD506" t="str">
        <f>M506&amp;" - "&amp;L506&amp;" - "&amp;J506&amp;" - "&amp;K506</f>
        <v>MSB - Div - Mt - 52815</v>
      </c>
      <c r="AG506" s="13" t="e">
        <f>-AG505</f>
        <v>#VALUE!</v>
      </c>
      <c r="AI506" t="str">
        <f t="shared" si="22"/>
        <v>Dividend from MSB - Mt - 52815</v>
      </c>
      <c r="AK506" s="18"/>
      <c r="AL506" s="19"/>
      <c r="AM506" s="20"/>
      <c r="AN506" s="20"/>
      <c r="AO506" s="21"/>
      <c r="AP506" s="22"/>
    </row>
    <row r="507" spans="1:42" ht="15" hidden="1" thickBot="1" x14ac:dyDescent="0.4">
      <c r="A507" t="s">
        <v>845</v>
      </c>
      <c r="B507" t="s">
        <v>32</v>
      </c>
      <c r="C507" t="s">
        <v>12</v>
      </c>
      <c r="D507">
        <v>112414</v>
      </c>
      <c r="F507" s="7">
        <v>42255</v>
      </c>
      <c r="G507" t="s">
        <v>102</v>
      </c>
      <c r="H507">
        <v>1.66</v>
      </c>
      <c r="J507" t="s">
        <v>12</v>
      </c>
      <c r="K507">
        <v>112414</v>
      </c>
      <c r="L507" t="s">
        <v>15</v>
      </c>
      <c r="M507" t="s">
        <v>32</v>
      </c>
      <c r="N507" s="12" t="s">
        <v>249</v>
      </c>
      <c r="R507" s="13" t="e">
        <f>ROUND(IF(K507=112414,W507,IF(K507=22115,X507,Y507))*AP507,2)</f>
        <v>#VALUE!</v>
      </c>
      <c r="S507" t="e">
        <f t="shared" si="23"/>
        <v>#VALUE!</v>
      </c>
      <c r="T507" t="e">
        <f>SUMPRODUCT(--($D$2:M504=M507), --($B$2:K504=112414),$H$2:Q504)</f>
        <v>#VALUE!</v>
      </c>
      <c r="U507" t="e">
        <f>SUMPRODUCT(--($D$2:M504=M507), --($B$2:K504=22115),$H$2:Q504)</f>
        <v>#VALUE!</v>
      </c>
      <c r="V507" t="e">
        <f>SUMPRODUCT(--($D$2:M504=M507), --($B$2:K504=52815),$H$2:Q504)</f>
        <v>#VALUE!</v>
      </c>
      <c r="W507" s="15" t="e">
        <f>T507/S507</f>
        <v>#VALUE!</v>
      </c>
      <c r="X507" s="15" t="e">
        <f>U507/S507</f>
        <v>#VALUE!</v>
      </c>
      <c r="Y507" s="15" t="e">
        <f>V507/S507</f>
        <v>#VALUE!</v>
      </c>
      <c r="Z507" t="s">
        <v>243</v>
      </c>
      <c r="AB507" t="s">
        <v>244</v>
      </c>
      <c r="AC507" s="7">
        <f>AK507</f>
        <v>42255</v>
      </c>
      <c r="AD507" t="s">
        <v>102</v>
      </c>
      <c r="AF507" t="str">
        <f>"Cash From "&amp;AI507</f>
        <v>Cash From Dividend from DLX - Mt - 112414</v>
      </c>
      <c r="AG507" s="16" t="e">
        <f>R507</f>
        <v>#VALUE!</v>
      </c>
      <c r="AI507" t="str">
        <f t="shared" si="22"/>
        <v>Dividend from DLX - Mt - 112414</v>
      </c>
      <c r="AK507" s="18">
        <v>42255</v>
      </c>
      <c r="AL507" s="19" t="s">
        <v>372</v>
      </c>
      <c r="AM507" s="20" t="s">
        <v>328</v>
      </c>
      <c r="AN507" s="20" t="s">
        <v>329</v>
      </c>
      <c r="AO507" s="21" t="s">
        <v>329</v>
      </c>
      <c r="AP507" s="22">
        <v>3.23</v>
      </c>
    </row>
    <row r="508" spans="1:42" ht="15" hidden="1" thickBot="1" x14ac:dyDescent="0.4">
      <c r="A508" t="s">
        <v>845</v>
      </c>
      <c r="B508" t="s">
        <v>32</v>
      </c>
      <c r="C508" t="s">
        <v>12</v>
      </c>
      <c r="D508">
        <v>112414</v>
      </c>
      <c r="F508" s="7">
        <v>42255</v>
      </c>
      <c r="G508" t="s">
        <v>587</v>
      </c>
      <c r="H508">
        <v>-1.66</v>
      </c>
      <c r="J508" t="s">
        <v>12</v>
      </c>
      <c r="K508">
        <v>112414</v>
      </c>
      <c r="L508" t="s">
        <v>15</v>
      </c>
      <c r="M508" t="str">
        <f>M507</f>
        <v>DLX</v>
      </c>
      <c r="N508" s="12" t="str">
        <f>AL507</f>
        <v>10.7500 SHRS DELUXE CORP RD 08/24 PD 09/08/15</v>
      </c>
      <c r="O508" s="12" t="str">
        <f>LEFT(N508,(FIND(" ",N508,1)-1))</f>
        <v>10.7500</v>
      </c>
      <c r="P508" s="12" t="e">
        <f>_xlfn.NUMBERVALUE(O508)=S508</f>
        <v>#VALUE!</v>
      </c>
      <c r="S508" t="e">
        <f t="shared" si="23"/>
        <v>#VALUE!</v>
      </c>
      <c r="T508" t="e">
        <f>SUMPRODUCT(--($D$2:M507=M508), --($B$2:K507=112414),$H$2:Q507)</f>
        <v>#VALUE!</v>
      </c>
      <c r="U508" t="e">
        <f>SUMPRODUCT(--($D$2:M507=M508), --($B$2:K507=22115),$H$2:Q507)</f>
        <v>#VALUE!</v>
      </c>
      <c r="V508" t="e">
        <f>SUMPRODUCT(--($D$2:M507=M508), --($B$2:K507=52815),$H$2:Q507)</f>
        <v>#VALUE!</v>
      </c>
      <c r="W508" s="15"/>
      <c r="X508" s="15"/>
      <c r="Y508" s="15"/>
      <c r="Z508" t="s">
        <v>243</v>
      </c>
      <c r="AB508" t="s">
        <v>244</v>
      </c>
      <c r="AC508" s="7">
        <f>AC507</f>
        <v>42255</v>
      </c>
      <c r="AD508" t="str">
        <f>M508&amp;" - "&amp;L508&amp;" - "&amp;J508&amp;" - "&amp;K508</f>
        <v>DLX - Div - Mt - 112414</v>
      </c>
      <c r="AG508" s="13" t="e">
        <f>-AG507</f>
        <v>#VALUE!</v>
      </c>
      <c r="AI508" t="str">
        <f t="shared" si="22"/>
        <v>Dividend from DLX - Mt - 112414</v>
      </c>
      <c r="AK508" s="18"/>
      <c r="AL508" s="19"/>
      <c r="AM508" s="20"/>
      <c r="AN508" s="20"/>
      <c r="AO508" s="21"/>
      <c r="AP508" s="22"/>
    </row>
    <row r="509" spans="1:42" ht="15" hidden="1" thickBot="1" x14ac:dyDescent="0.4">
      <c r="A509" t="s">
        <v>845</v>
      </c>
      <c r="B509" t="s">
        <v>36</v>
      </c>
      <c r="C509" t="s">
        <v>12</v>
      </c>
      <c r="D509">
        <v>112414</v>
      </c>
      <c r="F509" s="7">
        <v>42255</v>
      </c>
      <c r="G509" t="s">
        <v>102</v>
      </c>
      <c r="H509">
        <v>2.75</v>
      </c>
      <c r="J509" t="s">
        <v>12</v>
      </c>
      <c r="K509">
        <v>112414</v>
      </c>
      <c r="L509" t="s">
        <v>15</v>
      </c>
      <c r="M509" t="s">
        <v>36</v>
      </c>
      <c r="N509" s="12" t="s">
        <v>249</v>
      </c>
      <c r="R509" s="13" t="e">
        <f>ROUND(IF(K509=112414,W509,IF(K509=22115,X509,Y509))*AP509,2)</f>
        <v>#VALUE!</v>
      </c>
      <c r="S509" t="e">
        <f t="shared" si="23"/>
        <v>#VALUE!</v>
      </c>
      <c r="T509" t="e">
        <f>SUMPRODUCT(--($D$2:M508=M509), --($B$2:K508=112414),$H$2:Q508)</f>
        <v>#VALUE!</v>
      </c>
      <c r="U509" t="e">
        <f>SUMPRODUCT(--($D$2:M508=M509), --($B$2:K508=22115),$H$2:Q508)</f>
        <v>#VALUE!</v>
      </c>
      <c r="V509" t="e">
        <f>SUMPRODUCT(--($D$2:M508=M509), --($B$2:K508=52815),$H$2:Q508)</f>
        <v>#VALUE!</v>
      </c>
      <c r="W509" s="15" t="e">
        <f>T509/S509</f>
        <v>#VALUE!</v>
      </c>
      <c r="X509" s="15" t="e">
        <f>U509/S509</f>
        <v>#VALUE!</v>
      </c>
      <c r="Y509" s="15" t="e">
        <f>V509/S509</f>
        <v>#VALUE!</v>
      </c>
      <c r="Z509" t="s">
        <v>243</v>
      </c>
      <c r="AB509" t="s">
        <v>244</v>
      </c>
      <c r="AC509" s="7">
        <f>AK509</f>
        <v>42255</v>
      </c>
      <c r="AD509" t="s">
        <v>102</v>
      </c>
      <c r="AF509" t="str">
        <f>"Cash From "&amp;AI509</f>
        <v>Cash From Dividend from IQNT - Mt - 112414</v>
      </c>
      <c r="AG509" s="16" t="e">
        <f>R509</f>
        <v>#VALUE!</v>
      </c>
      <c r="AI509" t="str">
        <f t="shared" si="22"/>
        <v>Dividend from IQNT - Mt - 112414</v>
      </c>
      <c r="AK509" s="18">
        <v>42255</v>
      </c>
      <c r="AL509" s="19" t="s">
        <v>373</v>
      </c>
      <c r="AM509" s="20" t="s">
        <v>328</v>
      </c>
      <c r="AN509" s="20" t="s">
        <v>329</v>
      </c>
      <c r="AO509" s="21" t="s">
        <v>329</v>
      </c>
      <c r="AP509" s="22">
        <v>8.57</v>
      </c>
    </row>
    <row r="510" spans="1:42" ht="15" hidden="1" thickBot="1" x14ac:dyDescent="0.4">
      <c r="A510" t="s">
        <v>845</v>
      </c>
      <c r="B510" t="s">
        <v>36</v>
      </c>
      <c r="C510" t="s">
        <v>12</v>
      </c>
      <c r="D510">
        <v>112414</v>
      </c>
      <c r="F510" s="7">
        <v>42255</v>
      </c>
      <c r="G510" t="s">
        <v>587</v>
      </c>
      <c r="H510">
        <v>-2.75</v>
      </c>
      <c r="J510" t="s">
        <v>12</v>
      </c>
      <c r="K510">
        <v>112414</v>
      </c>
      <c r="L510" t="s">
        <v>15</v>
      </c>
      <c r="M510" t="str">
        <f>M509</f>
        <v>IQNT</v>
      </c>
      <c r="N510" s="12" t="str">
        <f>AL509</f>
        <v>57.1300 SHRS INTELIQUENT INC COM RD 08/24 PD 09/07/15</v>
      </c>
      <c r="O510" s="12" t="str">
        <f>LEFT(N510,(FIND(" ",N510,1)-1))</f>
        <v>57.1300</v>
      </c>
      <c r="P510" s="12" t="e">
        <f>_xlfn.NUMBERVALUE(O510)=S510</f>
        <v>#VALUE!</v>
      </c>
      <c r="S510" t="e">
        <f t="shared" si="23"/>
        <v>#VALUE!</v>
      </c>
      <c r="T510" t="e">
        <f>SUMPRODUCT(--($D$2:M509=M510), --($B$2:K509=112414),$H$2:Q509)</f>
        <v>#VALUE!</v>
      </c>
      <c r="U510" t="e">
        <f>SUMPRODUCT(--($D$2:M509=M510), --($B$2:K509=22115),$H$2:Q509)</f>
        <v>#VALUE!</v>
      </c>
      <c r="V510" t="e">
        <f>SUMPRODUCT(--($D$2:M509=M510), --($B$2:K509=52815),$H$2:Q509)</f>
        <v>#VALUE!</v>
      </c>
      <c r="W510" s="15"/>
      <c r="X510" s="15"/>
      <c r="Y510" s="15"/>
      <c r="Z510" t="s">
        <v>243</v>
      </c>
      <c r="AB510" t="s">
        <v>244</v>
      </c>
      <c r="AC510" s="7">
        <f>AC509</f>
        <v>42255</v>
      </c>
      <c r="AD510" t="str">
        <f>M510&amp;" - "&amp;L510&amp;" - "&amp;J510&amp;" - "&amp;K510</f>
        <v>IQNT - Div - Mt - 112414</v>
      </c>
      <c r="AG510" s="13" t="e">
        <f>-AG509</f>
        <v>#VALUE!</v>
      </c>
      <c r="AI510" t="str">
        <f t="shared" si="22"/>
        <v>Dividend from IQNT - Mt - 112414</v>
      </c>
      <c r="AK510" s="18"/>
      <c r="AL510" s="19"/>
      <c r="AM510" s="20"/>
      <c r="AN510" s="20"/>
      <c r="AO510" s="21"/>
      <c r="AP510" s="22"/>
    </row>
    <row r="511" spans="1:42" ht="15" hidden="1" thickBot="1" x14ac:dyDescent="0.4">
      <c r="A511" t="s">
        <v>845</v>
      </c>
      <c r="B511" t="s">
        <v>46</v>
      </c>
      <c r="C511" t="s">
        <v>12</v>
      </c>
      <c r="D511">
        <v>22115</v>
      </c>
      <c r="F511" s="7">
        <v>42257</v>
      </c>
      <c r="G511" t="s">
        <v>102</v>
      </c>
      <c r="H511">
        <v>2.2599999999999998</v>
      </c>
      <c r="J511" t="s">
        <v>12</v>
      </c>
      <c r="K511">
        <v>22115</v>
      </c>
      <c r="L511" t="s">
        <v>15</v>
      </c>
      <c r="M511" t="str">
        <f>M509</f>
        <v>IQNT</v>
      </c>
      <c r="N511" s="12" t="s">
        <v>249</v>
      </c>
      <c r="R511" s="13" t="e">
        <f>ROUND(IF(K511=112414,W511,IF(K511=22115,X511,Y511))*AP509,2)</f>
        <v>#VALUE!</v>
      </c>
      <c r="S511" t="e">
        <f t="shared" si="23"/>
        <v>#VALUE!</v>
      </c>
      <c r="T511" t="e">
        <f>SUMPRODUCT(--($D$2:M510=M511), --($B$2:K510=112414),$H$2:Q510)</f>
        <v>#VALUE!</v>
      </c>
      <c r="U511" t="e">
        <f>SUMPRODUCT(--($D$2:M510=M511), --($B$2:K510=22115),$H$2:Q510)</f>
        <v>#VALUE!</v>
      </c>
      <c r="V511" t="e">
        <f>SUMPRODUCT(--($D$2:M510=M511), --($B$2:K510=52815),$H$2:Q510)</f>
        <v>#VALUE!</v>
      </c>
      <c r="W511" s="15" t="e">
        <f>T511/S511</f>
        <v>#VALUE!</v>
      </c>
      <c r="X511" s="15" t="e">
        <f>U511/S511</f>
        <v>#VALUE!</v>
      </c>
      <c r="Y511" s="15" t="e">
        <f>V511/S511</f>
        <v>#VALUE!</v>
      </c>
      <c r="Z511" t="s">
        <v>243</v>
      </c>
      <c r="AB511" t="s">
        <v>244</v>
      </c>
      <c r="AC511" s="7">
        <f>AC509</f>
        <v>42255</v>
      </c>
      <c r="AD511" t="s">
        <v>102</v>
      </c>
      <c r="AF511" t="str">
        <f>"Cash From "&amp;AI511</f>
        <v>Cash From Dividend from IQNT - Mt - 22115</v>
      </c>
      <c r="AG511" s="16" t="e">
        <f>R511</f>
        <v>#VALUE!</v>
      </c>
      <c r="AI511" t="str">
        <f t="shared" si="22"/>
        <v>Dividend from IQNT - Mt - 22115</v>
      </c>
      <c r="AK511" s="18"/>
      <c r="AL511" s="19"/>
      <c r="AM511" s="20"/>
      <c r="AN511" s="20"/>
      <c r="AO511" s="21"/>
      <c r="AP511" s="22"/>
    </row>
    <row r="512" spans="1:42" ht="15" hidden="1" thickBot="1" x14ac:dyDescent="0.4">
      <c r="A512" t="s">
        <v>845</v>
      </c>
      <c r="B512" t="s">
        <v>46</v>
      </c>
      <c r="C512" t="s">
        <v>12</v>
      </c>
      <c r="D512">
        <v>22115</v>
      </c>
      <c r="F512" s="7">
        <v>42257</v>
      </c>
      <c r="G512" t="s">
        <v>587</v>
      </c>
      <c r="H512">
        <v>-2.2599999999999998</v>
      </c>
      <c r="J512" t="s">
        <v>12</v>
      </c>
      <c r="K512">
        <v>22115</v>
      </c>
      <c r="L512" t="s">
        <v>15</v>
      </c>
      <c r="M512" t="str">
        <f>M509</f>
        <v>IQNT</v>
      </c>
      <c r="S512" t="e">
        <f t="shared" si="23"/>
        <v>#VALUE!</v>
      </c>
      <c r="T512" t="e">
        <f>SUMPRODUCT(--($D$2:M511=M512), --($B$2:K511=112414),$H$2:Q511)</f>
        <v>#VALUE!</v>
      </c>
      <c r="U512" t="e">
        <f>SUMPRODUCT(--($D$2:M511=M512), --($B$2:K511=22115),$H$2:Q511)</f>
        <v>#VALUE!</v>
      </c>
      <c r="V512" t="e">
        <f>SUMPRODUCT(--($D$2:M511=M512), --($B$2:K511=52815),$H$2:Q511)</f>
        <v>#VALUE!</v>
      </c>
      <c r="W512" s="15"/>
      <c r="X512" s="15"/>
      <c r="Y512" s="15"/>
      <c r="Z512" t="s">
        <v>243</v>
      </c>
      <c r="AB512" t="s">
        <v>244</v>
      </c>
      <c r="AC512" s="7">
        <f>AC509</f>
        <v>42255</v>
      </c>
      <c r="AD512" t="str">
        <f>M512&amp;" - "&amp;L512&amp;" - "&amp;J512&amp;" - "&amp;K512</f>
        <v>IQNT - Div - Mt - 22115</v>
      </c>
      <c r="AG512" s="13" t="e">
        <f>-AG511</f>
        <v>#VALUE!</v>
      </c>
      <c r="AI512" t="str">
        <f t="shared" si="22"/>
        <v>Dividend from IQNT - Mt - 22115</v>
      </c>
      <c r="AK512" s="18"/>
      <c r="AL512" s="19"/>
      <c r="AM512" s="20"/>
      <c r="AN512" s="20"/>
      <c r="AO512" s="21"/>
      <c r="AP512" s="22"/>
    </row>
    <row r="513" spans="1:42" ht="15" hidden="1" thickBot="1" x14ac:dyDescent="0.4">
      <c r="A513" t="s">
        <v>845</v>
      </c>
      <c r="B513" t="s">
        <v>46</v>
      </c>
      <c r="C513" t="s">
        <v>12</v>
      </c>
      <c r="D513">
        <v>52815</v>
      </c>
      <c r="F513" s="7">
        <v>42257</v>
      </c>
      <c r="G513" t="s">
        <v>587</v>
      </c>
      <c r="H513">
        <v>0</v>
      </c>
      <c r="J513" t="s">
        <v>12</v>
      </c>
      <c r="K513">
        <v>52815</v>
      </c>
      <c r="L513" t="s">
        <v>15</v>
      </c>
      <c r="M513" t="str">
        <f>M510</f>
        <v>IQNT</v>
      </c>
      <c r="S513" t="e">
        <f t="shared" si="23"/>
        <v>#VALUE!</v>
      </c>
      <c r="T513" t="e">
        <f>SUMPRODUCT(--($D$2:M512=M513), --($B$2:K512=112414),$H$2:Q512)</f>
        <v>#VALUE!</v>
      </c>
      <c r="U513" t="e">
        <f>SUMPRODUCT(--($D$2:M512=M513), --($B$2:K512=22115),$H$2:Q512)</f>
        <v>#VALUE!</v>
      </c>
      <c r="V513" t="e">
        <f>SUMPRODUCT(--($D$2:M512=M513), --($B$2:K512=52815),$H$2:Q512)</f>
        <v>#VALUE!</v>
      </c>
      <c r="W513" s="15"/>
      <c r="X513" s="15"/>
      <c r="Y513" s="15"/>
      <c r="Z513" t="s">
        <v>243</v>
      </c>
      <c r="AB513" t="s">
        <v>244</v>
      </c>
      <c r="AC513" s="7">
        <f>AC510</f>
        <v>42255</v>
      </c>
      <c r="AD513" t="str">
        <f>M513&amp;" - "&amp;L513&amp;" - "&amp;J513&amp;" - "&amp;K513</f>
        <v>IQNT - Div - Mt - 52815</v>
      </c>
      <c r="AG513" s="13" t="e">
        <f>-AG512</f>
        <v>#VALUE!</v>
      </c>
      <c r="AI513" t="str">
        <f t="shared" si="22"/>
        <v>Dividend from IQNT - Mt - 52815</v>
      </c>
      <c r="AK513" s="18"/>
      <c r="AL513" s="19"/>
      <c r="AM513" s="20"/>
      <c r="AN513" s="20"/>
      <c r="AO513" s="21"/>
      <c r="AP513" s="22"/>
    </row>
    <row r="514" spans="1:42" ht="15" hidden="1" thickBot="1" x14ac:dyDescent="0.4">
      <c r="A514" t="s">
        <v>845</v>
      </c>
      <c r="B514" t="s">
        <v>46</v>
      </c>
      <c r="C514" t="s">
        <v>12</v>
      </c>
      <c r="D514">
        <v>52815</v>
      </c>
      <c r="F514" s="7">
        <v>42257</v>
      </c>
      <c r="G514" t="s">
        <v>102</v>
      </c>
      <c r="H514">
        <v>0</v>
      </c>
      <c r="J514" t="s">
        <v>12</v>
      </c>
      <c r="K514">
        <v>52815</v>
      </c>
      <c r="L514" t="s">
        <v>15</v>
      </c>
      <c r="M514" t="str">
        <f>M512</f>
        <v>IQNT</v>
      </c>
      <c r="N514" s="12" t="s">
        <v>249</v>
      </c>
      <c r="R514" s="13">
        <f>AP510-R510-R512</f>
        <v>0</v>
      </c>
      <c r="S514" t="e">
        <f t="shared" si="23"/>
        <v>#VALUE!</v>
      </c>
      <c r="T514" t="e">
        <f>SUMPRODUCT(--($D$2:M513=M514), --($B$2:K513=112414),$H$2:Q513)</f>
        <v>#VALUE!</v>
      </c>
      <c r="U514" t="e">
        <f>SUMPRODUCT(--($D$2:M513=M514), --($B$2:K513=22115),$H$2:Q513)</f>
        <v>#VALUE!</v>
      </c>
      <c r="V514" t="e">
        <f>SUMPRODUCT(--($D$2:M513=M514), --($B$2:K513=52815),$H$2:Q513)</f>
        <v>#VALUE!</v>
      </c>
      <c r="W514" s="15" t="e">
        <f>T514/S514</f>
        <v>#VALUE!</v>
      </c>
      <c r="X514" s="15" t="e">
        <f>U514/S514</f>
        <v>#VALUE!</v>
      </c>
      <c r="Y514" s="15" t="e">
        <f>V514/S514</f>
        <v>#VALUE!</v>
      </c>
      <c r="Z514" t="s">
        <v>243</v>
      </c>
      <c r="AB514" t="s">
        <v>244</v>
      </c>
      <c r="AC514" s="7">
        <f>AC512</f>
        <v>42255</v>
      </c>
      <c r="AD514" t="s">
        <v>102</v>
      </c>
      <c r="AF514" t="str">
        <f>"Cash From "&amp;AI514</f>
        <v>Cash From Dividend from IQNT - Mt - 52815</v>
      </c>
      <c r="AG514" s="16">
        <f>R514</f>
        <v>0</v>
      </c>
      <c r="AI514" t="str">
        <f t="shared" si="22"/>
        <v>Dividend from IQNT - Mt - 52815</v>
      </c>
      <c r="AK514" s="18"/>
      <c r="AL514" s="19"/>
      <c r="AM514" s="20"/>
      <c r="AN514" s="20"/>
      <c r="AO514" s="21"/>
      <c r="AP514" s="22"/>
    </row>
    <row r="515" spans="1:42" ht="15" hidden="1" thickBot="1" x14ac:dyDescent="0.4">
      <c r="A515" t="s">
        <v>845</v>
      </c>
      <c r="B515" t="s">
        <v>46</v>
      </c>
      <c r="C515" t="s">
        <v>12</v>
      </c>
      <c r="D515">
        <v>112414</v>
      </c>
      <c r="F515" s="7">
        <v>42257</v>
      </c>
      <c r="G515" t="s">
        <v>102</v>
      </c>
      <c r="H515">
        <v>2.5</v>
      </c>
      <c r="J515" t="s">
        <v>12</v>
      </c>
      <c r="K515">
        <v>112414</v>
      </c>
      <c r="L515" t="s">
        <v>15</v>
      </c>
      <c r="M515" t="s">
        <v>46</v>
      </c>
      <c r="N515" s="12" t="s">
        <v>249</v>
      </c>
      <c r="R515" s="13" t="e">
        <f>ROUND(IF(K515=112414,W515,IF(K515=22115,X515,Y515))*AP515,2)</f>
        <v>#VALUE!</v>
      </c>
      <c r="S515" t="e">
        <f t="shared" si="23"/>
        <v>#VALUE!</v>
      </c>
      <c r="T515" t="e">
        <f>SUMPRODUCT(--($D$2:M514=M515), --($B$2:K514=112414),$H$2:Q514)</f>
        <v>#VALUE!</v>
      </c>
      <c r="U515" t="e">
        <f>SUMPRODUCT(--($D$2:M514=M515), --($B$2:K514=22115),$H$2:Q514)</f>
        <v>#VALUE!</v>
      </c>
      <c r="V515" t="e">
        <f>SUMPRODUCT(--($D$2:M514=M515), --($B$2:K514=52815),$H$2:Q514)</f>
        <v>#VALUE!</v>
      </c>
      <c r="W515" s="15" t="e">
        <f>T515/S515</f>
        <v>#VALUE!</v>
      </c>
      <c r="X515" s="15" t="e">
        <f>U515/S515</f>
        <v>#VALUE!</v>
      </c>
      <c r="Y515" s="15" t="e">
        <f>V515/S515</f>
        <v>#VALUE!</v>
      </c>
      <c r="Z515" t="s">
        <v>243</v>
      </c>
      <c r="AB515" t="s">
        <v>244</v>
      </c>
      <c r="AC515" s="7">
        <f>AK515</f>
        <v>42257</v>
      </c>
      <c r="AD515" t="s">
        <v>102</v>
      </c>
      <c r="AF515" t="str">
        <f>"Cash From "&amp;AI515</f>
        <v>Cash From Dividend from SPOK - Mt - 112414</v>
      </c>
      <c r="AG515" s="16" t="e">
        <f>R515</f>
        <v>#VALUE!</v>
      </c>
      <c r="AI515" t="str">
        <f t="shared" si="22"/>
        <v>Dividend from SPOK - Mt - 112414</v>
      </c>
      <c r="AK515" s="18">
        <v>42257</v>
      </c>
      <c r="AL515" s="19" t="s">
        <v>374</v>
      </c>
      <c r="AM515" s="20" t="s">
        <v>328</v>
      </c>
      <c r="AN515" s="20" t="s">
        <v>329</v>
      </c>
      <c r="AO515" s="21" t="s">
        <v>329</v>
      </c>
      <c r="AP515" s="22">
        <v>4.76</v>
      </c>
    </row>
    <row r="516" spans="1:42" ht="15" hidden="1" thickBot="1" x14ac:dyDescent="0.4">
      <c r="A516" t="s">
        <v>845</v>
      </c>
      <c r="B516" t="s">
        <v>46</v>
      </c>
      <c r="C516" t="s">
        <v>12</v>
      </c>
      <c r="D516">
        <v>112414</v>
      </c>
      <c r="F516" s="7">
        <v>42257</v>
      </c>
      <c r="G516" t="s">
        <v>587</v>
      </c>
      <c r="H516">
        <v>-2.5</v>
      </c>
      <c r="J516" t="s">
        <v>12</v>
      </c>
      <c r="K516">
        <v>112414</v>
      </c>
      <c r="L516" t="s">
        <v>15</v>
      </c>
      <c r="M516" t="str">
        <f>M515</f>
        <v>SPOK</v>
      </c>
      <c r="N516" s="12" t="str">
        <f>AL515</f>
        <v>38.0900 SHRS SPOK HLDGS INC COM RD 08/19 PD 09/10/15</v>
      </c>
      <c r="O516" s="12" t="str">
        <f>LEFT(N516,(FIND(" ",N516,1)-1))</f>
        <v>38.0900</v>
      </c>
      <c r="P516" s="12" t="e">
        <f>_xlfn.NUMBERVALUE(O516)=S516</f>
        <v>#VALUE!</v>
      </c>
      <c r="S516" t="e">
        <f t="shared" si="23"/>
        <v>#VALUE!</v>
      </c>
      <c r="T516" t="e">
        <f>SUMPRODUCT(--($D$2:M515=M516), --($B$2:K515=112414),$H$2:Q515)</f>
        <v>#VALUE!</v>
      </c>
      <c r="U516" t="e">
        <f>SUMPRODUCT(--($D$2:M515=M516), --($B$2:K515=22115),$H$2:Q515)</f>
        <v>#VALUE!</v>
      </c>
      <c r="V516" t="e">
        <f>SUMPRODUCT(--($D$2:M515=M516), --($B$2:K515=52815),$H$2:Q515)</f>
        <v>#VALUE!</v>
      </c>
      <c r="W516" s="15"/>
      <c r="X516" s="15"/>
      <c r="Y516" s="15"/>
      <c r="Z516" t="s">
        <v>243</v>
      </c>
      <c r="AB516" t="s">
        <v>244</v>
      </c>
      <c r="AC516" s="7">
        <f>AC515</f>
        <v>42257</v>
      </c>
      <c r="AD516" t="str">
        <f>M516&amp;" - "&amp;L516&amp;" - "&amp;J516&amp;" - "&amp;K516</f>
        <v>SPOK - Div - Mt - 112414</v>
      </c>
      <c r="AG516" s="13" t="e">
        <f>-AG515</f>
        <v>#VALUE!</v>
      </c>
      <c r="AI516" t="str">
        <f t="shared" si="22"/>
        <v>Dividend from SPOK - Mt - 112414</v>
      </c>
      <c r="AK516" s="18"/>
      <c r="AL516" s="19"/>
      <c r="AM516" s="20"/>
      <c r="AN516" s="20"/>
      <c r="AO516" s="21"/>
      <c r="AP516" s="22"/>
    </row>
    <row r="517" spans="1:42" ht="15" hidden="1" thickBot="1" x14ac:dyDescent="0.4">
      <c r="A517" t="s">
        <v>845</v>
      </c>
      <c r="B517" t="s">
        <v>41</v>
      </c>
      <c r="C517" t="s">
        <v>12</v>
      </c>
      <c r="D517">
        <v>22115</v>
      </c>
      <c r="F517" s="7">
        <v>42258</v>
      </c>
      <c r="G517" t="s">
        <v>102</v>
      </c>
      <c r="H517">
        <v>7.44</v>
      </c>
      <c r="J517" t="s">
        <v>12</v>
      </c>
      <c r="K517">
        <v>22115</v>
      </c>
      <c r="L517" t="s">
        <v>15</v>
      </c>
      <c r="M517" t="str">
        <f>M515</f>
        <v>SPOK</v>
      </c>
      <c r="N517" s="12" t="s">
        <v>249</v>
      </c>
      <c r="R517" s="13" t="e">
        <f>ROUND(IF(K517=112414,W517,IF(K517=22115,X517,Y517))*AP515,2)</f>
        <v>#VALUE!</v>
      </c>
      <c r="S517" t="e">
        <f t="shared" si="23"/>
        <v>#VALUE!</v>
      </c>
      <c r="T517" t="e">
        <f>SUMPRODUCT(--($D$2:M516=M517), --($B$2:K516=112414),$H$2:Q516)</f>
        <v>#VALUE!</v>
      </c>
      <c r="U517" t="e">
        <f>SUMPRODUCT(--($D$2:M516=M517), --($B$2:K516=22115),$H$2:Q516)</f>
        <v>#VALUE!</v>
      </c>
      <c r="V517" t="e">
        <f>SUMPRODUCT(--($D$2:M516=M517), --($B$2:K516=52815),$H$2:Q516)</f>
        <v>#VALUE!</v>
      </c>
      <c r="W517" s="15" t="e">
        <f>T517/S517</f>
        <v>#VALUE!</v>
      </c>
      <c r="X517" s="15" t="e">
        <f>U517/S517</f>
        <v>#VALUE!</v>
      </c>
      <c r="Y517" s="15" t="e">
        <f>V517/S517</f>
        <v>#VALUE!</v>
      </c>
      <c r="Z517" t="s">
        <v>243</v>
      </c>
      <c r="AB517" t="s">
        <v>244</v>
      </c>
      <c r="AC517" s="7">
        <f>AC515</f>
        <v>42257</v>
      </c>
      <c r="AD517" t="s">
        <v>102</v>
      </c>
      <c r="AF517" t="str">
        <f>"Cash From "&amp;AI517</f>
        <v>Cash From Dividend from SPOK - Mt - 22115</v>
      </c>
      <c r="AG517" s="16" t="e">
        <f>R517</f>
        <v>#VALUE!</v>
      </c>
      <c r="AI517" t="str">
        <f t="shared" si="22"/>
        <v>Dividend from SPOK - Mt - 22115</v>
      </c>
      <c r="AK517" s="18"/>
      <c r="AL517" s="19"/>
      <c r="AM517" s="20"/>
      <c r="AN517" s="20"/>
      <c r="AO517" s="21"/>
      <c r="AP517" s="22"/>
    </row>
    <row r="518" spans="1:42" ht="15" hidden="1" thickBot="1" x14ac:dyDescent="0.4">
      <c r="A518" t="s">
        <v>845</v>
      </c>
      <c r="B518" t="s">
        <v>41</v>
      </c>
      <c r="C518" t="s">
        <v>12</v>
      </c>
      <c r="D518">
        <v>22115</v>
      </c>
      <c r="F518" s="7">
        <v>42258</v>
      </c>
      <c r="G518" t="s">
        <v>587</v>
      </c>
      <c r="H518">
        <v>-7.44</v>
      </c>
      <c r="J518" t="s">
        <v>12</v>
      </c>
      <c r="K518">
        <v>22115</v>
      </c>
      <c r="L518" t="s">
        <v>15</v>
      </c>
      <c r="M518" t="str">
        <f>M515</f>
        <v>SPOK</v>
      </c>
      <c r="S518" t="e">
        <f t="shared" si="23"/>
        <v>#VALUE!</v>
      </c>
      <c r="T518" t="e">
        <f>SUMPRODUCT(--($D$2:M517=M518), --($B$2:K517=112414),$H$2:Q517)</f>
        <v>#VALUE!</v>
      </c>
      <c r="U518" t="e">
        <f>SUMPRODUCT(--($D$2:M517=M518), --($B$2:K517=22115),$H$2:Q517)</f>
        <v>#VALUE!</v>
      </c>
      <c r="V518" t="e">
        <f>SUMPRODUCT(--($D$2:M517=M518), --($B$2:K517=52815),$H$2:Q517)</f>
        <v>#VALUE!</v>
      </c>
      <c r="W518" s="15"/>
      <c r="X518" s="15"/>
      <c r="Y518" s="15"/>
      <c r="Z518" t="s">
        <v>243</v>
      </c>
      <c r="AB518" t="s">
        <v>244</v>
      </c>
      <c r="AC518" s="7">
        <f>AC515</f>
        <v>42257</v>
      </c>
      <c r="AD518" t="str">
        <f>M518&amp;" - "&amp;L518&amp;" - "&amp;J518&amp;" - "&amp;K518</f>
        <v>SPOK - Div - Mt - 22115</v>
      </c>
      <c r="AG518" s="13" t="e">
        <f>-AG517</f>
        <v>#VALUE!</v>
      </c>
      <c r="AI518" t="str">
        <f t="shared" si="22"/>
        <v>Dividend from SPOK - Mt - 22115</v>
      </c>
      <c r="AK518" s="18"/>
      <c r="AL518" s="19"/>
      <c r="AM518" s="20"/>
      <c r="AN518" s="20"/>
      <c r="AO518" s="21"/>
      <c r="AP518" s="22"/>
    </row>
    <row r="519" spans="1:42" ht="15" hidden="1" thickBot="1" x14ac:dyDescent="0.4">
      <c r="A519" t="s">
        <v>845</v>
      </c>
      <c r="B519" t="s">
        <v>41</v>
      </c>
      <c r="C519" t="s">
        <v>12</v>
      </c>
      <c r="D519">
        <v>52815</v>
      </c>
      <c r="F519" s="7">
        <v>42258</v>
      </c>
      <c r="G519" t="s">
        <v>102</v>
      </c>
      <c r="H519">
        <v>7.419999999999999</v>
      </c>
      <c r="J519" t="s">
        <v>12</v>
      </c>
      <c r="K519">
        <v>52815</v>
      </c>
      <c r="L519" t="s">
        <v>15</v>
      </c>
      <c r="M519" t="str">
        <f>M517</f>
        <v>SPOK</v>
      </c>
      <c r="N519" s="12" t="s">
        <v>249</v>
      </c>
      <c r="R519" s="13" t="e">
        <f>AP515-R515-R517</f>
        <v>#VALUE!</v>
      </c>
      <c r="S519" t="e">
        <f t="shared" si="23"/>
        <v>#VALUE!</v>
      </c>
      <c r="T519" t="e">
        <f>SUMPRODUCT(--($D$1:M519=M519), --($B$1:K519=112414),$H$1:Q519)</f>
        <v>#VALUE!</v>
      </c>
      <c r="U519" t="e">
        <f>SUMPRODUCT(--($D$1:M519=M519), --($B$1:K519=22115),$H$1:Q519)</f>
        <v>#VALUE!</v>
      </c>
      <c r="V519" t="e">
        <f>SUMPRODUCT(--($D$1:M519=M519), --($B$1:K519=52815),$H$1:Q519)</f>
        <v>#VALUE!</v>
      </c>
      <c r="W519" s="15" t="e">
        <f>T519/S519</f>
        <v>#VALUE!</v>
      </c>
      <c r="X519" s="15" t="e">
        <f>U519/S519</f>
        <v>#VALUE!</v>
      </c>
      <c r="Y519" s="15" t="e">
        <f>V519/S519</f>
        <v>#VALUE!</v>
      </c>
      <c r="Z519" t="s">
        <v>243</v>
      </c>
      <c r="AB519" t="s">
        <v>244</v>
      </c>
      <c r="AC519" s="7">
        <f>AC517</f>
        <v>42257</v>
      </c>
      <c r="AD519" t="s">
        <v>102</v>
      </c>
      <c r="AF519" t="str">
        <f>"Cash From "&amp;AI519</f>
        <v>Cash From Dividend from SPOK - Mt - 52815</v>
      </c>
      <c r="AG519" s="16" t="e">
        <f>R519</f>
        <v>#VALUE!</v>
      </c>
      <c r="AI519" t="str">
        <f t="shared" si="22"/>
        <v>Dividend from SPOK - Mt - 52815</v>
      </c>
      <c r="AK519" s="18"/>
      <c r="AL519" s="19"/>
      <c r="AM519" s="20"/>
      <c r="AN519" s="20"/>
      <c r="AO519" s="21"/>
      <c r="AP519" s="22"/>
    </row>
    <row r="520" spans="1:42" ht="15" hidden="1" thickBot="1" x14ac:dyDescent="0.4">
      <c r="A520" t="s">
        <v>845</v>
      </c>
      <c r="B520" t="s">
        <v>41</v>
      </c>
      <c r="C520" t="s">
        <v>12</v>
      </c>
      <c r="D520">
        <v>52815</v>
      </c>
      <c r="F520" s="7">
        <v>42258</v>
      </c>
      <c r="G520" t="s">
        <v>587</v>
      </c>
      <c r="H520">
        <v>-7.419999999999999</v>
      </c>
      <c r="J520" t="s">
        <v>12</v>
      </c>
      <c r="K520">
        <v>52815</v>
      </c>
      <c r="L520" t="s">
        <v>15</v>
      </c>
      <c r="M520" t="str">
        <f>M517</f>
        <v>SPOK</v>
      </c>
      <c r="S520" t="e">
        <f t="shared" si="23"/>
        <v>#VALUE!</v>
      </c>
      <c r="T520" t="e">
        <f>SUMPRODUCT(--($D$2:M519=M520), --($B$2:K519=112414),$H$2:Q519)</f>
        <v>#VALUE!</v>
      </c>
      <c r="U520" t="e">
        <f>SUMPRODUCT(--($D$2:M519=M520), --($B$2:K519=22115),$H$2:Q519)</f>
        <v>#VALUE!</v>
      </c>
      <c r="V520" t="e">
        <f>SUMPRODUCT(--($D$2:M519=M520), --($B$2:K519=52815),$H$2:Q519)</f>
        <v>#VALUE!</v>
      </c>
      <c r="W520" s="15"/>
      <c r="X520" s="15"/>
      <c r="Y520" s="15"/>
      <c r="Z520" t="s">
        <v>243</v>
      </c>
      <c r="AB520" t="s">
        <v>244</v>
      </c>
      <c r="AC520" s="7">
        <f>AC517</f>
        <v>42257</v>
      </c>
      <c r="AD520" t="str">
        <f>M520&amp;" - "&amp;L520&amp;" - "&amp;J520&amp;" - "&amp;K520</f>
        <v>SPOK - Div - Mt - 52815</v>
      </c>
      <c r="AG520" s="13" t="e">
        <f>-AG519</f>
        <v>#VALUE!</v>
      </c>
      <c r="AI520" t="str">
        <f t="shared" si="22"/>
        <v>Dividend from SPOK - Mt - 52815</v>
      </c>
      <c r="AK520" s="18"/>
      <c r="AL520" s="19"/>
      <c r="AM520" s="20"/>
      <c r="AN520" s="20"/>
      <c r="AO520" s="21"/>
      <c r="AP520" s="22"/>
    </row>
    <row r="521" spans="1:42" ht="15" hidden="1" thickBot="1" x14ac:dyDescent="0.4">
      <c r="A521" t="s">
        <v>845</v>
      </c>
      <c r="B521" t="s">
        <v>41</v>
      </c>
      <c r="C521" t="s">
        <v>12</v>
      </c>
      <c r="D521">
        <v>112414</v>
      </c>
      <c r="F521" s="7">
        <v>42258</v>
      </c>
      <c r="G521" t="s">
        <v>102</v>
      </c>
      <c r="H521">
        <v>6.22</v>
      </c>
      <c r="J521" t="s">
        <v>12</v>
      </c>
      <c r="K521">
        <v>112414</v>
      </c>
      <c r="L521" t="s">
        <v>15</v>
      </c>
      <c r="M521" t="s">
        <v>41</v>
      </c>
      <c r="N521" s="12" t="s">
        <v>249</v>
      </c>
      <c r="R521" s="13" t="e">
        <f>ROUND(IF(K521=112414,W521,IF(K521=22115,X521,Y521))*AP521,2)</f>
        <v>#VALUE!</v>
      </c>
      <c r="S521" t="e">
        <f t="shared" si="23"/>
        <v>#VALUE!</v>
      </c>
      <c r="T521" t="e">
        <f>SUMPRODUCT(--($D$2:M520=M521), --($B$2:K520=112414),$H$2:Q520)</f>
        <v>#VALUE!</v>
      </c>
      <c r="U521" t="e">
        <f>SUMPRODUCT(--($D$2:M520=M521), --($B$2:K520=22115),$H$2:Q520)</f>
        <v>#VALUE!</v>
      </c>
      <c r="V521" t="e">
        <f>SUMPRODUCT(--($D$2:M520=M521), --($B$2:K520=52815),$H$2:Q520)</f>
        <v>#VALUE!</v>
      </c>
      <c r="W521" s="15" t="e">
        <f>T521/S521</f>
        <v>#VALUE!</v>
      </c>
      <c r="X521" s="15" t="e">
        <f>U521/S521</f>
        <v>#VALUE!</v>
      </c>
      <c r="Y521" s="15" t="e">
        <f>V521/S521</f>
        <v>#VALUE!</v>
      </c>
      <c r="Z521" t="s">
        <v>243</v>
      </c>
      <c r="AB521" t="s">
        <v>244</v>
      </c>
      <c r="AC521" s="7">
        <f>AK521</f>
        <v>42258</v>
      </c>
      <c r="AD521" t="s">
        <v>102</v>
      </c>
      <c r="AF521" t="str">
        <f>"Cash From "&amp;AI521</f>
        <v>Cash From Dividend from PDLI - Mt - 112414</v>
      </c>
      <c r="AG521" s="16" t="e">
        <f>R521</f>
        <v>#VALUE!</v>
      </c>
      <c r="AI521" t="str">
        <f t="shared" si="22"/>
        <v>Dividend from PDLI - Mt - 112414</v>
      </c>
      <c r="AK521" s="18">
        <v>42258</v>
      </c>
      <c r="AL521" s="19" t="s">
        <v>375</v>
      </c>
      <c r="AM521" s="20" t="s">
        <v>328</v>
      </c>
      <c r="AN521" s="20" t="s">
        <v>329</v>
      </c>
      <c r="AO521" s="21" t="s">
        <v>329</v>
      </c>
      <c r="AP521" s="22">
        <v>21.08</v>
      </c>
    </row>
    <row r="522" spans="1:42" ht="15" hidden="1" thickBot="1" x14ac:dyDescent="0.4">
      <c r="A522" t="s">
        <v>845</v>
      </c>
      <c r="B522" t="s">
        <v>41</v>
      </c>
      <c r="C522" t="s">
        <v>12</v>
      </c>
      <c r="D522">
        <v>112414</v>
      </c>
      <c r="F522" s="7">
        <v>42258</v>
      </c>
      <c r="G522" t="s">
        <v>587</v>
      </c>
      <c r="H522">
        <v>-6.22</v>
      </c>
      <c r="J522" t="s">
        <v>12</v>
      </c>
      <c r="K522">
        <v>112414</v>
      </c>
      <c r="L522" t="s">
        <v>15</v>
      </c>
      <c r="M522" t="str">
        <f>M521</f>
        <v>PDLI</v>
      </c>
      <c r="N522" s="12" t="str">
        <f>AL521</f>
        <v>140.5400 SHRS PDL BIOPHARMA INC COM RD 09/04 PD 09/11/15</v>
      </c>
      <c r="O522" s="12" t="str">
        <f>LEFT(N522,(FIND(" ",N522,1)-1))</f>
        <v>140.5400</v>
      </c>
      <c r="P522" s="12" t="e">
        <f>_xlfn.NUMBERVALUE(O522)=S522</f>
        <v>#VALUE!</v>
      </c>
      <c r="S522" t="e">
        <f t="shared" si="23"/>
        <v>#VALUE!</v>
      </c>
      <c r="T522" t="e">
        <f>SUMPRODUCT(--($D$2:M521=M522), --($B$2:K521=112414),$H$2:Q521)</f>
        <v>#VALUE!</v>
      </c>
      <c r="U522" t="e">
        <f>SUMPRODUCT(--($D$2:M521=M522), --($B$2:K521=22115),$H$2:Q521)</f>
        <v>#VALUE!</v>
      </c>
      <c r="V522" t="e">
        <f>SUMPRODUCT(--($D$2:M521=M522), --($B$2:K521=52815),$H$2:Q521)</f>
        <v>#VALUE!</v>
      </c>
      <c r="W522" s="15"/>
      <c r="X522" s="15"/>
      <c r="Y522" s="15"/>
      <c r="Z522" t="s">
        <v>243</v>
      </c>
      <c r="AB522" t="s">
        <v>244</v>
      </c>
      <c r="AC522" s="7">
        <f>AC521</f>
        <v>42258</v>
      </c>
      <c r="AD522" t="str">
        <f>M522&amp;" - "&amp;L522&amp;" - "&amp;J522&amp;" - "&amp;K522</f>
        <v>PDLI - Div - Mt - 112414</v>
      </c>
      <c r="AG522" s="13" t="e">
        <f>-AG521</f>
        <v>#VALUE!</v>
      </c>
      <c r="AI522" t="str">
        <f t="shared" si="22"/>
        <v>Dividend from PDLI - Mt - 112414</v>
      </c>
      <c r="AK522" s="18"/>
      <c r="AL522" s="19"/>
      <c r="AM522" s="20"/>
      <c r="AN522" s="20"/>
      <c r="AO522" s="21"/>
      <c r="AP522" s="22"/>
    </row>
    <row r="523" spans="1:42" ht="15" hidden="1" thickBot="1" x14ac:dyDescent="0.4">
      <c r="A523" t="s">
        <v>845</v>
      </c>
      <c r="B523" t="s">
        <v>33</v>
      </c>
      <c r="C523" t="s">
        <v>12</v>
      </c>
      <c r="D523">
        <v>22115</v>
      </c>
      <c r="F523" s="7">
        <v>42262</v>
      </c>
      <c r="G523" t="s">
        <v>587</v>
      </c>
      <c r="H523">
        <v>0</v>
      </c>
      <c r="J523" t="s">
        <v>12</v>
      </c>
      <c r="K523">
        <v>22115</v>
      </c>
      <c r="L523" t="s">
        <v>15</v>
      </c>
      <c r="M523" t="str">
        <f>M520</f>
        <v>SPOK</v>
      </c>
      <c r="S523" t="e">
        <f t="shared" si="23"/>
        <v>#VALUE!</v>
      </c>
      <c r="T523" t="e">
        <f>SUMPRODUCT(--($D$2:M522=M523), --($B$2:K522=112414),$H$2:Q522)</f>
        <v>#VALUE!</v>
      </c>
      <c r="U523" t="e">
        <f>SUMPRODUCT(--($D$2:M522=M523), --($B$2:K522=22115),$H$2:Q522)</f>
        <v>#VALUE!</v>
      </c>
      <c r="V523" t="e">
        <f>SUMPRODUCT(--($D$2:M522=M523), --($B$2:K522=52815),$H$2:Q522)</f>
        <v>#VALUE!</v>
      </c>
      <c r="W523" s="15"/>
      <c r="X523" s="15"/>
      <c r="Y523" s="15"/>
      <c r="Z523" t="s">
        <v>243</v>
      </c>
      <c r="AB523" t="s">
        <v>244</v>
      </c>
      <c r="AC523" s="7">
        <f>AC520</f>
        <v>42257</v>
      </c>
      <c r="AD523" t="str">
        <f>M523&amp;" - "&amp;L523&amp;" - "&amp;J523&amp;" - "&amp;K523</f>
        <v>SPOK - Div - Mt - 22115</v>
      </c>
      <c r="AG523" s="13" t="e">
        <f>-AG522</f>
        <v>#VALUE!</v>
      </c>
      <c r="AI523" t="str">
        <f t="shared" si="22"/>
        <v>Dividend from SPOK - Mt - 22115</v>
      </c>
      <c r="AK523" s="18"/>
      <c r="AL523" s="19"/>
      <c r="AM523" s="20"/>
      <c r="AN523" s="20"/>
      <c r="AO523" s="21"/>
      <c r="AP523" s="22"/>
    </row>
    <row r="524" spans="1:42" ht="15" hidden="1" thickBot="1" x14ac:dyDescent="0.4">
      <c r="A524" t="s">
        <v>845</v>
      </c>
      <c r="B524" t="s">
        <v>33</v>
      </c>
      <c r="C524" t="s">
        <v>12</v>
      </c>
      <c r="D524">
        <v>22115</v>
      </c>
      <c r="F524" s="7">
        <v>42262</v>
      </c>
      <c r="G524" t="s">
        <v>102</v>
      </c>
      <c r="H524">
        <v>0</v>
      </c>
      <c r="J524" t="s">
        <v>12</v>
      </c>
      <c r="K524">
        <v>22115</v>
      </c>
      <c r="L524" t="s">
        <v>15</v>
      </c>
      <c r="M524" t="str">
        <f>M522</f>
        <v>PDLI</v>
      </c>
      <c r="N524" s="12" t="s">
        <v>249</v>
      </c>
      <c r="R524" s="13" t="e">
        <f>ROUND(IF(K524=112414,W524,IF(K524=22115,X524,Y524))*AP522,2)</f>
        <v>#VALUE!</v>
      </c>
      <c r="S524" t="e">
        <f t="shared" si="23"/>
        <v>#VALUE!</v>
      </c>
      <c r="T524" t="e">
        <f>SUMPRODUCT(--($D$2:M523=M524), --($B$2:K523=112414),$H$2:Q523)</f>
        <v>#VALUE!</v>
      </c>
      <c r="U524" t="e">
        <f>SUMPRODUCT(--($D$2:M523=M524), --($B$2:K523=22115),$H$2:Q523)</f>
        <v>#VALUE!</v>
      </c>
      <c r="V524" t="e">
        <f>SUMPRODUCT(--($D$2:M523=M524), --($B$2:K523=52815),$H$2:Q523)</f>
        <v>#VALUE!</v>
      </c>
      <c r="W524" s="15" t="e">
        <f>T524/S524</f>
        <v>#VALUE!</v>
      </c>
      <c r="X524" s="15" t="e">
        <f>U524/S524</f>
        <v>#VALUE!</v>
      </c>
      <c r="Y524" s="15" t="e">
        <f>V524/S524</f>
        <v>#VALUE!</v>
      </c>
      <c r="Z524" t="s">
        <v>243</v>
      </c>
      <c r="AB524" t="s">
        <v>244</v>
      </c>
      <c r="AC524" s="7">
        <f>AC522</f>
        <v>42258</v>
      </c>
      <c r="AD524" t="s">
        <v>102</v>
      </c>
      <c r="AF524" t="str">
        <f>"Cash From "&amp;AI524</f>
        <v>Cash From Dividend from PDLI - Mt - 22115</v>
      </c>
      <c r="AG524" s="16" t="e">
        <f>R524</f>
        <v>#VALUE!</v>
      </c>
      <c r="AI524" t="str">
        <f t="shared" si="22"/>
        <v>Dividend from PDLI - Mt - 22115</v>
      </c>
      <c r="AK524" s="18"/>
      <c r="AL524" s="19"/>
      <c r="AM524" s="20"/>
      <c r="AN524" s="20"/>
      <c r="AO524" s="21"/>
      <c r="AP524" s="22"/>
    </row>
    <row r="525" spans="1:42" ht="15" hidden="1" thickBot="1" x14ac:dyDescent="0.4">
      <c r="A525" t="s">
        <v>845</v>
      </c>
      <c r="B525" t="s">
        <v>33</v>
      </c>
      <c r="C525" t="s">
        <v>12</v>
      </c>
      <c r="D525">
        <v>52815</v>
      </c>
      <c r="F525" s="7">
        <v>42262</v>
      </c>
      <c r="G525" t="s">
        <v>587</v>
      </c>
      <c r="H525">
        <v>0</v>
      </c>
      <c r="J525" t="s">
        <v>12</v>
      </c>
      <c r="K525">
        <v>52815</v>
      </c>
      <c r="L525" t="s">
        <v>15</v>
      </c>
      <c r="M525" t="str">
        <f>M522</f>
        <v>PDLI</v>
      </c>
      <c r="S525" t="e">
        <f t="shared" si="23"/>
        <v>#VALUE!</v>
      </c>
      <c r="T525" t="e">
        <f>SUMPRODUCT(--($D$2:M524=M525), --($B$2:K524=112414),$H$2:Q524)</f>
        <v>#VALUE!</v>
      </c>
      <c r="U525" t="e">
        <f>SUMPRODUCT(--($D$2:M524=M525), --($B$2:K524=22115),$H$2:Q524)</f>
        <v>#VALUE!</v>
      </c>
      <c r="V525" t="e">
        <f>SUMPRODUCT(--($D$2:M524=M525), --($B$2:K524=52815),$H$2:Q524)</f>
        <v>#VALUE!</v>
      </c>
      <c r="W525" s="15"/>
      <c r="X525" s="15"/>
      <c r="Y525" s="15"/>
      <c r="Z525" t="s">
        <v>243</v>
      </c>
      <c r="AB525" t="s">
        <v>244</v>
      </c>
      <c r="AC525" s="7">
        <f>AC522</f>
        <v>42258</v>
      </c>
      <c r="AD525" t="str">
        <f>M525&amp;" - "&amp;L525&amp;" - "&amp;J525&amp;" - "&amp;K525</f>
        <v>PDLI - Div - Mt - 52815</v>
      </c>
      <c r="AG525" s="13" t="e">
        <f>-AG524</f>
        <v>#VALUE!</v>
      </c>
      <c r="AI525" t="str">
        <f t="shared" ref="AI525:AI556" si="24">"Dividend from "&amp;M525&amp;" - "&amp;J525&amp;" - "&amp;K525</f>
        <v>Dividend from PDLI - Mt - 52815</v>
      </c>
      <c r="AK525" s="18"/>
      <c r="AL525" s="19"/>
      <c r="AM525" s="20"/>
      <c r="AN525" s="20"/>
      <c r="AO525" s="21"/>
      <c r="AP525" s="22"/>
    </row>
    <row r="526" spans="1:42" ht="15" hidden="1" thickBot="1" x14ac:dyDescent="0.4">
      <c r="A526" t="s">
        <v>845</v>
      </c>
      <c r="B526" t="s">
        <v>33</v>
      </c>
      <c r="C526" t="s">
        <v>12</v>
      </c>
      <c r="D526">
        <v>52815</v>
      </c>
      <c r="F526" s="7">
        <v>42262</v>
      </c>
      <c r="G526" t="s">
        <v>102</v>
      </c>
      <c r="H526">
        <v>0</v>
      </c>
      <c r="J526" t="s">
        <v>12</v>
      </c>
      <c r="K526">
        <v>52815</v>
      </c>
      <c r="L526" t="s">
        <v>15</v>
      </c>
      <c r="M526" t="str">
        <f>M524</f>
        <v>PDLI</v>
      </c>
      <c r="N526" s="12" t="s">
        <v>249</v>
      </c>
      <c r="R526" s="13" t="e">
        <f>AP522-R522-R524</f>
        <v>#VALUE!</v>
      </c>
      <c r="S526" t="e">
        <f t="shared" si="23"/>
        <v>#VALUE!</v>
      </c>
      <c r="T526" t="e">
        <f>SUMPRODUCT(--($D$2:M525=M526), --($B$2:K525=112414),$H$2:Q525)</f>
        <v>#VALUE!</v>
      </c>
      <c r="U526" t="e">
        <f>SUMPRODUCT(--($D$2:M525=M526), --($B$2:K525=22115),$H$2:Q525)</f>
        <v>#VALUE!</v>
      </c>
      <c r="V526" t="e">
        <f>SUMPRODUCT(--($D$2:M525=M526), --($B$2:K525=52815),$H$2:Q525)</f>
        <v>#VALUE!</v>
      </c>
      <c r="W526" s="15" t="e">
        <f>T526/S526</f>
        <v>#VALUE!</v>
      </c>
      <c r="X526" s="15" t="e">
        <f>U526/S526</f>
        <v>#VALUE!</v>
      </c>
      <c r="Y526" s="15" t="e">
        <f>V526/S526</f>
        <v>#VALUE!</v>
      </c>
      <c r="Z526" t="s">
        <v>243</v>
      </c>
      <c r="AB526" t="s">
        <v>244</v>
      </c>
      <c r="AC526" s="7">
        <f>AC524</f>
        <v>42258</v>
      </c>
      <c r="AD526" t="s">
        <v>102</v>
      </c>
      <c r="AF526" t="str">
        <f>"Cash From "&amp;AI526</f>
        <v>Cash From Dividend from PDLI - Mt - 52815</v>
      </c>
      <c r="AG526" s="16" t="e">
        <f>R526</f>
        <v>#VALUE!</v>
      </c>
      <c r="AI526" t="str">
        <f t="shared" si="24"/>
        <v>Dividend from PDLI - Mt - 52815</v>
      </c>
      <c r="AK526" s="18"/>
      <c r="AL526" s="19"/>
      <c r="AM526" s="20"/>
      <c r="AN526" s="20"/>
      <c r="AO526" s="21"/>
      <c r="AP526" s="22"/>
    </row>
    <row r="527" spans="1:42" ht="15" hidden="1" thickBot="1" x14ac:dyDescent="0.4">
      <c r="A527" t="s">
        <v>845</v>
      </c>
      <c r="B527" t="s">
        <v>33</v>
      </c>
      <c r="C527" t="s">
        <v>12</v>
      </c>
      <c r="D527">
        <v>112414</v>
      </c>
      <c r="F527" s="7">
        <v>42262</v>
      </c>
      <c r="G527" t="s">
        <v>102</v>
      </c>
      <c r="H527">
        <v>1.48</v>
      </c>
      <c r="J527" t="s">
        <v>12</v>
      </c>
      <c r="K527">
        <v>112414</v>
      </c>
      <c r="L527" t="s">
        <v>15</v>
      </c>
      <c r="M527" t="s">
        <v>33</v>
      </c>
      <c r="N527" s="12" t="s">
        <v>249</v>
      </c>
      <c r="R527" s="13" t="e">
        <f>ROUND(IF(K527=112414,W527,IF(K527=22115,X527,Y527))*AP527,2)</f>
        <v>#VALUE!</v>
      </c>
      <c r="S527" t="e">
        <f t="shared" ref="S527:S558" si="25">SUM(T527:V527)</f>
        <v>#VALUE!</v>
      </c>
      <c r="T527" t="e">
        <f>SUMPRODUCT(--($D$2:M526=M527), --($B$2:K526=112414),$H$2:Q526)</f>
        <v>#VALUE!</v>
      </c>
      <c r="U527" t="e">
        <f>SUMPRODUCT(--($D$2:M526=M527), --($B$2:K526=22115),$H$2:Q526)</f>
        <v>#VALUE!</v>
      </c>
      <c r="V527" t="e">
        <f>SUMPRODUCT(--($D$2:M526=M527), --($B$2:K526=52815),$H$2:Q526)</f>
        <v>#VALUE!</v>
      </c>
      <c r="W527" s="15" t="e">
        <f>T527/S527</f>
        <v>#VALUE!</v>
      </c>
      <c r="X527" s="15" t="e">
        <f>U527/S527</f>
        <v>#VALUE!</v>
      </c>
      <c r="Y527" s="15" t="e">
        <f>V527/S527</f>
        <v>#VALUE!</v>
      </c>
      <c r="Z527" t="s">
        <v>243</v>
      </c>
      <c r="AB527" t="s">
        <v>244</v>
      </c>
      <c r="AC527" s="7">
        <f>AK527</f>
        <v>42262</v>
      </c>
      <c r="AD527" t="s">
        <v>102</v>
      </c>
      <c r="AF527" t="str">
        <f>"Cash From "&amp;AI527</f>
        <v>Cash From Dividend from EBIX - Mt - 112414</v>
      </c>
      <c r="AG527" s="16" t="e">
        <f>R527</f>
        <v>#VALUE!</v>
      </c>
      <c r="AI527" t="str">
        <f t="shared" si="24"/>
        <v>Dividend from EBIX - Mt - 112414</v>
      </c>
      <c r="AK527" s="18">
        <v>42262</v>
      </c>
      <c r="AL527" s="19" t="s">
        <v>376</v>
      </c>
      <c r="AM527" s="20" t="s">
        <v>328</v>
      </c>
      <c r="AN527" s="20" t="s">
        <v>329</v>
      </c>
      <c r="AO527" s="21" t="s">
        <v>329</v>
      </c>
      <c r="AP527" s="22">
        <v>1.48</v>
      </c>
    </row>
    <row r="528" spans="1:42" ht="15" hidden="1" thickBot="1" x14ac:dyDescent="0.4">
      <c r="A528" t="s">
        <v>845</v>
      </c>
      <c r="B528" t="s">
        <v>33</v>
      </c>
      <c r="C528" t="s">
        <v>12</v>
      </c>
      <c r="D528">
        <v>112414</v>
      </c>
      <c r="F528" s="7">
        <v>42262</v>
      </c>
      <c r="G528" t="s">
        <v>587</v>
      </c>
      <c r="H528">
        <v>-1.48</v>
      </c>
      <c r="J528" t="s">
        <v>12</v>
      </c>
      <c r="K528">
        <v>112414</v>
      </c>
      <c r="L528" t="s">
        <v>15</v>
      </c>
      <c r="M528" t="str">
        <f>M527</f>
        <v>EBIX</v>
      </c>
      <c r="N528" s="12" t="str">
        <f>AL527</f>
        <v>19.7800 SHRS EBIX INC COM NEW RD 08/31 PD 09/15/15</v>
      </c>
      <c r="O528" s="12" t="str">
        <f>LEFT(N528,(FIND(" ",N528,1)-1))</f>
        <v>19.7800</v>
      </c>
      <c r="P528" s="12" t="e">
        <f>_xlfn.NUMBERVALUE(O528)=S528</f>
        <v>#VALUE!</v>
      </c>
      <c r="S528" t="e">
        <f t="shared" si="25"/>
        <v>#VALUE!</v>
      </c>
      <c r="T528" t="e">
        <f>SUMPRODUCT(--($D$2:M527=M528), --($B$2:K527=112414),$H$2:Q527)</f>
        <v>#VALUE!</v>
      </c>
      <c r="U528" t="e">
        <f>SUMPRODUCT(--($D$2:M527=M528), --($B$2:K527=22115),$H$2:Q527)</f>
        <v>#VALUE!</v>
      </c>
      <c r="V528" t="e">
        <f>SUMPRODUCT(--($D$2:M527=M528), --($B$2:K527=52815),$H$2:Q527)</f>
        <v>#VALUE!</v>
      </c>
      <c r="W528" s="15"/>
      <c r="X528" s="15"/>
      <c r="Y528" s="15"/>
      <c r="Z528" t="s">
        <v>243</v>
      </c>
      <c r="AB528" t="s">
        <v>244</v>
      </c>
      <c r="AC528" s="7">
        <f>AC527</f>
        <v>42262</v>
      </c>
      <c r="AD528" t="str">
        <f>M528&amp;" - "&amp;L528&amp;" - "&amp;J528&amp;" - "&amp;K528</f>
        <v>EBIX - Div - Mt - 112414</v>
      </c>
      <c r="AG528" s="13" t="e">
        <f>-AG527</f>
        <v>#VALUE!</v>
      </c>
      <c r="AI528" t="str">
        <f t="shared" si="24"/>
        <v>Dividend from EBIX - Mt - 112414</v>
      </c>
      <c r="AK528" s="18"/>
      <c r="AL528" s="19"/>
      <c r="AM528" s="20"/>
      <c r="AN528" s="20"/>
      <c r="AO528" s="21"/>
      <c r="AP528" s="22"/>
    </row>
    <row r="529" spans="1:42" ht="15" hidden="1" thickBot="1" x14ac:dyDescent="0.4">
      <c r="A529" t="s">
        <v>845</v>
      </c>
      <c r="B529" t="s">
        <v>61</v>
      </c>
      <c r="C529" t="s">
        <v>12</v>
      </c>
      <c r="D529">
        <v>22115</v>
      </c>
      <c r="F529" s="7">
        <v>42265</v>
      </c>
      <c r="G529" t="s">
        <v>102</v>
      </c>
      <c r="H529">
        <v>1.7</v>
      </c>
      <c r="J529" t="s">
        <v>12</v>
      </c>
      <c r="K529">
        <v>22115</v>
      </c>
      <c r="L529" t="s">
        <v>15</v>
      </c>
      <c r="M529" t="str">
        <f>M527</f>
        <v>EBIX</v>
      </c>
      <c r="N529" s="12" t="s">
        <v>249</v>
      </c>
      <c r="R529" s="13" t="e">
        <f>ROUND(IF(K529=112414,W529,IF(K529=22115,X529,Y529))*AP527,2)</f>
        <v>#VALUE!</v>
      </c>
      <c r="S529" t="e">
        <f t="shared" si="25"/>
        <v>#VALUE!</v>
      </c>
      <c r="T529" t="e">
        <f>SUMPRODUCT(--($D$2:M528=M529), --($B$2:K528=112414),$H$2:Q528)</f>
        <v>#VALUE!</v>
      </c>
      <c r="U529" t="e">
        <f>SUMPRODUCT(--($D$2:M528=M529), --($B$2:K528=22115),$H$2:Q528)</f>
        <v>#VALUE!</v>
      </c>
      <c r="V529" t="e">
        <f>SUMPRODUCT(--($D$2:M528=M529), --($B$2:K528=52815),$H$2:Q528)</f>
        <v>#VALUE!</v>
      </c>
      <c r="W529" s="15" t="e">
        <f>T529/S529</f>
        <v>#VALUE!</v>
      </c>
      <c r="X529" s="15" t="e">
        <f>U529/S529</f>
        <v>#VALUE!</v>
      </c>
      <c r="Y529" s="15" t="e">
        <f>V529/S529</f>
        <v>#VALUE!</v>
      </c>
      <c r="Z529" t="s">
        <v>243</v>
      </c>
      <c r="AB529" t="s">
        <v>244</v>
      </c>
      <c r="AC529" s="7">
        <f>AC527</f>
        <v>42262</v>
      </c>
      <c r="AD529" t="s">
        <v>102</v>
      </c>
      <c r="AF529" t="str">
        <f>"Cash From "&amp;AI529</f>
        <v>Cash From Dividend from EBIX - Mt - 22115</v>
      </c>
      <c r="AG529" s="16" t="e">
        <f>R529</f>
        <v>#VALUE!</v>
      </c>
      <c r="AI529" t="str">
        <f t="shared" si="24"/>
        <v>Dividend from EBIX - Mt - 22115</v>
      </c>
      <c r="AK529" s="18"/>
      <c r="AL529" s="19"/>
      <c r="AM529" s="20"/>
      <c r="AN529" s="20"/>
      <c r="AO529" s="21"/>
      <c r="AP529" s="22"/>
    </row>
    <row r="530" spans="1:42" ht="15" hidden="1" thickBot="1" x14ac:dyDescent="0.4">
      <c r="A530" t="s">
        <v>845</v>
      </c>
      <c r="B530" t="s">
        <v>61</v>
      </c>
      <c r="C530" t="s">
        <v>12</v>
      </c>
      <c r="D530">
        <v>22115</v>
      </c>
      <c r="F530" s="7">
        <v>42265</v>
      </c>
      <c r="G530" t="s">
        <v>587</v>
      </c>
      <c r="H530">
        <v>-1.7</v>
      </c>
      <c r="J530" t="s">
        <v>12</v>
      </c>
      <c r="K530">
        <v>22115</v>
      </c>
      <c r="L530" t="s">
        <v>15</v>
      </c>
      <c r="M530" t="str">
        <f>M527</f>
        <v>EBIX</v>
      </c>
      <c r="S530" t="e">
        <f t="shared" si="25"/>
        <v>#VALUE!</v>
      </c>
      <c r="T530" t="e">
        <f>SUMPRODUCT(--($D$2:M529=M530), --($B$2:K529=112414),$H$2:Q529)</f>
        <v>#VALUE!</v>
      </c>
      <c r="U530" t="e">
        <f>SUMPRODUCT(--($D$2:M529=M530), --($B$2:K529=22115),$H$2:Q529)</f>
        <v>#VALUE!</v>
      </c>
      <c r="V530" t="e">
        <f>SUMPRODUCT(--($D$2:M529=M530), --($B$2:K529=52815),$H$2:Q529)</f>
        <v>#VALUE!</v>
      </c>
      <c r="W530" s="15"/>
      <c r="X530" s="15"/>
      <c r="Y530" s="15"/>
      <c r="Z530" t="s">
        <v>243</v>
      </c>
      <c r="AB530" t="s">
        <v>244</v>
      </c>
      <c r="AC530" s="7">
        <f>AC527</f>
        <v>42262</v>
      </c>
      <c r="AD530" t="str">
        <f>M530&amp;" - "&amp;L530&amp;" - "&amp;J530&amp;" - "&amp;K530</f>
        <v>EBIX - Div - Mt - 22115</v>
      </c>
      <c r="AG530" s="13" t="e">
        <f>-AG529</f>
        <v>#VALUE!</v>
      </c>
      <c r="AI530" t="str">
        <f t="shared" si="24"/>
        <v>Dividend from EBIX - Mt - 22115</v>
      </c>
      <c r="AK530" s="18"/>
      <c r="AL530" s="19"/>
      <c r="AM530" s="20"/>
      <c r="AN530" s="20"/>
      <c r="AO530" s="21"/>
      <c r="AP530" s="22"/>
    </row>
    <row r="531" spans="1:42" ht="15" hidden="1" thickBot="1" x14ac:dyDescent="0.4">
      <c r="A531" t="s">
        <v>845</v>
      </c>
      <c r="B531" t="s">
        <v>61</v>
      </c>
      <c r="C531" t="s">
        <v>12</v>
      </c>
      <c r="D531">
        <v>52815</v>
      </c>
      <c r="F531" s="7">
        <v>42265</v>
      </c>
      <c r="G531" t="s">
        <v>587</v>
      </c>
      <c r="H531">
        <v>0</v>
      </c>
      <c r="J531" t="s">
        <v>12</v>
      </c>
      <c r="K531">
        <v>52815</v>
      </c>
      <c r="L531" t="s">
        <v>15</v>
      </c>
      <c r="M531" t="str">
        <f>M528</f>
        <v>EBIX</v>
      </c>
      <c r="S531" t="e">
        <f t="shared" si="25"/>
        <v>#VALUE!</v>
      </c>
      <c r="T531" t="e">
        <f>SUMPRODUCT(--($D$2:M530=M531), --($B$2:K530=112414),$H$2:Q530)</f>
        <v>#VALUE!</v>
      </c>
      <c r="U531" t="e">
        <f>SUMPRODUCT(--($D$2:M530=M531), --($B$2:K530=22115),$H$2:Q530)</f>
        <v>#VALUE!</v>
      </c>
      <c r="V531" t="e">
        <f>SUMPRODUCT(--($D$2:M530=M531), --($B$2:K530=52815),$H$2:Q530)</f>
        <v>#VALUE!</v>
      </c>
      <c r="W531" s="15"/>
      <c r="X531" s="15"/>
      <c r="Y531" s="15"/>
      <c r="Z531" t="s">
        <v>243</v>
      </c>
      <c r="AB531" t="s">
        <v>244</v>
      </c>
      <c r="AC531" s="7">
        <f>AC528</f>
        <v>42262</v>
      </c>
      <c r="AD531" t="str">
        <f>M531&amp;" - "&amp;L531&amp;" - "&amp;J531&amp;" - "&amp;K531</f>
        <v>EBIX - Div - Mt - 52815</v>
      </c>
      <c r="AG531" s="13" t="e">
        <f>-AG530</f>
        <v>#VALUE!</v>
      </c>
      <c r="AI531" t="str">
        <f t="shared" si="24"/>
        <v>Dividend from EBIX - Mt - 52815</v>
      </c>
      <c r="AK531" s="18"/>
      <c r="AL531" s="19"/>
      <c r="AM531" s="20"/>
      <c r="AN531" s="20"/>
      <c r="AO531" s="21"/>
      <c r="AP531" s="22"/>
    </row>
    <row r="532" spans="1:42" ht="15" hidden="1" thickBot="1" x14ac:dyDescent="0.4">
      <c r="A532" t="s">
        <v>845</v>
      </c>
      <c r="B532" t="s">
        <v>61</v>
      </c>
      <c r="C532" t="s">
        <v>12</v>
      </c>
      <c r="D532">
        <v>52815</v>
      </c>
      <c r="F532" s="7">
        <v>42265</v>
      </c>
      <c r="G532" t="s">
        <v>102</v>
      </c>
      <c r="H532">
        <v>0</v>
      </c>
      <c r="J532" t="s">
        <v>12</v>
      </c>
      <c r="K532">
        <v>52815</v>
      </c>
      <c r="L532" t="s">
        <v>15</v>
      </c>
      <c r="M532" t="str">
        <f>M530</f>
        <v>EBIX</v>
      </c>
      <c r="N532" s="12" t="s">
        <v>249</v>
      </c>
      <c r="R532" s="13">
        <f>AP528-R528-R530</f>
        <v>0</v>
      </c>
      <c r="S532" t="e">
        <f t="shared" si="25"/>
        <v>#VALUE!</v>
      </c>
      <c r="T532" t="e">
        <f>SUMPRODUCT(--($D$2:M531=M532), --($B$2:K531=112414),$H$2:Q531)</f>
        <v>#VALUE!</v>
      </c>
      <c r="U532" t="e">
        <f>SUMPRODUCT(--($D$2:M531=M532), --($B$2:K531=22115),$H$2:Q531)</f>
        <v>#VALUE!</v>
      </c>
      <c r="V532" t="e">
        <f>SUMPRODUCT(--($D$2:M531=M532), --($B$2:K531=52815),$H$2:Q531)</f>
        <v>#VALUE!</v>
      </c>
      <c r="W532" s="15" t="e">
        <f>T532/S532</f>
        <v>#VALUE!</v>
      </c>
      <c r="X532" s="15" t="e">
        <f>U532/S532</f>
        <v>#VALUE!</v>
      </c>
      <c r="Y532" s="15" t="e">
        <f>V532/S532</f>
        <v>#VALUE!</v>
      </c>
      <c r="Z532" t="s">
        <v>243</v>
      </c>
      <c r="AB532" t="s">
        <v>244</v>
      </c>
      <c r="AC532" s="7">
        <f>AC530</f>
        <v>42262</v>
      </c>
      <c r="AD532" t="s">
        <v>102</v>
      </c>
      <c r="AF532" t="str">
        <f>"Cash From "&amp;AI532</f>
        <v>Cash From Dividend from EBIX - Mt - 52815</v>
      </c>
      <c r="AG532" s="16">
        <f>R532</f>
        <v>0</v>
      </c>
      <c r="AI532" t="str">
        <f t="shared" si="24"/>
        <v>Dividend from EBIX - Mt - 52815</v>
      </c>
      <c r="AK532" s="18"/>
      <c r="AL532" s="19"/>
      <c r="AM532" s="20"/>
      <c r="AN532" s="20"/>
      <c r="AO532" s="21"/>
      <c r="AP532" s="22"/>
    </row>
    <row r="533" spans="1:42" ht="15" hidden="1" thickBot="1" x14ac:dyDescent="0.4">
      <c r="A533" t="s">
        <v>845</v>
      </c>
      <c r="B533" t="s">
        <v>61</v>
      </c>
      <c r="C533" t="s">
        <v>12</v>
      </c>
      <c r="D533">
        <v>112414</v>
      </c>
      <c r="F533" s="7">
        <v>42265</v>
      </c>
      <c r="G533" t="s">
        <v>587</v>
      </c>
      <c r="H533">
        <v>0</v>
      </c>
      <c r="J533" t="s">
        <v>12</v>
      </c>
      <c r="K533">
        <v>112414</v>
      </c>
      <c r="L533" t="s">
        <v>15</v>
      </c>
      <c r="M533" t="str">
        <f>M532</f>
        <v>EBIX</v>
      </c>
      <c r="N533" s="12">
        <f>AL532</f>
        <v>0</v>
      </c>
      <c r="O533" s="12" t="e">
        <f>LEFT(N533,(FIND(" ",N533,1)-1))</f>
        <v>#VALUE!</v>
      </c>
      <c r="P533" s="12" t="e">
        <f>_xlfn.NUMBERVALUE(O533)=S533</f>
        <v>#VALUE!</v>
      </c>
      <c r="S533" t="e">
        <f t="shared" si="25"/>
        <v>#VALUE!</v>
      </c>
      <c r="T533" t="e">
        <f>SUMPRODUCT(--($D$2:M532=M533), --($B$2:K532=112414),$H$2:Q532)</f>
        <v>#VALUE!</v>
      </c>
      <c r="U533" t="e">
        <f>SUMPRODUCT(--($D$2:M532=M533), --($B$2:K532=22115),$H$2:Q532)</f>
        <v>#VALUE!</v>
      </c>
      <c r="V533" t="e">
        <f>SUMPRODUCT(--($D$2:M532=M533), --($B$2:K532=52815),$H$2:Q532)</f>
        <v>#VALUE!</v>
      </c>
      <c r="W533" s="15"/>
      <c r="X533" s="15"/>
      <c r="Y533" s="15"/>
      <c r="Z533" t="s">
        <v>243</v>
      </c>
      <c r="AB533" t="s">
        <v>244</v>
      </c>
      <c r="AC533" s="7">
        <f>AC532</f>
        <v>42262</v>
      </c>
      <c r="AD533" t="str">
        <f>M533&amp;" - "&amp;L533&amp;" - "&amp;J533&amp;" - "&amp;K533</f>
        <v>EBIX - Div - Mt - 112414</v>
      </c>
      <c r="AG533" s="13">
        <f>-AG532</f>
        <v>0</v>
      </c>
      <c r="AI533" t="str">
        <f t="shared" si="24"/>
        <v>Dividend from EBIX - Mt - 112414</v>
      </c>
      <c r="AK533" s="18"/>
      <c r="AL533" s="19"/>
      <c r="AM533" s="20"/>
      <c r="AN533" s="20"/>
      <c r="AO533" s="21"/>
      <c r="AP533" s="22"/>
    </row>
    <row r="534" spans="1:42" ht="15" hidden="1" thickBot="1" x14ac:dyDescent="0.4">
      <c r="A534" t="s">
        <v>845</v>
      </c>
      <c r="B534" t="s">
        <v>61</v>
      </c>
      <c r="C534" t="s">
        <v>12</v>
      </c>
      <c r="D534">
        <v>112414</v>
      </c>
      <c r="F534" s="7">
        <v>42265</v>
      </c>
      <c r="G534" t="s">
        <v>102</v>
      </c>
      <c r="H534">
        <v>0</v>
      </c>
      <c r="J534" t="s">
        <v>12</v>
      </c>
      <c r="K534">
        <v>112414</v>
      </c>
      <c r="L534" t="s">
        <v>15</v>
      </c>
      <c r="M534" t="s">
        <v>61</v>
      </c>
      <c r="N534" s="12" t="s">
        <v>249</v>
      </c>
      <c r="R534" s="13" t="e">
        <f>ROUND(IF(K534=112414,W534,IF(K534=22115,X534,Y534))*AP534,2)</f>
        <v>#VALUE!</v>
      </c>
      <c r="S534" t="e">
        <f t="shared" si="25"/>
        <v>#VALUE!</v>
      </c>
      <c r="T534" t="e">
        <f>SUMPRODUCT(--($D$2:M533=M534), --($B$2:K533=112414),$H$2:Q533)</f>
        <v>#VALUE!</v>
      </c>
      <c r="U534" t="e">
        <f>SUMPRODUCT(--($D$2:M533=M534), --($B$2:K533=22115),$H$2:Q533)</f>
        <v>#VALUE!</v>
      </c>
      <c r="V534" t="e">
        <f>SUMPRODUCT(--($D$2:M533=M534), --($B$2:K533=52815),$H$2:Q533)</f>
        <v>#VALUE!</v>
      </c>
      <c r="W534" s="15" t="e">
        <f>T534/S534</f>
        <v>#VALUE!</v>
      </c>
      <c r="X534" s="15" t="e">
        <f>U534/S534</f>
        <v>#VALUE!</v>
      </c>
      <c r="Y534" s="15" t="e">
        <f>V534/S534</f>
        <v>#VALUE!</v>
      </c>
      <c r="Z534" t="s">
        <v>243</v>
      </c>
      <c r="AB534" t="s">
        <v>244</v>
      </c>
      <c r="AC534" s="7">
        <f>AK534</f>
        <v>42265</v>
      </c>
      <c r="AD534" t="s">
        <v>102</v>
      </c>
      <c r="AF534" t="str">
        <f>"Cash From "&amp;AI534</f>
        <v>Cash From Dividend from TSRA - Mt - 112414</v>
      </c>
      <c r="AG534" s="16" t="e">
        <f>R534</f>
        <v>#VALUE!</v>
      </c>
      <c r="AI534" t="str">
        <f t="shared" si="24"/>
        <v>Dividend from TSRA - Mt - 112414</v>
      </c>
      <c r="AK534" s="18">
        <v>42265</v>
      </c>
      <c r="AL534" s="19" t="s">
        <v>377</v>
      </c>
      <c r="AM534" s="20" t="s">
        <v>328</v>
      </c>
      <c r="AN534" s="20" t="s">
        <v>329</v>
      </c>
      <c r="AO534" s="21" t="s">
        <v>329</v>
      </c>
      <c r="AP534" s="22">
        <v>1.7</v>
      </c>
    </row>
    <row r="535" spans="1:42" ht="15" hidden="1" thickBot="1" x14ac:dyDescent="0.4">
      <c r="A535" t="s">
        <v>845</v>
      </c>
      <c r="B535" t="s">
        <v>34</v>
      </c>
      <c r="C535" t="s">
        <v>12</v>
      </c>
      <c r="D535">
        <v>22115</v>
      </c>
      <c r="F535" s="7">
        <v>42269</v>
      </c>
      <c r="G535" t="s">
        <v>102</v>
      </c>
      <c r="H535">
        <v>3.3</v>
      </c>
      <c r="J535" t="s">
        <v>12</v>
      </c>
      <c r="K535">
        <v>22115</v>
      </c>
      <c r="L535" t="s">
        <v>15</v>
      </c>
      <c r="M535" t="str">
        <f>M533</f>
        <v>EBIX</v>
      </c>
      <c r="N535" s="12" t="s">
        <v>249</v>
      </c>
      <c r="R535" s="13" t="e">
        <f>ROUND(IF(K535=112414,W535,IF(K535=22115,X535,Y535))*AP533,2)</f>
        <v>#VALUE!</v>
      </c>
      <c r="S535" t="e">
        <f t="shared" si="25"/>
        <v>#VALUE!</v>
      </c>
      <c r="T535" t="e">
        <f>SUMPRODUCT(--($D$2:M534=M535), --($B$2:K534=112414),$H$2:Q534)</f>
        <v>#VALUE!</v>
      </c>
      <c r="U535" t="e">
        <f>SUMPRODUCT(--($D$2:M534=M535), --($B$2:K534=22115),$H$2:Q534)</f>
        <v>#VALUE!</v>
      </c>
      <c r="V535" t="e">
        <f>SUMPRODUCT(--($D$2:M534=M535), --($B$2:K534=52815),$H$2:Q534)</f>
        <v>#VALUE!</v>
      </c>
      <c r="W535" s="15" t="e">
        <f>T535/S535</f>
        <v>#VALUE!</v>
      </c>
      <c r="X535" s="15" t="e">
        <f>U535/S535</f>
        <v>#VALUE!</v>
      </c>
      <c r="Y535" s="15" t="e">
        <f>V535/S535</f>
        <v>#VALUE!</v>
      </c>
      <c r="Z535" t="s">
        <v>243</v>
      </c>
      <c r="AB535" t="s">
        <v>244</v>
      </c>
      <c r="AC535" s="7">
        <f>AC533</f>
        <v>42262</v>
      </c>
      <c r="AD535" t="s">
        <v>102</v>
      </c>
      <c r="AF535" t="str">
        <f>"Cash From "&amp;AI535</f>
        <v>Cash From Dividend from EBIX - Mt - 22115</v>
      </c>
      <c r="AG535" s="16" t="e">
        <f>R535</f>
        <v>#VALUE!</v>
      </c>
      <c r="AI535" t="str">
        <f t="shared" si="24"/>
        <v>Dividend from EBIX - Mt - 22115</v>
      </c>
      <c r="AK535" s="18"/>
      <c r="AL535" s="19"/>
      <c r="AM535" s="20"/>
      <c r="AN535" s="20"/>
      <c r="AO535" s="21"/>
      <c r="AP535" s="22"/>
    </row>
    <row r="536" spans="1:42" ht="15" hidden="1" thickBot="1" x14ac:dyDescent="0.4">
      <c r="A536" t="s">
        <v>845</v>
      </c>
      <c r="B536" t="s">
        <v>34</v>
      </c>
      <c r="C536" t="s">
        <v>12</v>
      </c>
      <c r="D536">
        <v>22115</v>
      </c>
      <c r="F536" s="7">
        <v>42269</v>
      </c>
      <c r="G536" t="s">
        <v>587</v>
      </c>
      <c r="H536">
        <v>-3.3</v>
      </c>
      <c r="J536" t="s">
        <v>12</v>
      </c>
      <c r="K536">
        <v>22115</v>
      </c>
      <c r="L536" t="s">
        <v>15</v>
      </c>
      <c r="M536" t="str">
        <f>M533</f>
        <v>EBIX</v>
      </c>
      <c r="S536" t="e">
        <f t="shared" si="25"/>
        <v>#VALUE!</v>
      </c>
      <c r="T536" t="e">
        <f>SUMPRODUCT(--($D$2:M535=M536), --($B$2:K535=112414),$H$2:Q535)</f>
        <v>#VALUE!</v>
      </c>
      <c r="U536" t="e">
        <f>SUMPRODUCT(--($D$2:M535=M536), --($B$2:K535=22115),$H$2:Q535)</f>
        <v>#VALUE!</v>
      </c>
      <c r="V536" t="e">
        <f>SUMPRODUCT(--($D$2:M535=M536), --($B$2:K535=52815),$H$2:Q535)</f>
        <v>#VALUE!</v>
      </c>
      <c r="W536" s="15"/>
      <c r="X536" s="15"/>
      <c r="Y536" s="15"/>
      <c r="Z536" t="s">
        <v>243</v>
      </c>
      <c r="AB536" t="s">
        <v>244</v>
      </c>
      <c r="AC536" s="7">
        <f>AC533</f>
        <v>42262</v>
      </c>
      <c r="AD536" t="str">
        <f>M536&amp;" - "&amp;L536&amp;" - "&amp;J536&amp;" - "&amp;K536</f>
        <v>EBIX - Div - Mt - 22115</v>
      </c>
      <c r="AG536" s="13" t="e">
        <f>-AG535</f>
        <v>#VALUE!</v>
      </c>
      <c r="AI536" t="str">
        <f t="shared" si="24"/>
        <v>Dividend from EBIX - Mt - 22115</v>
      </c>
      <c r="AK536" s="18"/>
      <c r="AL536" s="19"/>
      <c r="AM536" s="20"/>
      <c r="AN536" s="20"/>
      <c r="AO536" s="21"/>
      <c r="AP536" s="22"/>
    </row>
    <row r="537" spans="1:42" ht="15" hidden="1" thickBot="1" x14ac:dyDescent="0.4">
      <c r="A537" t="s">
        <v>845</v>
      </c>
      <c r="B537" t="s">
        <v>34</v>
      </c>
      <c r="C537" t="s">
        <v>12</v>
      </c>
      <c r="D537">
        <v>52815</v>
      </c>
      <c r="F537" s="7">
        <v>42269</v>
      </c>
      <c r="G537" t="s">
        <v>102</v>
      </c>
      <c r="H537">
        <v>3.0100000000000007</v>
      </c>
      <c r="J537" t="s">
        <v>12</v>
      </c>
      <c r="K537">
        <v>52815</v>
      </c>
      <c r="L537" t="s">
        <v>15</v>
      </c>
      <c r="M537" t="str">
        <f>M535</f>
        <v>EBIX</v>
      </c>
      <c r="N537" s="12" t="s">
        <v>249</v>
      </c>
      <c r="R537" s="13" t="e">
        <f>AP533-R533-R535</f>
        <v>#VALUE!</v>
      </c>
      <c r="S537" t="e">
        <f t="shared" si="25"/>
        <v>#VALUE!</v>
      </c>
      <c r="T537" t="e">
        <f>SUMPRODUCT(--($D$2:M536=M537), --($B$2:K536=112414),$H$2:Q536)</f>
        <v>#VALUE!</v>
      </c>
      <c r="U537" t="e">
        <f>SUMPRODUCT(--($D$2:M536=M537), --($B$2:K536=22115),$H$2:Q536)</f>
        <v>#VALUE!</v>
      </c>
      <c r="V537" t="e">
        <f>SUMPRODUCT(--($D$2:M536=M537), --($B$2:K536=52815),$H$2:Q536)</f>
        <v>#VALUE!</v>
      </c>
      <c r="W537" s="15" t="e">
        <f>T537/S537</f>
        <v>#VALUE!</v>
      </c>
      <c r="X537" s="15" t="e">
        <f>U537/S537</f>
        <v>#VALUE!</v>
      </c>
      <c r="Y537" s="15" t="e">
        <f>V537/S537</f>
        <v>#VALUE!</v>
      </c>
      <c r="Z537" t="s">
        <v>243</v>
      </c>
      <c r="AB537" t="s">
        <v>244</v>
      </c>
      <c r="AC537" s="7">
        <f>AC535</f>
        <v>42262</v>
      </c>
      <c r="AD537" t="s">
        <v>102</v>
      </c>
      <c r="AF537" t="str">
        <f>"Cash From "&amp;AI537</f>
        <v>Cash From Dividend from EBIX - Mt - 52815</v>
      </c>
      <c r="AG537" s="16" t="e">
        <f>R537</f>
        <v>#VALUE!</v>
      </c>
      <c r="AI537" t="str">
        <f t="shared" si="24"/>
        <v>Dividend from EBIX - Mt - 52815</v>
      </c>
      <c r="AK537" s="18"/>
      <c r="AL537" s="19"/>
      <c r="AM537" s="20"/>
      <c r="AN537" s="20"/>
      <c r="AO537" s="21"/>
      <c r="AP537" s="22"/>
    </row>
    <row r="538" spans="1:42" ht="15" hidden="1" thickBot="1" x14ac:dyDescent="0.4">
      <c r="A538" t="s">
        <v>845</v>
      </c>
      <c r="B538" t="s">
        <v>34</v>
      </c>
      <c r="C538" t="s">
        <v>12</v>
      </c>
      <c r="D538">
        <v>52815</v>
      </c>
      <c r="F538" s="7">
        <v>42269</v>
      </c>
      <c r="G538" t="s">
        <v>587</v>
      </c>
      <c r="H538">
        <v>-3.0100000000000007</v>
      </c>
      <c r="J538" t="s">
        <v>12</v>
      </c>
      <c r="K538">
        <v>52815</v>
      </c>
      <c r="L538" t="s">
        <v>15</v>
      </c>
      <c r="M538" t="str">
        <f>M535</f>
        <v>EBIX</v>
      </c>
      <c r="S538" t="e">
        <f t="shared" si="25"/>
        <v>#VALUE!</v>
      </c>
      <c r="T538" t="e">
        <f>SUMPRODUCT(--($D$2:M537=M538), --($B$2:K537=112414),$H$2:Q537)</f>
        <v>#VALUE!</v>
      </c>
      <c r="U538" t="e">
        <f>SUMPRODUCT(--($D$2:M537=M538), --($B$2:K537=22115),$H$2:Q537)</f>
        <v>#VALUE!</v>
      </c>
      <c r="V538" t="e">
        <f>SUMPRODUCT(--($D$2:M537=M538), --($B$2:K537=52815),$H$2:Q537)</f>
        <v>#VALUE!</v>
      </c>
      <c r="W538" s="15"/>
      <c r="X538" s="15"/>
      <c r="Y538" s="15"/>
      <c r="Z538" t="s">
        <v>243</v>
      </c>
      <c r="AB538" t="s">
        <v>244</v>
      </c>
      <c r="AC538" s="7">
        <f>AC535</f>
        <v>42262</v>
      </c>
      <c r="AD538" t="str">
        <f>M538&amp;" - "&amp;L538&amp;" - "&amp;J538&amp;" - "&amp;K538</f>
        <v>EBIX - Div - Mt - 52815</v>
      </c>
      <c r="AG538" s="13" t="e">
        <f>-AG537</f>
        <v>#VALUE!</v>
      </c>
      <c r="AI538" t="str">
        <f t="shared" si="24"/>
        <v>Dividend from EBIX - Mt - 52815</v>
      </c>
      <c r="AK538" s="18"/>
      <c r="AL538" s="19"/>
      <c r="AM538" s="20"/>
      <c r="AN538" s="20"/>
      <c r="AO538" s="21"/>
      <c r="AP538" s="22"/>
    </row>
    <row r="539" spans="1:42" ht="15" hidden="1" thickBot="1" x14ac:dyDescent="0.4">
      <c r="A539" t="s">
        <v>845</v>
      </c>
      <c r="B539" t="s">
        <v>34</v>
      </c>
      <c r="C539" t="s">
        <v>12</v>
      </c>
      <c r="D539">
        <v>112414</v>
      </c>
      <c r="F539" s="7">
        <v>42269</v>
      </c>
      <c r="G539" t="s">
        <v>102</v>
      </c>
      <c r="H539">
        <v>3.11</v>
      </c>
      <c r="J539" t="s">
        <v>12</v>
      </c>
      <c r="K539">
        <v>112414</v>
      </c>
      <c r="L539" t="s">
        <v>15</v>
      </c>
      <c r="M539" t="s">
        <v>34</v>
      </c>
      <c r="N539" s="12" t="s">
        <v>249</v>
      </c>
      <c r="R539" s="13" t="e">
        <f>ROUND(IF(K539=112414,W539,IF(K539=22115,X539,Y539))*AP539,2)</f>
        <v>#VALUE!</v>
      </c>
      <c r="S539" t="e">
        <f t="shared" si="25"/>
        <v>#VALUE!</v>
      </c>
      <c r="T539" t="e">
        <f>SUMPRODUCT(--($D$2:M538=M539), --($B$2:K538=112414),$H$2:Q538)</f>
        <v>#VALUE!</v>
      </c>
      <c r="U539" t="e">
        <f>SUMPRODUCT(--($D$2:M538=M539), --($B$2:K538=22115),$H$2:Q538)</f>
        <v>#VALUE!</v>
      </c>
      <c r="V539" t="e">
        <f>SUMPRODUCT(--($D$2:M538=M539), --($B$2:K538=52815),$H$2:Q538)</f>
        <v>#VALUE!</v>
      </c>
      <c r="W539" s="15" t="e">
        <f>T539/S539</f>
        <v>#VALUE!</v>
      </c>
      <c r="X539" s="15" t="e">
        <f>U539/S539</f>
        <v>#VALUE!</v>
      </c>
      <c r="Y539" s="15" t="e">
        <f>V539/S539</f>
        <v>#VALUE!</v>
      </c>
      <c r="Z539" t="s">
        <v>243</v>
      </c>
      <c r="AB539" t="s">
        <v>244</v>
      </c>
      <c r="AC539" s="7">
        <f>AK539</f>
        <v>42269</v>
      </c>
      <c r="AD539" t="s">
        <v>102</v>
      </c>
      <c r="AF539" t="str">
        <f>"Cash From "&amp;AI539</f>
        <v>Cash From Dividend from GME - Mt - 112414</v>
      </c>
      <c r="AG539" s="16" t="e">
        <f>R539</f>
        <v>#VALUE!</v>
      </c>
      <c r="AI539" t="str">
        <f t="shared" si="24"/>
        <v>Dividend from GME - Mt - 112414</v>
      </c>
      <c r="AK539" s="18">
        <v>42269</v>
      </c>
      <c r="AL539" s="19" t="s">
        <v>378</v>
      </c>
      <c r="AM539" s="20" t="s">
        <v>328</v>
      </c>
      <c r="AN539" s="20" t="s">
        <v>329</v>
      </c>
      <c r="AO539" s="21" t="s">
        <v>329</v>
      </c>
      <c r="AP539" s="22">
        <v>9.42</v>
      </c>
    </row>
    <row r="540" spans="1:42" ht="15" hidden="1" thickBot="1" x14ac:dyDescent="0.4">
      <c r="A540" t="s">
        <v>845</v>
      </c>
      <c r="B540" t="s">
        <v>34</v>
      </c>
      <c r="C540" t="s">
        <v>12</v>
      </c>
      <c r="D540">
        <v>112414</v>
      </c>
      <c r="F540" s="7">
        <v>42269</v>
      </c>
      <c r="G540" t="s">
        <v>587</v>
      </c>
      <c r="H540">
        <v>-3.11</v>
      </c>
      <c r="J540" t="s">
        <v>12</v>
      </c>
      <c r="K540">
        <v>112414</v>
      </c>
      <c r="L540" t="s">
        <v>15</v>
      </c>
      <c r="M540" t="str">
        <f>M539</f>
        <v>GME</v>
      </c>
      <c r="N540" s="12" t="str">
        <f>AL539</f>
        <v>26.1800 SHRS GAMESTOP CORP NEW CLASS A RD 09/09 PD 09/22/15</v>
      </c>
      <c r="O540" s="12" t="str">
        <f>LEFT(N540,(FIND(" ",N540,1)-1))</f>
        <v>26.1800</v>
      </c>
      <c r="P540" s="12" t="e">
        <f>_xlfn.NUMBERVALUE(O540)=S540</f>
        <v>#VALUE!</v>
      </c>
      <c r="S540" t="e">
        <f t="shared" si="25"/>
        <v>#VALUE!</v>
      </c>
      <c r="T540" t="e">
        <f>SUMPRODUCT(--($D$2:M539=M540), --($B$2:K539=112414),$H$2:Q539)</f>
        <v>#VALUE!</v>
      </c>
      <c r="U540" t="e">
        <f>SUMPRODUCT(--($D$2:M539=M540), --($B$2:K539=22115),$H$2:Q539)</f>
        <v>#VALUE!</v>
      </c>
      <c r="V540" t="e">
        <f>SUMPRODUCT(--($D$2:M539=M540), --($B$2:K539=52815),$H$2:Q539)</f>
        <v>#VALUE!</v>
      </c>
      <c r="W540" s="15"/>
      <c r="X540" s="15"/>
      <c r="Y540" s="15"/>
      <c r="Z540" t="s">
        <v>243</v>
      </c>
      <c r="AB540" t="s">
        <v>244</v>
      </c>
      <c r="AC540" s="7">
        <f>AC539</f>
        <v>42269</v>
      </c>
      <c r="AD540" t="str">
        <f>M540&amp;" - "&amp;L540&amp;" - "&amp;J540&amp;" - "&amp;K540</f>
        <v>GME - Div - Mt - 112414</v>
      </c>
      <c r="AG540" s="13" t="e">
        <f>-AG539</f>
        <v>#VALUE!</v>
      </c>
      <c r="AI540" t="str">
        <f t="shared" si="24"/>
        <v>Dividend from GME - Mt - 112414</v>
      </c>
      <c r="AK540" s="18"/>
      <c r="AL540" s="19"/>
      <c r="AM540" s="20"/>
      <c r="AN540" s="20"/>
      <c r="AO540" s="21"/>
      <c r="AP540" s="22"/>
    </row>
    <row r="541" spans="1:42" ht="15" hidden="1" thickBot="1" x14ac:dyDescent="0.4">
      <c r="A541" t="s">
        <v>845</v>
      </c>
      <c r="B541" t="s">
        <v>29</v>
      </c>
      <c r="C541" t="s">
        <v>12</v>
      </c>
      <c r="D541">
        <v>22115</v>
      </c>
      <c r="F541" s="7">
        <v>42275</v>
      </c>
      <c r="G541" t="s">
        <v>587</v>
      </c>
      <c r="H541">
        <v>0</v>
      </c>
      <c r="J541" t="s">
        <v>12</v>
      </c>
      <c r="K541">
        <v>22115</v>
      </c>
      <c r="L541" t="s">
        <v>15</v>
      </c>
      <c r="M541" t="str">
        <f>M538</f>
        <v>EBIX</v>
      </c>
      <c r="S541" t="e">
        <f t="shared" si="25"/>
        <v>#VALUE!</v>
      </c>
      <c r="T541" t="e">
        <f>SUMPRODUCT(--($D$2:M540=M541), --($B$2:K540=112414),$H$2:Q540)</f>
        <v>#VALUE!</v>
      </c>
      <c r="U541" t="e">
        <f>SUMPRODUCT(--($D$2:M540=M541), --($B$2:K540=22115),$H$2:Q540)</f>
        <v>#VALUE!</v>
      </c>
      <c r="V541" t="e">
        <f>SUMPRODUCT(--($D$2:M540=M541), --($B$2:K540=52815),$H$2:Q540)</f>
        <v>#VALUE!</v>
      </c>
      <c r="W541" s="15"/>
      <c r="X541" s="15"/>
      <c r="Y541" s="15"/>
      <c r="Z541" t="s">
        <v>243</v>
      </c>
      <c r="AB541" t="s">
        <v>244</v>
      </c>
      <c r="AC541" s="7">
        <f>AC538</f>
        <v>42262</v>
      </c>
      <c r="AD541" t="str">
        <f>M541&amp;" - "&amp;L541&amp;" - "&amp;J541&amp;" - "&amp;K541</f>
        <v>EBIX - Div - Mt - 22115</v>
      </c>
      <c r="AG541" s="13" t="e">
        <f>-AG540</f>
        <v>#VALUE!</v>
      </c>
      <c r="AI541" t="str">
        <f t="shared" si="24"/>
        <v>Dividend from EBIX - Mt - 22115</v>
      </c>
      <c r="AK541" s="18"/>
      <c r="AL541" s="19"/>
      <c r="AM541" s="20"/>
      <c r="AN541" s="20"/>
      <c r="AO541" s="21"/>
      <c r="AP541" s="22"/>
    </row>
    <row r="542" spans="1:42" ht="15" hidden="1" thickBot="1" x14ac:dyDescent="0.4">
      <c r="A542" t="s">
        <v>845</v>
      </c>
      <c r="B542" t="s">
        <v>29</v>
      </c>
      <c r="C542" t="s">
        <v>12</v>
      </c>
      <c r="D542">
        <v>22115</v>
      </c>
      <c r="F542" s="7">
        <v>42275</v>
      </c>
      <c r="G542" t="s">
        <v>102</v>
      </c>
      <c r="H542">
        <v>0</v>
      </c>
      <c r="J542" t="s">
        <v>12</v>
      </c>
      <c r="K542">
        <v>22115</v>
      </c>
      <c r="L542" t="s">
        <v>15</v>
      </c>
      <c r="M542" t="str">
        <f>M540</f>
        <v>GME</v>
      </c>
      <c r="N542" s="12" t="s">
        <v>249</v>
      </c>
      <c r="R542" s="13" t="e">
        <f>ROUND(IF(K542=112414,W542,IF(K542=22115,X542,Y542))*AP540,2)</f>
        <v>#VALUE!</v>
      </c>
      <c r="S542" t="e">
        <f t="shared" si="25"/>
        <v>#VALUE!</v>
      </c>
      <c r="T542" t="e">
        <f>SUMPRODUCT(--($D$2:M541=M542), --($B$2:K541=112414),$H$2:Q541)</f>
        <v>#VALUE!</v>
      </c>
      <c r="U542" t="e">
        <f>SUMPRODUCT(--($D$2:M541=M542), --($B$2:K541=22115),$H$2:Q541)</f>
        <v>#VALUE!</v>
      </c>
      <c r="V542" t="e">
        <f>SUMPRODUCT(--($D$2:M541=M542), --($B$2:K541=52815),$H$2:Q541)</f>
        <v>#VALUE!</v>
      </c>
      <c r="W542" s="15" t="e">
        <f>T542/S542</f>
        <v>#VALUE!</v>
      </c>
      <c r="X542" s="15" t="e">
        <f>U542/S542</f>
        <v>#VALUE!</v>
      </c>
      <c r="Y542" s="15" t="e">
        <f>V542/S542</f>
        <v>#VALUE!</v>
      </c>
      <c r="Z542" t="s">
        <v>243</v>
      </c>
      <c r="AB542" t="s">
        <v>244</v>
      </c>
      <c r="AC542" s="7">
        <f>AC540</f>
        <v>42269</v>
      </c>
      <c r="AD542" t="s">
        <v>102</v>
      </c>
      <c r="AF542" t="str">
        <f>"Cash From "&amp;AI542</f>
        <v>Cash From Dividend from GME - Mt - 22115</v>
      </c>
      <c r="AG542" s="16" t="e">
        <f>R542</f>
        <v>#VALUE!</v>
      </c>
      <c r="AI542" t="str">
        <f t="shared" si="24"/>
        <v>Dividend from GME - Mt - 22115</v>
      </c>
      <c r="AK542" s="18"/>
      <c r="AL542" s="19"/>
      <c r="AM542" s="20"/>
      <c r="AN542" s="20"/>
      <c r="AO542" s="21"/>
      <c r="AP542" s="22"/>
    </row>
    <row r="543" spans="1:42" ht="15" hidden="1" thickBot="1" x14ac:dyDescent="0.4">
      <c r="A543" t="s">
        <v>845</v>
      </c>
      <c r="B543" t="s">
        <v>29</v>
      </c>
      <c r="C543" t="s">
        <v>12</v>
      </c>
      <c r="D543">
        <v>52815</v>
      </c>
      <c r="F543" s="7">
        <v>42275</v>
      </c>
      <c r="G543" t="s">
        <v>587</v>
      </c>
      <c r="H543">
        <v>0</v>
      </c>
      <c r="J543" t="s">
        <v>12</v>
      </c>
      <c r="K543">
        <v>52815</v>
      </c>
      <c r="L543" t="s">
        <v>15</v>
      </c>
      <c r="M543" t="str">
        <f>M540</f>
        <v>GME</v>
      </c>
      <c r="S543" t="e">
        <f t="shared" si="25"/>
        <v>#VALUE!</v>
      </c>
      <c r="T543" t="e">
        <f>SUMPRODUCT(--($D$2:M542=M543), --($B$2:K542=112414),$H$2:Q542)</f>
        <v>#VALUE!</v>
      </c>
      <c r="U543" t="e">
        <f>SUMPRODUCT(--($D$2:M542=M543), --($B$2:K542=22115),$H$2:Q542)</f>
        <v>#VALUE!</v>
      </c>
      <c r="V543" t="e">
        <f>SUMPRODUCT(--($D$2:M542=M543), --($B$2:K542=52815),$H$2:Q542)</f>
        <v>#VALUE!</v>
      </c>
      <c r="W543" s="15"/>
      <c r="X543" s="15"/>
      <c r="Y543" s="15"/>
      <c r="Z543" t="s">
        <v>243</v>
      </c>
      <c r="AB543" t="s">
        <v>244</v>
      </c>
      <c r="AC543" s="7">
        <f>AC540</f>
        <v>42269</v>
      </c>
      <c r="AD543" t="str">
        <f>M543&amp;" - "&amp;L543&amp;" - "&amp;J543&amp;" - "&amp;K543</f>
        <v>GME - Div - Mt - 52815</v>
      </c>
      <c r="AG543" s="13" t="e">
        <f>-AG542</f>
        <v>#VALUE!</v>
      </c>
      <c r="AI543" t="str">
        <f t="shared" si="24"/>
        <v>Dividend from GME - Mt - 52815</v>
      </c>
      <c r="AK543" s="18"/>
      <c r="AL543" s="19"/>
      <c r="AM543" s="20"/>
      <c r="AN543" s="20"/>
      <c r="AO543" s="21"/>
      <c r="AP543" s="22"/>
    </row>
    <row r="544" spans="1:42" ht="15" hidden="1" thickBot="1" x14ac:dyDescent="0.4">
      <c r="A544" t="s">
        <v>845</v>
      </c>
      <c r="B544" t="s">
        <v>29</v>
      </c>
      <c r="C544" t="s">
        <v>12</v>
      </c>
      <c r="D544">
        <v>52815</v>
      </c>
      <c r="F544" s="7">
        <v>42275</v>
      </c>
      <c r="G544" t="s">
        <v>102</v>
      </c>
      <c r="H544">
        <v>0</v>
      </c>
      <c r="J544" t="s">
        <v>12</v>
      </c>
      <c r="K544">
        <v>52815</v>
      </c>
      <c r="L544" t="s">
        <v>15</v>
      </c>
      <c r="M544" t="str">
        <f>M542</f>
        <v>GME</v>
      </c>
      <c r="N544" s="12" t="s">
        <v>249</v>
      </c>
      <c r="R544" s="13" t="e">
        <f>AP540-R540-R542</f>
        <v>#VALUE!</v>
      </c>
      <c r="S544" t="e">
        <f t="shared" si="25"/>
        <v>#VALUE!</v>
      </c>
      <c r="T544" t="e">
        <f>SUMPRODUCT(--($D$2:M543=M544), --($B$2:K543=112414),$H$2:Q543)</f>
        <v>#VALUE!</v>
      </c>
      <c r="U544" t="e">
        <f>SUMPRODUCT(--($D$2:M543=M544), --($B$2:K543=22115),$H$2:Q543)</f>
        <v>#VALUE!</v>
      </c>
      <c r="V544" t="e">
        <f>SUMPRODUCT(--($D$2:M543=M544), --($B$2:K543=52815),$H$2:Q543)</f>
        <v>#VALUE!</v>
      </c>
      <c r="W544" s="15" t="e">
        <f>T544/S544</f>
        <v>#VALUE!</v>
      </c>
      <c r="X544" s="15" t="e">
        <f>U544/S544</f>
        <v>#VALUE!</v>
      </c>
      <c r="Y544" s="15" t="e">
        <f>V544/S544</f>
        <v>#VALUE!</v>
      </c>
      <c r="Z544" t="s">
        <v>243</v>
      </c>
      <c r="AB544" t="s">
        <v>244</v>
      </c>
      <c r="AC544" s="7">
        <f>AC542</f>
        <v>42269</v>
      </c>
      <c r="AD544" t="s">
        <v>102</v>
      </c>
      <c r="AF544" t="str">
        <f>"Cash From "&amp;AI544</f>
        <v>Cash From Dividend from GME - Mt - 52815</v>
      </c>
      <c r="AG544" s="16" t="e">
        <f>R544</f>
        <v>#VALUE!</v>
      </c>
      <c r="AI544" t="str">
        <f t="shared" si="24"/>
        <v>Dividend from GME - Mt - 52815</v>
      </c>
      <c r="AK544" s="18"/>
      <c r="AL544" s="19"/>
      <c r="AM544" s="20"/>
      <c r="AN544" s="20"/>
      <c r="AO544" s="21"/>
      <c r="AP544" s="22"/>
    </row>
    <row r="545" spans="1:42" ht="15" hidden="1" thickBot="1" x14ac:dyDescent="0.4">
      <c r="A545" t="s">
        <v>845</v>
      </c>
      <c r="B545" t="s">
        <v>29</v>
      </c>
      <c r="C545" t="s">
        <v>12</v>
      </c>
      <c r="D545">
        <v>112414</v>
      </c>
      <c r="F545" s="7">
        <v>42275</v>
      </c>
      <c r="G545" t="s">
        <v>102</v>
      </c>
      <c r="H545">
        <v>2.94</v>
      </c>
      <c r="J545" t="s">
        <v>12</v>
      </c>
      <c r="K545">
        <v>112414</v>
      </c>
      <c r="L545" t="s">
        <v>15</v>
      </c>
      <c r="M545" t="s">
        <v>29</v>
      </c>
      <c r="N545" s="12" t="s">
        <v>249</v>
      </c>
      <c r="R545" s="13" t="e">
        <f>ROUND(IF(K545=112414,W545,IF(K545=22115,X545,Y545))*AP545,2)</f>
        <v>#VALUE!</v>
      </c>
      <c r="S545" t="e">
        <f t="shared" si="25"/>
        <v>#VALUE!</v>
      </c>
      <c r="T545" t="e">
        <f>SUMPRODUCT(--($D$2:M544=M545), --($B$2:K544=112414),$H$2:Q544)</f>
        <v>#VALUE!</v>
      </c>
      <c r="U545" t="e">
        <f>SUMPRODUCT(--($D$2:M544=M545), --($B$2:K544=22115),$H$2:Q544)</f>
        <v>#VALUE!</v>
      </c>
      <c r="V545" t="e">
        <f>SUMPRODUCT(--($D$2:M544=M545), --($B$2:K544=52815),$H$2:Q544)</f>
        <v>#VALUE!</v>
      </c>
      <c r="W545" s="15" t="e">
        <f>T545/S545</f>
        <v>#VALUE!</v>
      </c>
      <c r="X545" s="15" t="e">
        <f>U545/S545</f>
        <v>#VALUE!</v>
      </c>
      <c r="Y545" s="15" t="e">
        <f>V545/S545</f>
        <v>#VALUE!</v>
      </c>
      <c r="Z545" t="s">
        <v>243</v>
      </c>
      <c r="AB545" t="s">
        <v>244</v>
      </c>
      <c r="AC545" s="7">
        <f>AK545</f>
        <v>42275</v>
      </c>
      <c r="AD545" t="s">
        <v>102</v>
      </c>
      <c r="AF545" t="str">
        <f>"Cash From "&amp;AI545</f>
        <v>Cash From Dividend from COH - Mt - 112414</v>
      </c>
      <c r="AG545" s="16" t="e">
        <f>R545</f>
        <v>#VALUE!</v>
      </c>
      <c r="AI545" t="str">
        <f t="shared" si="24"/>
        <v>Dividend from COH - Mt - 112414</v>
      </c>
      <c r="AK545" s="18">
        <v>42275</v>
      </c>
      <c r="AL545" s="19" t="s">
        <v>379</v>
      </c>
      <c r="AM545" s="20" t="s">
        <v>328</v>
      </c>
      <c r="AN545" s="20" t="s">
        <v>329</v>
      </c>
      <c r="AO545" s="21" t="s">
        <v>329</v>
      </c>
      <c r="AP545" s="22">
        <v>2.94</v>
      </c>
    </row>
    <row r="546" spans="1:42" ht="15" hidden="1" thickBot="1" x14ac:dyDescent="0.4">
      <c r="A546" t="s">
        <v>845</v>
      </c>
      <c r="B546" t="s">
        <v>29</v>
      </c>
      <c r="C546" t="s">
        <v>12</v>
      </c>
      <c r="D546">
        <v>112414</v>
      </c>
      <c r="F546" s="7">
        <v>42275</v>
      </c>
      <c r="G546" t="s">
        <v>587</v>
      </c>
      <c r="H546">
        <v>-2.94</v>
      </c>
      <c r="J546" t="s">
        <v>12</v>
      </c>
      <c r="K546">
        <v>112414</v>
      </c>
      <c r="L546" t="s">
        <v>15</v>
      </c>
      <c r="M546" t="str">
        <f>M545</f>
        <v>COH</v>
      </c>
      <c r="N546" s="12" t="str">
        <f>AL545</f>
        <v>8.7000 SHRS COACH INC COM RD 09/08 PD 09/28/15</v>
      </c>
      <c r="O546" s="12" t="str">
        <f>LEFT(N546,(FIND(" ",N546,1)-1))</f>
        <v>8.7000</v>
      </c>
      <c r="P546" s="12" t="e">
        <f>_xlfn.NUMBERVALUE(O546)=S546</f>
        <v>#VALUE!</v>
      </c>
      <c r="S546" t="e">
        <f t="shared" si="25"/>
        <v>#VALUE!</v>
      </c>
      <c r="T546" t="e">
        <f>SUMPRODUCT(--($D$2:M545=M546), --($B$2:K545=112414),$H$2:Q545)</f>
        <v>#VALUE!</v>
      </c>
      <c r="U546" t="e">
        <f>SUMPRODUCT(--($D$2:M545=M546), --($B$2:K545=22115),$H$2:Q545)</f>
        <v>#VALUE!</v>
      </c>
      <c r="V546" t="e">
        <f>SUMPRODUCT(--($D$2:M545=M546), --($B$2:K545=52815),$H$2:Q545)</f>
        <v>#VALUE!</v>
      </c>
      <c r="W546" s="15"/>
      <c r="X546" s="15"/>
      <c r="Y546" s="15"/>
      <c r="Z546" t="s">
        <v>243</v>
      </c>
      <c r="AB546" t="s">
        <v>244</v>
      </c>
      <c r="AC546" s="7">
        <f>AC545</f>
        <v>42275</v>
      </c>
      <c r="AD546" t="str">
        <f>M546&amp;" - "&amp;L546&amp;" - "&amp;J546&amp;" - "&amp;K546</f>
        <v>COH - Div - Mt - 112414</v>
      </c>
      <c r="AG546" s="13" t="e">
        <f>-AG545</f>
        <v>#VALUE!</v>
      </c>
      <c r="AI546" t="str">
        <f t="shared" si="24"/>
        <v>Dividend from COH - Mt - 112414</v>
      </c>
      <c r="AK546" s="18"/>
      <c r="AL546" s="19"/>
      <c r="AM546" s="20"/>
      <c r="AN546" s="20"/>
      <c r="AO546" s="21"/>
      <c r="AP546" s="22"/>
    </row>
    <row r="547" spans="1:42" ht="15" hidden="1" thickBot="1" x14ac:dyDescent="0.4">
      <c r="A547" t="s">
        <v>845</v>
      </c>
      <c r="B547" t="s">
        <v>65</v>
      </c>
      <c r="C547" t="s">
        <v>12</v>
      </c>
      <c r="D547">
        <v>22115</v>
      </c>
      <c r="F547" s="7">
        <v>42276</v>
      </c>
      <c r="G547" t="s">
        <v>587</v>
      </c>
      <c r="H547">
        <v>0</v>
      </c>
      <c r="J547" t="s">
        <v>12</v>
      </c>
      <c r="K547">
        <v>22115</v>
      </c>
      <c r="L547" t="s">
        <v>15</v>
      </c>
      <c r="M547" t="str">
        <f>M544</f>
        <v>GME</v>
      </c>
      <c r="S547" t="e">
        <f t="shared" si="25"/>
        <v>#VALUE!</v>
      </c>
      <c r="T547" t="e">
        <f>SUMPRODUCT(--($D$2:M546=M547), --($B$2:K546=112414),$H$2:Q546)</f>
        <v>#VALUE!</v>
      </c>
      <c r="U547" t="e">
        <f>SUMPRODUCT(--($D$2:M546=M547), --($B$2:K546=22115),$H$2:Q546)</f>
        <v>#VALUE!</v>
      </c>
      <c r="V547" t="e">
        <f>SUMPRODUCT(--($D$2:M546=M547), --($B$2:K546=52815),$H$2:Q546)</f>
        <v>#VALUE!</v>
      </c>
      <c r="W547" s="15"/>
      <c r="X547" s="15"/>
      <c r="Y547" s="15"/>
      <c r="Z547" t="s">
        <v>243</v>
      </c>
      <c r="AB547" t="s">
        <v>244</v>
      </c>
      <c r="AC547" s="7">
        <f>AC544</f>
        <v>42269</v>
      </c>
      <c r="AD547" t="str">
        <f>M547&amp;" - "&amp;L547&amp;" - "&amp;J547&amp;" - "&amp;K547</f>
        <v>GME - Div - Mt - 22115</v>
      </c>
      <c r="AG547" s="13" t="e">
        <f>-AG546</f>
        <v>#VALUE!</v>
      </c>
      <c r="AI547" t="str">
        <f t="shared" si="24"/>
        <v>Dividend from GME - Mt - 22115</v>
      </c>
      <c r="AK547" s="18"/>
      <c r="AL547" s="19"/>
      <c r="AM547" s="20"/>
      <c r="AN547" s="20"/>
      <c r="AO547" s="21"/>
      <c r="AP547" s="22"/>
    </row>
    <row r="548" spans="1:42" ht="15" hidden="1" thickBot="1" x14ac:dyDescent="0.4">
      <c r="A548" t="s">
        <v>845</v>
      </c>
      <c r="B548" t="s">
        <v>65</v>
      </c>
      <c r="C548" t="s">
        <v>12</v>
      </c>
      <c r="D548">
        <v>22115</v>
      </c>
      <c r="F548" s="7">
        <v>42276</v>
      </c>
      <c r="G548" t="s">
        <v>102</v>
      </c>
      <c r="H548">
        <v>0</v>
      </c>
      <c r="J548" t="s">
        <v>12</v>
      </c>
      <c r="K548">
        <v>22115</v>
      </c>
      <c r="L548" t="s">
        <v>15</v>
      </c>
      <c r="M548" t="str">
        <f>M546</f>
        <v>COH</v>
      </c>
      <c r="N548" s="12" t="s">
        <v>249</v>
      </c>
      <c r="R548" s="13" t="e">
        <f>ROUND(IF(K548=112414,W548,IF(K548=22115,X548,Y548))*AP546,2)</f>
        <v>#VALUE!</v>
      </c>
      <c r="S548" t="e">
        <f t="shared" si="25"/>
        <v>#VALUE!</v>
      </c>
      <c r="T548" t="e">
        <f>SUMPRODUCT(--($D$2:M547=M548), --($B$2:K547=112414),$H$2:Q547)</f>
        <v>#VALUE!</v>
      </c>
      <c r="U548" t="e">
        <f>SUMPRODUCT(--($D$2:M547=M548), --($B$2:K547=22115),$H$2:Q547)</f>
        <v>#VALUE!</v>
      </c>
      <c r="V548" t="e">
        <f>SUMPRODUCT(--($D$2:M547=M548), --($B$2:K547=52815),$H$2:Q547)</f>
        <v>#VALUE!</v>
      </c>
      <c r="W548" s="15" t="e">
        <f>T548/S548</f>
        <v>#VALUE!</v>
      </c>
      <c r="X548" s="15" t="e">
        <f>U548/S548</f>
        <v>#VALUE!</v>
      </c>
      <c r="Y548" s="15" t="e">
        <f>V548/S548</f>
        <v>#VALUE!</v>
      </c>
      <c r="Z548" t="s">
        <v>243</v>
      </c>
      <c r="AB548" t="s">
        <v>244</v>
      </c>
      <c r="AC548" s="7">
        <f>AC546</f>
        <v>42275</v>
      </c>
      <c r="AD548" t="s">
        <v>102</v>
      </c>
      <c r="AF548" t="str">
        <f>"Cash From "&amp;AI548</f>
        <v>Cash From Dividend from COH - Mt - 22115</v>
      </c>
      <c r="AG548" s="16" t="e">
        <f>R548</f>
        <v>#VALUE!</v>
      </c>
      <c r="AI548" t="str">
        <f t="shared" si="24"/>
        <v>Dividend from COH - Mt - 22115</v>
      </c>
      <c r="AK548" s="18"/>
      <c r="AL548" s="19"/>
      <c r="AM548" s="20"/>
      <c r="AN548" s="20"/>
      <c r="AO548" s="21"/>
      <c r="AP548" s="22"/>
    </row>
    <row r="549" spans="1:42" ht="15" hidden="1" thickBot="1" x14ac:dyDescent="0.4">
      <c r="A549" t="s">
        <v>845</v>
      </c>
      <c r="B549" t="s">
        <v>65</v>
      </c>
      <c r="C549" t="s">
        <v>12</v>
      </c>
      <c r="D549">
        <v>52815</v>
      </c>
      <c r="F549" s="7">
        <v>42276</v>
      </c>
      <c r="G549" t="s">
        <v>102</v>
      </c>
      <c r="H549">
        <v>1.29</v>
      </c>
      <c r="J549" t="s">
        <v>12</v>
      </c>
      <c r="K549">
        <v>52815</v>
      </c>
      <c r="L549" t="s">
        <v>15</v>
      </c>
      <c r="M549" t="str">
        <f>M547</f>
        <v>GME</v>
      </c>
      <c r="N549" s="12" t="s">
        <v>249</v>
      </c>
      <c r="R549" s="13" t="e">
        <f>AP545-R545-R547</f>
        <v>#VALUE!</v>
      </c>
      <c r="S549" t="e">
        <f t="shared" si="25"/>
        <v>#VALUE!</v>
      </c>
      <c r="T549" t="e">
        <f>SUMPRODUCT(--($D$2:M548=M549), --($B$2:K548=112414),$H$2:Q548)</f>
        <v>#VALUE!</v>
      </c>
      <c r="U549" t="e">
        <f>SUMPRODUCT(--($D$2:M548=M549), --($B$2:K548=22115),$H$2:Q548)</f>
        <v>#VALUE!</v>
      </c>
      <c r="V549" t="e">
        <f>SUMPRODUCT(--($D$2:M548=M549), --($B$2:K548=52815),$H$2:Q548)</f>
        <v>#VALUE!</v>
      </c>
      <c r="W549" s="15" t="e">
        <f>T549/S549</f>
        <v>#VALUE!</v>
      </c>
      <c r="X549" s="15" t="e">
        <f>U549/S549</f>
        <v>#VALUE!</v>
      </c>
      <c r="Y549" s="15" t="e">
        <f>V549/S549</f>
        <v>#VALUE!</v>
      </c>
      <c r="Z549" t="s">
        <v>243</v>
      </c>
      <c r="AB549" t="s">
        <v>244</v>
      </c>
      <c r="AC549" s="7">
        <f>AC547</f>
        <v>42269</v>
      </c>
      <c r="AD549" t="s">
        <v>102</v>
      </c>
      <c r="AF549" t="str">
        <f>"Cash From "&amp;AI549</f>
        <v>Cash From Dividend from GME - Mt - 52815</v>
      </c>
      <c r="AG549" s="16" t="e">
        <f>R549</f>
        <v>#VALUE!</v>
      </c>
      <c r="AI549" t="str">
        <f t="shared" si="24"/>
        <v>Dividend from GME - Mt - 52815</v>
      </c>
      <c r="AK549" s="18"/>
      <c r="AL549" s="19"/>
      <c r="AM549" s="20"/>
      <c r="AN549" s="20"/>
      <c r="AO549" s="21"/>
      <c r="AP549" s="22"/>
    </row>
    <row r="550" spans="1:42" ht="15" hidden="1" thickBot="1" x14ac:dyDescent="0.4">
      <c r="A550" t="s">
        <v>845</v>
      </c>
      <c r="B550" t="s">
        <v>65</v>
      </c>
      <c r="C550" t="s">
        <v>12</v>
      </c>
      <c r="D550">
        <v>52815</v>
      </c>
      <c r="F550" s="7">
        <v>42276</v>
      </c>
      <c r="G550" t="s">
        <v>587</v>
      </c>
      <c r="H550">
        <v>-1.29</v>
      </c>
      <c r="J550" t="s">
        <v>12</v>
      </c>
      <c r="K550">
        <v>52815</v>
      </c>
      <c r="L550" t="s">
        <v>15</v>
      </c>
      <c r="M550" t="str">
        <f>M547</f>
        <v>GME</v>
      </c>
      <c r="S550" t="e">
        <f t="shared" si="25"/>
        <v>#VALUE!</v>
      </c>
      <c r="T550" t="e">
        <f>SUMPRODUCT(--($D$2:M549=M550), --($B$2:K549=112414),$H$2:Q549)</f>
        <v>#VALUE!</v>
      </c>
      <c r="U550" t="e">
        <f>SUMPRODUCT(--($D$2:M549=M550), --($B$2:K549=22115),$H$2:Q549)</f>
        <v>#VALUE!</v>
      </c>
      <c r="V550" t="e">
        <f>SUMPRODUCT(--($D$2:M549=M550), --($B$2:K549=52815),$H$2:Q549)</f>
        <v>#VALUE!</v>
      </c>
      <c r="W550" s="15"/>
      <c r="X550" s="15"/>
      <c r="Y550" s="15"/>
      <c r="Z550" t="s">
        <v>243</v>
      </c>
      <c r="AB550" t="s">
        <v>244</v>
      </c>
      <c r="AC550" s="7">
        <f>AC547</f>
        <v>42269</v>
      </c>
      <c r="AD550" t="str">
        <f>M550&amp;" - "&amp;L550&amp;" - "&amp;J550&amp;" - "&amp;K550</f>
        <v>GME - Div - Mt - 52815</v>
      </c>
      <c r="AG550" s="13" t="e">
        <f>-AG549</f>
        <v>#VALUE!</v>
      </c>
      <c r="AI550" t="str">
        <f t="shared" si="24"/>
        <v>Dividend from GME - Mt - 52815</v>
      </c>
      <c r="AK550" s="18"/>
      <c r="AL550" s="19"/>
      <c r="AM550" s="20"/>
      <c r="AN550" s="20"/>
      <c r="AO550" s="21"/>
      <c r="AP550" s="22"/>
    </row>
    <row r="551" spans="1:42" ht="15" hidden="1" thickBot="1" x14ac:dyDescent="0.4">
      <c r="A551" t="s">
        <v>845</v>
      </c>
      <c r="B551" t="s">
        <v>65</v>
      </c>
      <c r="C551" t="s">
        <v>12</v>
      </c>
      <c r="D551">
        <v>112414</v>
      </c>
      <c r="F551" s="7">
        <v>42276</v>
      </c>
      <c r="G551" t="s">
        <v>587</v>
      </c>
      <c r="H551">
        <v>0</v>
      </c>
      <c r="J551" t="s">
        <v>12</v>
      </c>
      <c r="K551">
        <v>112414</v>
      </c>
      <c r="L551" t="s">
        <v>15</v>
      </c>
      <c r="M551" t="str">
        <f>M550</f>
        <v>GME</v>
      </c>
      <c r="N551" s="12">
        <f>AL550</f>
        <v>0</v>
      </c>
      <c r="O551" s="12" t="e">
        <f>LEFT(N551,(FIND(" ",N551,1)-1))</f>
        <v>#VALUE!</v>
      </c>
      <c r="P551" s="12" t="e">
        <f>_xlfn.NUMBERVALUE(O551)=S551</f>
        <v>#VALUE!</v>
      </c>
      <c r="S551" t="e">
        <f t="shared" si="25"/>
        <v>#VALUE!</v>
      </c>
      <c r="T551" t="e">
        <f>SUMPRODUCT(--($D$2:M550=M551), --($B$2:K550=112414),$H$2:Q550)</f>
        <v>#VALUE!</v>
      </c>
      <c r="U551" t="e">
        <f>SUMPRODUCT(--($D$2:M550=M551), --($B$2:K550=22115),$H$2:Q550)</f>
        <v>#VALUE!</v>
      </c>
      <c r="V551" t="e">
        <f>SUMPRODUCT(--($D$2:M550=M551), --($B$2:K550=52815),$H$2:Q550)</f>
        <v>#VALUE!</v>
      </c>
      <c r="W551" s="15"/>
      <c r="X551" s="15"/>
      <c r="Y551" s="15"/>
      <c r="Z551" t="s">
        <v>243</v>
      </c>
      <c r="AB551" t="s">
        <v>244</v>
      </c>
      <c r="AC551" s="7">
        <f>AC550</f>
        <v>42269</v>
      </c>
      <c r="AD551" t="str">
        <f>M551&amp;" - "&amp;L551&amp;" - "&amp;J551&amp;" - "&amp;K551</f>
        <v>GME - Div - Mt - 112414</v>
      </c>
      <c r="AG551" s="13" t="e">
        <f>-AG550</f>
        <v>#VALUE!</v>
      </c>
      <c r="AI551" t="str">
        <f t="shared" si="24"/>
        <v>Dividend from GME - Mt - 112414</v>
      </c>
      <c r="AK551" s="18"/>
      <c r="AL551" s="19"/>
      <c r="AM551" s="20"/>
      <c r="AN551" s="20"/>
      <c r="AO551" s="21"/>
      <c r="AP551" s="22"/>
    </row>
    <row r="552" spans="1:42" ht="15" hidden="1" thickBot="1" x14ac:dyDescent="0.4">
      <c r="A552" t="s">
        <v>845</v>
      </c>
      <c r="B552" t="s">
        <v>65</v>
      </c>
      <c r="C552" t="s">
        <v>12</v>
      </c>
      <c r="D552">
        <v>112414</v>
      </c>
      <c r="F552" s="7">
        <v>42276</v>
      </c>
      <c r="G552" t="s">
        <v>102</v>
      </c>
      <c r="H552">
        <v>0</v>
      </c>
      <c r="J552" t="s">
        <v>12</v>
      </c>
      <c r="K552">
        <v>112414</v>
      </c>
      <c r="L552" t="s">
        <v>15</v>
      </c>
      <c r="M552" t="s">
        <v>65</v>
      </c>
      <c r="N552" s="12" t="s">
        <v>249</v>
      </c>
      <c r="R552" s="13" t="e">
        <f>ROUND(IF(K552=112414,W552,IF(K552=22115,X552,Y552))*AP552,2)</f>
        <v>#VALUE!</v>
      </c>
      <c r="S552" t="e">
        <f t="shared" si="25"/>
        <v>#VALUE!</v>
      </c>
      <c r="T552" t="e">
        <f>SUMPRODUCT(--($D$2:M551=M552), --($B$2:K551=112414),$H$2:Q551)</f>
        <v>#VALUE!</v>
      </c>
      <c r="U552" t="e">
        <f>SUMPRODUCT(--($D$2:M551=M552), --($B$2:K551=22115),$H$2:Q551)</f>
        <v>#VALUE!</v>
      </c>
      <c r="V552" t="e">
        <f>SUMPRODUCT(--($D$2:M551=M552), --($B$2:K551=52815),$H$2:Q551)</f>
        <v>#VALUE!</v>
      </c>
      <c r="W552" s="15" t="e">
        <f>T552/S552</f>
        <v>#VALUE!</v>
      </c>
      <c r="X552" s="15" t="e">
        <f>U552/S552</f>
        <v>#VALUE!</v>
      </c>
      <c r="Y552" s="15" t="e">
        <f>V552/S552</f>
        <v>#VALUE!</v>
      </c>
      <c r="Z552" t="s">
        <v>243</v>
      </c>
      <c r="AB552" t="s">
        <v>244</v>
      </c>
      <c r="AC552" s="7">
        <f>AK552</f>
        <v>42276</v>
      </c>
      <c r="AD552" t="s">
        <v>102</v>
      </c>
      <c r="AF552" t="str">
        <f>"Cash From "&amp;AI552</f>
        <v>Cash From Dividend from GILD - Mt - 112414</v>
      </c>
      <c r="AG552" s="16" t="e">
        <f>R552</f>
        <v>#VALUE!</v>
      </c>
      <c r="AI552" t="str">
        <f t="shared" si="24"/>
        <v>Dividend from GILD - Mt - 112414</v>
      </c>
      <c r="AK552" s="18">
        <v>42276</v>
      </c>
      <c r="AL552" s="19" t="s">
        <v>380</v>
      </c>
      <c r="AM552" s="20" t="s">
        <v>328</v>
      </c>
      <c r="AN552" s="20" t="s">
        <v>329</v>
      </c>
      <c r="AO552" s="21" t="s">
        <v>329</v>
      </c>
      <c r="AP552" s="22">
        <v>1.29</v>
      </c>
    </row>
    <row r="553" spans="1:42" ht="15" hidden="1" thickBot="1" x14ac:dyDescent="0.4">
      <c r="A553" t="s">
        <v>845</v>
      </c>
      <c r="B553" t="s">
        <v>66</v>
      </c>
      <c r="C553" t="s">
        <v>12</v>
      </c>
      <c r="D553">
        <v>22115</v>
      </c>
      <c r="F553" s="7">
        <v>42278</v>
      </c>
      <c r="G553" t="s">
        <v>587</v>
      </c>
      <c r="H553">
        <v>0</v>
      </c>
      <c r="J553" t="s">
        <v>12</v>
      </c>
      <c r="K553">
        <v>22115</v>
      </c>
      <c r="L553" t="s">
        <v>15</v>
      </c>
      <c r="M553" t="str">
        <f>M550</f>
        <v>GME</v>
      </c>
      <c r="S553" t="e">
        <f t="shared" si="25"/>
        <v>#VALUE!</v>
      </c>
      <c r="T553" t="e">
        <f>SUMPRODUCT(--($D$2:M552=M553), --($B$2:K552=112414),$H$2:Q552)</f>
        <v>#VALUE!</v>
      </c>
      <c r="U553" t="e">
        <f>SUMPRODUCT(--($D$2:M552=M553), --($B$2:K552=22115),$H$2:Q552)</f>
        <v>#VALUE!</v>
      </c>
      <c r="V553" t="e">
        <f>SUMPRODUCT(--($D$2:M552=M553), --($B$2:K552=52815),$H$2:Q552)</f>
        <v>#VALUE!</v>
      </c>
      <c r="W553" s="15"/>
      <c r="X553" s="15"/>
      <c r="Y553" s="15"/>
      <c r="Z553" t="s">
        <v>243</v>
      </c>
      <c r="AB553" t="s">
        <v>244</v>
      </c>
      <c r="AC553" s="7">
        <f>AC550</f>
        <v>42269</v>
      </c>
      <c r="AD553" t="str">
        <f>M553&amp;" - "&amp;L553&amp;" - "&amp;J553&amp;" - "&amp;K553</f>
        <v>GME - Div - Mt - 22115</v>
      </c>
      <c r="AG553" s="13" t="e">
        <f>-AG552</f>
        <v>#VALUE!</v>
      </c>
      <c r="AI553" t="str">
        <f t="shared" si="24"/>
        <v>Dividend from GME - Mt - 22115</v>
      </c>
      <c r="AK553" s="18"/>
      <c r="AL553" s="19"/>
      <c r="AM553" s="20"/>
      <c r="AN553" s="20"/>
      <c r="AO553" s="21"/>
      <c r="AP553" s="22"/>
    </row>
    <row r="554" spans="1:42" ht="15" hidden="1" thickBot="1" x14ac:dyDescent="0.4">
      <c r="A554" t="s">
        <v>845</v>
      </c>
      <c r="B554" t="s">
        <v>66</v>
      </c>
      <c r="C554" t="s">
        <v>12</v>
      </c>
      <c r="D554">
        <v>22115</v>
      </c>
      <c r="F554" s="7">
        <v>42278</v>
      </c>
      <c r="G554" t="s">
        <v>102</v>
      </c>
      <c r="H554">
        <v>0</v>
      </c>
      <c r="J554" t="s">
        <v>12</v>
      </c>
      <c r="K554">
        <v>22115</v>
      </c>
      <c r="L554" t="s">
        <v>15</v>
      </c>
      <c r="M554" t="str">
        <f>M552</f>
        <v>GILD</v>
      </c>
      <c r="N554" s="12" t="s">
        <v>249</v>
      </c>
      <c r="R554" s="13" t="e">
        <f>ROUND(IF(K554=112414,W554,IF(K554=22115,X554,Y554))*AP552,2)</f>
        <v>#VALUE!</v>
      </c>
      <c r="S554" t="e">
        <f t="shared" si="25"/>
        <v>#VALUE!</v>
      </c>
      <c r="T554" t="e">
        <f>SUMPRODUCT(--($D$2:M553=M554), --($B$2:K553=112414),$H$2:Q553)</f>
        <v>#VALUE!</v>
      </c>
      <c r="U554" t="e">
        <f>SUMPRODUCT(--($D$2:M553=M554), --($B$2:K553=22115),$H$2:Q553)</f>
        <v>#VALUE!</v>
      </c>
      <c r="V554" t="e">
        <f>SUMPRODUCT(--($D$2:M553=M554), --($B$2:K553=52815),$H$2:Q553)</f>
        <v>#VALUE!</v>
      </c>
      <c r="W554" s="15" t="e">
        <f>T554/S554</f>
        <v>#VALUE!</v>
      </c>
      <c r="X554" s="15" t="e">
        <f>U554/S554</f>
        <v>#VALUE!</v>
      </c>
      <c r="Y554" s="15" t="e">
        <f>V554/S554</f>
        <v>#VALUE!</v>
      </c>
      <c r="Z554" t="s">
        <v>243</v>
      </c>
      <c r="AB554" t="s">
        <v>244</v>
      </c>
      <c r="AC554" s="7">
        <f>AC552</f>
        <v>42276</v>
      </c>
      <c r="AD554" t="s">
        <v>102</v>
      </c>
      <c r="AF554" t="str">
        <f>"Cash From "&amp;AI554</f>
        <v>Cash From Dividend from GILD - Mt - 22115</v>
      </c>
      <c r="AG554" s="16" t="e">
        <f>R554</f>
        <v>#VALUE!</v>
      </c>
      <c r="AI554" t="str">
        <f t="shared" si="24"/>
        <v>Dividend from GILD - Mt - 22115</v>
      </c>
      <c r="AK554" s="18"/>
      <c r="AL554" s="19"/>
      <c r="AM554" s="20"/>
      <c r="AN554" s="20"/>
      <c r="AO554" s="21"/>
      <c r="AP554" s="22"/>
    </row>
    <row r="555" spans="1:42" ht="15" hidden="1" thickBot="1" x14ac:dyDescent="0.4">
      <c r="A555" t="s">
        <v>845</v>
      </c>
      <c r="B555" t="s">
        <v>51</v>
      </c>
      <c r="C555" t="s">
        <v>12</v>
      </c>
      <c r="D555">
        <v>22115</v>
      </c>
      <c r="F555" s="7">
        <v>42278</v>
      </c>
      <c r="G555" t="s">
        <v>587</v>
      </c>
      <c r="H555">
        <v>0</v>
      </c>
      <c r="J555" t="s">
        <v>12</v>
      </c>
      <c r="K555">
        <v>22115</v>
      </c>
      <c r="L555" t="s">
        <v>15</v>
      </c>
      <c r="M555" t="str">
        <f>M552</f>
        <v>GILD</v>
      </c>
      <c r="S555" t="e">
        <f t="shared" si="25"/>
        <v>#VALUE!</v>
      </c>
      <c r="T555" t="e">
        <f>SUMPRODUCT(--($D$2:M554=M555), --($B$2:K554=112414),$H$2:Q554)</f>
        <v>#VALUE!</v>
      </c>
      <c r="U555" t="e">
        <f>SUMPRODUCT(--($D$2:M554=M555), --($B$2:K554=22115),$H$2:Q554)</f>
        <v>#VALUE!</v>
      </c>
      <c r="V555" t="e">
        <f>SUMPRODUCT(--($D$2:M554=M555), --($B$2:K554=52815),$H$2:Q554)</f>
        <v>#VALUE!</v>
      </c>
      <c r="W555" s="15"/>
      <c r="X555" s="15"/>
      <c r="Y555" s="15"/>
      <c r="Z555" t="s">
        <v>243</v>
      </c>
      <c r="AB555" t="s">
        <v>244</v>
      </c>
      <c r="AC555" s="7">
        <f>AC552</f>
        <v>42276</v>
      </c>
      <c r="AD555" t="str">
        <f>M555&amp;" - "&amp;L555&amp;" - "&amp;J555&amp;" - "&amp;K555</f>
        <v>GILD - Div - Mt - 22115</v>
      </c>
      <c r="AG555" s="13" t="e">
        <f>-AG554</f>
        <v>#VALUE!</v>
      </c>
      <c r="AI555" t="str">
        <f t="shared" si="24"/>
        <v>Dividend from GILD - Mt - 22115</v>
      </c>
      <c r="AK555" s="18"/>
      <c r="AL555" s="19"/>
      <c r="AM555" s="20"/>
      <c r="AN555" s="20"/>
      <c r="AO555" s="21"/>
      <c r="AP555" s="22"/>
    </row>
    <row r="556" spans="1:42" ht="15" hidden="1" thickBot="1" x14ac:dyDescent="0.4">
      <c r="A556" t="s">
        <v>845</v>
      </c>
      <c r="B556" t="s">
        <v>51</v>
      </c>
      <c r="C556" t="s">
        <v>12</v>
      </c>
      <c r="D556">
        <v>22115</v>
      </c>
      <c r="F556" s="7">
        <v>42278</v>
      </c>
      <c r="G556" t="s">
        <v>102</v>
      </c>
      <c r="H556">
        <v>0</v>
      </c>
      <c r="J556" t="s">
        <v>12</v>
      </c>
      <c r="K556">
        <v>22115</v>
      </c>
      <c r="L556" t="s">
        <v>15</v>
      </c>
      <c r="M556" t="str">
        <f>M554</f>
        <v>GILD</v>
      </c>
      <c r="N556" s="12" t="s">
        <v>249</v>
      </c>
      <c r="R556" s="13" t="e">
        <f>ROUND(IF(K556=112414,W556,IF(K556=22115,X556,Y556))*AP554,2)</f>
        <v>#VALUE!</v>
      </c>
      <c r="S556" t="e">
        <f t="shared" si="25"/>
        <v>#VALUE!</v>
      </c>
      <c r="T556" t="e">
        <f>SUMPRODUCT(--($D$2:M555=M556), --($B$2:K555=112414),$H$2:Q555)</f>
        <v>#VALUE!</v>
      </c>
      <c r="U556" t="e">
        <f>SUMPRODUCT(--($D$2:M555=M556), --($B$2:K555=22115),$H$2:Q555)</f>
        <v>#VALUE!</v>
      </c>
      <c r="V556" t="e">
        <f>SUMPRODUCT(--($D$2:M555=M556), --($B$2:K555=52815),$H$2:Q555)</f>
        <v>#VALUE!</v>
      </c>
      <c r="W556" s="15" t="e">
        <f>T556/S556</f>
        <v>#VALUE!</v>
      </c>
      <c r="X556" s="15" t="e">
        <f>U556/S556</f>
        <v>#VALUE!</v>
      </c>
      <c r="Y556" s="15" t="e">
        <f>V556/S556</f>
        <v>#VALUE!</v>
      </c>
      <c r="Z556" t="s">
        <v>243</v>
      </c>
      <c r="AB556" t="s">
        <v>244</v>
      </c>
      <c r="AC556" s="7">
        <f>AC554</f>
        <v>42276</v>
      </c>
      <c r="AD556" t="s">
        <v>102</v>
      </c>
      <c r="AF556" t="str">
        <f>"Cash From "&amp;AI556</f>
        <v>Cash From Dividend from GILD - Mt - 22115</v>
      </c>
      <c r="AG556" s="16" t="e">
        <f>R556</f>
        <v>#VALUE!</v>
      </c>
      <c r="AI556" t="str">
        <f t="shared" si="24"/>
        <v>Dividend from GILD - Mt - 22115</v>
      </c>
      <c r="AK556" s="18"/>
      <c r="AL556" s="19"/>
      <c r="AM556" s="20"/>
      <c r="AN556" s="20"/>
      <c r="AO556" s="21"/>
      <c r="AP556" s="22"/>
    </row>
    <row r="557" spans="1:42" ht="15" hidden="1" thickBot="1" x14ac:dyDescent="0.4">
      <c r="A557" t="s">
        <v>845</v>
      </c>
      <c r="B557" t="s">
        <v>66</v>
      </c>
      <c r="C557" t="s">
        <v>12</v>
      </c>
      <c r="D557">
        <v>52815</v>
      </c>
      <c r="F557" s="7">
        <v>42278</v>
      </c>
      <c r="G557" t="s">
        <v>102</v>
      </c>
      <c r="H557">
        <v>2.1</v>
      </c>
      <c r="J557" t="s">
        <v>12</v>
      </c>
      <c r="K557">
        <v>52815</v>
      </c>
      <c r="L557" t="s">
        <v>15</v>
      </c>
      <c r="M557" t="str">
        <f>M555</f>
        <v>GILD</v>
      </c>
      <c r="N557" s="12" t="s">
        <v>249</v>
      </c>
      <c r="R557" s="13">
        <f>AP553-R553-R555</f>
        <v>0</v>
      </c>
      <c r="S557" t="e">
        <f t="shared" si="25"/>
        <v>#VALUE!</v>
      </c>
      <c r="T557" t="e">
        <f>SUMPRODUCT(--($D$2:M556=M557), --($B$2:K556=112414),$H$2:Q556)</f>
        <v>#VALUE!</v>
      </c>
      <c r="U557" t="e">
        <f>SUMPRODUCT(--($D$2:M556=M557), --($B$2:K556=22115),$H$2:Q556)</f>
        <v>#VALUE!</v>
      </c>
      <c r="V557" t="e">
        <f>SUMPRODUCT(--($D$2:M556=M557), --($B$2:K556=52815),$H$2:Q556)</f>
        <v>#VALUE!</v>
      </c>
      <c r="W557" s="15" t="e">
        <f>T557/S557</f>
        <v>#VALUE!</v>
      </c>
      <c r="X557" s="15" t="e">
        <f>U557/S557</f>
        <v>#VALUE!</v>
      </c>
      <c r="Y557" s="15" t="e">
        <f>V557/S557</f>
        <v>#VALUE!</v>
      </c>
      <c r="Z557" t="s">
        <v>243</v>
      </c>
      <c r="AB557" t="s">
        <v>244</v>
      </c>
      <c r="AC557" s="7">
        <f>AC555</f>
        <v>42276</v>
      </c>
      <c r="AD557" t="s">
        <v>102</v>
      </c>
      <c r="AF557" t="str">
        <f>"Cash From "&amp;AI557</f>
        <v>Cash From Dividend from GILD - Mt - 52815</v>
      </c>
      <c r="AG557" s="16">
        <f>R557</f>
        <v>0</v>
      </c>
      <c r="AI557" t="str">
        <f t="shared" ref="AI557:AI570" si="26">"Dividend from "&amp;M557&amp;" - "&amp;J557&amp;" - "&amp;K557</f>
        <v>Dividend from GILD - Mt - 52815</v>
      </c>
      <c r="AK557" s="18"/>
      <c r="AL557" s="19"/>
      <c r="AM557" s="20"/>
      <c r="AN557" s="20"/>
      <c r="AO557" s="21"/>
      <c r="AP557" s="22"/>
    </row>
    <row r="558" spans="1:42" ht="15" hidden="1" thickBot="1" x14ac:dyDescent="0.4">
      <c r="A558" t="s">
        <v>845</v>
      </c>
      <c r="B558" t="s">
        <v>66</v>
      </c>
      <c r="C558" t="s">
        <v>12</v>
      </c>
      <c r="D558">
        <v>52815</v>
      </c>
      <c r="F558" s="7">
        <v>42278</v>
      </c>
      <c r="G558" t="s">
        <v>587</v>
      </c>
      <c r="H558">
        <v>-2.1</v>
      </c>
      <c r="J558" t="s">
        <v>12</v>
      </c>
      <c r="K558">
        <v>52815</v>
      </c>
      <c r="L558" t="s">
        <v>15</v>
      </c>
      <c r="M558" t="str">
        <f>M555</f>
        <v>GILD</v>
      </c>
      <c r="S558" t="e">
        <f t="shared" si="25"/>
        <v>#VALUE!</v>
      </c>
      <c r="T558" t="e">
        <f>SUMPRODUCT(--($D$2:M557=M558), --($B$2:K557=112414),$H$2:Q557)</f>
        <v>#VALUE!</v>
      </c>
      <c r="U558" t="e">
        <f>SUMPRODUCT(--($D$2:M557=M558), --($B$2:K557=22115),$H$2:Q557)</f>
        <v>#VALUE!</v>
      </c>
      <c r="V558" t="e">
        <f>SUMPRODUCT(--($D$2:M557=M558), --($B$2:K557=52815),$H$2:Q557)</f>
        <v>#VALUE!</v>
      </c>
      <c r="W558" s="15"/>
      <c r="X558" s="15"/>
      <c r="Y558" s="15"/>
      <c r="Z558" t="s">
        <v>243</v>
      </c>
      <c r="AB558" t="s">
        <v>244</v>
      </c>
      <c r="AC558" s="7">
        <f>AC555</f>
        <v>42276</v>
      </c>
      <c r="AD558" t="str">
        <f>M558&amp;" - "&amp;L558&amp;" - "&amp;J558&amp;" - "&amp;K558</f>
        <v>GILD - Div - Mt - 52815</v>
      </c>
      <c r="AG558" s="13">
        <f>-AG557</f>
        <v>0</v>
      </c>
      <c r="AI558" t="str">
        <f t="shared" si="26"/>
        <v>Dividend from GILD - Mt - 52815</v>
      </c>
      <c r="AK558" s="18"/>
      <c r="AL558" s="19"/>
      <c r="AM558" s="20"/>
      <c r="AN558" s="20"/>
      <c r="AO558" s="21"/>
      <c r="AP558" s="22"/>
    </row>
    <row r="559" spans="1:42" ht="15" hidden="1" thickBot="1" x14ac:dyDescent="0.4">
      <c r="A559" t="s">
        <v>845</v>
      </c>
      <c r="B559" t="s">
        <v>51</v>
      </c>
      <c r="C559" t="s">
        <v>12</v>
      </c>
      <c r="D559">
        <v>52815</v>
      </c>
      <c r="F559" s="7">
        <v>42278</v>
      </c>
      <c r="G559" t="s">
        <v>102</v>
      </c>
      <c r="H559">
        <v>1.99</v>
      </c>
      <c r="J559" t="s">
        <v>12</v>
      </c>
      <c r="K559">
        <v>52815</v>
      </c>
      <c r="L559" t="s">
        <v>15</v>
      </c>
      <c r="M559" t="str">
        <f>M557</f>
        <v>GILD</v>
      </c>
      <c r="N559" s="12" t="s">
        <v>249</v>
      </c>
      <c r="R559" s="13">
        <f>AP555-R555-R557</f>
        <v>0</v>
      </c>
      <c r="S559" t="e">
        <f t="shared" ref="S559:S570" si="27">SUM(T559:V559)</f>
        <v>#VALUE!</v>
      </c>
      <c r="T559" t="e">
        <f>SUMPRODUCT(--($D$2:M558=M559), --($B$2:K558=112414),$H$2:Q558)</f>
        <v>#VALUE!</v>
      </c>
      <c r="U559" t="e">
        <f>SUMPRODUCT(--($D$2:M558=M559), --($B$2:K558=22115),$H$2:Q558)</f>
        <v>#VALUE!</v>
      </c>
      <c r="V559" t="e">
        <f>SUMPRODUCT(--($D$2:M558=M559), --($B$2:K558=52815),$H$2:Q558)</f>
        <v>#VALUE!</v>
      </c>
      <c r="W559" s="15" t="e">
        <f>T559/S559</f>
        <v>#VALUE!</v>
      </c>
      <c r="X559" s="15" t="e">
        <f>U559/S559</f>
        <v>#VALUE!</v>
      </c>
      <c r="Y559" s="15" t="e">
        <f>V559/S559</f>
        <v>#VALUE!</v>
      </c>
      <c r="Z559" t="s">
        <v>243</v>
      </c>
      <c r="AB559" t="s">
        <v>244</v>
      </c>
      <c r="AC559" s="7">
        <f>AC557</f>
        <v>42276</v>
      </c>
      <c r="AD559" t="s">
        <v>102</v>
      </c>
      <c r="AF559" t="str">
        <f>"Cash From "&amp;AI559</f>
        <v>Cash From Dividend from GILD - Mt - 52815</v>
      </c>
      <c r="AG559" s="16">
        <f>R559</f>
        <v>0</v>
      </c>
      <c r="AI559" t="str">
        <f t="shared" si="26"/>
        <v>Dividend from GILD - Mt - 52815</v>
      </c>
      <c r="AK559" s="18"/>
      <c r="AL559" s="19"/>
      <c r="AM559" s="20"/>
      <c r="AN559" s="20"/>
      <c r="AO559" s="21"/>
      <c r="AP559" s="22"/>
    </row>
    <row r="560" spans="1:42" ht="15" hidden="1" thickBot="1" x14ac:dyDescent="0.4">
      <c r="A560" t="s">
        <v>845</v>
      </c>
      <c r="B560" t="s">
        <v>51</v>
      </c>
      <c r="C560" t="s">
        <v>12</v>
      </c>
      <c r="D560">
        <v>52815</v>
      </c>
      <c r="F560" s="7">
        <v>42278</v>
      </c>
      <c r="G560" t="s">
        <v>587</v>
      </c>
      <c r="H560">
        <v>-1.99</v>
      </c>
      <c r="J560" t="s">
        <v>12</v>
      </c>
      <c r="K560">
        <v>52815</v>
      </c>
      <c r="L560" t="s">
        <v>15</v>
      </c>
      <c r="M560" t="str">
        <f>M557</f>
        <v>GILD</v>
      </c>
      <c r="S560" t="e">
        <f t="shared" si="27"/>
        <v>#VALUE!</v>
      </c>
      <c r="T560" t="e">
        <f>SUMPRODUCT(--($D$2:M559=M560), --($B$2:K559=112414),$H$2:Q559)</f>
        <v>#VALUE!</v>
      </c>
      <c r="U560" t="e">
        <f>SUMPRODUCT(--($D$2:M559=M560), --($B$2:K559=22115),$H$2:Q559)</f>
        <v>#VALUE!</v>
      </c>
      <c r="V560" t="e">
        <f>SUMPRODUCT(--($D$2:M559=M560), --($B$2:K559=52815),$H$2:Q559)</f>
        <v>#VALUE!</v>
      </c>
      <c r="W560" s="15"/>
      <c r="X560" s="15"/>
      <c r="Y560" s="15"/>
      <c r="Z560" t="s">
        <v>243</v>
      </c>
      <c r="AB560" t="s">
        <v>244</v>
      </c>
      <c r="AC560" s="7">
        <f>AC557</f>
        <v>42276</v>
      </c>
      <c r="AD560" t="str">
        <f>M560&amp;" - "&amp;L560&amp;" - "&amp;J560&amp;" - "&amp;K560</f>
        <v>GILD - Div - Mt - 52815</v>
      </c>
      <c r="AG560" s="13">
        <f>-AG559</f>
        <v>0</v>
      </c>
      <c r="AI560" t="str">
        <f t="shared" si="26"/>
        <v>Dividend from GILD - Mt - 52815</v>
      </c>
      <c r="AK560" s="18"/>
      <c r="AL560" s="19"/>
      <c r="AM560" s="20"/>
      <c r="AN560" s="20"/>
      <c r="AO560" s="21"/>
      <c r="AP560" s="22"/>
    </row>
    <row r="561" spans="1:42" ht="15" hidden="1" thickBot="1" x14ac:dyDescent="0.4">
      <c r="A561" t="s">
        <v>845</v>
      </c>
      <c r="B561" t="s">
        <v>66</v>
      </c>
      <c r="C561" t="s">
        <v>12</v>
      </c>
      <c r="D561">
        <v>112414</v>
      </c>
      <c r="F561" s="7">
        <v>42278</v>
      </c>
      <c r="G561" t="s">
        <v>587</v>
      </c>
      <c r="H561">
        <v>0</v>
      </c>
      <c r="J561" t="s">
        <v>12</v>
      </c>
      <c r="K561">
        <v>112414</v>
      </c>
      <c r="L561" t="s">
        <v>15</v>
      </c>
      <c r="M561" t="str">
        <f>M560</f>
        <v>GILD</v>
      </c>
      <c r="N561" s="12">
        <f>AL560</f>
        <v>0</v>
      </c>
      <c r="O561" s="12" t="e">
        <f>LEFT(N561,(FIND(" ",N561,1)-1))</f>
        <v>#VALUE!</v>
      </c>
      <c r="P561" s="12" t="e">
        <f>_xlfn.NUMBERVALUE(O561)=S561</f>
        <v>#VALUE!</v>
      </c>
      <c r="S561" t="e">
        <f t="shared" si="27"/>
        <v>#VALUE!</v>
      </c>
      <c r="T561" t="e">
        <f>SUMPRODUCT(--($D$2:M560=M561), --($B$2:K560=112414),$H$2:Q560)</f>
        <v>#VALUE!</v>
      </c>
      <c r="U561" t="e">
        <f>SUMPRODUCT(--($D$2:M560=M561), --($B$2:K560=22115),$H$2:Q560)</f>
        <v>#VALUE!</v>
      </c>
      <c r="V561" t="e">
        <f>SUMPRODUCT(--($D$2:M560=M561), --($B$2:K560=52815),$H$2:Q560)</f>
        <v>#VALUE!</v>
      </c>
      <c r="W561" s="15"/>
      <c r="X561" s="15"/>
      <c r="Y561" s="15"/>
      <c r="Z561" t="s">
        <v>243</v>
      </c>
      <c r="AB561" t="s">
        <v>244</v>
      </c>
      <c r="AC561" s="7">
        <f>AC560</f>
        <v>42276</v>
      </c>
      <c r="AD561" t="str">
        <f>M561&amp;" - "&amp;L561&amp;" - "&amp;J561&amp;" - "&amp;K561</f>
        <v>GILD - Div - Mt - 112414</v>
      </c>
      <c r="AG561" s="13">
        <f>-AG560</f>
        <v>0</v>
      </c>
      <c r="AI561" t="str">
        <f t="shared" si="26"/>
        <v>Dividend from GILD - Mt - 112414</v>
      </c>
      <c r="AK561" s="18"/>
      <c r="AL561" s="19"/>
      <c r="AM561" s="20"/>
      <c r="AN561" s="20"/>
      <c r="AO561" s="21"/>
      <c r="AP561" s="22"/>
    </row>
    <row r="562" spans="1:42" ht="15" hidden="1" thickBot="1" x14ac:dyDescent="0.4">
      <c r="A562" t="s">
        <v>845</v>
      </c>
      <c r="B562" t="s">
        <v>66</v>
      </c>
      <c r="C562" t="s">
        <v>12</v>
      </c>
      <c r="D562">
        <v>112414</v>
      </c>
      <c r="F562" s="7">
        <v>42278</v>
      </c>
      <c r="G562" t="s">
        <v>102</v>
      </c>
      <c r="H562">
        <v>0</v>
      </c>
      <c r="J562" t="s">
        <v>12</v>
      </c>
      <c r="K562">
        <v>112414</v>
      </c>
      <c r="L562" t="s">
        <v>15</v>
      </c>
      <c r="M562" t="s">
        <v>66</v>
      </c>
      <c r="N562" s="12" t="s">
        <v>249</v>
      </c>
      <c r="R562" s="13" t="e">
        <f>ROUND(IF(K562=112414,W562,IF(K562=22115,X562,Y562))*AP562,2)</f>
        <v>#VALUE!</v>
      </c>
      <c r="S562" t="e">
        <f t="shared" si="27"/>
        <v>#VALUE!</v>
      </c>
      <c r="T562" t="e">
        <f>SUMPRODUCT(--($D$2:M561=M562), --($B$2:K561=112414),$H$2:Q561)</f>
        <v>#VALUE!</v>
      </c>
      <c r="U562" t="e">
        <f>SUMPRODUCT(--($D$2:M561=M562), --($B$2:K561=22115),$H$2:Q561)</f>
        <v>#VALUE!</v>
      </c>
      <c r="V562" t="e">
        <f>SUMPRODUCT(--($D$2:M561=M562), --($B$2:K561=52815),$H$2:Q561)</f>
        <v>#VALUE!</v>
      </c>
      <c r="W562" s="15" t="e">
        <f>T562/S562</f>
        <v>#VALUE!</v>
      </c>
      <c r="X562" s="15" t="e">
        <f>U562/S562</f>
        <v>#VALUE!</v>
      </c>
      <c r="Y562" s="15" t="e">
        <f>V562/S562</f>
        <v>#VALUE!</v>
      </c>
      <c r="Z562" t="s">
        <v>243</v>
      </c>
      <c r="AB562" t="s">
        <v>244</v>
      </c>
      <c r="AC562" s="7">
        <f>AK562</f>
        <v>42278</v>
      </c>
      <c r="AD562" t="s">
        <v>102</v>
      </c>
      <c r="AF562" t="str">
        <f>"Cash From "&amp;AI562</f>
        <v>Cash From Dividend from HRB - Mt - 112414</v>
      </c>
      <c r="AG562" s="16" t="e">
        <f>R562</f>
        <v>#VALUE!</v>
      </c>
      <c r="AI562" t="str">
        <f t="shared" si="26"/>
        <v>Dividend from HRB - Mt - 112414</v>
      </c>
      <c r="AK562" s="18">
        <v>42278</v>
      </c>
      <c r="AL562" s="19" t="s">
        <v>382</v>
      </c>
      <c r="AM562" s="20" t="s">
        <v>328</v>
      </c>
      <c r="AN562" s="20" t="s">
        <v>329</v>
      </c>
      <c r="AO562" s="21" t="s">
        <v>329</v>
      </c>
      <c r="AP562" s="22">
        <v>2.1</v>
      </c>
    </row>
    <row r="563" spans="1:42" ht="15" hidden="1" thickBot="1" x14ac:dyDescent="0.4">
      <c r="A563" t="s">
        <v>845</v>
      </c>
      <c r="B563" t="s">
        <v>51</v>
      </c>
      <c r="C563" t="s">
        <v>12</v>
      </c>
      <c r="D563">
        <v>112414</v>
      </c>
      <c r="F563" s="7">
        <v>42278</v>
      </c>
      <c r="G563" t="s">
        <v>102</v>
      </c>
      <c r="H563">
        <v>1.76</v>
      </c>
      <c r="J563" t="s">
        <v>12</v>
      </c>
      <c r="K563">
        <v>112414</v>
      </c>
      <c r="L563" t="s">
        <v>15</v>
      </c>
      <c r="M563" t="s">
        <v>51</v>
      </c>
      <c r="N563" s="12" t="s">
        <v>249</v>
      </c>
      <c r="R563" s="13" t="e">
        <f>ROUND(IF(K563=112414,W563,IF(K563=22115,X563,Y563))*AP563,2)</f>
        <v>#VALUE!</v>
      </c>
      <c r="S563" t="e">
        <f t="shared" si="27"/>
        <v>#VALUE!</v>
      </c>
      <c r="T563" t="e">
        <f>SUMPRODUCT(--($D$2:M562=M563), --($B$2:K562=112414),$H$2:Q562)</f>
        <v>#VALUE!</v>
      </c>
      <c r="U563" t="e">
        <f>SUMPRODUCT(--($D$2:M562=M563), --($B$2:K562=22115),$H$2:Q562)</f>
        <v>#VALUE!</v>
      </c>
      <c r="V563" t="e">
        <f>SUMPRODUCT(--($D$2:M562=M563), --($B$2:K562=52815),$H$2:Q562)</f>
        <v>#VALUE!</v>
      </c>
      <c r="W563" s="15" t="e">
        <f>T563/S563</f>
        <v>#VALUE!</v>
      </c>
      <c r="X563" s="15" t="e">
        <f>U563/S563</f>
        <v>#VALUE!</v>
      </c>
      <c r="Y563" s="15" t="e">
        <f>V563/S563</f>
        <v>#VALUE!</v>
      </c>
      <c r="Z563" t="s">
        <v>243</v>
      </c>
      <c r="AB563" t="s">
        <v>244</v>
      </c>
      <c r="AC563" s="7">
        <f>AK563</f>
        <v>42278</v>
      </c>
      <c r="AD563" t="s">
        <v>102</v>
      </c>
      <c r="AF563" t="str">
        <f>"Cash From "&amp;AI563</f>
        <v>Cash From Dividend from VIAB - Mt - 112414</v>
      </c>
      <c r="AG563" s="16" t="e">
        <f>R563</f>
        <v>#VALUE!</v>
      </c>
      <c r="AI563" t="str">
        <f t="shared" si="26"/>
        <v>Dividend from VIAB - Mt - 112414</v>
      </c>
      <c r="AK563" s="18">
        <v>42278</v>
      </c>
      <c r="AL563" s="19" t="s">
        <v>381</v>
      </c>
      <c r="AM563" s="20" t="s">
        <v>328</v>
      </c>
      <c r="AN563" s="20" t="s">
        <v>329</v>
      </c>
      <c r="AO563" s="21" t="s">
        <v>329</v>
      </c>
      <c r="AP563" s="22">
        <v>3.75</v>
      </c>
    </row>
    <row r="564" spans="1:42" ht="15" hidden="1" thickBot="1" x14ac:dyDescent="0.4">
      <c r="A564" t="s">
        <v>845</v>
      </c>
      <c r="B564" t="s">
        <v>51</v>
      </c>
      <c r="C564" t="s">
        <v>12</v>
      </c>
      <c r="D564">
        <v>112414</v>
      </c>
      <c r="F564" s="7">
        <v>42278</v>
      </c>
      <c r="G564" t="s">
        <v>587</v>
      </c>
      <c r="H564">
        <v>-1.76</v>
      </c>
      <c r="J564" t="s">
        <v>12</v>
      </c>
      <c r="K564">
        <v>112414</v>
      </c>
      <c r="L564" t="s">
        <v>15</v>
      </c>
      <c r="M564" t="str">
        <f>M563</f>
        <v>VIAB</v>
      </c>
      <c r="N564" s="12" t="str">
        <f>AL563</f>
        <v>9.3800 SHRS VIACOM INC NEW CL B RD 09/15 PD 10/01/15</v>
      </c>
      <c r="O564" s="12" t="str">
        <f>LEFT(N564,(FIND(" ",N564,1)-1))</f>
        <v>9.3800</v>
      </c>
      <c r="P564" s="12" t="e">
        <f>_xlfn.NUMBERVALUE(O564)=S564</f>
        <v>#VALUE!</v>
      </c>
      <c r="S564" t="e">
        <f t="shared" si="27"/>
        <v>#VALUE!</v>
      </c>
      <c r="T564" t="e">
        <f>SUMPRODUCT(--($D$2:M563=M564), --($B$2:K563=112414),$H$2:Q563)</f>
        <v>#VALUE!</v>
      </c>
      <c r="U564" t="e">
        <f>SUMPRODUCT(--($D$2:M563=M564), --($B$2:K563=22115),$H$2:Q563)</f>
        <v>#VALUE!</v>
      </c>
      <c r="V564" t="e">
        <f>SUMPRODUCT(--($D$2:M563=M564), --($B$2:K563=52815),$H$2:Q563)</f>
        <v>#VALUE!</v>
      </c>
      <c r="W564" s="15"/>
      <c r="X564" s="15"/>
      <c r="Y564" s="15"/>
      <c r="Z564" t="s">
        <v>243</v>
      </c>
      <c r="AB564" t="s">
        <v>244</v>
      </c>
      <c r="AC564" s="7">
        <f>AC563</f>
        <v>42278</v>
      </c>
      <c r="AD564" t="str">
        <f>M564&amp;" - "&amp;L564&amp;" - "&amp;J564&amp;" - "&amp;K564</f>
        <v>VIAB - Div - Mt - 112414</v>
      </c>
      <c r="AG564" s="13" t="e">
        <f>-AG563</f>
        <v>#VALUE!</v>
      </c>
      <c r="AI564" t="str">
        <f t="shared" si="26"/>
        <v>Dividend from VIAB - Mt - 112414</v>
      </c>
      <c r="AK564" s="18"/>
      <c r="AL564" s="19"/>
      <c r="AM564" s="20"/>
      <c r="AN564" s="20"/>
      <c r="AO564" s="21"/>
      <c r="AP564" s="22"/>
    </row>
    <row r="565" spans="1:42" ht="15" hidden="1" thickBot="1" x14ac:dyDescent="0.4">
      <c r="A565" t="s">
        <v>845</v>
      </c>
      <c r="B565" t="s">
        <v>56</v>
      </c>
      <c r="C565" t="s">
        <v>12</v>
      </c>
      <c r="D565">
        <v>22115</v>
      </c>
      <c r="F565" s="7">
        <v>42279</v>
      </c>
      <c r="G565" t="s">
        <v>102</v>
      </c>
      <c r="H565">
        <v>1.21</v>
      </c>
      <c r="J565" t="s">
        <v>12</v>
      </c>
      <c r="K565">
        <v>22115</v>
      </c>
      <c r="L565" t="s">
        <v>15</v>
      </c>
      <c r="M565" t="str">
        <f>M563</f>
        <v>VIAB</v>
      </c>
      <c r="N565" s="12" t="s">
        <v>249</v>
      </c>
      <c r="R565" s="13" t="e">
        <f>ROUND(IF(K565=112414,W565,IF(K565=22115,X565,Y565))*AP563,2)</f>
        <v>#VALUE!</v>
      </c>
      <c r="S565" t="e">
        <f t="shared" si="27"/>
        <v>#VALUE!</v>
      </c>
      <c r="T565" t="e">
        <f>SUMPRODUCT(--($D$2:M564=M565), --($B$2:K564=112414),$H$2:Q564)</f>
        <v>#VALUE!</v>
      </c>
      <c r="U565" t="e">
        <f>SUMPRODUCT(--($D$2:M564=M565), --($B$2:K564=22115),$H$2:Q564)</f>
        <v>#VALUE!</v>
      </c>
      <c r="V565" t="e">
        <f>SUMPRODUCT(--($D$2:M564=M565), --($B$2:K564=52815),$H$2:Q564)</f>
        <v>#VALUE!</v>
      </c>
      <c r="W565" s="15" t="e">
        <f>T565/S565</f>
        <v>#VALUE!</v>
      </c>
      <c r="X565" s="15" t="e">
        <f>U565/S565</f>
        <v>#VALUE!</v>
      </c>
      <c r="Y565" s="15" t="e">
        <f>V565/S565</f>
        <v>#VALUE!</v>
      </c>
      <c r="Z565" t="s">
        <v>243</v>
      </c>
      <c r="AB565" t="s">
        <v>244</v>
      </c>
      <c r="AC565" s="7">
        <f>AC563</f>
        <v>42278</v>
      </c>
      <c r="AD565" t="s">
        <v>102</v>
      </c>
      <c r="AF565" t="str">
        <f>"Cash From "&amp;AI565</f>
        <v>Cash From Dividend from VIAB - Mt - 22115</v>
      </c>
      <c r="AG565" s="16" t="e">
        <f>R565</f>
        <v>#VALUE!</v>
      </c>
      <c r="AI565" t="str">
        <f t="shared" si="26"/>
        <v>Dividend from VIAB - Mt - 22115</v>
      </c>
      <c r="AK565" s="18"/>
      <c r="AL565" s="19"/>
      <c r="AM565" s="20"/>
      <c r="AN565" s="20"/>
      <c r="AO565" s="21"/>
      <c r="AP565" s="22"/>
    </row>
    <row r="566" spans="1:42" ht="15" hidden="1" thickBot="1" x14ac:dyDescent="0.4">
      <c r="A566" t="s">
        <v>845</v>
      </c>
      <c r="B566" t="s">
        <v>56</v>
      </c>
      <c r="C566" t="s">
        <v>12</v>
      </c>
      <c r="D566">
        <v>22115</v>
      </c>
      <c r="F566" s="7">
        <v>42279</v>
      </c>
      <c r="G566" t="s">
        <v>587</v>
      </c>
      <c r="H566">
        <v>-1.21</v>
      </c>
      <c r="J566" t="s">
        <v>12</v>
      </c>
      <c r="K566">
        <v>22115</v>
      </c>
      <c r="L566" t="s">
        <v>15</v>
      </c>
      <c r="M566" t="str">
        <f>M563</f>
        <v>VIAB</v>
      </c>
      <c r="S566" t="e">
        <f t="shared" si="27"/>
        <v>#VALUE!</v>
      </c>
      <c r="T566" t="e">
        <f>SUMPRODUCT(--($D$2:M565=M566), --($B$2:K565=112414),$H$2:Q565)</f>
        <v>#VALUE!</v>
      </c>
      <c r="U566" t="e">
        <f>SUMPRODUCT(--($D$2:M565=M566), --($B$2:K565=22115),$H$2:Q565)</f>
        <v>#VALUE!</v>
      </c>
      <c r="V566" t="e">
        <f>SUMPRODUCT(--($D$2:M565=M566), --($B$2:K565=52815),$H$2:Q565)</f>
        <v>#VALUE!</v>
      </c>
      <c r="W566" s="15"/>
      <c r="X566" s="15"/>
      <c r="Y566" s="15"/>
      <c r="Z566" t="s">
        <v>243</v>
      </c>
      <c r="AB566" t="s">
        <v>244</v>
      </c>
      <c r="AC566" s="7">
        <f>AC563</f>
        <v>42278</v>
      </c>
      <c r="AD566" t="str">
        <f>M566&amp;" - "&amp;L566&amp;" - "&amp;J566&amp;" - "&amp;K566</f>
        <v>VIAB - Div - Mt - 22115</v>
      </c>
      <c r="AG566" s="13" t="e">
        <f>-AG565</f>
        <v>#VALUE!</v>
      </c>
      <c r="AI566" t="str">
        <f t="shared" si="26"/>
        <v>Dividend from VIAB - Mt - 22115</v>
      </c>
      <c r="AK566" s="18"/>
      <c r="AL566" s="19"/>
      <c r="AM566" s="20"/>
      <c r="AN566" s="20"/>
      <c r="AO566" s="21"/>
      <c r="AP566" s="22"/>
    </row>
    <row r="567" spans="1:42" ht="15" hidden="1" thickBot="1" x14ac:dyDescent="0.4">
      <c r="A567" t="s">
        <v>845</v>
      </c>
      <c r="B567" t="s">
        <v>56</v>
      </c>
      <c r="C567" t="s">
        <v>12</v>
      </c>
      <c r="D567">
        <v>52815</v>
      </c>
      <c r="F567" s="7">
        <v>42279</v>
      </c>
      <c r="G567" t="s">
        <v>587</v>
      </c>
      <c r="H567">
        <v>0</v>
      </c>
      <c r="J567" t="s">
        <v>12</v>
      </c>
      <c r="K567">
        <v>52815</v>
      </c>
      <c r="L567" t="s">
        <v>15</v>
      </c>
      <c r="M567" t="str">
        <f>M564</f>
        <v>VIAB</v>
      </c>
      <c r="S567" t="e">
        <f t="shared" si="27"/>
        <v>#VALUE!</v>
      </c>
      <c r="T567" t="e">
        <f>SUMPRODUCT(--($D$2:M566=M567), --($B$2:K566=112414),$H$2:Q566)</f>
        <v>#VALUE!</v>
      </c>
      <c r="U567" t="e">
        <f>SUMPRODUCT(--($D$2:M566=M567), --($B$2:K566=22115),$H$2:Q566)</f>
        <v>#VALUE!</v>
      </c>
      <c r="V567" t="e">
        <f>SUMPRODUCT(--($D$2:M566=M567), --($B$2:K566=52815),$H$2:Q566)</f>
        <v>#VALUE!</v>
      </c>
      <c r="W567" s="15"/>
      <c r="X567" s="15"/>
      <c r="Y567" s="15"/>
      <c r="Z567" t="s">
        <v>243</v>
      </c>
      <c r="AB567" t="s">
        <v>244</v>
      </c>
      <c r="AC567" s="7">
        <f>AC564</f>
        <v>42278</v>
      </c>
      <c r="AD567" t="str">
        <f>M567&amp;" - "&amp;L567&amp;" - "&amp;J567&amp;" - "&amp;K567</f>
        <v>VIAB - Div - Mt - 52815</v>
      </c>
      <c r="AG567" s="13" t="e">
        <f>-AG566</f>
        <v>#VALUE!</v>
      </c>
      <c r="AI567" t="str">
        <f t="shared" si="26"/>
        <v>Dividend from VIAB - Mt - 52815</v>
      </c>
      <c r="AK567" s="18"/>
      <c r="AL567" s="19"/>
      <c r="AM567" s="20"/>
      <c r="AN567" s="20"/>
      <c r="AO567" s="21"/>
      <c r="AP567" s="22"/>
    </row>
    <row r="568" spans="1:42" ht="15" hidden="1" thickBot="1" x14ac:dyDescent="0.4">
      <c r="A568" t="s">
        <v>845</v>
      </c>
      <c r="B568" t="s">
        <v>56</v>
      </c>
      <c r="C568" t="s">
        <v>12</v>
      </c>
      <c r="D568">
        <v>52815</v>
      </c>
      <c r="F568" s="7">
        <v>42279</v>
      </c>
      <c r="G568" t="s">
        <v>102</v>
      </c>
      <c r="H568">
        <v>0</v>
      </c>
      <c r="J568" t="s">
        <v>12</v>
      </c>
      <c r="K568">
        <v>52815</v>
      </c>
      <c r="L568" t="s">
        <v>15</v>
      </c>
      <c r="M568" t="str">
        <f>M566</f>
        <v>VIAB</v>
      </c>
      <c r="N568" s="12" t="s">
        <v>249</v>
      </c>
      <c r="R568" s="13">
        <f>AP564-R564-R566</f>
        <v>0</v>
      </c>
      <c r="S568" t="e">
        <f t="shared" si="27"/>
        <v>#VALUE!</v>
      </c>
      <c r="T568" t="e">
        <f>SUMPRODUCT(--($D$2:M567=M568), --($B$2:K567=112414),$H$2:Q567)</f>
        <v>#VALUE!</v>
      </c>
      <c r="U568" t="e">
        <f>SUMPRODUCT(--($D$2:M567=M568), --($B$2:K567=22115),$H$2:Q567)</f>
        <v>#VALUE!</v>
      </c>
      <c r="V568" t="e">
        <f>SUMPRODUCT(--($D$2:M567=M568), --($B$2:K567=52815),$H$2:Q567)</f>
        <v>#VALUE!</v>
      </c>
      <c r="W568" s="15" t="e">
        <f>T568/S568</f>
        <v>#VALUE!</v>
      </c>
      <c r="X568" s="15" t="e">
        <f>U568/S568</f>
        <v>#VALUE!</v>
      </c>
      <c r="Y568" s="15" t="e">
        <f>V568/S568</f>
        <v>#VALUE!</v>
      </c>
      <c r="Z568" t="s">
        <v>243</v>
      </c>
      <c r="AB568" t="s">
        <v>244</v>
      </c>
      <c r="AC568" s="7">
        <f>AC566</f>
        <v>42278</v>
      </c>
      <c r="AD568" t="s">
        <v>102</v>
      </c>
      <c r="AF568" t="str">
        <f>"Cash From "&amp;AI568</f>
        <v>Cash From Dividend from VIAB - Mt - 52815</v>
      </c>
      <c r="AG568" s="16">
        <f>R568</f>
        <v>0</v>
      </c>
      <c r="AI568" t="str">
        <f t="shared" si="26"/>
        <v>Dividend from VIAB - Mt - 52815</v>
      </c>
      <c r="AK568" s="18"/>
      <c r="AL568" s="19"/>
      <c r="AM568" s="20"/>
      <c r="AN568" s="20"/>
      <c r="AO568" s="21"/>
      <c r="AP568" s="22"/>
    </row>
    <row r="569" spans="1:42" ht="15" hidden="1" thickBot="1" x14ac:dyDescent="0.4">
      <c r="A569" t="s">
        <v>845</v>
      </c>
      <c r="B569" t="s">
        <v>56</v>
      </c>
      <c r="C569" t="s">
        <v>12</v>
      </c>
      <c r="D569">
        <v>112414</v>
      </c>
      <c r="F569" s="7">
        <v>42279</v>
      </c>
      <c r="G569" t="s">
        <v>587</v>
      </c>
      <c r="H569">
        <v>0</v>
      </c>
      <c r="J569" t="s">
        <v>12</v>
      </c>
      <c r="K569">
        <v>112414</v>
      </c>
      <c r="L569" t="s">
        <v>15</v>
      </c>
      <c r="M569" t="str">
        <f>M568</f>
        <v>VIAB</v>
      </c>
      <c r="N569" s="12">
        <f>AL568</f>
        <v>0</v>
      </c>
      <c r="O569" s="12" t="e">
        <f>LEFT(N569,(FIND(" ",N569,1)-1))</f>
        <v>#VALUE!</v>
      </c>
      <c r="P569" s="12" t="e">
        <f>_xlfn.NUMBERVALUE(O569)=S569</f>
        <v>#VALUE!</v>
      </c>
      <c r="S569" t="e">
        <f t="shared" si="27"/>
        <v>#VALUE!</v>
      </c>
      <c r="T569" t="e">
        <f>SUMPRODUCT(--($D$2:M568=M569), --($B$2:K568=112414),$H$2:Q568)</f>
        <v>#VALUE!</v>
      </c>
      <c r="U569" t="e">
        <f>SUMPRODUCT(--($D$2:M568=M569), --($B$2:K568=22115),$H$2:Q568)</f>
        <v>#VALUE!</v>
      </c>
      <c r="V569" t="e">
        <f>SUMPRODUCT(--($D$2:M568=M569), --($B$2:K568=52815),$H$2:Q568)</f>
        <v>#VALUE!</v>
      </c>
      <c r="W569" s="15"/>
      <c r="X569" s="15"/>
      <c r="Y569" s="15"/>
      <c r="Z569" t="s">
        <v>243</v>
      </c>
      <c r="AB569" t="s">
        <v>244</v>
      </c>
      <c r="AC569" s="7">
        <f>AC568</f>
        <v>42278</v>
      </c>
      <c r="AD569" t="str">
        <f>M569&amp;" - "&amp;L569&amp;" - "&amp;J569&amp;" - "&amp;K569</f>
        <v>VIAB - Div - Mt - 112414</v>
      </c>
      <c r="AG569" s="13">
        <f>-AG568</f>
        <v>0</v>
      </c>
      <c r="AI569" t="str">
        <f t="shared" si="26"/>
        <v>Dividend from VIAB - Mt - 112414</v>
      </c>
      <c r="AK569" s="18"/>
      <c r="AL569" s="19"/>
      <c r="AM569" s="20"/>
      <c r="AN569" s="20"/>
      <c r="AO569" s="21"/>
      <c r="AP569" s="22"/>
    </row>
    <row r="570" spans="1:42" ht="15" hidden="1" thickBot="1" x14ac:dyDescent="0.4">
      <c r="A570" t="s">
        <v>845</v>
      </c>
      <c r="B570" t="s">
        <v>56</v>
      </c>
      <c r="C570" t="s">
        <v>12</v>
      </c>
      <c r="D570">
        <v>112414</v>
      </c>
      <c r="F570" s="7">
        <v>42279</v>
      </c>
      <c r="G570" t="s">
        <v>102</v>
      </c>
      <c r="H570">
        <v>0</v>
      </c>
      <c r="J570" t="s">
        <v>12</v>
      </c>
      <c r="K570">
        <v>112414</v>
      </c>
      <c r="L570" t="s">
        <v>15</v>
      </c>
      <c r="M570" t="s">
        <v>56</v>
      </c>
      <c r="N570" s="12" t="s">
        <v>249</v>
      </c>
      <c r="R570" s="13" t="e">
        <f>ROUND(IF(K570=112414,W570,IF(K570=22115,X570,Y570))*AP570,2)</f>
        <v>#VALUE!</v>
      </c>
      <c r="S570" t="e">
        <f t="shared" si="27"/>
        <v>#VALUE!</v>
      </c>
      <c r="T570" t="e">
        <f>SUMPRODUCT(--($D$2:M569=M570), --($B$2:K569=112414),$H$2:Q569)</f>
        <v>#VALUE!</v>
      </c>
      <c r="U570" t="e">
        <f>SUMPRODUCT(--($D$2:M569=M570), --($B$2:K569=22115),$H$2:Q569)</f>
        <v>#VALUE!</v>
      </c>
      <c r="V570" t="e">
        <f>SUMPRODUCT(--($D$2:M569=M570), --($B$2:K569=52815),$H$2:Q569)</f>
        <v>#VALUE!</v>
      </c>
      <c r="W570" s="15" t="e">
        <f>T570/S570</f>
        <v>#VALUE!</v>
      </c>
      <c r="X570" s="15" t="e">
        <f>U570/S570</f>
        <v>#VALUE!</v>
      </c>
      <c r="Y570" s="15" t="e">
        <f>V570/S570</f>
        <v>#VALUE!</v>
      </c>
      <c r="Z570" t="s">
        <v>243</v>
      </c>
      <c r="AB570" t="s">
        <v>244</v>
      </c>
      <c r="AC570" s="7">
        <f>AK570</f>
        <v>42279</v>
      </c>
      <c r="AD570" t="s">
        <v>102</v>
      </c>
      <c r="AF570" t="str">
        <f>"Cash From "&amp;AI570</f>
        <v>Cash From Dividend from FLR - Mt - 112414</v>
      </c>
      <c r="AG570" s="16" t="e">
        <f>R570</f>
        <v>#VALUE!</v>
      </c>
      <c r="AI570" t="str">
        <f t="shared" si="26"/>
        <v>Dividend from FLR - Mt - 112414</v>
      </c>
      <c r="AK570" s="18">
        <v>42279</v>
      </c>
      <c r="AL570" s="19" t="s">
        <v>383</v>
      </c>
      <c r="AM570" s="20" t="s">
        <v>328</v>
      </c>
      <c r="AN570" s="20" t="s">
        <v>329</v>
      </c>
      <c r="AO570" s="21" t="s">
        <v>329</v>
      </c>
      <c r="AP570" s="22">
        <v>1.21</v>
      </c>
    </row>
    <row r="571" spans="1:42" ht="15" hidden="1" thickBot="1" x14ac:dyDescent="0.4">
      <c r="A571" t="s">
        <v>317</v>
      </c>
      <c r="C571" t="s">
        <v>12</v>
      </c>
      <c r="F571" s="7">
        <v>42290</v>
      </c>
      <c r="G571" t="s">
        <v>101</v>
      </c>
      <c r="H571">
        <v>10641.04</v>
      </c>
      <c r="S571"/>
      <c r="T571"/>
      <c r="U571"/>
      <c r="V571"/>
      <c r="W571" s="15"/>
      <c r="X571" s="15"/>
      <c r="Y571" s="15"/>
      <c r="Z571" t="s">
        <v>243</v>
      </c>
      <c r="AB571" t="s">
        <v>244</v>
      </c>
      <c r="AC571" s="7">
        <f>AC570</f>
        <v>42279</v>
      </c>
      <c r="AD571" t="s">
        <v>101</v>
      </c>
      <c r="AG571" s="13" t="e">
        <f>-AG570</f>
        <v>#VALUE!</v>
      </c>
      <c r="AI571" t="s">
        <v>318</v>
      </c>
      <c r="AK571" s="18"/>
      <c r="AL571" s="19"/>
      <c r="AM571" s="20"/>
      <c r="AN571" s="20"/>
      <c r="AO571" s="21"/>
      <c r="AP571" s="22"/>
    </row>
    <row r="572" spans="1:42" ht="15" hidden="1" thickBot="1" x14ac:dyDescent="0.4">
      <c r="A572" t="s">
        <v>317</v>
      </c>
      <c r="C572" t="s">
        <v>12</v>
      </c>
      <c r="F572" s="7">
        <v>42290</v>
      </c>
      <c r="G572" t="s">
        <v>102</v>
      </c>
      <c r="H572">
        <v>-10641.04</v>
      </c>
      <c r="S572"/>
      <c r="T572"/>
      <c r="U572"/>
      <c r="V572"/>
      <c r="W572" s="15"/>
      <c r="X572" s="15"/>
      <c r="Y572" s="15"/>
      <c r="Z572" t="s">
        <v>243</v>
      </c>
      <c r="AB572" t="s">
        <v>244</v>
      </c>
      <c r="AC572" s="7">
        <f>AK572</f>
        <v>42290</v>
      </c>
      <c r="AD572" t="s">
        <v>102</v>
      </c>
      <c r="AF572" t="s">
        <v>317</v>
      </c>
      <c r="AG572" s="13">
        <f>AP572</f>
        <v>-10641.04</v>
      </c>
      <c r="AI572" t="s">
        <v>318</v>
      </c>
      <c r="AK572" s="18">
        <v>42290</v>
      </c>
      <c r="AL572" s="19" t="s">
        <v>344</v>
      </c>
      <c r="AM572" s="20" t="s">
        <v>345</v>
      </c>
      <c r="AN572" s="20" t="s">
        <v>329</v>
      </c>
      <c r="AO572" s="21" t="s">
        <v>329</v>
      </c>
      <c r="AP572" s="22">
        <v>-10641.04</v>
      </c>
    </row>
    <row r="573" spans="1:42" ht="15" hidden="1" thickBot="1" x14ac:dyDescent="0.4">
      <c r="A573" t="s">
        <v>845</v>
      </c>
      <c r="B573" t="s">
        <v>64</v>
      </c>
      <c r="C573" t="s">
        <v>12</v>
      </c>
      <c r="D573">
        <v>22115</v>
      </c>
      <c r="F573" s="7">
        <v>42292</v>
      </c>
      <c r="G573" t="s">
        <v>587</v>
      </c>
      <c r="H573">
        <v>0</v>
      </c>
      <c r="J573" t="s">
        <v>12</v>
      </c>
      <c r="K573">
        <v>22115</v>
      </c>
      <c r="L573" t="s">
        <v>15</v>
      </c>
      <c r="M573" t="str">
        <f>M570</f>
        <v>FLR</v>
      </c>
      <c r="S573" t="e">
        <f t="shared" ref="S573:S578" si="28">SUM(T573:V573)</f>
        <v>#VALUE!</v>
      </c>
      <c r="T573" t="e">
        <f>SUMPRODUCT(--($D$2:M572=M573), --($B$2:K572=112414),$H$2:Q572)</f>
        <v>#VALUE!</v>
      </c>
      <c r="U573" t="e">
        <f>SUMPRODUCT(--($D$2:M572=M573), --($B$2:K572=22115),$H$2:Q572)</f>
        <v>#VALUE!</v>
      </c>
      <c r="V573" t="e">
        <f>SUMPRODUCT(--($D$2:M572=M573), --($B$2:K572=52815),$H$2:Q572)</f>
        <v>#VALUE!</v>
      </c>
      <c r="W573" s="15"/>
      <c r="X573" s="15"/>
      <c r="Y573" s="15"/>
      <c r="Z573" t="s">
        <v>243</v>
      </c>
      <c r="AB573" t="s">
        <v>244</v>
      </c>
      <c r="AC573" s="7">
        <f>AC570</f>
        <v>42279</v>
      </c>
      <c r="AD573" t="str">
        <f>M573&amp;" - "&amp;L573&amp;" - "&amp;J573&amp;" - "&amp;K573</f>
        <v>FLR - Div - Mt - 22115</v>
      </c>
      <c r="AG573" s="13">
        <f>-AG572</f>
        <v>10641.04</v>
      </c>
      <c r="AI573" t="str">
        <f t="shared" ref="AI573:AI578" si="29">"Dividend from "&amp;M573&amp;" - "&amp;J573&amp;" - "&amp;K573</f>
        <v>Dividend from FLR - Mt - 22115</v>
      </c>
      <c r="AK573" s="18"/>
      <c r="AL573" s="19"/>
      <c r="AM573" s="20"/>
      <c r="AN573" s="20"/>
      <c r="AO573" s="21"/>
      <c r="AP573" s="22"/>
    </row>
    <row r="574" spans="1:42" ht="15" hidden="1" thickBot="1" x14ac:dyDescent="0.4">
      <c r="A574" t="s">
        <v>845</v>
      </c>
      <c r="B574" t="s">
        <v>64</v>
      </c>
      <c r="C574" t="s">
        <v>12</v>
      </c>
      <c r="D574">
        <v>22115</v>
      </c>
      <c r="F574" s="7">
        <v>42292</v>
      </c>
      <c r="G574" t="s">
        <v>102</v>
      </c>
      <c r="H574">
        <v>0</v>
      </c>
      <c r="J574" t="s">
        <v>12</v>
      </c>
      <c r="K574">
        <v>22115</v>
      </c>
      <c r="L574" t="s">
        <v>15</v>
      </c>
      <c r="M574">
        <f>M572</f>
        <v>0</v>
      </c>
      <c r="N574" s="12" t="s">
        <v>249</v>
      </c>
      <c r="R574" s="13" t="e">
        <f>ROUND(IF(K574=112414,W574,IF(K574=22115,X574,Y574))*AP572,2)</f>
        <v>#VALUE!</v>
      </c>
      <c r="S574" t="e">
        <f t="shared" si="28"/>
        <v>#VALUE!</v>
      </c>
      <c r="T574" t="e">
        <f>SUMPRODUCT(--($D$2:M573=M574), --($B$2:K573=112414),$H$2:Q573)</f>
        <v>#VALUE!</v>
      </c>
      <c r="U574" t="e">
        <f>SUMPRODUCT(--($D$2:M573=M574), --($B$2:K573=22115),$H$2:Q573)</f>
        <v>#VALUE!</v>
      </c>
      <c r="V574" t="e">
        <f>SUMPRODUCT(--($D$2:M573=M574), --($B$2:K573=52815),$H$2:Q573)</f>
        <v>#VALUE!</v>
      </c>
      <c r="W574" s="15" t="e">
        <f>T574/S574</f>
        <v>#VALUE!</v>
      </c>
      <c r="X574" s="15" t="e">
        <f>U574/S574</f>
        <v>#VALUE!</v>
      </c>
      <c r="Y574" s="15" t="e">
        <f>V574/S574</f>
        <v>#VALUE!</v>
      </c>
      <c r="Z574" t="s">
        <v>243</v>
      </c>
      <c r="AB574" t="s">
        <v>244</v>
      </c>
      <c r="AC574" s="7">
        <f>AC572</f>
        <v>42290</v>
      </c>
      <c r="AD574" t="s">
        <v>102</v>
      </c>
      <c r="AF574" t="str">
        <f>"Cash From "&amp;AI574</f>
        <v>Cash From Dividend from 0 - Mt - 22115</v>
      </c>
      <c r="AG574" s="16" t="e">
        <f>R574</f>
        <v>#VALUE!</v>
      </c>
      <c r="AI574" t="str">
        <f t="shared" si="29"/>
        <v>Dividend from 0 - Mt - 22115</v>
      </c>
      <c r="AK574" s="18"/>
      <c r="AL574" s="19"/>
      <c r="AM574" s="20"/>
      <c r="AN574" s="20"/>
      <c r="AO574" s="21"/>
      <c r="AP574" s="22"/>
    </row>
    <row r="575" spans="1:42" ht="15" hidden="1" thickBot="1" x14ac:dyDescent="0.4">
      <c r="A575" t="s">
        <v>845</v>
      </c>
      <c r="B575" t="s">
        <v>64</v>
      </c>
      <c r="C575" t="s">
        <v>12</v>
      </c>
      <c r="D575">
        <v>52815</v>
      </c>
      <c r="F575" s="7">
        <v>42292</v>
      </c>
      <c r="G575" t="s">
        <v>102</v>
      </c>
      <c r="H575">
        <v>2.33</v>
      </c>
      <c r="J575" t="s">
        <v>12</v>
      </c>
      <c r="K575">
        <v>52815</v>
      </c>
      <c r="L575" t="s">
        <v>15</v>
      </c>
      <c r="M575" t="str">
        <f>M573</f>
        <v>FLR</v>
      </c>
      <c r="N575" s="12" t="s">
        <v>249</v>
      </c>
      <c r="R575" s="13">
        <f>AP571-R571-R573</f>
        <v>0</v>
      </c>
      <c r="S575" t="e">
        <f t="shared" si="28"/>
        <v>#VALUE!</v>
      </c>
      <c r="T575" t="e">
        <f>SUMPRODUCT(--($D$2:M574=M575), --($B$2:K574=112414),$H$2:Q574)</f>
        <v>#VALUE!</v>
      </c>
      <c r="U575" t="e">
        <f>SUMPRODUCT(--($D$2:M574=M575), --($B$2:K574=22115),$H$2:Q574)</f>
        <v>#VALUE!</v>
      </c>
      <c r="V575" t="e">
        <f>SUMPRODUCT(--($D$2:M574=M575), --($B$2:K574=52815),$H$2:Q574)</f>
        <v>#VALUE!</v>
      </c>
      <c r="W575" s="15" t="e">
        <f>T575/S575</f>
        <v>#VALUE!</v>
      </c>
      <c r="X575" s="15" t="e">
        <f>U575/S575</f>
        <v>#VALUE!</v>
      </c>
      <c r="Y575" s="15" t="e">
        <f>V575/S575</f>
        <v>#VALUE!</v>
      </c>
      <c r="Z575" t="s">
        <v>243</v>
      </c>
      <c r="AB575" t="s">
        <v>244</v>
      </c>
      <c r="AC575" s="7">
        <f>AC573</f>
        <v>42279</v>
      </c>
      <c r="AD575" t="s">
        <v>102</v>
      </c>
      <c r="AF575" t="str">
        <f>"Cash From "&amp;AI575</f>
        <v>Cash From Dividend from FLR - Mt - 52815</v>
      </c>
      <c r="AG575" s="16">
        <f>R575</f>
        <v>0</v>
      </c>
      <c r="AI575" t="str">
        <f t="shared" si="29"/>
        <v>Dividend from FLR - Mt - 52815</v>
      </c>
      <c r="AK575" s="18"/>
      <c r="AL575" s="19"/>
      <c r="AM575" s="20"/>
      <c r="AN575" s="20"/>
      <c r="AO575" s="21"/>
      <c r="AP575" s="22"/>
    </row>
    <row r="576" spans="1:42" ht="15" hidden="1" thickBot="1" x14ac:dyDescent="0.4">
      <c r="A576" t="s">
        <v>845</v>
      </c>
      <c r="B576" t="s">
        <v>64</v>
      </c>
      <c r="C576" t="s">
        <v>12</v>
      </c>
      <c r="D576">
        <v>52815</v>
      </c>
      <c r="F576" s="7">
        <v>42292</v>
      </c>
      <c r="G576" t="s">
        <v>587</v>
      </c>
      <c r="H576">
        <v>-2.33</v>
      </c>
      <c r="J576" t="s">
        <v>12</v>
      </c>
      <c r="K576">
        <v>52815</v>
      </c>
      <c r="L576" t="s">
        <v>15</v>
      </c>
      <c r="M576" t="str">
        <f>M573</f>
        <v>FLR</v>
      </c>
      <c r="S576" t="e">
        <f t="shared" si="28"/>
        <v>#VALUE!</v>
      </c>
      <c r="T576" t="e">
        <f>SUMPRODUCT(--($D$2:M575=M576), --($B$2:K575=112414),$H$2:Q575)</f>
        <v>#VALUE!</v>
      </c>
      <c r="U576" t="e">
        <f>SUMPRODUCT(--($D$2:M575=M576), --($B$2:K575=22115),$H$2:Q575)</f>
        <v>#VALUE!</v>
      </c>
      <c r="V576" t="e">
        <f>SUMPRODUCT(--($D$2:M575=M576), --($B$2:K575=52815),$H$2:Q575)</f>
        <v>#VALUE!</v>
      </c>
      <c r="W576" s="15"/>
      <c r="X576" s="15"/>
      <c r="Y576" s="15"/>
      <c r="Z576" t="s">
        <v>243</v>
      </c>
      <c r="AB576" t="s">
        <v>244</v>
      </c>
      <c r="AC576" s="7">
        <f>AC573</f>
        <v>42279</v>
      </c>
      <c r="AD576" t="str">
        <f>M576&amp;" - "&amp;L576&amp;" - "&amp;J576&amp;" - "&amp;K576</f>
        <v>FLR - Div - Mt - 52815</v>
      </c>
      <c r="AG576" s="13">
        <f>-AG575</f>
        <v>0</v>
      </c>
      <c r="AI576" t="str">
        <f t="shared" si="29"/>
        <v>Dividend from FLR - Mt - 52815</v>
      </c>
      <c r="AK576" s="18"/>
      <c r="AL576" s="19"/>
      <c r="AM576" s="20"/>
      <c r="AN576" s="20"/>
      <c r="AO576" s="21"/>
      <c r="AP576" s="22"/>
    </row>
    <row r="577" spans="1:43" ht="15" hidden="1" thickBot="1" x14ac:dyDescent="0.4">
      <c r="A577" t="s">
        <v>845</v>
      </c>
      <c r="B577" t="s">
        <v>64</v>
      </c>
      <c r="C577" t="s">
        <v>12</v>
      </c>
      <c r="D577">
        <v>112414</v>
      </c>
      <c r="F577" s="7">
        <v>42292</v>
      </c>
      <c r="G577" t="s">
        <v>587</v>
      </c>
      <c r="H577">
        <v>0</v>
      </c>
      <c r="J577" t="s">
        <v>12</v>
      </c>
      <c r="K577">
        <v>112414</v>
      </c>
      <c r="L577" t="s">
        <v>15</v>
      </c>
      <c r="M577" t="str">
        <f>M576</f>
        <v>FLR</v>
      </c>
      <c r="N577" s="12">
        <f>AL576</f>
        <v>0</v>
      </c>
      <c r="O577" s="12" t="e">
        <f>LEFT(N577,(FIND(" ",N577,1)-1))</f>
        <v>#VALUE!</v>
      </c>
      <c r="P577" s="12" t="e">
        <f>_xlfn.NUMBERVALUE(O577)=S577</f>
        <v>#VALUE!</v>
      </c>
      <c r="S577" t="e">
        <f t="shared" si="28"/>
        <v>#VALUE!</v>
      </c>
      <c r="T577" t="e">
        <f>SUMPRODUCT(--($D$2:M576=M577), --($B$2:K576=112414),$H$2:Q576)</f>
        <v>#VALUE!</v>
      </c>
      <c r="U577" t="e">
        <f>SUMPRODUCT(--($D$2:M576=M577), --($B$2:K576=22115),$H$2:Q576)</f>
        <v>#VALUE!</v>
      </c>
      <c r="V577" t="e">
        <f>SUMPRODUCT(--($D$2:M576=M577), --($B$2:K576=52815),$H$2:Q576)</f>
        <v>#VALUE!</v>
      </c>
      <c r="W577" s="15"/>
      <c r="X577" s="15"/>
      <c r="Y577" s="15"/>
      <c r="Z577" t="s">
        <v>243</v>
      </c>
      <c r="AB577" t="s">
        <v>244</v>
      </c>
      <c r="AC577" s="7">
        <f>AC576</f>
        <v>42279</v>
      </c>
      <c r="AD577" t="str">
        <f>M577&amp;" - "&amp;L577&amp;" - "&amp;J577&amp;" - "&amp;K577</f>
        <v>FLR - Div - Mt - 112414</v>
      </c>
      <c r="AG577" s="13">
        <f>-AG576</f>
        <v>0</v>
      </c>
      <c r="AI577" t="str">
        <f t="shared" si="29"/>
        <v>Dividend from FLR - Mt - 112414</v>
      </c>
      <c r="AK577" s="18"/>
      <c r="AL577" s="19"/>
      <c r="AM577" s="20"/>
      <c r="AN577" s="20"/>
      <c r="AO577" s="21"/>
      <c r="AP577" s="22"/>
    </row>
    <row r="578" spans="1:43" ht="15" hidden="1" thickBot="1" x14ac:dyDescent="0.4">
      <c r="A578" t="s">
        <v>845</v>
      </c>
      <c r="B578" t="s">
        <v>64</v>
      </c>
      <c r="C578" t="s">
        <v>12</v>
      </c>
      <c r="D578">
        <v>112414</v>
      </c>
      <c r="F578" s="7">
        <v>42292</v>
      </c>
      <c r="G578" t="s">
        <v>102</v>
      </c>
      <c r="H578">
        <v>0</v>
      </c>
      <c r="J578" t="s">
        <v>12</v>
      </c>
      <c r="K578">
        <v>112414</v>
      </c>
      <c r="L578" t="s">
        <v>15</v>
      </c>
      <c r="M578" t="s">
        <v>64</v>
      </c>
      <c r="N578" s="12" t="s">
        <v>249</v>
      </c>
      <c r="R578" s="13" t="e">
        <f>ROUND(IF(K578=112414,W578,IF(K578=22115,X578,Y578))*AP578,2)</f>
        <v>#VALUE!</v>
      </c>
      <c r="S578" t="e">
        <f t="shared" si="28"/>
        <v>#VALUE!</v>
      </c>
      <c r="T578" t="e">
        <f>SUMPRODUCT(--($D$2:M577=M578), --($B$2:K577=112414),$H$2:Q577)</f>
        <v>#VALUE!</v>
      </c>
      <c r="U578" t="e">
        <f>SUMPRODUCT(--($D$2:M577=M578), --($B$2:K577=22115),$H$2:Q577)</f>
        <v>#VALUE!</v>
      </c>
      <c r="V578" t="e">
        <f>SUMPRODUCT(--($D$2:M577=M578), --($B$2:K577=52815),$H$2:Q577)</f>
        <v>#VALUE!</v>
      </c>
      <c r="W578" s="15" t="e">
        <f>T578/S578</f>
        <v>#VALUE!</v>
      </c>
      <c r="X578" s="15" t="e">
        <f>U578/S578</f>
        <v>#VALUE!</v>
      </c>
      <c r="Y578" s="15" t="e">
        <f>V578/S578</f>
        <v>#VALUE!</v>
      </c>
      <c r="Z578" t="s">
        <v>243</v>
      </c>
      <c r="AB578" t="s">
        <v>244</v>
      </c>
      <c r="AC578" s="7">
        <f>AK578</f>
        <v>42292</v>
      </c>
      <c r="AD578" t="s">
        <v>102</v>
      </c>
      <c r="AF578" t="str">
        <f>"Cash From "&amp;AI578</f>
        <v>Cash From Dividend from CPLA - Mt - 112414</v>
      </c>
      <c r="AG578" s="16" t="e">
        <f>R578</f>
        <v>#VALUE!</v>
      </c>
      <c r="AI578" t="str">
        <f t="shared" si="29"/>
        <v>Dividend from CPLA - Mt - 112414</v>
      </c>
      <c r="AK578" s="18">
        <v>42292</v>
      </c>
      <c r="AL578" s="19" t="s">
        <v>384</v>
      </c>
      <c r="AM578" s="20" t="s">
        <v>328</v>
      </c>
      <c r="AN578" s="20" t="s">
        <v>329</v>
      </c>
      <c r="AO578" s="21" t="s">
        <v>329</v>
      </c>
      <c r="AP578" s="22">
        <v>2.33</v>
      </c>
    </row>
    <row r="579" spans="1:43" ht="15" thickBot="1" x14ac:dyDescent="0.4">
      <c r="A579" t="s">
        <v>848</v>
      </c>
      <c r="B579" t="s">
        <v>38</v>
      </c>
      <c r="C579" t="s">
        <v>12</v>
      </c>
      <c r="D579">
        <v>52815</v>
      </c>
      <c r="E579">
        <v>156</v>
      </c>
      <c r="F579" s="7">
        <v>42296</v>
      </c>
      <c r="G579" t="s">
        <v>705</v>
      </c>
      <c r="H579">
        <v>998.08999999999992</v>
      </c>
      <c r="J579" t="s">
        <v>12</v>
      </c>
      <c r="K579">
        <v>52815</v>
      </c>
      <c r="L579" t="s">
        <v>14</v>
      </c>
      <c r="M579" t="s">
        <v>38</v>
      </c>
      <c r="Q579">
        <v>156</v>
      </c>
      <c r="S579"/>
      <c r="T579"/>
      <c r="U579"/>
      <c r="W579" s="15"/>
      <c r="X579" s="15"/>
      <c r="Y579" s="15"/>
      <c r="Z579" t="s">
        <v>243</v>
      </c>
      <c r="AB579" t="s">
        <v>244</v>
      </c>
      <c r="AC579" s="7">
        <v>42296</v>
      </c>
      <c r="AD579" t="str">
        <f>M579&amp;" - "&amp;L579&amp;" - "&amp;J579&amp;" - "&amp;K579</f>
        <v>LFVN - Inv - Mt - 52815</v>
      </c>
      <c r="AG579" s="23" t="e">
        <f>-SUM(AG565,AG573,AG569)</f>
        <v>#VALUE!</v>
      </c>
      <c r="AI579" t="str">
        <f t="shared" ref="AI579:AI584" si="30">"Purchase of "&amp;M579&amp;" - "&amp;J579&amp;" - "&amp;K579</f>
        <v>Purchase of LFVN - Mt - 52815</v>
      </c>
      <c r="AJ579" s="13"/>
      <c r="AK579" s="27"/>
      <c r="AL579" s="28"/>
      <c r="AM579" s="29"/>
      <c r="AN579" s="29"/>
      <c r="AO579" s="26"/>
      <c r="AP579" s="26"/>
      <c r="AQ579" s="25"/>
    </row>
    <row r="580" spans="1:43" ht="15" thickBot="1" x14ac:dyDescent="0.4">
      <c r="A580" t="s">
        <v>848</v>
      </c>
      <c r="B580" t="s">
        <v>38</v>
      </c>
      <c r="C580" t="s">
        <v>12</v>
      </c>
      <c r="D580">
        <v>52815</v>
      </c>
      <c r="E580"/>
      <c r="F580" s="7">
        <v>42296</v>
      </c>
      <c r="G580" t="s">
        <v>142</v>
      </c>
      <c r="H580">
        <v>50.559200000000004</v>
      </c>
      <c r="J580" t="s">
        <v>12</v>
      </c>
      <c r="K580">
        <v>52815</v>
      </c>
      <c r="M580" t="s">
        <v>38</v>
      </c>
      <c r="Q580"/>
      <c r="S580"/>
      <c r="T580"/>
      <c r="U580"/>
      <c r="W580" s="15"/>
      <c r="X580" s="15"/>
      <c r="Y580" s="15"/>
      <c r="Z580" t="s">
        <v>243</v>
      </c>
      <c r="AB580" t="s">
        <v>244</v>
      </c>
      <c r="AC580" s="7">
        <v>42296</v>
      </c>
      <c r="AD580" t="s">
        <v>142</v>
      </c>
      <c r="AG580" s="23">
        <f>-AG577</f>
        <v>0</v>
      </c>
      <c r="AI580" t="str">
        <f t="shared" si="30"/>
        <v>Purchase of LFVN - Mt - 52815</v>
      </c>
      <c r="AJ580" s="13"/>
      <c r="AK580" s="27"/>
      <c r="AL580" s="28"/>
      <c r="AM580" s="29"/>
      <c r="AN580" s="29"/>
      <c r="AO580" s="26"/>
      <c r="AP580" s="26"/>
      <c r="AQ580" s="25"/>
    </row>
    <row r="581" spans="1:43" ht="15" thickBot="1" x14ac:dyDescent="0.4">
      <c r="A581" t="s">
        <v>848</v>
      </c>
      <c r="B581" t="s">
        <v>38</v>
      </c>
      <c r="C581" t="s">
        <v>12</v>
      </c>
      <c r="D581">
        <v>52815</v>
      </c>
      <c r="E581"/>
      <c r="F581" s="7">
        <v>42296</v>
      </c>
      <c r="G581" t="s">
        <v>821</v>
      </c>
      <c r="H581">
        <v>1.03</v>
      </c>
      <c r="J581" t="s">
        <v>12</v>
      </c>
      <c r="K581">
        <v>52815</v>
      </c>
      <c r="L581" t="s">
        <v>589</v>
      </c>
      <c r="M581" t="s">
        <v>38</v>
      </c>
      <c r="Q581"/>
      <c r="S581"/>
      <c r="T581"/>
      <c r="U581"/>
      <c r="W581" s="15"/>
      <c r="X581" s="15"/>
      <c r="Y581" s="15"/>
      <c r="Z581" t="s">
        <v>243</v>
      </c>
      <c r="AB581" t="s">
        <v>244</v>
      </c>
      <c r="AC581" s="7">
        <v>42296</v>
      </c>
      <c r="AD581" t="str">
        <f>M581&amp;" - "&amp;L581&amp;" - "&amp;J581&amp;" - "&amp;K581</f>
        <v>LFVN - Purchase Fee - Mt - 52815</v>
      </c>
      <c r="AG581" s="23" t="e">
        <f>-SUM(AG567,AG575,AG571)</f>
        <v>#VALUE!</v>
      </c>
      <c r="AI581" t="str">
        <f t="shared" si="30"/>
        <v>Purchase of LFVN - Mt - 52815</v>
      </c>
      <c r="AJ581" s="13"/>
      <c r="AK581" s="27"/>
      <c r="AL581" s="28"/>
      <c r="AM581" s="29"/>
      <c r="AN581" s="29"/>
      <c r="AO581" s="26"/>
      <c r="AP581" s="26"/>
      <c r="AQ581" s="25"/>
    </row>
    <row r="582" spans="1:43" ht="15" thickBot="1" x14ac:dyDescent="0.4">
      <c r="A582" t="s">
        <v>848</v>
      </c>
      <c r="B582" t="s">
        <v>38</v>
      </c>
      <c r="C582" t="s">
        <v>12</v>
      </c>
      <c r="D582">
        <v>52815</v>
      </c>
      <c r="E582"/>
      <c r="F582" s="7">
        <v>42296</v>
      </c>
      <c r="G582" t="s">
        <v>141</v>
      </c>
      <c r="H582">
        <v>-74.01039999999999</v>
      </c>
      <c r="J582" t="s">
        <v>12</v>
      </c>
      <c r="K582">
        <v>52815</v>
      </c>
      <c r="M582" t="s">
        <v>38</v>
      </c>
      <c r="Q582"/>
      <c r="S582"/>
      <c r="T582"/>
      <c r="U582"/>
      <c r="W582" s="15"/>
      <c r="X582" s="15"/>
      <c r="Y582" s="15"/>
      <c r="Z582" t="s">
        <v>243</v>
      </c>
      <c r="AB582" t="s">
        <v>244</v>
      </c>
      <c r="AC582" s="7">
        <v>42296</v>
      </c>
      <c r="AD582" t="s">
        <v>141</v>
      </c>
      <c r="AG582" s="23">
        <f>-AG576</f>
        <v>0</v>
      </c>
      <c r="AI582" t="str">
        <f t="shared" si="30"/>
        <v>Purchase of LFVN - Mt - 52815</v>
      </c>
      <c r="AJ582" s="13"/>
      <c r="AK582" s="27"/>
      <c r="AL582" s="28"/>
      <c r="AM582" s="29"/>
      <c r="AN582" s="29"/>
      <c r="AO582" s="26"/>
      <c r="AP582" s="26"/>
      <c r="AQ582" s="25"/>
    </row>
    <row r="583" spans="1:43" ht="15" thickBot="1" x14ac:dyDescent="0.4">
      <c r="A583" t="s">
        <v>848</v>
      </c>
      <c r="B583" t="s">
        <v>38</v>
      </c>
      <c r="C583" t="s">
        <v>12</v>
      </c>
      <c r="D583">
        <v>52815</v>
      </c>
      <c r="E583"/>
      <c r="F583" s="7">
        <v>42296</v>
      </c>
      <c r="G583" t="s">
        <v>141</v>
      </c>
      <c r="H583">
        <v>-146.69880000000001</v>
      </c>
      <c r="J583" t="s">
        <v>12</v>
      </c>
      <c r="K583">
        <v>52815</v>
      </c>
      <c r="M583" t="s">
        <v>38</v>
      </c>
      <c r="Q583"/>
      <c r="S583"/>
      <c r="T583"/>
      <c r="U583"/>
      <c r="W583" s="15"/>
      <c r="X583" s="15"/>
      <c r="Y583" s="15"/>
      <c r="Z583" t="s">
        <v>243</v>
      </c>
      <c r="AB583" t="s">
        <v>244</v>
      </c>
      <c r="AC583" s="7">
        <v>42296</v>
      </c>
      <c r="AD583" t="s">
        <v>141</v>
      </c>
      <c r="AG583" s="23" t="e">
        <f>-AG574</f>
        <v>#VALUE!</v>
      </c>
      <c r="AI583" t="str">
        <f t="shared" si="30"/>
        <v>Purchase of LFVN - Mt - 52815</v>
      </c>
      <c r="AJ583" s="13"/>
      <c r="AK583" s="27"/>
      <c r="AL583" s="28"/>
      <c r="AM583" s="29"/>
      <c r="AN583" s="29"/>
      <c r="AO583" s="26"/>
      <c r="AP583" s="26"/>
      <c r="AQ583" s="25"/>
    </row>
    <row r="584" spans="1:43" ht="15" thickBot="1" x14ac:dyDescent="0.4">
      <c r="A584" t="s">
        <v>848</v>
      </c>
      <c r="B584" t="s">
        <v>38</v>
      </c>
      <c r="C584" t="s">
        <v>12</v>
      </c>
      <c r="D584">
        <v>52815</v>
      </c>
      <c r="F584" s="7">
        <v>42296</v>
      </c>
      <c r="G584" t="s">
        <v>102</v>
      </c>
      <c r="H584">
        <v>-828.97</v>
      </c>
      <c r="J584" t="s">
        <v>12</v>
      </c>
      <c r="K584">
        <v>52815</v>
      </c>
      <c r="M584" t="s">
        <v>38</v>
      </c>
      <c r="N584" s="12" t="s">
        <v>249</v>
      </c>
      <c r="S584"/>
      <c r="T584"/>
      <c r="U584"/>
      <c r="V584"/>
      <c r="W584" s="15"/>
      <c r="X584" s="15"/>
      <c r="Y584" s="15"/>
      <c r="Z584" t="s">
        <v>243</v>
      </c>
      <c r="AB584" t="s">
        <v>244</v>
      </c>
      <c r="AC584" s="7">
        <v>42296</v>
      </c>
      <c r="AD584" t="s">
        <v>102</v>
      </c>
      <c r="AF584" t="str">
        <f>"Cash To "&amp;AI584</f>
        <v>Cash To Purchase of LFVN - Mt - 52815</v>
      </c>
      <c r="AG584" s="23" t="e">
        <f>-(AG567+AG575+AG571)</f>
        <v>#VALUE!</v>
      </c>
      <c r="AI584" t="str">
        <f t="shared" si="30"/>
        <v>Purchase of LFVN - Mt - 52815</v>
      </c>
      <c r="AK584" s="35"/>
      <c r="AL584" s="35"/>
      <c r="AM584" s="35"/>
      <c r="AN584" s="35"/>
      <c r="AO584" s="21" t="s">
        <v>329</v>
      </c>
      <c r="AP584" s="20" t="s">
        <v>329</v>
      </c>
    </row>
    <row r="585" spans="1:43" ht="15" thickBot="1" x14ac:dyDescent="0.4">
      <c r="A585" t="s">
        <v>1399</v>
      </c>
      <c r="B585" t="s">
        <v>38</v>
      </c>
      <c r="C585" t="s">
        <v>12</v>
      </c>
      <c r="D585">
        <v>22115</v>
      </c>
      <c r="F585" s="7">
        <v>42296</v>
      </c>
      <c r="G585" t="s">
        <v>102</v>
      </c>
      <c r="H585">
        <v>266.53960000000001</v>
      </c>
      <c r="J585" t="s">
        <v>12</v>
      </c>
      <c r="K585">
        <v>22115</v>
      </c>
      <c r="M585" t="s">
        <v>38</v>
      </c>
      <c r="N585" s="12" t="s">
        <v>249</v>
      </c>
      <c r="S585"/>
      <c r="T585"/>
      <c r="U585"/>
      <c r="V585"/>
      <c r="W585" s="15"/>
      <c r="X585" s="15"/>
      <c r="Y585" s="15"/>
      <c r="Z585" t="s">
        <v>243</v>
      </c>
      <c r="AB585" t="s">
        <v>244</v>
      </c>
      <c r="AC585" s="7">
        <v>42296</v>
      </c>
      <c r="AD585" t="s">
        <v>102</v>
      </c>
      <c r="AF585" t="str">
        <f>"Cash From "&amp;AI585</f>
        <v>Cash From Sale of LFVN - Mt - 22115</v>
      </c>
      <c r="AG585" s="23">
        <f>0.76*350.71</f>
        <v>266.53960000000001</v>
      </c>
      <c r="AI585" t="str">
        <f t="shared" ref="AI585:AI596" si="31">"Sale of "&amp;M585&amp;" - "&amp;J585&amp;" - "&amp;K585</f>
        <v>Sale of LFVN - Mt - 22115</v>
      </c>
      <c r="AK585" s="18"/>
      <c r="AL585" s="19"/>
      <c r="AM585" s="20"/>
      <c r="AN585" s="20"/>
      <c r="AO585" s="21"/>
      <c r="AP585" s="22"/>
    </row>
    <row r="586" spans="1:43" ht="15" thickBot="1" x14ac:dyDescent="0.4">
      <c r="A586" t="s">
        <v>1399</v>
      </c>
      <c r="B586" t="s">
        <v>38</v>
      </c>
      <c r="C586" t="s">
        <v>12</v>
      </c>
      <c r="D586">
        <v>22115</v>
      </c>
      <c r="E586"/>
      <c r="F586" s="7">
        <v>42296</v>
      </c>
      <c r="G586" t="s">
        <v>141</v>
      </c>
      <c r="H586">
        <v>74.01039999999999</v>
      </c>
      <c r="J586" t="s">
        <v>12</v>
      </c>
      <c r="K586">
        <v>22115</v>
      </c>
      <c r="M586" t="s">
        <v>38</v>
      </c>
      <c r="Q586"/>
      <c r="S586"/>
      <c r="T586"/>
      <c r="U586"/>
      <c r="W586" s="15"/>
      <c r="X586" s="15"/>
      <c r="Y586" s="15"/>
      <c r="Z586" t="s">
        <v>243</v>
      </c>
      <c r="AB586" t="s">
        <v>244</v>
      </c>
      <c r="AC586" s="7">
        <v>42296</v>
      </c>
      <c r="AD586" t="s">
        <v>141</v>
      </c>
      <c r="AG586" s="23" t="e">
        <f>-SUM(AG583:AG585)</f>
        <v>#VALUE!</v>
      </c>
      <c r="AI586" t="str">
        <f t="shared" si="31"/>
        <v>Sale of LFVN - Mt - 22115</v>
      </c>
      <c r="AJ586" s="13"/>
      <c r="AK586" s="18">
        <v>42296</v>
      </c>
      <c r="AL586" s="24" t="s">
        <v>388</v>
      </c>
      <c r="AM586" s="20" t="s">
        <v>386</v>
      </c>
      <c r="AN586" s="20">
        <v>-503.92</v>
      </c>
      <c r="AO586" s="26"/>
      <c r="AP586" s="26"/>
      <c r="AQ586" s="25"/>
    </row>
    <row r="587" spans="1:43" ht="15" thickBot="1" x14ac:dyDescent="0.4">
      <c r="A587" t="s">
        <v>1399</v>
      </c>
      <c r="B587" t="s">
        <v>38</v>
      </c>
      <c r="C587" t="s">
        <v>12</v>
      </c>
      <c r="D587">
        <v>22115</v>
      </c>
      <c r="E587"/>
      <c r="F587" s="7">
        <v>42296</v>
      </c>
      <c r="G587" t="s">
        <v>789</v>
      </c>
      <c r="H587">
        <v>-0.36</v>
      </c>
      <c r="J587" t="s">
        <v>12</v>
      </c>
      <c r="K587">
        <v>22115</v>
      </c>
      <c r="L587" t="s">
        <v>589</v>
      </c>
      <c r="M587" t="s">
        <v>38</v>
      </c>
      <c r="Q587"/>
      <c r="S587"/>
      <c r="T587"/>
      <c r="U587"/>
      <c r="W587" s="15"/>
      <c r="X587" s="15"/>
      <c r="Y587" s="15"/>
      <c r="Z587" t="s">
        <v>243</v>
      </c>
      <c r="AB587" t="s">
        <v>244</v>
      </c>
      <c r="AC587" s="7">
        <v>42296</v>
      </c>
      <c r="AD587" t="str">
        <f>M587&amp;" - "&amp;L587&amp;" - "&amp;J587&amp;" - "&amp;K587</f>
        <v>LFVN - Purchase Fee - Mt - 22115</v>
      </c>
      <c r="AG587" s="23">
        <f>-SUMIF($U$1:$U$578,AD587,$X$1:$X$578)</f>
        <v>0</v>
      </c>
      <c r="AI587" t="str">
        <f t="shared" si="31"/>
        <v>Sale of LFVN - Mt - 22115</v>
      </c>
      <c r="AJ587" s="13"/>
      <c r="AK587" s="18">
        <v>42296</v>
      </c>
      <c r="AL587" s="24" t="s">
        <v>387</v>
      </c>
      <c r="AM587" s="20" t="s">
        <v>386</v>
      </c>
      <c r="AN587" s="20">
        <v>-236.12</v>
      </c>
      <c r="AO587" s="26"/>
      <c r="AP587" s="26"/>
      <c r="AQ587" s="25"/>
    </row>
    <row r="588" spans="1:43" ht="15" thickBot="1" x14ac:dyDescent="0.4">
      <c r="A588" t="s">
        <v>1399</v>
      </c>
      <c r="B588" t="s">
        <v>38</v>
      </c>
      <c r="C588" t="s">
        <v>12</v>
      </c>
      <c r="D588">
        <v>22115</v>
      </c>
      <c r="E588">
        <v>-350.71</v>
      </c>
      <c r="F588" s="7">
        <v>42296</v>
      </c>
      <c r="G588" t="s">
        <v>673</v>
      </c>
      <c r="H588">
        <v>-340.19</v>
      </c>
      <c r="J588" t="s">
        <v>12</v>
      </c>
      <c r="K588">
        <v>22115</v>
      </c>
      <c r="L588" t="s">
        <v>14</v>
      </c>
      <c r="M588" t="s">
        <v>38</v>
      </c>
      <c r="Q588">
        <v>-350.71</v>
      </c>
      <c r="S588"/>
      <c r="T588"/>
      <c r="U588"/>
      <c r="W588" s="15"/>
      <c r="X588" s="15"/>
      <c r="Y588" s="15"/>
      <c r="Z588" t="s">
        <v>243</v>
      </c>
      <c r="AB588" t="s">
        <v>244</v>
      </c>
      <c r="AC588" s="7">
        <v>42296</v>
      </c>
      <c r="AD588" t="str">
        <f>M588&amp;" - "&amp;L588&amp;" - "&amp;J588&amp;" - "&amp;K588</f>
        <v>LFVN - Inv - Mt - 22115</v>
      </c>
      <c r="AG588" s="23">
        <f>-SUMIF($U$1:$U$578,AD588,$X$1:$X$578)</f>
        <v>0</v>
      </c>
      <c r="AI588" t="str">
        <f t="shared" si="31"/>
        <v>Sale of LFVN - Mt - 22115</v>
      </c>
      <c r="AJ588" s="13"/>
      <c r="AK588" s="18">
        <v>42296</v>
      </c>
      <c r="AL588" s="24" t="s">
        <v>385</v>
      </c>
      <c r="AM588" s="20" t="s">
        <v>386</v>
      </c>
      <c r="AN588" s="20">
        <v>-350.71</v>
      </c>
      <c r="AO588" s="21" t="s">
        <v>329</v>
      </c>
      <c r="AP588" s="20" t="s">
        <v>329</v>
      </c>
      <c r="AQ588" s="25"/>
    </row>
    <row r="589" spans="1:43" ht="15" thickBot="1" x14ac:dyDescent="0.4">
      <c r="A589" t="s">
        <v>1399</v>
      </c>
      <c r="B589" t="s">
        <v>38</v>
      </c>
      <c r="C589" t="s">
        <v>12</v>
      </c>
      <c r="D589">
        <v>52815</v>
      </c>
      <c r="E589"/>
      <c r="F589" s="7">
        <v>42296</v>
      </c>
      <c r="G589" t="s">
        <v>102</v>
      </c>
      <c r="H589">
        <v>382.97919999999999</v>
      </c>
      <c r="J589" t="s">
        <v>12</v>
      </c>
      <c r="K589">
        <v>52815</v>
      </c>
      <c r="M589" t="s">
        <v>38</v>
      </c>
      <c r="N589" s="12" t="s">
        <v>249</v>
      </c>
      <c r="Q589"/>
      <c r="S589"/>
      <c r="T589"/>
      <c r="U589"/>
      <c r="W589" s="15"/>
      <c r="X589" s="15"/>
      <c r="Y589" s="15"/>
      <c r="Z589" t="s">
        <v>243</v>
      </c>
      <c r="AB589" t="s">
        <v>244</v>
      </c>
      <c r="AC589" s="7">
        <v>42296</v>
      </c>
      <c r="AD589" t="s">
        <v>102</v>
      </c>
      <c r="AF589" t="str">
        <f>"Cash From "&amp;AI589</f>
        <v>Cash From Sale of LFVN - Mt - 52815</v>
      </c>
      <c r="AG589" s="23">
        <f>0.76*503.92</f>
        <v>382.97919999999999</v>
      </c>
      <c r="AI589" t="str">
        <f t="shared" si="31"/>
        <v>Sale of LFVN - Mt - 52815</v>
      </c>
      <c r="AJ589" s="13"/>
      <c r="AK589" s="18">
        <v>42296</v>
      </c>
      <c r="AL589" s="24" t="s">
        <v>389</v>
      </c>
      <c r="AM589" s="20" t="s">
        <v>386</v>
      </c>
      <c r="AN589" s="20">
        <v>155.82149999999999</v>
      </c>
      <c r="AO589" s="26"/>
      <c r="AP589" s="26"/>
      <c r="AQ589" s="25"/>
    </row>
    <row r="590" spans="1:43" ht="15" thickBot="1" x14ac:dyDescent="0.4">
      <c r="A590" t="s">
        <v>1399</v>
      </c>
      <c r="B590" t="s">
        <v>38</v>
      </c>
      <c r="C590" t="s">
        <v>12</v>
      </c>
      <c r="D590">
        <v>52815</v>
      </c>
      <c r="E590"/>
      <c r="F590" s="7">
        <v>42296</v>
      </c>
      <c r="G590" t="s">
        <v>821</v>
      </c>
      <c r="H590">
        <v>-0.34</v>
      </c>
      <c r="J590" t="s">
        <v>12</v>
      </c>
      <c r="K590">
        <v>52815</v>
      </c>
      <c r="L590" t="s">
        <v>589</v>
      </c>
      <c r="M590" t="s">
        <v>38</v>
      </c>
      <c r="Q590"/>
      <c r="S590"/>
      <c r="T590"/>
      <c r="U590"/>
      <c r="W590" s="15"/>
      <c r="X590" s="15"/>
      <c r="Y590" s="15"/>
      <c r="Z590" t="s">
        <v>243</v>
      </c>
      <c r="AB590" t="s">
        <v>244</v>
      </c>
      <c r="AC590" s="7">
        <v>42296</v>
      </c>
      <c r="AD590" t="str">
        <f>M590&amp;" - "&amp;L590&amp;" - "&amp;J590&amp;" - "&amp;K590</f>
        <v>LFVN - Purchase Fee - Mt - 52815</v>
      </c>
      <c r="AG590" s="23">
        <f>-SUMIF($U$1:$U$578,AD590,$X$1:$X$578)</f>
        <v>0</v>
      </c>
      <c r="AI590" t="str">
        <f t="shared" si="31"/>
        <v>Sale of LFVN - Mt - 52815</v>
      </c>
      <c r="AJ590" s="13"/>
      <c r="AK590" s="18">
        <v>42297</v>
      </c>
      <c r="AL590" s="24" t="s">
        <v>391</v>
      </c>
      <c r="AM590" s="20" t="s">
        <v>386</v>
      </c>
      <c r="AN590" s="20">
        <v>156</v>
      </c>
      <c r="AO590" s="26"/>
      <c r="AP590" s="26"/>
      <c r="AQ590" s="25"/>
    </row>
    <row r="591" spans="1:43" ht="15" thickBot="1" x14ac:dyDescent="0.4">
      <c r="A591" t="s">
        <v>1399</v>
      </c>
      <c r="B591" t="s">
        <v>38</v>
      </c>
      <c r="C591" t="s">
        <v>12</v>
      </c>
      <c r="D591">
        <v>52815</v>
      </c>
      <c r="E591"/>
      <c r="F591" s="7">
        <v>42296</v>
      </c>
      <c r="G591" t="s">
        <v>142</v>
      </c>
      <c r="H591">
        <v>-50.559200000000004</v>
      </c>
      <c r="J591" t="s">
        <v>12</v>
      </c>
      <c r="K591">
        <v>52815</v>
      </c>
      <c r="M591" t="s">
        <v>38</v>
      </c>
      <c r="Q591"/>
      <c r="S591"/>
      <c r="T591"/>
      <c r="U591"/>
      <c r="W591" s="15"/>
      <c r="X591" s="15"/>
      <c r="Y591" s="15"/>
      <c r="Z591" t="s">
        <v>243</v>
      </c>
      <c r="AB591" t="s">
        <v>244</v>
      </c>
      <c r="AC591" s="7">
        <v>42296</v>
      </c>
      <c r="AD591" t="s">
        <v>142</v>
      </c>
      <c r="AG591" s="23">
        <f>-SUM(AG588:AG590)</f>
        <v>-382.97919999999999</v>
      </c>
      <c r="AI591" t="str">
        <f t="shared" si="31"/>
        <v>Sale of LFVN - Mt - 52815</v>
      </c>
      <c r="AJ591" s="13"/>
      <c r="AK591" s="27"/>
      <c r="AL591" s="28"/>
      <c r="AM591" s="29"/>
      <c r="AN591" s="29"/>
      <c r="AO591" s="26"/>
      <c r="AP591" s="26"/>
      <c r="AQ591" s="25"/>
    </row>
    <row r="592" spans="1:43" ht="15" thickBot="1" x14ac:dyDescent="0.4">
      <c r="A592" t="s">
        <v>1399</v>
      </c>
      <c r="B592" t="s">
        <v>38</v>
      </c>
      <c r="C592" t="s">
        <v>12</v>
      </c>
      <c r="D592">
        <v>52815</v>
      </c>
      <c r="E592">
        <v>-503.92</v>
      </c>
      <c r="F592" s="7">
        <v>42296</v>
      </c>
      <c r="G592" t="s">
        <v>705</v>
      </c>
      <c r="H592">
        <v>-332.08</v>
      </c>
      <c r="J592" t="s">
        <v>12</v>
      </c>
      <c r="K592">
        <v>52815</v>
      </c>
      <c r="L592" t="s">
        <v>14</v>
      </c>
      <c r="M592" t="s">
        <v>38</v>
      </c>
      <c r="Q592">
        <v>-503.92</v>
      </c>
      <c r="S592"/>
      <c r="T592"/>
      <c r="U592"/>
      <c r="W592" s="15"/>
      <c r="X592" s="15"/>
      <c r="Y592" s="15"/>
      <c r="Z592" t="s">
        <v>243</v>
      </c>
      <c r="AB592" t="s">
        <v>244</v>
      </c>
      <c r="AC592" s="7">
        <v>42296</v>
      </c>
      <c r="AD592" t="str">
        <f>M592&amp;" - "&amp;L592&amp;" - "&amp;J592&amp;" - "&amp;K592</f>
        <v>LFVN - Inv - Mt - 52815</v>
      </c>
      <c r="AG592" s="23">
        <f>-SUMIF($U$1:$U$578,AD592,$X$1:$X$578)</f>
        <v>0</v>
      </c>
      <c r="AI592" t="str">
        <f t="shared" si="31"/>
        <v>Sale of LFVN - Mt - 52815</v>
      </c>
      <c r="AJ592" s="13"/>
      <c r="AK592" s="18">
        <v>42297</v>
      </c>
      <c r="AL592" s="24" t="s">
        <v>390</v>
      </c>
      <c r="AM592" s="20" t="s">
        <v>386</v>
      </c>
      <c r="AN592" s="20">
        <v>-155.82149999999999</v>
      </c>
      <c r="AO592" s="26"/>
      <c r="AP592" s="26"/>
      <c r="AQ592" s="25"/>
    </row>
    <row r="593" spans="1:43" ht="15" thickBot="1" x14ac:dyDescent="0.4">
      <c r="A593" t="s">
        <v>1399</v>
      </c>
      <c r="B593" t="s">
        <v>38</v>
      </c>
      <c r="C593" t="s">
        <v>12</v>
      </c>
      <c r="D593">
        <v>112414</v>
      </c>
      <c r="F593" s="7">
        <v>42296</v>
      </c>
      <c r="G593" t="s">
        <v>102</v>
      </c>
      <c r="H593">
        <v>179.4512</v>
      </c>
      <c r="J593" t="s">
        <v>12</v>
      </c>
      <c r="K593">
        <v>112414</v>
      </c>
      <c r="M593" t="s">
        <v>38</v>
      </c>
      <c r="N593" s="12" t="s">
        <v>249</v>
      </c>
      <c r="S593"/>
      <c r="T593"/>
      <c r="U593"/>
      <c r="V593"/>
      <c r="W593" s="15"/>
      <c r="X593" s="15"/>
      <c r="Y593" s="15"/>
      <c r="Z593" t="s">
        <v>243</v>
      </c>
      <c r="AB593" t="s">
        <v>244</v>
      </c>
      <c r="AC593" s="7">
        <v>42296</v>
      </c>
      <c r="AD593" t="s">
        <v>102</v>
      </c>
      <c r="AF593" t="str">
        <f>"Cash From "&amp;AI593</f>
        <v>Cash From Sale of LFVN - Mt - 112414</v>
      </c>
      <c r="AG593" s="23">
        <f>0.76*236.12</f>
        <v>179.4512</v>
      </c>
      <c r="AI593" t="str">
        <f t="shared" si="31"/>
        <v>Sale of LFVN - Mt - 112414</v>
      </c>
      <c r="AK593" s="18"/>
      <c r="AL593" s="19"/>
      <c r="AM593" s="20"/>
      <c r="AN593" s="20"/>
      <c r="AO593" s="21"/>
      <c r="AP593" s="22"/>
    </row>
    <row r="594" spans="1:43" ht="15" thickBot="1" x14ac:dyDescent="0.4">
      <c r="A594" t="s">
        <v>1399</v>
      </c>
      <c r="B594" t="s">
        <v>38</v>
      </c>
      <c r="C594" t="s">
        <v>12</v>
      </c>
      <c r="D594">
        <v>112414</v>
      </c>
      <c r="E594"/>
      <c r="F594" s="7">
        <v>42296</v>
      </c>
      <c r="G594" t="s">
        <v>141</v>
      </c>
      <c r="H594">
        <v>146.69880000000001</v>
      </c>
      <c r="J594" t="s">
        <v>12</v>
      </c>
      <c r="K594">
        <v>112414</v>
      </c>
      <c r="M594" t="s">
        <v>38</v>
      </c>
      <c r="Q594"/>
      <c r="S594"/>
      <c r="T594"/>
      <c r="U594"/>
      <c r="W594" s="15"/>
      <c r="X594" s="15"/>
      <c r="Y594" s="15"/>
      <c r="Z594" t="s">
        <v>243</v>
      </c>
      <c r="AB594" t="s">
        <v>244</v>
      </c>
      <c r="AC594" s="7">
        <v>42296</v>
      </c>
      <c r="AD594" t="s">
        <v>141</v>
      </c>
      <c r="AG594" s="23">
        <f>-SUM(AG591:AG593)</f>
        <v>203.52799999999999</v>
      </c>
      <c r="AI594" t="str">
        <f t="shared" si="31"/>
        <v>Sale of LFVN - Mt - 112414</v>
      </c>
      <c r="AJ594" s="13"/>
      <c r="AK594" s="18"/>
      <c r="AL594" s="24"/>
      <c r="AM594" s="20"/>
      <c r="AN594" s="20"/>
      <c r="AO594" s="26"/>
      <c r="AP594" s="26"/>
      <c r="AQ594" s="25"/>
    </row>
    <row r="595" spans="1:43" ht="15" thickBot="1" x14ac:dyDescent="0.4">
      <c r="A595" t="s">
        <v>1399</v>
      </c>
      <c r="B595" t="s">
        <v>38</v>
      </c>
      <c r="C595" t="s">
        <v>12</v>
      </c>
      <c r="D595">
        <v>112414</v>
      </c>
      <c r="E595"/>
      <c r="F595" s="7">
        <v>42296</v>
      </c>
      <c r="G595" t="s">
        <v>763</v>
      </c>
      <c r="H595">
        <v>-0.33</v>
      </c>
      <c r="J595" t="s">
        <v>12</v>
      </c>
      <c r="K595">
        <v>112414</v>
      </c>
      <c r="L595" t="s">
        <v>589</v>
      </c>
      <c r="M595" t="s">
        <v>38</v>
      </c>
      <c r="Q595"/>
      <c r="S595"/>
      <c r="T595"/>
      <c r="U595"/>
      <c r="W595" s="15"/>
      <c r="X595" s="15"/>
      <c r="Y595" s="15"/>
      <c r="Z595" t="s">
        <v>243</v>
      </c>
      <c r="AB595" t="s">
        <v>244</v>
      </c>
      <c r="AC595" s="7">
        <v>42296</v>
      </c>
      <c r="AD595" t="str">
        <f>M595&amp;" - "&amp;L595&amp;" - "&amp;J595&amp;" - "&amp;K595</f>
        <v>LFVN - Purchase Fee - Mt - 112414</v>
      </c>
      <c r="AG595" s="23">
        <f>-SUMIF($U$1:$U$578,AD595,$X$1:$X$578)</f>
        <v>0</v>
      </c>
      <c r="AI595" t="str">
        <f t="shared" si="31"/>
        <v>Sale of LFVN - Mt - 112414</v>
      </c>
      <c r="AJ595" s="13"/>
      <c r="AK595" s="18"/>
      <c r="AL595" s="24"/>
      <c r="AM595" s="20"/>
      <c r="AN595" s="20"/>
      <c r="AO595" s="26"/>
      <c r="AP595" s="26"/>
      <c r="AQ595" s="25"/>
    </row>
    <row r="596" spans="1:43" ht="15" thickBot="1" x14ac:dyDescent="0.4">
      <c r="A596" t="s">
        <v>1399</v>
      </c>
      <c r="B596" t="s">
        <v>38</v>
      </c>
      <c r="C596" t="s">
        <v>12</v>
      </c>
      <c r="D596">
        <v>112414</v>
      </c>
      <c r="E596">
        <v>-236.12</v>
      </c>
      <c r="F596" s="7">
        <v>42296</v>
      </c>
      <c r="G596" t="s">
        <v>647</v>
      </c>
      <c r="H596">
        <v>-325.82</v>
      </c>
      <c r="J596" t="s">
        <v>12</v>
      </c>
      <c r="K596">
        <v>112414</v>
      </c>
      <c r="L596" t="s">
        <v>14</v>
      </c>
      <c r="M596" t="s">
        <v>38</v>
      </c>
      <c r="Q596">
        <v>-236.12</v>
      </c>
      <c r="S596"/>
      <c r="T596"/>
      <c r="U596"/>
      <c r="W596" s="15"/>
      <c r="X596" s="15"/>
      <c r="Y596" s="15"/>
      <c r="Z596" t="s">
        <v>243</v>
      </c>
      <c r="AB596" t="s">
        <v>244</v>
      </c>
      <c r="AC596" s="7">
        <v>42296</v>
      </c>
      <c r="AD596" t="str">
        <f>M596&amp;" - "&amp;L596&amp;" - "&amp;J596&amp;" - "&amp;K596</f>
        <v>LFVN - Inv - Mt - 112414</v>
      </c>
      <c r="AG596" s="23">
        <f>-SUMIF($U$1:$U$578,AD596,$X$1:$X$578)</f>
        <v>0</v>
      </c>
      <c r="AI596" t="str">
        <f t="shared" si="31"/>
        <v>Sale of LFVN - Mt - 112414</v>
      </c>
      <c r="AJ596" s="13"/>
      <c r="AK596" s="51"/>
      <c r="AL596" s="58"/>
      <c r="AM596" s="48"/>
      <c r="AN596" s="48"/>
      <c r="AO596" s="21" t="s">
        <v>329</v>
      </c>
      <c r="AP596" s="20" t="s">
        <v>329</v>
      </c>
      <c r="AQ596" s="25"/>
    </row>
    <row r="597" spans="1:43" ht="15" hidden="1" thickBot="1" x14ac:dyDescent="0.4">
      <c r="A597" t="s">
        <v>845</v>
      </c>
      <c r="B597" t="s">
        <v>30</v>
      </c>
      <c r="C597" t="s">
        <v>12</v>
      </c>
      <c r="D597">
        <v>22115</v>
      </c>
      <c r="F597" s="7">
        <v>42298</v>
      </c>
      <c r="G597" t="s">
        <v>587</v>
      </c>
      <c r="H597">
        <v>0</v>
      </c>
      <c r="J597" t="s">
        <v>12</v>
      </c>
      <c r="K597">
        <v>22115</v>
      </c>
      <c r="L597" t="s">
        <v>15</v>
      </c>
      <c r="M597" t="str">
        <f>M594</f>
        <v>LFVN</v>
      </c>
      <c r="S597" t="e">
        <f t="shared" ref="S597:S614" si="32">SUM(T597:V597)</f>
        <v>#VALUE!</v>
      </c>
      <c r="T597" t="e">
        <f>SUMPRODUCT(--($D$2:M596=M597), --($B$2:K596=112414),$H$2:Q596)</f>
        <v>#VALUE!</v>
      </c>
      <c r="U597" t="e">
        <f>SUMPRODUCT(--($D$2:M596=M597), --($B$2:K596=22115),$H$2:Q596)</f>
        <v>#VALUE!</v>
      </c>
      <c r="V597" t="e">
        <f>SUMPRODUCT(--($D$2:M596=M597), --($B$2:K596=52815),$H$2:Q596)</f>
        <v>#VALUE!</v>
      </c>
      <c r="W597" s="15"/>
      <c r="X597" s="15"/>
      <c r="Y597" s="15"/>
      <c r="Z597" t="s">
        <v>243</v>
      </c>
      <c r="AB597" t="s">
        <v>244</v>
      </c>
      <c r="AC597" s="7">
        <f>AC594</f>
        <v>42296</v>
      </c>
      <c r="AD597" t="str">
        <f>M597&amp;" - "&amp;L597&amp;" - "&amp;J597&amp;" - "&amp;K597</f>
        <v>LFVN - Div - Mt - 22115</v>
      </c>
      <c r="AG597" s="13">
        <f>-AG596</f>
        <v>0</v>
      </c>
      <c r="AI597" t="str">
        <f t="shared" ref="AI597:AI614" si="33">"Dividend from "&amp;M597&amp;" - "&amp;J597&amp;" - "&amp;K597</f>
        <v>Dividend from LFVN - Mt - 22115</v>
      </c>
      <c r="AK597" s="18"/>
      <c r="AL597" s="19"/>
      <c r="AM597" s="20"/>
      <c r="AN597" s="20"/>
      <c r="AO597" s="21"/>
      <c r="AP597" s="22"/>
    </row>
    <row r="598" spans="1:43" ht="15" hidden="1" thickBot="1" x14ac:dyDescent="0.4">
      <c r="A598" t="s">
        <v>845</v>
      </c>
      <c r="B598" t="s">
        <v>30</v>
      </c>
      <c r="C598" t="s">
        <v>12</v>
      </c>
      <c r="D598">
        <v>22115</v>
      </c>
      <c r="F598" s="7">
        <v>42298</v>
      </c>
      <c r="G598" t="s">
        <v>102</v>
      </c>
      <c r="H598">
        <v>0</v>
      </c>
      <c r="J598" t="s">
        <v>12</v>
      </c>
      <c r="K598">
        <v>22115</v>
      </c>
      <c r="L598" t="s">
        <v>15</v>
      </c>
      <c r="M598" t="str">
        <f>M596</f>
        <v>LFVN</v>
      </c>
      <c r="N598" s="12" t="s">
        <v>249</v>
      </c>
      <c r="R598" s="13" t="e">
        <f>ROUND(IF(K598=112414,W598,IF(K598=22115,X598,Y598))*AP596,2)</f>
        <v>#VALUE!</v>
      </c>
      <c r="S598" t="e">
        <f t="shared" si="32"/>
        <v>#VALUE!</v>
      </c>
      <c r="T598" t="e">
        <f>SUMPRODUCT(--($D$2:M597=M598), --($B$2:K597=112414),$H$2:Q597)</f>
        <v>#VALUE!</v>
      </c>
      <c r="U598" t="e">
        <f>SUMPRODUCT(--($D$2:M597=M598), --($B$2:K597=22115),$H$2:Q597)</f>
        <v>#VALUE!</v>
      </c>
      <c r="V598" t="e">
        <f>SUMPRODUCT(--($D$2:M597=M598), --($B$2:K597=52815),$H$2:Q597)</f>
        <v>#VALUE!</v>
      </c>
      <c r="W598" s="15" t="e">
        <f>T598/S598</f>
        <v>#VALUE!</v>
      </c>
      <c r="X598" s="15" t="e">
        <f>U598/S598</f>
        <v>#VALUE!</v>
      </c>
      <c r="Y598" s="15" t="e">
        <f>V598/S598</f>
        <v>#VALUE!</v>
      </c>
      <c r="Z598" t="s">
        <v>243</v>
      </c>
      <c r="AB598" t="s">
        <v>244</v>
      </c>
      <c r="AC598" s="7">
        <f>AC596</f>
        <v>42296</v>
      </c>
      <c r="AD598" t="s">
        <v>102</v>
      </c>
      <c r="AF598" t="str">
        <f>"Cash From "&amp;AI598</f>
        <v>Cash From Dividend from LFVN - Mt - 22115</v>
      </c>
      <c r="AG598" s="16" t="e">
        <f>R598</f>
        <v>#VALUE!</v>
      </c>
      <c r="AI598" t="str">
        <f t="shared" si="33"/>
        <v>Dividend from LFVN - Mt - 22115</v>
      </c>
      <c r="AK598" s="18"/>
      <c r="AL598" s="19"/>
      <c r="AM598" s="20"/>
      <c r="AN598" s="20"/>
      <c r="AO598" s="21"/>
      <c r="AP598" s="22"/>
    </row>
    <row r="599" spans="1:43" ht="15" hidden="1" thickBot="1" x14ac:dyDescent="0.4">
      <c r="A599" t="s">
        <v>845</v>
      </c>
      <c r="B599" t="s">
        <v>30</v>
      </c>
      <c r="C599" t="s">
        <v>12</v>
      </c>
      <c r="D599">
        <v>52815</v>
      </c>
      <c r="F599" s="7">
        <v>42298</v>
      </c>
      <c r="G599" t="s">
        <v>102</v>
      </c>
      <c r="H599">
        <v>2.4100000000000006</v>
      </c>
      <c r="J599" t="s">
        <v>12</v>
      </c>
      <c r="K599">
        <v>52815</v>
      </c>
      <c r="L599" t="s">
        <v>15</v>
      </c>
      <c r="M599" t="str">
        <f>M597</f>
        <v>LFVN</v>
      </c>
      <c r="N599" s="12" t="s">
        <v>249</v>
      </c>
      <c r="R599" s="13">
        <f>AP595-R595-R597</f>
        <v>0</v>
      </c>
      <c r="S599" t="e">
        <f t="shared" si="32"/>
        <v>#VALUE!</v>
      </c>
      <c r="T599" t="e">
        <f>SUMPRODUCT(--($D$2:M598=M599), --($B$2:K598=112414),$H$2:Q598)</f>
        <v>#VALUE!</v>
      </c>
      <c r="U599" t="e">
        <f>SUMPRODUCT(--($D$2:M598=M599), --($B$2:K598=22115),$H$2:Q598)</f>
        <v>#VALUE!</v>
      </c>
      <c r="V599" t="e">
        <f>SUMPRODUCT(--($D$2:M598=M599), --($B$2:K598=52815),$H$2:Q598)</f>
        <v>#VALUE!</v>
      </c>
      <c r="W599" s="15" t="e">
        <f>T599/S599</f>
        <v>#VALUE!</v>
      </c>
      <c r="X599" s="15" t="e">
        <f>U599/S599</f>
        <v>#VALUE!</v>
      </c>
      <c r="Y599" s="15" t="e">
        <f>V599/S599</f>
        <v>#VALUE!</v>
      </c>
      <c r="Z599" t="s">
        <v>243</v>
      </c>
      <c r="AB599" t="s">
        <v>244</v>
      </c>
      <c r="AC599" s="7">
        <f>AC597</f>
        <v>42296</v>
      </c>
      <c r="AD599" t="s">
        <v>102</v>
      </c>
      <c r="AF599" t="str">
        <f>"Cash From "&amp;AI599</f>
        <v>Cash From Dividend from LFVN - Mt - 52815</v>
      </c>
      <c r="AG599" s="16">
        <f>R599</f>
        <v>0</v>
      </c>
      <c r="AI599" t="str">
        <f t="shared" si="33"/>
        <v>Dividend from LFVN - Mt - 52815</v>
      </c>
      <c r="AK599" s="18"/>
      <c r="AL599" s="19"/>
      <c r="AM599" s="20"/>
      <c r="AN599" s="20"/>
      <c r="AO599" s="21"/>
      <c r="AP599" s="22"/>
    </row>
    <row r="600" spans="1:43" ht="15" hidden="1" thickBot="1" x14ac:dyDescent="0.4">
      <c r="A600" t="s">
        <v>845</v>
      </c>
      <c r="B600" t="s">
        <v>30</v>
      </c>
      <c r="C600" t="s">
        <v>12</v>
      </c>
      <c r="D600">
        <v>52815</v>
      </c>
      <c r="F600" s="7">
        <v>42298</v>
      </c>
      <c r="G600" t="s">
        <v>587</v>
      </c>
      <c r="H600">
        <v>-2.4100000000000006</v>
      </c>
      <c r="J600" t="s">
        <v>12</v>
      </c>
      <c r="K600">
        <v>52815</v>
      </c>
      <c r="L600" t="s">
        <v>15</v>
      </c>
      <c r="M600" t="str">
        <f>M597</f>
        <v>LFVN</v>
      </c>
      <c r="S600" t="e">
        <f t="shared" si="32"/>
        <v>#VALUE!</v>
      </c>
      <c r="T600" t="e">
        <f>SUMPRODUCT(--($D$2:M599=M600), --($B$2:K599=112414),$H$2:Q599)</f>
        <v>#VALUE!</v>
      </c>
      <c r="U600" t="e">
        <f>SUMPRODUCT(--($D$2:M599=M600), --($B$2:K599=22115),$H$2:Q599)</f>
        <v>#VALUE!</v>
      </c>
      <c r="V600" t="e">
        <f>SUMPRODUCT(--($D$2:M599=M600), --($B$2:K599=52815),$H$2:Q599)</f>
        <v>#VALUE!</v>
      </c>
      <c r="W600" s="15"/>
      <c r="X600" s="15"/>
      <c r="Y600" s="15"/>
      <c r="Z600" t="s">
        <v>243</v>
      </c>
      <c r="AB600" t="s">
        <v>244</v>
      </c>
      <c r="AC600" s="7">
        <f>AC597</f>
        <v>42296</v>
      </c>
      <c r="AD600" t="str">
        <f>M600&amp;" - "&amp;L600&amp;" - "&amp;J600&amp;" - "&amp;K600</f>
        <v>LFVN - Div - Mt - 52815</v>
      </c>
      <c r="AG600" s="13">
        <f>-AG599</f>
        <v>0</v>
      </c>
      <c r="AI600" t="str">
        <f t="shared" si="33"/>
        <v>Dividend from LFVN - Mt - 52815</v>
      </c>
      <c r="AK600" s="18"/>
      <c r="AL600" s="19"/>
      <c r="AM600" s="20"/>
      <c r="AN600" s="20"/>
      <c r="AO600" s="21"/>
      <c r="AP600" s="22"/>
    </row>
    <row r="601" spans="1:43" ht="15" hidden="1" thickBot="1" x14ac:dyDescent="0.4">
      <c r="A601" t="s">
        <v>845</v>
      </c>
      <c r="B601" t="s">
        <v>30</v>
      </c>
      <c r="C601" t="s">
        <v>12</v>
      </c>
      <c r="D601">
        <v>112414</v>
      </c>
      <c r="F601" s="7">
        <v>42298</v>
      </c>
      <c r="G601" t="s">
        <v>102</v>
      </c>
      <c r="H601">
        <v>2.5299999999999998</v>
      </c>
      <c r="J601" t="s">
        <v>12</v>
      </c>
      <c r="K601">
        <v>112414</v>
      </c>
      <c r="L601" t="s">
        <v>15</v>
      </c>
      <c r="M601" t="s">
        <v>30</v>
      </c>
      <c r="N601" s="12" t="s">
        <v>249</v>
      </c>
      <c r="R601" s="13" t="e">
        <f>ROUND(IF(K601=112414,W601,IF(K601=22115,X601,Y601))*AP601,2)</f>
        <v>#VALUE!</v>
      </c>
      <c r="S601" t="e">
        <f t="shared" si="32"/>
        <v>#VALUE!</v>
      </c>
      <c r="T601" t="e">
        <f>SUMPRODUCT(--($D$2:M600=M601), --($B$2:K600=112414),$H$2:Q600)</f>
        <v>#VALUE!</v>
      </c>
      <c r="U601" t="e">
        <f>SUMPRODUCT(--($D$2:M600=M601), --($B$2:K600=22115),$H$2:Q600)</f>
        <v>#VALUE!</v>
      </c>
      <c r="V601" t="e">
        <f>SUMPRODUCT(--($D$2:M600=M601), --($B$2:K600=52815),$H$2:Q600)</f>
        <v>#VALUE!</v>
      </c>
      <c r="W601" s="15" t="e">
        <f>T601/S601</f>
        <v>#VALUE!</v>
      </c>
      <c r="X601" s="15" t="e">
        <f>U601/S601</f>
        <v>#VALUE!</v>
      </c>
      <c r="Y601" s="15" t="e">
        <f>V601/S601</f>
        <v>#VALUE!</v>
      </c>
      <c r="Z601" t="s">
        <v>243</v>
      </c>
      <c r="AB601" t="s">
        <v>244</v>
      </c>
      <c r="AC601" s="7">
        <f>AK601</f>
        <v>42298</v>
      </c>
      <c r="AD601" t="s">
        <v>102</v>
      </c>
      <c r="AF601" t="str">
        <f>"Cash From "&amp;AI601</f>
        <v>Cash From Dividend from CSCO - Mt - 112414</v>
      </c>
      <c r="AG601" s="16" t="e">
        <f>R601</f>
        <v>#VALUE!</v>
      </c>
      <c r="AI601" t="str">
        <f t="shared" si="33"/>
        <v>Dividend from CSCO - Mt - 112414</v>
      </c>
      <c r="AK601" s="18">
        <v>42298</v>
      </c>
      <c r="AL601" s="19" t="s">
        <v>392</v>
      </c>
      <c r="AM601" s="20" t="s">
        <v>328</v>
      </c>
      <c r="AN601" s="20" t="s">
        <v>329</v>
      </c>
      <c r="AO601" s="21" t="s">
        <v>329</v>
      </c>
      <c r="AP601" s="22">
        <v>4.9400000000000004</v>
      </c>
    </row>
    <row r="602" spans="1:43" ht="15" hidden="1" thickBot="1" x14ac:dyDescent="0.4">
      <c r="A602" t="s">
        <v>845</v>
      </c>
      <c r="B602" t="s">
        <v>30</v>
      </c>
      <c r="C602" t="s">
        <v>12</v>
      </c>
      <c r="D602">
        <v>112414</v>
      </c>
      <c r="F602" s="7">
        <v>42298</v>
      </c>
      <c r="G602" t="s">
        <v>587</v>
      </c>
      <c r="H602">
        <v>-2.5299999999999998</v>
      </c>
      <c r="J602" t="s">
        <v>12</v>
      </c>
      <c r="K602">
        <v>112414</v>
      </c>
      <c r="L602" t="s">
        <v>15</v>
      </c>
      <c r="M602" t="str">
        <f>M601</f>
        <v>CSCO</v>
      </c>
      <c r="N602" s="12" t="str">
        <f>AL601</f>
        <v>23.5300 SHRS CISCO SYSTEMS INC RD 10/05 PD 10/21/15</v>
      </c>
      <c r="O602" s="12" t="str">
        <f>LEFT(N602,(FIND(" ",N602,1)-1))</f>
        <v>23.5300</v>
      </c>
      <c r="P602" s="12" t="e">
        <f>_xlfn.NUMBERVALUE(O602)=S602</f>
        <v>#VALUE!</v>
      </c>
      <c r="S602" t="e">
        <f t="shared" si="32"/>
        <v>#VALUE!</v>
      </c>
      <c r="T602" t="e">
        <f>SUMPRODUCT(--($D$2:M601=M602), --($B$2:K601=112414),$H$2:Q601)</f>
        <v>#VALUE!</v>
      </c>
      <c r="U602" t="e">
        <f>SUMPRODUCT(--($D$2:M601=M602), --($B$2:K601=22115),$H$2:Q601)</f>
        <v>#VALUE!</v>
      </c>
      <c r="V602" t="e">
        <f>SUMPRODUCT(--($D$2:M601=M602), --($B$2:K601=52815),$H$2:Q601)</f>
        <v>#VALUE!</v>
      </c>
      <c r="W602" s="15"/>
      <c r="X602" s="15"/>
      <c r="Y602" s="15"/>
      <c r="Z602" t="s">
        <v>243</v>
      </c>
      <c r="AB602" t="s">
        <v>244</v>
      </c>
      <c r="AC602" s="7">
        <f>AC601</f>
        <v>42298</v>
      </c>
      <c r="AD602" t="str">
        <f>M602&amp;" - "&amp;L602&amp;" - "&amp;J602&amp;" - "&amp;K602</f>
        <v>CSCO - Div - Mt - 112414</v>
      </c>
      <c r="AG602" s="13" t="e">
        <f>-AG601</f>
        <v>#VALUE!</v>
      </c>
      <c r="AI602" t="str">
        <f t="shared" si="33"/>
        <v>Dividend from CSCO - Mt - 112414</v>
      </c>
      <c r="AK602" s="18"/>
      <c r="AL602" s="19"/>
      <c r="AM602" s="20"/>
      <c r="AN602" s="20"/>
      <c r="AO602" s="21"/>
      <c r="AP602" s="22"/>
    </row>
    <row r="603" spans="1:43" ht="15" hidden="1" thickBot="1" x14ac:dyDescent="0.4">
      <c r="A603" t="s">
        <v>845</v>
      </c>
      <c r="B603" t="s">
        <v>35</v>
      </c>
      <c r="C603" t="s">
        <v>12</v>
      </c>
      <c r="D603">
        <v>22115</v>
      </c>
      <c r="F603" s="7">
        <v>42305</v>
      </c>
      <c r="G603" t="s">
        <v>102</v>
      </c>
      <c r="H603">
        <v>1.27</v>
      </c>
      <c r="J603" t="s">
        <v>12</v>
      </c>
      <c r="K603">
        <v>22115</v>
      </c>
      <c r="L603" t="s">
        <v>15</v>
      </c>
      <c r="M603" t="str">
        <f>M601</f>
        <v>CSCO</v>
      </c>
      <c r="N603" s="12" t="s">
        <v>249</v>
      </c>
      <c r="R603" s="13" t="e">
        <f>ROUND(IF(K603=112414,W603,IF(K603=22115,X603,Y603))*AP601,2)</f>
        <v>#VALUE!</v>
      </c>
      <c r="S603" t="e">
        <f t="shared" si="32"/>
        <v>#VALUE!</v>
      </c>
      <c r="T603" t="e">
        <f>SUMPRODUCT(--($D$2:M602=M603), --($B$2:K602=112414),$H$2:Q602)</f>
        <v>#VALUE!</v>
      </c>
      <c r="U603" t="e">
        <f>SUMPRODUCT(--($D$2:M602=M603), --($B$2:K602=22115),$H$2:Q602)</f>
        <v>#VALUE!</v>
      </c>
      <c r="V603" t="e">
        <f>SUMPRODUCT(--($D$2:M602=M603), --($B$2:K602=52815),$H$2:Q602)</f>
        <v>#VALUE!</v>
      </c>
      <c r="W603" s="15" t="e">
        <f>T603/S603</f>
        <v>#VALUE!</v>
      </c>
      <c r="X603" s="15" t="e">
        <f>U603/S603</f>
        <v>#VALUE!</v>
      </c>
      <c r="Y603" s="15" t="e">
        <f>V603/S603</f>
        <v>#VALUE!</v>
      </c>
      <c r="Z603" t="s">
        <v>243</v>
      </c>
      <c r="AB603" t="s">
        <v>244</v>
      </c>
      <c r="AC603" s="7">
        <f>AC601</f>
        <v>42298</v>
      </c>
      <c r="AD603" t="s">
        <v>102</v>
      </c>
      <c r="AF603" t="str">
        <f>"Cash From "&amp;AI603</f>
        <v>Cash From Dividend from CSCO - Mt - 22115</v>
      </c>
      <c r="AG603" s="16" t="e">
        <f>R603</f>
        <v>#VALUE!</v>
      </c>
      <c r="AI603" t="str">
        <f t="shared" si="33"/>
        <v>Dividend from CSCO - Mt - 22115</v>
      </c>
      <c r="AK603" s="18"/>
      <c r="AL603" s="19"/>
      <c r="AM603" s="20"/>
      <c r="AN603" s="20"/>
      <c r="AO603" s="21"/>
      <c r="AP603" s="22"/>
    </row>
    <row r="604" spans="1:43" ht="15" hidden="1" thickBot="1" x14ac:dyDescent="0.4">
      <c r="A604" t="s">
        <v>845</v>
      </c>
      <c r="B604" t="s">
        <v>35</v>
      </c>
      <c r="C604" t="s">
        <v>12</v>
      </c>
      <c r="D604">
        <v>22115</v>
      </c>
      <c r="F604" s="7">
        <v>42305</v>
      </c>
      <c r="G604" t="s">
        <v>587</v>
      </c>
      <c r="H604">
        <v>-1.27</v>
      </c>
      <c r="J604" t="s">
        <v>12</v>
      </c>
      <c r="K604">
        <v>22115</v>
      </c>
      <c r="L604" t="s">
        <v>15</v>
      </c>
      <c r="M604" t="str">
        <f>M601</f>
        <v>CSCO</v>
      </c>
      <c r="S604" t="e">
        <f t="shared" si="32"/>
        <v>#VALUE!</v>
      </c>
      <c r="T604" t="e">
        <f>SUMPRODUCT(--($D$2:M603=M604), --($B$2:K603=112414),$H$2:Q603)</f>
        <v>#VALUE!</v>
      </c>
      <c r="U604" t="e">
        <f>SUMPRODUCT(--($D$2:M603=M604), --($B$2:K603=22115),$H$2:Q603)</f>
        <v>#VALUE!</v>
      </c>
      <c r="V604" t="e">
        <f>SUMPRODUCT(--($D$2:M603=M604), --($B$2:K603=52815),$H$2:Q603)</f>
        <v>#VALUE!</v>
      </c>
      <c r="W604" s="15"/>
      <c r="X604" s="15"/>
      <c r="Y604" s="15"/>
      <c r="Z604" t="s">
        <v>243</v>
      </c>
      <c r="AB604" t="s">
        <v>244</v>
      </c>
      <c r="AC604" s="7">
        <f>AC601</f>
        <v>42298</v>
      </c>
      <c r="AD604" t="str">
        <f>M604&amp;" - "&amp;L604&amp;" - "&amp;J604&amp;" - "&amp;K604</f>
        <v>CSCO - Div - Mt - 22115</v>
      </c>
      <c r="AG604" s="13" t="e">
        <f>-AG603</f>
        <v>#VALUE!</v>
      </c>
      <c r="AI604" t="str">
        <f t="shared" si="33"/>
        <v>Dividend from CSCO - Mt - 22115</v>
      </c>
      <c r="AK604" s="18"/>
      <c r="AL604" s="19"/>
      <c r="AM604" s="20"/>
      <c r="AN604" s="20"/>
      <c r="AO604" s="21"/>
      <c r="AP604" s="22"/>
    </row>
    <row r="605" spans="1:43" ht="15" hidden="1" thickBot="1" x14ac:dyDescent="0.4">
      <c r="A605" t="s">
        <v>845</v>
      </c>
      <c r="B605" t="s">
        <v>35</v>
      </c>
      <c r="C605" t="s">
        <v>12</v>
      </c>
      <c r="D605">
        <v>52815</v>
      </c>
      <c r="F605" s="7">
        <v>42305</v>
      </c>
      <c r="G605" t="s">
        <v>102</v>
      </c>
      <c r="H605">
        <v>1.1499999999999999</v>
      </c>
      <c r="J605" t="s">
        <v>12</v>
      </c>
      <c r="K605">
        <v>52815</v>
      </c>
      <c r="L605" t="s">
        <v>15</v>
      </c>
      <c r="M605" t="str">
        <f>M603</f>
        <v>CSCO</v>
      </c>
      <c r="N605" s="12" t="s">
        <v>249</v>
      </c>
      <c r="R605" s="13" t="e">
        <f>AP601-R601-R603</f>
        <v>#VALUE!</v>
      </c>
      <c r="S605" t="e">
        <f t="shared" si="32"/>
        <v>#VALUE!</v>
      </c>
      <c r="T605" t="e">
        <f>SUMPRODUCT(--($D$2:M604=M605), --($B$2:K604=112414),$H$2:Q604)</f>
        <v>#VALUE!</v>
      </c>
      <c r="U605" t="e">
        <f>SUMPRODUCT(--($D$2:M604=M605), --($B$2:K604=22115),$H$2:Q604)</f>
        <v>#VALUE!</v>
      </c>
      <c r="V605" t="e">
        <f>SUMPRODUCT(--($D$2:M604=M605), --($B$2:K604=52815),$H$2:Q604)</f>
        <v>#VALUE!</v>
      </c>
      <c r="W605" s="15" t="e">
        <f>T605/S605</f>
        <v>#VALUE!</v>
      </c>
      <c r="X605" s="15" t="e">
        <f>U605/S605</f>
        <v>#VALUE!</v>
      </c>
      <c r="Y605" s="15" t="e">
        <f>V605/S605</f>
        <v>#VALUE!</v>
      </c>
      <c r="Z605" t="s">
        <v>243</v>
      </c>
      <c r="AB605" t="s">
        <v>244</v>
      </c>
      <c r="AC605" s="7">
        <f>AC603</f>
        <v>42298</v>
      </c>
      <c r="AD605" t="s">
        <v>102</v>
      </c>
      <c r="AF605" t="str">
        <f>"Cash From "&amp;AI605</f>
        <v>Cash From Dividend from CSCO - Mt - 52815</v>
      </c>
      <c r="AG605" s="16" t="e">
        <f>R605</f>
        <v>#VALUE!</v>
      </c>
      <c r="AI605" t="str">
        <f t="shared" si="33"/>
        <v>Dividend from CSCO - Mt - 52815</v>
      </c>
      <c r="AK605" s="18"/>
      <c r="AL605" s="19"/>
      <c r="AM605" s="20"/>
      <c r="AN605" s="20"/>
      <c r="AO605" s="21"/>
      <c r="AP605" s="22"/>
    </row>
    <row r="606" spans="1:43" ht="15" hidden="1" thickBot="1" x14ac:dyDescent="0.4">
      <c r="A606" t="s">
        <v>845</v>
      </c>
      <c r="B606" t="s">
        <v>35</v>
      </c>
      <c r="C606" t="s">
        <v>12</v>
      </c>
      <c r="D606">
        <v>52815</v>
      </c>
      <c r="F606" s="7">
        <v>42305</v>
      </c>
      <c r="G606" t="s">
        <v>587</v>
      </c>
      <c r="H606">
        <v>-1.1499999999999999</v>
      </c>
      <c r="J606" t="s">
        <v>12</v>
      </c>
      <c r="K606">
        <v>52815</v>
      </c>
      <c r="L606" t="s">
        <v>15</v>
      </c>
      <c r="M606" t="str">
        <f>M603</f>
        <v>CSCO</v>
      </c>
      <c r="S606" t="e">
        <f t="shared" si="32"/>
        <v>#VALUE!</v>
      </c>
      <c r="T606" t="e">
        <f>SUMPRODUCT(--($D$2:M605=M606), --($B$2:K605=112414),$H$2:Q605)</f>
        <v>#VALUE!</v>
      </c>
      <c r="U606" t="e">
        <f>SUMPRODUCT(--($D$2:M605=M606), --($B$2:K605=22115),$H$2:Q605)</f>
        <v>#VALUE!</v>
      </c>
      <c r="V606" t="e">
        <f>SUMPRODUCT(--($D$2:M605=M606), --($B$2:K605=52815),$H$2:Q605)</f>
        <v>#VALUE!</v>
      </c>
      <c r="W606" s="15"/>
      <c r="X606" s="15"/>
      <c r="Y606" s="15"/>
      <c r="Z606" t="s">
        <v>243</v>
      </c>
      <c r="AB606" t="s">
        <v>244</v>
      </c>
      <c r="AC606" s="7">
        <f>AC603</f>
        <v>42298</v>
      </c>
      <c r="AD606" t="str">
        <f>M606&amp;" - "&amp;L606&amp;" - "&amp;J606&amp;" - "&amp;K606</f>
        <v>CSCO - Div - Mt - 52815</v>
      </c>
      <c r="AG606" s="13" t="e">
        <f>-AG605</f>
        <v>#VALUE!</v>
      </c>
      <c r="AI606" t="str">
        <f t="shared" si="33"/>
        <v>Dividend from CSCO - Mt - 52815</v>
      </c>
      <c r="AK606" s="18"/>
      <c r="AL606" s="19"/>
      <c r="AM606" s="20"/>
      <c r="AN606" s="20"/>
      <c r="AO606" s="21"/>
      <c r="AP606" s="22"/>
    </row>
    <row r="607" spans="1:43" ht="15" hidden="1" thickBot="1" x14ac:dyDescent="0.4">
      <c r="A607" t="s">
        <v>845</v>
      </c>
      <c r="B607" t="s">
        <v>35</v>
      </c>
      <c r="C607" t="s">
        <v>12</v>
      </c>
      <c r="D607">
        <v>112414</v>
      </c>
      <c r="F607" s="7">
        <v>42305</v>
      </c>
      <c r="G607" t="s">
        <v>102</v>
      </c>
      <c r="H607">
        <v>1.3</v>
      </c>
      <c r="J607" t="s">
        <v>12</v>
      </c>
      <c r="K607">
        <v>112414</v>
      </c>
      <c r="L607" t="s">
        <v>15</v>
      </c>
      <c r="M607" t="s">
        <v>35</v>
      </c>
      <c r="N607" s="12" t="s">
        <v>249</v>
      </c>
      <c r="R607" s="13" t="e">
        <f>ROUND(IF(K607=112414,W607,IF(K607=22115,X607,Y607))*AP607,2)</f>
        <v>#VALUE!</v>
      </c>
      <c r="S607" t="e">
        <f t="shared" si="32"/>
        <v>#VALUE!</v>
      </c>
      <c r="T607" t="e">
        <f>SUMPRODUCT(--($D$2:M606=M607), --($B$2:K606=112414),$H$2:Q606)</f>
        <v>#VALUE!</v>
      </c>
      <c r="U607" t="e">
        <f>SUMPRODUCT(--($D$2:M606=M607), --($B$2:K606=22115),$H$2:Q606)</f>
        <v>#VALUE!</v>
      </c>
      <c r="V607" t="e">
        <f>SUMPRODUCT(--($D$2:M606=M607), --($B$2:K606=52815),$H$2:Q606)</f>
        <v>#VALUE!</v>
      </c>
      <c r="W607" s="15" t="e">
        <f>T607/S607</f>
        <v>#VALUE!</v>
      </c>
      <c r="X607" s="15" t="e">
        <f>U607/S607</f>
        <v>#VALUE!</v>
      </c>
      <c r="Y607" s="15" t="e">
        <f>V607/S607</f>
        <v>#VALUE!</v>
      </c>
      <c r="Z607" t="s">
        <v>243</v>
      </c>
      <c r="AB607" t="s">
        <v>244</v>
      </c>
      <c r="AC607" s="7">
        <f>AK607</f>
        <v>42305</v>
      </c>
      <c r="AD607" t="s">
        <v>102</v>
      </c>
      <c r="AF607" t="str">
        <f>"Cash From "&amp;AI607</f>
        <v>Cash From Dividend from IDCC - Mt - 112414</v>
      </c>
      <c r="AG607" s="16" t="e">
        <f>R607</f>
        <v>#VALUE!</v>
      </c>
      <c r="AI607" t="str">
        <f t="shared" si="33"/>
        <v>Dividend from IDCC - Mt - 112414</v>
      </c>
      <c r="AK607" s="18">
        <v>42305</v>
      </c>
      <c r="AL607" s="19" t="s">
        <v>393</v>
      </c>
      <c r="AM607" s="20" t="s">
        <v>328</v>
      </c>
      <c r="AN607" s="20" t="s">
        <v>329</v>
      </c>
      <c r="AO607" s="21" t="s">
        <v>329</v>
      </c>
      <c r="AP607" s="22">
        <v>3.72</v>
      </c>
    </row>
    <row r="608" spans="1:43" ht="15" hidden="1" thickBot="1" x14ac:dyDescent="0.4">
      <c r="A608" t="s">
        <v>845</v>
      </c>
      <c r="B608" t="s">
        <v>35</v>
      </c>
      <c r="C608" t="s">
        <v>12</v>
      </c>
      <c r="D608">
        <v>112414</v>
      </c>
      <c r="F608" s="7">
        <v>42305</v>
      </c>
      <c r="G608" t="s">
        <v>587</v>
      </c>
      <c r="H608">
        <v>-1.3</v>
      </c>
      <c r="J608" t="s">
        <v>12</v>
      </c>
      <c r="K608">
        <v>112414</v>
      </c>
      <c r="L608" t="s">
        <v>15</v>
      </c>
      <c r="M608" t="str">
        <f>M607</f>
        <v>IDCC</v>
      </c>
      <c r="N608" s="12" t="str">
        <f>AL607</f>
        <v>18.6100 SHRS INTERDIGITAL INC PA FOR FUTURE ISSUES SEE 458660 COM RD 10/14 PD 10/28/15</v>
      </c>
      <c r="O608" s="12" t="str">
        <f>LEFT(N608,(FIND(" ",N608,1)-1))</f>
        <v>18.6100</v>
      </c>
      <c r="P608" s="12" t="e">
        <f>_xlfn.NUMBERVALUE(O608)=S608</f>
        <v>#VALUE!</v>
      </c>
      <c r="S608" t="e">
        <f t="shared" si="32"/>
        <v>#VALUE!</v>
      </c>
      <c r="T608" t="e">
        <f>SUMPRODUCT(--($D$2:M607=M608), --($B$2:K607=112414),$H$2:Q607)</f>
        <v>#VALUE!</v>
      </c>
      <c r="U608" t="e">
        <f>SUMPRODUCT(--($D$2:M607=M608), --($B$2:K607=22115),$H$2:Q607)</f>
        <v>#VALUE!</v>
      </c>
      <c r="V608" t="e">
        <f>SUMPRODUCT(--($D$2:M607=M608), --($B$2:K607=52815),$H$2:Q607)</f>
        <v>#VALUE!</v>
      </c>
      <c r="W608" s="15"/>
      <c r="X608" s="15"/>
      <c r="Y608" s="15"/>
      <c r="Z608" t="s">
        <v>243</v>
      </c>
      <c r="AB608" t="s">
        <v>244</v>
      </c>
      <c r="AC608" s="7">
        <f>AC607</f>
        <v>42305</v>
      </c>
      <c r="AD608" t="str">
        <f>M608&amp;" - "&amp;L608&amp;" - "&amp;J608&amp;" - "&amp;K608</f>
        <v>IDCC - Div - Mt - 112414</v>
      </c>
      <c r="AG608" s="13" t="e">
        <f>-AG607</f>
        <v>#VALUE!</v>
      </c>
      <c r="AI608" t="str">
        <f t="shared" si="33"/>
        <v>Dividend from IDCC - Mt - 112414</v>
      </c>
      <c r="AK608" s="18"/>
      <c r="AL608" s="19"/>
      <c r="AM608" s="20"/>
      <c r="AN608" s="20"/>
      <c r="AO608" s="21"/>
      <c r="AP608" s="22"/>
    </row>
    <row r="609" spans="1:42" ht="15" hidden="1" thickBot="1" x14ac:dyDescent="0.4">
      <c r="A609" t="s">
        <v>845</v>
      </c>
      <c r="B609" t="s">
        <v>25</v>
      </c>
      <c r="C609" t="s">
        <v>12</v>
      </c>
      <c r="D609">
        <v>22115</v>
      </c>
      <c r="F609" s="7">
        <v>42313</v>
      </c>
      <c r="G609" t="s">
        <v>102</v>
      </c>
      <c r="H609">
        <v>7.24</v>
      </c>
      <c r="J609" t="s">
        <v>12</v>
      </c>
      <c r="K609">
        <v>22115</v>
      </c>
      <c r="L609" t="s">
        <v>15</v>
      </c>
      <c r="M609" t="str">
        <f>M607</f>
        <v>IDCC</v>
      </c>
      <c r="N609" s="12" t="s">
        <v>249</v>
      </c>
      <c r="R609" s="13" t="e">
        <f>ROUND(IF(K609=112414,W609,IF(K609=22115,X609,Y609))*AP607,2)</f>
        <v>#VALUE!</v>
      </c>
      <c r="S609" t="e">
        <f t="shared" si="32"/>
        <v>#VALUE!</v>
      </c>
      <c r="T609" t="e">
        <f>SUMPRODUCT(--($D$2:M608=M609), --($B$2:K608=112414),$H$2:Q608)</f>
        <v>#VALUE!</v>
      </c>
      <c r="U609" t="e">
        <f>SUMPRODUCT(--($D$2:M608=M609), --($B$2:K608=22115),$H$2:Q608)</f>
        <v>#VALUE!</v>
      </c>
      <c r="V609" t="e">
        <f>SUMPRODUCT(--($D$2:M608=M609), --($B$2:K608=52815),$H$2:Q608)</f>
        <v>#VALUE!</v>
      </c>
      <c r="W609" s="15" t="e">
        <f>T609/S609</f>
        <v>#VALUE!</v>
      </c>
      <c r="X609" s="15" t="e">
        <f>U609/S609</f>
        <v>#VALUE!</v>
      </c>
      <c r="Y609" s="15" t="e">
        <f>V609/S609</f>
        <v>#VALUE!</v>
      </c>
      <c r="Z609" t="s">
        <v>243</v>
      </c>
      <c r="AB609" t="s">
        <v>244</v>
      </c>
      <c r="AC609" s="7">
        <f>AC607</f>
        <v>42305</v>
      </c>
      <c r="AD609" t="s">
        <v>102</v>
      </c>
      <c r="AF609" t="str">
        <f>"Cash From "&amp;AI609</f>
        <v>Cash From Dividend from IDCC - Mt - 22115</v>
      </c>
      <c r="AG609" s="16" t="e">
        <f>R609</f>
        <v>#VALUE!</v>
      </c>
      <c r="AI609" t="str">
        <f t="shared" si="33"/>
        <v>Dividend from IDCC - Mt - 22115</v>
      </c>
      <c r="AK609" s="18"/>
      <c r="AL609" s="19"/>
      <c r="AM609" s="20"/>
      <c r="AN609" s="20"/>
      <c r="AO609" s="21"/>
      <c r="AP609" s="22"/>
    </row>
    <row r="610" spans="1:42" ht="15" hidden="1" thickBot="1" x14ac:dyDescent="0.4">
      <c r="A610" t="s">
        <v>845</v>
      </c>
      <c r="B610" t="s">
        <v>25</v>
      </c>
      <c r="C610" t="s">
        <v>12</v>
      </c>
      <c r="D610">
        <v>22115</v>
      </c>
      <c r="F610" s="7">
        <v>42313</v>
      </c>
      <c r="G610" t="s">
        <v>587</v>
      </c>
      <c r="H610">
        <v>-7.24</v>
      </c>
      <c r="J610" t="s">
        <v>12</v>
      </c>
      <c r="K610">
        <v>22115</v>
      </c>
      <c r="L610" t="s">
        <v>15</v>
      </c>
      <c r="M610" t="str">
        <f>M607</f>
        <v>IDCC</v>
      </c>
      <c r="S610" t="e">
        <f t="shared" si="32"/>
        <v>#VALUE!</v>
      </c>
      <c r="T610" t="e">
        <f>SUMPRODUCT(--($D$2:M609=M610), --($B$2:K609=112414),$H$2:Q609)</f>
        <v>#VALUE!</v>
      </c>
      <c r="U610" t="e">
        <f>SUMPRODUCT(--($D$2:M609=M610), --($B$2:K609=22115),$H$2:Q609)</f>
        <v>#VALUE!</v>
      </c>
      <c r="V610" t="e">
        <f>SUMPRODUCT(--($D$2:M609=M610), --($B$2:K609=52815),$H$2:Q609)</f>
        <v>#VALUE!</v>
      </c>
      <c r="W610" s="15"/>
      <c r="X610" s="15"/>
      <c r="Y610" s="15"/>
      <c r="Z610" t="s">
        <v>243</v>
      </c>
      <c r="AB610" t="s">
        <v>244</v>
      </c>
      <c r="AC610" s="7">
        <f>AC607</f>
        <v>42305</v>
      </c>
      <c r="AD610" t="str">
        <f>M610&amp;" - "&amp;L610&amp;" - "&amp;J610&amp;" - "&amp;K610</f>
        <v>IDCC - Div - Mt - 22115</v>
      </c>
      <c r="AG610" s="13" t="e">
        <f>-AG609</f>
        <v>#VALUE!</v>
      </c>
      <c r="AI610" t="str">
        <f t="shared" si="33"/>
        <v>Dividend from IDCC - Mt - 22115</v>
      </c>
      <c r="AK610" s="18"/>
      <c r="AL610" s="19"/>
      <c r="AM610" s="20"/>
      <c r="AN610" s="20"/>
      <c r="AO610" s="21"/>
      <c r="AP610" s="22"/>
    </row>
    <row r="611" spans="1:42" ht="15" hidden="1" thickBot="1" x14ac:dyDescent="0.4">
      <c r="A611" t="s">
        <v>845</v>
      </c>
      <c r="B611" t="s">
        <v>25</v>
      </c>
      <c r="C611" t="s">
        <v>12</v>
      </c>
      <c r="D611">
        <v>52815</v>
      </c>
      <c r="F611" s="7">
        <v>42313</v>
      </c>
      <c r="G611" t="s">
        <v>102</v>
      </c>
      <c r="H611">
        <v>6.6400000000000006</v>
      </c>
      <c r="J611" t="s">
        <v>12</v>
      </c>
      <c r="K611">
        <v>52815</v>
      </c>
      <c r="L611" t="s">
        <v>15</v>
      </c>
      <c r="M611" t="str">
        <f>M609</f>
        <v>IDCC</v>
      </c>
      <c r="N611" s="12" t="s">
        <v>249</v>
      </c>
      <c r="R611" s="13" t="e">
        <f>AP607-R607-R609</f>
        <v>#VALUE!</v>
      </c>
      <c r="S611" t="e">
        <f t="shared" si="32"/>
        <v>#VALUE!</v>
      </c>
      <c r="T611" t="e">
        <f>SUMPRODUCT(--($D$2:M610=M611), --($B$2:K610=112414),$H$2:Q610)</f>
        <v>#VALUE!</v>
      </c>
      <c r="U611" t="e">
        <f>SUMPRODUCT(--($D$2:M610=M611), --($B$2:K610=22115),$H$2:Q610)</f>
        <v>#VALUE!</v>
      </c>
      <c r="V611" t="e">
        <f>SUMPRODUCT(--($D$2:M610=M611), --($B$2:K610=52815),$H$2:Q610)</f>
        <v>#VALUE!</v>
      </c>
      <c r="W611" s="15" t="e">
        <f>T611/S611</f>
        <v>#VALUE!</v>
      </c>
      <c r="X611" s="15" t="e">
        <f>U611/S611</f>
        <v>#VALUE!</v>
      </c>
      <c r="Y611" s="15" t="e">
        <f>V611/S611</f>
        <v>#VALUE!</v>
      </c>
      <c r="Z611" t="s">
        <v>243</v>
      </c>
      <c r="AB611" t="s">
        <v>244</v>
      </c>
      <c r="AC611" s="7">
        <f>AC609</f>
        <v>42305</v>
      </c>
      <c r="AD611" t="s">
        <v>102</v>
      </c>
      <c r="AF611" t="str">
        <f>"Cash From "&amp;AI611</f>
        <v>Cash From Dividend from IDCC - Mt - 52815</v>
      </c>
      <c r="AG611" s="16" t="e">
        <f>R611</f>
        <v>#VALUE!</v>
      </c>
      <c r="AI611" t="str">
        <f t="shared" si="33"/>
        <v>Dividend from IDCC - Mt - 52815</v>
      </c>
      <c r="AK611" s="18"/>
      <c r="AL611" s="19"/>
      <c r="AM611" s="20"/>
      <c r="AN611" s="20"/>
      <c r="AO611" s="21"/>
      <c r="AP611" s="22"/>
    </row>
    <row r="612" spans="1:42" ht="15" hidden="1" thickBot="1" x14ac:dyDescent="0.4">
      <c r="A612" t="s">
        <v>845</v>
      </c>
      <c r="B612" t="s">
        <v>25</v>
      </c>
      <c r="C612" t="s">
        <v>12</v>
      </c>
      <c r="D612">
        <v>52815</v>
      </c>
      <c r="F612" s="7">
        <v>42313</v>
      </c>
      <c r="G612" t="s">
        <v>587</v>
      </c>
      <c r="H612">
        <v>-6.6400000000000006</v>
      </c>
      <c r="J612" t="s">
        <v>12</v>
      </c>
      <c r="K612">
        <v>52815</v>
      </c>
      <c r="L612" t="s">
        <v>15</v>
      </c>
      <c r="M612" t="str">
        <f>M609</f>
        <v>IDCC</v>
      </c>
      <c r="S612" t="e">
        <f t="shared" si="32"/>
        <v>#VALUE!</v>
      </c>
      <c r="T612" t="e">
        <f>SUMPRODUCT(--($D$2:M611=M612), --($B$2:K611=112414),$H$2:Q611)</f>
        <v>#VALUE!</v>
      </c>
      <c r="U612" t="e">
        <f>SUMPRODUCT(--($D$2:M611=M612), --($B$2:K611=22115),$H$2:Q611)</f>
        <v>#VALUE!</v>
      </c>
      <c r="V612" t="e">
        <f>SUMPRODUCT(--($D$2:M611=M612), --($B$2:K611=52815),$H$2:Q611)</f>
        <v>#VALUE!</v>
      </c>
      <c r="W612" s="15"/>
      <c r="X612" s="15"/>
      <c r="Y612" s="15"/>
      <c r="Z612" t="s">
        <v>243</v>
      </c>
      <c r="AB612" t="s">
        <v>244</v>
      </c>
      <c r="AC612" s="7">
        <f>AC609</f>
        <v>42305</v>
      </c>
      <c r="AD612" t="str">
        <f>M612&amp;" - "&amp;L612&amp;" - "&amp;J612&amp;" - "&amp;K612</f>
        <v>IDCC - Div - Mt - 52815</v>
      </c>
      <c r="AG612" s="13" t="e">
        <f>-AG611</f>
        <v>#VALUE!</v>
      </c>
      <c r="AI612" t="str">
        <f t="shared" si="33"/>
        <v>Dividend from IDCC - Mt - 52815</v>
      </c>
      <c r="AK612" s="18"/>
      <c r="AL612" s="19"/>
      <c r="AM612" s="20"/>
      <c r="AN612" s="20"/>
      <c r="AO612" s="21"/>
      <c r="AP612" s="22"/>
    </row>
    <row r="613" spans="1:42" ht="15" hidden="1" thickBot="1" x14ac:dyDescent="0.4">
      <c r="A613" t="s">
        <v>845</v>
      </c>
      <c r="B613" t="s">
        <v>25</v>
      </c>
      <c r="C613" t="s">
        <v>12</v>
      </c>
      <c r="D613">
        <v>112414</v>
      </c>
      <c r="F613" s="7">
        <v>42313</v>
      </c>
      <c r="G613" t="s">
        <v>102</v>
      </c>
      <c r="H613">
        <v>6.74</v>
      </c>
      <c r="J613" t="s">
        <v>12</v>
      </c>
      <c r="K613">
        <v>112414</v>
      </c>
      <c r="L613" t="s">
        <v>15</v>
      </c>
      <c r="M613" t="s">
        <v>25</v>
      </c>
      <c r="N613" s="12" t="s">
        <v>249</v>
      </c>
      <c r="R613" s="13" t="e">
        <f>ROUND(IF(K613=112414,W613,IF(K613=22115,X613,Y613))*AP613,2)</f>
        <v>#VALUE!</v>
      </c>
      <c r="S613" t="e">
        <f t="shared" si="32"/>
        <v>#VALUE!</v>
      </c>
      <c r="T613" t="e">
        <f>SUMPRODUCT(--($D$2:M612=M613), --($B$2:K612=112414),$H$2:Q612)</f>
        <v>#VALUE!</v>
      </c>
      <c r="U613" t="e">
        <f>SUMPRODUCT(--($D$2:M612=M613), --($B$2:K612=22115),$H$2:Q612)</f>
        <v>#VALUE!</v>
      </c>
      <c r="V613" t="e">
        <f>SUMPRODUCT(--($D$2:M612=M613), --($B$2:K612=52815),$H$2:Q612)</f>
        <v>#VALUE!</v>
      </c>
      <c r="W613" s="15" t="e">
        <f>T613/S613</f>
        <v>#VALUE!</v>
      </c>
      <c r="X613" s="15" t="e">
        <f>U613/S613</f>
        <v>#VALUE!</v>
      </c>
      <c r="Y613" s="15" t="e">
        <f>V613/S613</f>
        <v>#VALUE!</v>
      </c>
      <c r="Z613" t="s">
        <v>243</v>
      </c>
      <c r="AB613" t="s">
        <v>244</v>
      </c>
      <c r="AC613" s="7">
        <f>AK613</f>
        <v>42313</v>
      </c>
      <c r="AD613" t="s">
        <v>102</v>
      </c>
      <c r="AF613" t="str">
        <f>"Cash From "&amp;AI613</f>
        <v>Cash From Dividend from AGX - Mt - 112414</v>
      </c>
      <c r="AG613" s="16" t="e">
        <f>R613</f>
        <v>#VALUE!</v>
      </c>
      <c r="AI613" t="str">
        <f t="shared" si="33"/>
        <v>Dividend from AGX - Mt - 112414</v>
      </c>
      <c r="AK613" s="18">
        <v>42313</v>
      </c>
      <c r="AL613" s="19" t="s">
        <v>394</v>
      </c>
      <c r="AM613" s="20" t="s">
        <v>328</v>
      </c>
      <c r="AN613" s="20" t="s">
        <v>329</v>
      </c>
      <c r="AO613" s="21" t="s">
        <v>329</v>
      </c>
      <c r="AP613" s="22">
        <v>20.62</v>
      </c>
    </row>
    <row r="614" spans="1:42" ht="15" hidden="1" thickBot="1" x14ac:dyDescent="0.4">
      <c r="A614" t="s">
        <v>845</v>
      </c>
      <c r="B614" t="s">
        <v>25</v>
      </c>
      <c r="C614" t="s">
        <v>12</v>
      </c>
      <c r="D614">
        <v>112414</v>
      </c>
      <c r="F614" s="7">
        <v>42313</v>
      </c>
      <c r="G614" t="s">
        <v>587</v>
      </c>
      <c r="H614">
        <v>-6.74</v>
      </c>
      <c r="J614" t="s">
        <v>12</v>
      </c>
      <c r="K614">
        <v>112414</v>
      </c>
      <c r="L614" t="s">
        <v>15</v>
      </c>
      <c r="M614" t="str">
        <f>M613</f>
        <v>AGX</v>
      </c>
      <c r="N614" s="12" t="str">
        <f>AL613</f>
        <v>29.4600 SHRS ARGAN INC COM RD 10/15 PD 11/05/15</v>
      </c>
      <c r="O614" s="12" t="str">
        <f>LEFT(N614,(FIND(" ",N614,1)-1))</f>
        <v>29.4600</v>
      </c>
      <c r="P614" s="12" t="e">
        <f>_xlfn.NUMBERVALUE(O614)=S614</f>
        <v>#VALUE!</v>
      </c>
      <c r="S614" t="e">
        <f t="shared" si="32"/>
        <v>#VALUE!</v>
      </c>
      <c r="T614" t="e">
        <f>SUMPRODUCT(--($D$2:M613=M614), --($B$2:K613=112414),$H$2:Q613)</f>
        <v>#VALUE!</v>
      </c>
      <c r="U614" t="e">
        <f>SUMPRODUCT(--($D$2:M613=M614), --($B$2:K613=22115),$H$2:Q613)</f>
        <v>#VALUE!</v>
      </c>
      <c r="V614" t="e">
        <f>SUMPRODUCT(--($D$2:M613=M614), --($B$2:K613=52815),$H$2:Q613)</f>
        <v>#VALUE!</v>
      </c>
      <c r="W614" s="15"/>
      <c r="X614" s="15"/>
      <c r="Y614" s="15"/>
      <c r="Z614" t="s">
        <v>243</v>
      </c>
      <c r="AB614" t="s">
        <v>244</v>
      </c>
      <c r="AC614" s="7">
        <f>AC613</f>
        <v>42313</v>
      </c>
      <c r="AD614" t="str">
        <f>M614&amp;" - "&amp;L614&amp;" - "&amp;J614&amp;" - "&amp;K614</f>
        <v>AGX - Div - Mt - 112414</v>
      </c>
      <c r="AG614" s="13" t="e">
        <f>-AG613</f>
        <v>#VALUE!</v>
      </c>
      <c r="AI614" t="str">
        <f t="shared" si="33"/>
        <v>Dividend from AGX - Mt - 112414</v>
      </c>
      <c r="AK614" s="18"/>
      <c r="AL614" s="19"/>
      <c r="AM614" s="20"/>
      <c r="AN614" s="20"/>
      <c r="AO614" s="21"/>
      <c r="AP614" s="22"/>
    </row>
    <row r="615" spans="1:42" ht="15" hidden="1" thickBot="1" x14ac:dyDescent="0.4">
      <c r="A615" t="s">
        <v>317</v>
      </c>
      <c r="C615" t="s">
        <v>12</v>
      </c>
      <c r="F615" s="7">
        <v>42320</v>
      </c>
      <c r="G615" t="s">
        <v>101</v>
      </c>
      <c r="H615">
        <v>31.61</v>
      </c>
      <c r="S615"/>
      <c r="T615"/>
      <c r="U615"/>
      <c r="V615"/>
      <c r="W615" s="15"/>
      <c r="X615" s="15"/>
      <c r="Y615" s="15"/>
      <c r="Z615" t="s">
        <v>243</v>
      </c>
      <c r="AB615" t="s">
        <v>244</v>
      </c>
      <c r="AC615" s="7">
        <v>42320</v>
      </c>
      <c r="AD615" t="s">
        <v>101</v>
      </c>
      <c r="AG615" s="13" t="e">
        <f>-AG614</f>
        <v>#VALUE!</v>
      </c>
      <c r="AI615" t="s">
        <v>318</v>
      </c>
      <c r="AK615" s="18"/>
      <c r="AL615" s="19"/>
      <c r="AM615" s="20"/>
      <c r="AN615" s="20"/>
      <c r="AO615" s="21"/>
      <c r="AP615" s="22"/>
    </row>
    <row r="616" spans="1:42" ht="15" hidden="1" thickBot="1" x14ac:dyDescent="0.4">
      <c r="A616" t="s">
        <v>317</v>
      </c>
      <c r="C616" t="s">
        <v>12</v>
      </c>
      <c r="F616" s="7">
        <v>42320</v>
      </c>
      <c r="G616" t="s">
        <v>102</v>
      </c>
      <c r="H616">
        <v>-31.61</v>
      </c>
      <c r="S616"/>
      <c r="T616"/>
      <c r="U616"/>
      <c r="V616"/>
      <c r="W616" s="15"/>
      <c r="X616" s="15"/>
      <c r="Y616" s="15"/>
      <c r="Z616" t="s">
        <v>243</v>
      </c>
      <c r="AB616" t="s">
        <v>244</v>
      </c>
      <c r="AC616" s="7">
        <v>42320</v>
      </c>
      <c r="AD616" t="s">
        <v>102</v>
      </c>
      <c r="AF616" t="s">
        <v>317</v>
      </c>
      <c r="AG616" s="13">
        <f>AP616</f>
        <v>-31.61</v>
      </c>
      <c r="AI616" t="s">
        <v>318</v>
      </c>
      <c r="AK616" s="18">
        <v>42320</v>
      </c>
      <c r="AL616" s="19" t="s">
        <v>344</v>
      </c>
      <c r="AM616" s="20" t="s">
        <v>345</v>
      </c>
      <c r="AN616" s="20" t="s">
        <v>329</v>
      </c>
      <c r="AO616" s="21" t="s">
        <v>329</v>
      </c>
      <c r="AP616" s="22">
        <v>-31.61</v>
      </c>
    </row>
    <row r="617" spans="1:42" ht="15" hidden="1" thickBot="1" x14ac:dyDescent="0.4">
      <c r="A617" t="s">
        <v>845</v>
      </c>
      <c r="B617" t="s">
        <v>42</v>
      </c>
      <c r="C617" t="s">
        <v>12</v>
      </c>
      <c r="D617">
        <v>22115</v>
      </c>
      <c r="F617" s="7">
        <v>42321</v>
      </c>
      <c r="G617" t="s">
        <v>102</v>
      </c>
      <c r="H617">
        <v>3.99</v>
      </c>
      <c r="J617" t="s">
        <v>12</v>
      </c>
      <c r="K617">
        <v>22115</v>
      </c>
      <c r="L617" t="s">
        <v>15</v>
      </c>
      <c r="M617">
        <f>M615</f>
        <v>0</v>
      </c>
      <c r="N617" s="12" t="s">
        <v>249</v>
      </c>
      <c r="R617" s="13" t="e">
        <f>ROUND(IF(K617=112414,W617,IF(K617=22115,X617,Y617))*AP615,2)</f>
        <v>#VALUE!</v>
      </c>
      <c r="S617" t="e">
        <f t="shared" ref="S617:S622" si="34">SUM(T617:V617)</f>
        <v>#VALUE!</v>
      </c>
      <c r="T617" t="e">
        <f>SUMPRODUCT(--($D$2:M616=M617), --($B$2:K616=112414),$H$2:Q616)</f>
        <v>#VALUE!</v>
      </c>
      <c r="U617" t="e">
        <f>SUMPRODUCT(--($D$2:M616=M617), --($B$2:K616=22115),$H$2:Q616)</f>
        <v>#VALUE!</v>
      </c>
      <c r="V617" t="e">
        <f>SUMPRODUCT(--($D$2:M616=M617), --($B$2:K616=52815),$H$2:Q616)</f>
        <v>#VALUE!</v>
      </c>
      <c r="W617" s="15" t="e">
        <f>T617/S617</f>
        <v>#VALUE!</v>
      </c>
      <c r="X617" s="15" t="e">
        <f>U617/S617</f>
        <v>#VALUE!</v>
      </c>
      <c r="Y617" s="15" t="e">
        <f>V617/S617</f>
        <v>#VALUE!</v>
      </c>
      <c r="Z617" t="s">
        <v>243</v>
      </c>
      <c r="AB617" t="s">
        <v>244</v>
      </c>
      <c r="AC617" s="7">
        <f>AC615</f>
        <v>42320</v>
      </c>
      <c r="AD617" t="s">
        <v>102</v>
      </c>
      <c r="AF617" t="str">
        <f>"Cash From "&amp;AI617</f>
        <v>Cash From Dividend from 0 - Mt - 22115</v>
      </c>
      <c r="AG617" s="16" t="e">
        <f>R617</f>
        <v>#VALUE!</v>
      </c>
      <c r="AI617" t="str">
        <f t="shared" ref="AI617:AI622" si="35">"Dividend from "&amp;M617&amp;" - "&amp;J617&amp;" - "&amp;K617</f>
        <v>Dividend from 0 - Mt - 22115</v>
      </c>
      <c r="AK617" s="18"/>
      <c r="AL617" s="19"/>
      <c r="AM617" s="20"/>
      <c r="AN617" s="20"/>
      <c r="AO617" s="21"/>
      <c r="AP617" s="22"/>
    </row>
    <row r="618" spans="1:42" ht="15" hidden="1" thickBot="1" x14ac:dyDescent="0.4">
      <c r="A618" t="s">
        <v>845</v>
      </c>
      <c r="B618" t="s">
        <v>42</v>
      </c>
      <c r="C618" t="s">
        <v>12</v>
      </c>
      <c r="D618">
        <v>22115</v>
      </c>
      <c r="F618" s="7">
        <v>42321</v>
      </c>
      <c r="G618" t="s">
        <v>587</v>
      </c>
      <c r="H618">
        <v>-3.99</v>
      </c>
      <c r="J618" t="s">
        <v>12</v>
      </c>
      <c r="K618">
        <v>22115</v>
      </c>
      <c r="L618" t="s">
        <v>15</v>
      </c>
      <c r="M618">
        <f>M615</f>
        <v>0</v>
      </c>
      <c r="S618" t="e">
        <f t="shared" si="34"/>
        <v>#VALUE!</v>
      </c>
      <c r="T618" t="e">
        <f>SUMPRODUCT(--($D$2:M617=M618), --($B$2:K617=112414),$H$2:Q617)</f>
        <v>#VALUE!</v>
      </c>
      <c r="U618" t="e">
        <f>SUMPRODUCT(--($D$2:M617=M618), --($B$2:K617=22115),$H$2:Q617)</f>
        <v>#VALUE!</v>
      </c>
      <c r="V618" t="e">
        <f>SUMPRODUCT(--($D$2:M617=M618), --($B$2:K617=52815),$H$2:Q617)</f>
        <v>#VALUE!</v>
      </c>
      <c r="W618" s="15"/>
      <c r="X618" s="15"/>
      <c r="Y618" s="15"/>
      <c r="Z618" t="s">
        <v>243</v>
      </c>
      <c r="AB618" t="s">
        <v>244</v>
      </c>
      <c r="AC618" s="7">
        <f>AC615</f>
        <v>42320</v>
      </c>
      <c r="AD618" t="str">
        <f>M618&amp;" - "&amp;L618&amp;" - "&amp;J618&amp;" - "&amp;K618</f>
        <v>0 - Div - Mt - 22115</v>
      </c>
      <c r="AG618" s="13" t="e">
        <f>-AG617</f>
        <v>#VALUE!</v>
      </c>
      <c r="AI618" t="str">
        <f t="shared" si="35"/>
        <v>Dividend from 0 - Mt - 22115</v>
      </c>
      <c r="AK618" s="18"/>
      <c r="AL618" s="19"/>
      <c r="AM618" s="20"/>
      <c r="AN618" s="20"/>
      <c r="AO618" s="21"/>
      <c r="AP618" s="22"/>
    </row>
    <row r="619" spans="1:42" ht="15" hidden="1" thickBot="1" x14ac:dyDescent="0.4">
      <c r="A619" t="s">
        <v>845</v>
      </c>
      <c r="B619" t="s">
        <v>42</v>
      </c>
      <c r="C619" t="s">
        <v>12</v>
      </c>
      <c r="D619">
        <v>52815</v>
      </c>
      <c r="F619" s="7">
        <v>42321</v>
      </c>
      <c r="G619" t="s">
        <v>587</v>
      </c>
      <c r="H619">
        <v>0</v>
      </c>
      <c r="J619" t="s">
        <v>12</v>
      </c>
      <c r="K619">
        <v>52815</v>
      </c>
      <c r="L619" t="s">
        <v>15</v>
      </c>
      <c r="M619">
        <f>M616</f>
        <v>0</v>
      </c>
      <c r="S619" t="e">
        <f t="shared" si="34"/>
        <v>#VALUE!</v>
      </c>
      <c r="T619" t="e">
        <f>SUMPRODUCT(--($D$2:M618=M619), --($B$2:K618=112414),$H$2:Q618)</f>
        <v>#VALUE!</v>
      </c>
      <c r="U619" t="e">
        <f>SUMPRODUCT(--($D$2:M618=M619), --($B$2:K618=22115),$H$2:Q618)</f>
        <v>#VALUE!</v>
      </c>
      <c r="V619" t="e">
        <f>SUMPRODUCT(--($D$2:M618=M619), --($B$2:K618=52815),$H$2:Q618)</f>
        <v>#VALUE!</v>
      </c>
      <c r="W619" s="15"/>
      <c r="X619" s="15"/>
      <c r="Y619" s="15"/>
      <c r="Z619" t="s">
        <v>243</v>
      </c>
      <c r="AB619" t="s">
        <v>244</v>
      </c>
      <c r="AC619" s="7">
        <f>AC616</f>
        <v>42320</v>
      </c>
      <c r="AD619" t="str">
        <f>M619&amp;" - "&amp;L619&amp;" - "&amp;J619&amp;" - "&amp;K619</f>
        <v>0 - Div - Mt - 52815</v>
      </c>
      <c r="AG619" s="13" t="e">
        <f>-AG618</f>
        <v>#VALUE!</v>
      </c>
      <c r="AI619" t="str">
        <f t="shared" si="35"/>
        <v>Dividend from 0 - Mt - 52815</v>
      </c>
      <c r="AK619" s="18"/>
      <c r="AL619" s="19"/>
      <c r="AM619" s="20"/>
      <c r="AN619" s="20"/>
      <c r="AO619" s="21"/>
      <c r="AP619" s="22"/>
    </row>
    <row r="620" spans="1:42" ht="15" hidden="1" thickBot="1" x14ac:dyDescent="0.4">
      <c r="A620" t="s">
        <v>845</v>
      </c>
      <c r="B620" t="s">
        <v>42</v>
      </c>
      <c r="C620" t="s">
        <v>12</v>
      </c>
      <c r="D620">
        <v>52815</v>
      </c>
      <c r="F620" s="7">
        <v>42321</v>
      </c>
      <c r="G620" t="s">
        <v>102</v>
      </c>
      <c r="H620">
        <v>0</v>
      </c>
      <c r="J620" t="s">
        <v>12</v>
      </c>
      <c r="K620">
        <v>52815</v>
      </c>
      <c r="L620" t="s">
        <v>15</v>
      </c>
      <c r="M620">
        <f>M618</f>
        <v>0</v>
      </c>
      <c r="N620" s="12" t="s">
        <v>249</v>
      </c>
      <c r="R620" s="13">
        <f>AP616-R616-R618</f>
        <v>-31.61</v>
      </c>
      <c r="S620" t="e">
        <f t="shared" si="34"/>
        <v>#VALUE!</v>
      </c>
      <c r="T620" t="e">
        <f>SUMPRODUCT(--($D$2:M619=M620), --($B$2:K619=112414),$H$2:Q619)</f>
        <v>#VALUE!</v>
      </c>
      <c r="U620" t="e">
        <f>SUMPRODUCT(--($D$2:M619=M620), --($B$2:K619=22115),$H$2:Q619)</f>
        <v>#VALUE!</v>
      </c>
      <c r="V620" t="e">
        <f>SUMPRODUCT(--($D$2:M619=M620), --($B$2:K619=52815),$H$2:Q619)</f>
        <v>#VALUE!</v>
      </c>
      <c r="W620" s="15" t="e">
        <f>T620/S620</f>
        <v>#VALUE!</v>
      </c>
      <c r="X620" s="15" t="e">
        <f>U620/S620</f>
        <v>#VALUE!</v>
      </c>
      <c r="Y620" s="15" t="e">
        <f>V620/S620</f>
        <v>#VALUE!</v>
      </c>
      <c r="Z620" t="s">
        <v>243</v>
      </c>
      <c r="AB620" t="s">
        <v>244</v>
      </c>
      <c r="AC620" s="7">
        <f>AC618</f>
        <v>42320</v>
      </c>
      <c r="AD620" t="s">
        <v>102</v>
      </c>
      <c r="AF620" t="str">
        <f>"Cash From "&amp;AI620</f>
        <v>Cash From Dividend from 0 - Mt - 52815</v>
      </c>
      <c r="AG620" s="16">
        <f>R620</f>
        <v>-31.61</v>
      </c>
      <c r="AI620" t="str">
        <f t="shared" si="35"/>
        <v>Dividend from 0 - Mt - 52815</v>
      </c>
      <c r="AK620" s="18"/>
      <c r="AL620" s="19"/>
      <c r="AM620" s="20"/>
      <c r="AN620" s="20"/>
      <c r="AO620" s="21"/>
      <c r="AP620" s="22"/>
    </row>
    <row r="621" spans="1:42" ht="15" hidden="1" thickBot="1" x14ac:dyDescent="0.4">
      <c r="A621" t="s">
        <v>845</v>
      </c>
      <c r="B621" t="s">
        <v>42</v>
      </c>
      <c r="C621" t="s">
        <v>12</v>
      </c>
      <c r="D621">
        <v>112414</v>
      </c>
      <c r="F621" s="7">
        <v>42321</v>
      </c>
      <c r="G621" t="s">
        <v>102</v>
      </c>
      <c r="H621">
        <v>4.32</v>
      </c>
      <c r="J621" t="s">
        <v>12</v>
      </c>
      <c r="K621">
        <v>112414</v>
      </c>
      <c r="L621" t="s">
        <v>15</v>
      </c>
      <c r="M621" t="s">
        <v>42</v>
      </c>
      <c r="N621" s="12" t="s">
        <v>249</v>
      </c>
      <c r="R621" s="13" t="e">
        <f>ROUND(IF(K621=112414,W621,IF(K621=22115,X621,Y621))*AP621,2)</f>
        <v>#VALUE!</v>
      </c>
      <c r="S621" t="e">
        <f t="shared" si="34"/>
        <v>#VALUE!</v>
      </c>
      <c r="T621" t="e">
        <f>SUMPRODUCT(--($D$2:M620=M621), --($B$2:K620=112414),$H$2:Q620)</f>
        <v>#VALUE!</v>
      </c>
      <c r="U621" t="e">
        <f>SUMPRODUCT(--($D$2:M620=M621), --($B$2:K620=22115),$H$2:Q620)</f>
        <v>#VALUE!</v>
      </c>
      <c r="V621" t="e">
        <f>SUMPRODUCT(--($D$2:M620=M621), --($B$2:K620=52815),$H$2:Q620)</f>
        <v>#VALUE!</v>
      </c>
      <c r="W621" s="15" t="e">
        <f>T621/S621</f>
        <v>#VALUE!</v>
      </c>
      <c r="X621" s="15" t="e">
        <f>U621/S621</f>
        <v>#VALUE!</v>
      </c>
      <c r="Y621" s="15" t="e">
        <f>V621/S621</f>
        <v>#VALUE!</v>
      </c>
      <c r="Z621" t="s">
        <v>243</v>
      </c>
      <c r="AB621" t="s">
        <v>244</v>
      </c>
      <c r="AC621" s="7">
        <f>AK621</f>
        <v>42321</v>
      </c>
      <c r="AD621" t="s">
        <v>102</v>
      </c>
      <c r="AF621" t="str">
        <f>"Cash From "&amp;AI621</f>
        <v>Cash From Dividend from PETS - Mt - 112414</v>
      </c>
      <c r="AG621" s="16" t="e">
        <f>R621</f>
        <v>#VALUE!</v>
      </c>
      <c r="AI621" t="str">
        <f t="shared" si="35"/>
        <v>Dividend from PETS - Mt - 112414</v>
      </c>
      <c r="AK621" s="18">
        <v>42321</v>
      </c>
      <c r="AL621" s="19" t="s">
        <v>395</v>
      </c>
      <c r="AM621" s="20" t="s">
        <v>328</v>
      </c>
      <c r="AN621" s="20" t="s">
        <v>329</v>
      </c>
      <c r="AO621" s="21" t="s">
        <v>329</v>
      </c>
      <c r="AP621" s="22">
        <v>8.31</v>
      </c>
    </row>
    <row r="622" spans="1:42" ht="15" hidden="1" thickBot="1" x14ac:dyDescent="0.4">
      <c r="A622" t="s">
        <v>845</v>
      </c>
      <c r="B622" t="s">
        <v>42</v>
      </c>
      <c r="C622" t="s">
        <v>12</v>
      </c>
      <c r="D622">
        <v>112414</v>
      </c>
      <c r="F622" s="7">
        <v>42321</v>
      </c>
      <c r="G622" t="s">
        <v>587</v>
      </c>
      <c r="H622">
        <v>-4.32</v>
      </c>
      <c r="J622" t="s">
        <v>12</v>
      </c>
      <c r="K622">
        <v>112414</v>
      </c>
      <c r="L622" t="s">
        <v>15</v>
      </c>
      <c r="M622" t="str">
        <f>M621</f>
        <v>PETS</v>
      </c>
      <c r="N622" s="12" t="str">
        <f>AL621</f>
        <v>46.1400 SHRS PETMED EXPRESS INC COMMON STK RD 11/02 PD 11/13/15</v>
      </c>
      <c r="O622" s="12" t="str">
        <f>LEFT(N622,(FIND(" ",N622,1)-1))</f>
        <v>46.1400</v>
      </c>
      <c r="P622" s="12" t="e">
        <f>_xlfn.NUMBERVALUE(O622)=S622</f>
        <v>#VALUE!</v>
      </c>
      <c r="S622" t="e">
        <f t="shared" si="34"/>
        <v>#VALUE!</v>
      </c>
      <c r="T622" t="e">
        <f>SUMPRODUCT(--($D$2:M621=M622), --($B$2:K621=112414),$H$2:Q621)</f>
        <v>#VALUE!</v>
      </c>
      <c r="U622" t="e">
        <f>SUMPRODUCT(--($D$2:M621=M622), --($B$2:K621=22115),$H$2:Q621)</f>
        <v>#VALUE!</v>
      </c>
      <c r="V622" t="e">
        <f>SUMPRODUCT(--($D$2:M621=M622), --($B$2:K621=52815),$H$2:Q621)</f>
        <v>#VALUE!</v>
      </c>
      <c r="W622" s="15"/>
      <c r="X622" s="15"/>
      <c r="Y622" s="15"/>
      <c r="Z622" t="s">
        <v>243</v>
      </c>
      <c r="AB622" t="s">
        <v>244</v>
      </c>
      <c r="AC622" s="7">
        <f>AC621</f>
        <v>42321</v>
      </c>
      <c r="AD622" t="str">
        <f>M622&amp;" - "&amp;L622&amp;" - "&amp;J622&amp;" - "&amp;K622</f>
        <v>PETS - Div - Mt - 112414</v>
      </c>
      <c r="AG622" s="13" t="e">
        <f>-AG621</f>
        <v>#VALUE!</v>
      </c>
      <c r="AI622" t="str">
        <f t="shared" si="35"/>
        <v>Dividend from PETS - Mt - 112414</v>
      </c>
      <c r="AK622" s="18"/>
      <c r="AL622" s="19"/>
      <c r="AM622" s="20"/>
      <c r="AN622" s="20"/>
      <c r="AO622" s="21"/>
      <c r="AP622" s="22"/>
    </row>
    <row r="623" spans="1:42" ht="15" hidden="1" thickBot="1" x14ac:dyDescent="0.4">
      <c r="A623" t="s">
        <v>317</v>
      </c>
      <c r="C623" t="s">
        <v>12</v>
      </c>
      <c r="F623" s="7">
        <v>42324</v>
      </c>
      <c r="G623" t="s">
        <v>101</v>
      </c>
      <c r="H623">
        <v>8.31</v>
      </c>
      <c r="S623"/>
      <c r="T623"/>
      <c r="U623"/>
      <c r="V623"/>
      <c r="W623" s="15"/>
      <c r="X623" s="15"/>
      <c r="Y623" s="15"/>
      <c r="Z623" t="s">
        <v>243</v>
      </c>
      <c r="AB623" t="s">
        <v>244</v>
      </c>
      <c r="AC623" s="7">
        <v>42324</v>
      </c>
      <c r="AD623" t="s">
        <v>101</v>
      </c>
      <c r="AG623" s="13" t="e">
        <f>-AG622</f>
        <v>#VALUE!</v>
      </c>
      <c r="AI623" t="s">
        <v>318</v>
      </c>
      <c r="AK623" s="18"/>
      <c r="AL623" s="19"/>
      <c r="AM623" s="20"/>
      <c r="AN623" s="20"/>
      <c r="AO623" s="21"/>
      <c r="AP623" s="22"/>
    </row>
    <row r="624" spans="1:42" ht="15" hidden="1" thickBot="1" x14ac:dyDescent="0.4">
      <c r="A624" t="s">
        <v>317</v>
      </c>
      <c r="C624" t="s">
        <v>12</v>
      </c>
      <c r="F624" s="7">
        <v>42324</v>
      </c>
      <c r="G624" t="s">
        <v>102</v>
      </c>
      <c r="H624">
        <v>-8.31</v>
      </c>
      <c r="S624"/>
      <c r="T624"/>
      <c r="U624"/>
      <c r="V624"/>
      <c r="W624" s="15"/>
      <c r="X624" s="15"/>
      <c r="Y624" s="15"/>
      <c r="Z624" t="s">
        <v>243</v>
      </c>
      <c r="AB624" t="s">
        <v>244</v>
      </c>
      <c r="AC624" s="7">
        <v>42324</v>
      </c>
      <c r="AD624" t="s">
        <v>102</v>
      </c>
      <c r="AF624" t="s">
        <v>317</v>
      </c>
      <c r="AG624" s="13">
        <f>AP624</f>
        <v>-8.31</v>
      </c>
      <c r="AI624" t="s">
        <v>318</v>
      </c>
      <c r="AK624" s="18">
        <v>42324</v>
      </c>
      <c r="AL624" s="19" t="s">
        <v>344</v>
      </c>
      <c r="AM624" s="20" t="s">
        <v>345</v>
      </c>
      <c r="AN624" s="20" t="s">
        <v>329</v>
      </c>
      <c r="AO624" s="21" t="s">
        <v>329</v>
      </c>
      <c r="AP624" s="22">
        <v>-8.31</v>
      </c>
    </row>
    <row r="625" spans="1:43" ht="15" hidden="1" thickBot="1" x14ac:dyDescent="0.4">
      <c r="A625" t="s">
        <v>845</v>
      </c>
      <c r="B625" t="s">
        <v>52</v>
      </c>
      <c r="C625" t="s">
        <v>12</v>
      </c>
      <c r="D625">
        <v>22115</v>
      </c>
      <c r="F625" s="7">
        <v>42325</v>
      </c>
      <c r="G625" t="s">
        <v>102</v>
      </c>
      <c r="H625">
        <v>3.35</v>
      </c>
      <c r="J625" t="s">
        <v>12</v>
      </c>
      <c r="K625">
        <v>22115</v>
      </c>
      <c r="L625" t="s">
        <v>15</v>
      </c>
      <c r="M625">
        <f>M623</f>
        <v>0</v>
      </c>
      <c r="N625" s="12" t="s">
        <v>249</v>
      </c>
      <c r="R625" s="13" t="e">
        <f>ROUND(IF(K625=112414,W625,IF(K625=22115,X625,Y625))*AP623,2)</f>
        <v>#VALUE!</v>
      </c>
      <c r="S625" t="e">
        <f t="shared" ref="S625:S638" si="36">SUM(T625:V625)</f>
        <v>#VALUE!</v>
      </c>
      <c r="T625" t="e">
        <f>SUMPRODUCT(--($D$2:M624=M625), --($B$2:K624=112414),$H$2:Q624)</f>
        <v>#VALUE!</v>
      </c>
      <c r="U625" t="e">
        <f>SUMPRODUCT(--($D$2:M624=M625), --($B$2:K624=22115),$H$2:Q624)</f>
        <v>#VALUE!</v>
      </c>
      <c r="V625" t="e">
        <f>SUMPRODUCT(--($D$2:M624=M625), --($B$2:K624=52815),$H$2:Q624)</f>
        <v>#VALUE!</v>
      </c>
      <c r="W625" s="15" t="e">
        <f>T625/S625</f>
        <v>#VALUE!</v>
      </c>
      <c r="X625" s="15" t="e">
        <f>U625/S625</f>
        <v>#VALUE!</v>
      </c>
      <c r="Y625" s="15" t="e">
        <f>V625/S625</f>
        <v>#VALUE!</v>
      </c>
      <c r="Z625" t="s">
        <v>243</v>
      </c>
      <c r="AB625" t="s">
        <v>244</v>
      </c>
      <c r="AC625" s="7">
        <f>AC623</f>
        <v>42324</v>
      </c>
      <c r="AD625" t="s">
        <v>102</v>
      </c>
      <c r="AF625" t="str">
        <f>"Cash From "&amp;AI625</f>
        <v>Cash From Dividend from 0 - Mt - 22115</v>
      </c>
      <c r="AG625" s="16" t="e">
        <f>R625</f>
        <v>#VALUE!</v>
      </c>
      <c r="AI625" t="str">
        <f t="shared" ref="AI625:AI630" si="37">"Dividend from "&amp;M625&amp;" - "&amp;J625&amp;" - "&amp;K625</f>
        <v>Dividend from 0 - Mt - 22115</v>
      </c>
      <c r="AK625" s="18"/>
      <c r="AL625" s="19"/>
      <c r="AM625" s="20"/>
      <c r="AN625" s="20"/>
      <c r="AO625" s="21"/>
      <c r="AP625" s="22"/>
    </row>
    <row r="626" spans="1:43" ht="15" hidden="1" thickBot="1" x14ac:dyDescent="0.4">
      <c r="A626" t="s">
        <v>845</v>
      </c>
      <c r="B626" t="s">
        <v>52</v>
      </c>
      <c r="C626" t="s">
        <v>12</v>
      </c>
      <c r="D626">
        <v>22115</v>
      </c>
      <c r="F626" s="7">
        <v>42325</v>
      </c>
      <c r="G626" t="s">
        <v>587</v>
      </c>
      <c r="H626">
        <v>-3.35</v>
      </c>
      <c r="J626" t="s">
        <v>12</v>
      </c>
      <c r="K626">
        <v>22115</v>
      </c>
      <c r="L626" t="s">
        <v>15</v>
      </c>
      <c r="M626">
        <f>M623</f>
        <v>0</v>
      </c>
      <c r="S626" t="e">
        <f t="shared" si="36"/>
        <v>#VALUE!</v>
      </c>
      <c r="T626" t="e">
        <f>SUMPRODUCT(--($D$2:M625=M626), --($B$2:K625=112414),$H$2:Q625)</f>
        <v>#VALUE!</v>
      </c>
      <c r="U626" t="e">
        <f>SUMPRODUCT(--($D$2:M625=M626), --($B$2:K625=22115),$H$2:Q625)</f>
        <v>#VALUE!</v>
      </c>
      <c r="V626" t="e">
        <f>SUMPRODUCT(--($D$2:M625=M626), --($B$2:K625=52815),$H$2:Q625)</f>
        <v>#VALUE!</v>
      </c>
      <c r="W626" s="15"/>
      <c r="X626" s="15"/>
      <c r="Y626" s="15"/>
      <c r="Z626" t="s">
        <v>243</v>
      </c>
      <c r="AB626" t="s">
        <v>244</v>
      </c>
      <c r="AC626" s="7">
        <f>AC623</f>
        <v>42324</v>
      </c>
      <c r="AD626" t="str">
        <f>M626&amp;" - "&amp;L626&amp;" - "&amp;J626&amp;" - "&amp;K626</f>
        <v>0 - Div - Mt - 22115</v>
      </c>
      <c r="AG626" s="13" t="e">
        <f>-AG625</f>
        <v>#VALUE!</v>
      </c>
      <c r="AI626" t="str">
        <f t="shared" si="37"/>
        <v>Dividend from 0 - Mt - 22115</v>
      </c>
      <c r="AK626" s="18"/>
      <c r="AL626" s="19"/>
      <c r="AM626" s="20"/>
      <c r="AN626" s="20"/>
      <c r="AO626" s="21"/>
      <c r="AP626" s="22"/>
    </row>
    <row r="627" spans="1:43" ht="15" hidden="1" thickBot="1" x14ac:dyDescent="0.4">
      <c r="A627" t="s">
        <v>845</v>
      </c>
      <c r="B627" t="s">
        <v>52</v>
      </c>
      <c r="C627" t="s">
        <v>12</v>
      </c>
      <c r="D627">
        <v>52815</v>
      </c>
      <c r="F627" s="7">
        <v>42325</v>
      </c>
      <c r="G627" t="s">
        <v>587</v>
      </c>
      <c r="H627">
        <v>0</v>
      </c>
      <c r="J627" t="s">
        <v>12</v>
      </c>
      <c r="K627">
        <v>52815</v>
      </c>
      <c r="L627" t="s">
        <v>15</v>
      </c>
      <c r="M627">
        <f>M624</f>
        <v>0</v>
      </c>
      <c r="S627" t="e">
        <f t="shared" si="36"/>
        <v>#VALUE!</v>
      </c>
      <c r="T627" t="e">
        <f>SUMPRODUCT(--($D$2:M626=M627), --($B$2:K626=112414),$H$2:Q626)</f>
        <v>#VALUE!</v>
      </c>
      <c r="U627" t="e">
        <f>SUMPRODUCT(--($D$2:M626=M627), --($B$2:K626=22115),$H$2:Q626)</f>
        <v>#VALUE!</v>
      </c>
      <c r="V627" t="e">
        <f>SUMPRODUCT(--($D$2:M626=M627), --($B$2:K626=52815),$H$2:Q626)</f>
        <v>#VALUE!</v>
      </c>
      <c r="W627" s="15"/>
      <c r="X627" s="15"/>
      <c r="Y627" s="15"/>
      <c r="Z627" t="s">
        <v>243</v>
      </c>
      <c r="AB627" t="s">
        <v>244</v>
      </c>
      <c r="AC627" s="7">
        <f>AC624</f>
        <v>42324</v>
      </c>
      <c r="AD627" t="str">
        <f>M627&amp;" - "&amp;L627&amp;" - "&amp;J627&amp;" - "&amp;K627</f>
        <v>0 - Div - Mt - 52815</v>
      </c>
      <c r="AG627" s="13" t="e">
        <f>-AG626</f>
        <v>#VALUE!</v>
      </c>
      <c r="AI627" t="str">
        <f t="shared" si="37"/>
        <v>Dividend from 0 - Mt - 52815</v>
      </c>
      <c r="AK627" s="18"/>
      <c r="AL627" s="19"/>
      <c r="AM627" s="20"/>
      <c r="AN627" s="20"/>
      <c r="AO627" s="21"/>
      <c r="AP627" s="22"/>
    </row>
    <row r="628" spans="1:43" ht="15" hidden="1" thickBot="1" x14ac:dyDescent="0.4">
      <c r="A628" t="s">
        <v>845</v>
      </c>
      <c r="B628" t="s">
        <v>52</v>
      </c>
      <c r="C628" t="s">
        <v>12</v>
      </c>
      <c r="D628">
        <v>52815</v>
      </c>
      <c r="F628" s="7">
        <v>42325</v>
      </c>
      <c r="G628" t="s">
        <v>102</v>
      </c>
      <c r="H628">
        <v>0</v>
      </c>
      <c r="J628" t="s">
        <v>12</v>
      </c>
      <c r="K628">
        <v>52815</v>
      </c>
      <c r="L628" t="s">
        <v>15</v>
      </c>
      <c r="M628">
        <f>M626</f>
        <v>0</v>
      </c>
      <c r="N628" s="12" t="s">
        <v>249</v>
      </c>
      <c r="R628" s="13">
        <f>AP624-R624-R626</f>
        <v>-8.31</v>
      </c>
      <c r="S628" t="e">
        <f t="shared" si="36"/>
        <v>#VALUE!</v>
      </c>
      <c r="T628" t="e">
        <f>SUMPRODUCT(--($D$2:M627=M628), --($B$2:K627=112414),$H$2:Q627)</f>
        <v>#VALUE!</v>
      </c>
      <c r="U628" t="e">
        <f>SUMPRODUCT(--($D$2:M627=M628), --($B$2:K627=22115),$H$2:Q627)</f>
        <v>#VALUE!</v>
      </c>
      <c r="V628" t="e">
        <f>SUMPRODUCT(--($D$2:M627=M628), --($B$2:K627=52815),$H$2:Q627)</f>
        <v>#VALUE!</v>
      </c>
      <c r="W628" s="15" t="e">
        <f>T628/S628</f>
        <v>#VALUE!</v>
      </c>
      <c r="X628" s="15" t="e">
        <f>U628/S628</f>
        <v>#VALUE!</v>
      </c>
      <c r="Y628" s="15" t="e">
        <f>V628/S628</f>
        <v>#VALUE!</v>
      </c>
      <c r="Z628" t="s">
        <v>243</v>
      </c>
      <c r="AB628" t="s">
        <v>244</v>
      </c>
      <c r="AC628" s="7">
        <f>AC626</f>
        <v>42324</v>
      </c>
      <c r="AD628" t="s">
        <v>102</v>
      </c>
      <c r="AF628" t="str">
        <f>"Cash From "&amp;AI628</f>
        <v>Cash From Dividend from 0 - Mt - 52815</v>
      </c>
      <c r="AG628" s="16">
        <f>R628</f>
        <v>-8.31</v>
      </c>
      <c r="AI628" t="str">
        <f t="shared" si="37"/>
        <v>Dividend from 0 - Mt - 52815</v>
      </c>
      <c r="AK628" s="18"/>
      <c r="AL628" s="19"/>
      <c r="AM628" s="20"/>
      <c r="AN628" s="20"/>
      <c r="AO628" s="21"/>
      <c r="AP628" s="22"/>
    </row>
    <row r="629" spans="1:43" ht="15" hidden="1" thickBot="1" x14ac:dyDescent="0.4">
      <c r="A629" t="s">
        <v>845</v>
      </c>
      <c r="B629" t="s">
        <v>52</v>
      </c>
      <c r="C629" t="s">
        <v>12</v>
      </c>
      <c r="D629">
        <v>112414</v>
      </c>
      <c r="F629" s="7">
        <v>42325</v>
      </c>
      <c r="G629" t="s">
        <v>102</v>
      </c>
      <c r="H629">
        <v>3.15</v>
      </c>
      <c r="J629" t="s">
        <v>12</v>
      </c>
      <c r="K629">
        <v>112414</v>
      </c>
      <c r="L629" t="s">
        <v>15</v>
      </c>
      <c r="M629" t="s">
        <v>52</v>
      </c>
      <c r="N629" s="12" t="s">
        <v>249</v>
      </c>
      <c r="R629" s="13" t="e">
        <f>ROUND(IF(K629=112414,W629,IF(K629=22115,X629,Y629))*AP629,2)</f>
        <v>#VALUE!</v>
      </c>
      <c r="S629" t="e">
        <f t="shared" si="36"/>
        <v>#VALUE!</v>
      </c>
      <c r="T629" t="e">
        <f>SUMPRODUCT(--($D$2:M628=M629), --($B$2:K628=112414),$H$2:Q628)</f>
        <v>#VALUE!</v>
      </c>
      <c r="U629" t="e">
        <f>SUMPRODUCT(--($D$2:M628=M629), --($B$2:K628=22115),$H$2:Q628)</f>
        <v>#VALUE!</v>
      </c>
      <c r="V629" t="e">
        <f>SUMPRODUCT(--($D$2:M628=M629), --($B$2:K628=52815),$H$2:Q628)</f>
        <v>#VALUE!</v>
      </c>
      <c r="W629" s="15" t="e">
        <f>T629/S629</f>
        <v>#VALUE!</v>
      </c>
      <c r="X629" s="15" t="e">
        <f>U629/S629</f>
        <v>#VALUE!</v>
      </c>
      <c r="Y629" s="15" t="e">
        <f>V629/S629</f>
        <v>#VALUE!</v>
      </c>
      <c r="Z629" t="s">
        <v>243</v>
      </c>
      <c r="AB629" t="s">
        <v>244</v>
      </c>
      <c r="AC629" s="7">
        <f>AK629</f>
        <v>42325</v>
      </c>
      <c r="AD629" t="s">
        <v>102</v>
      </c>
      <c r="AF629" t="str">
        <f>"Cash From "&amp;AI629</f>
        <v>Cash From Dividend from WSTG - Mt - 112414</v>
      </c>
      <c r="AG629" s="16" t="e">
        <f>R629</f>
        <v>#VALUE!</v>
      </c>
      <c r="AI629" t="str">
        <f t="shared" si="37"/>
        <v>Dividend from WSTG - Mt - 112414</v>
      </c>
      <c r="AK629" s="18">
        <v>42325</v>
      </c>
      <c r="AL629" s="19" t="s">
        <v>396</v>
      </c>
      <c r="AM629" s="20" t="s">
        <v>328</v>
      </c>
      <c r="AN629" s="20" t="s">
        <v>329</v>
      </c>
      <c r="AO629" s="21" t="s">
        <v>329</v>
      </c>
      <c r="AP629" s="22">
        <v>6.5</v>
      </c>
    </row>
    <row r="630" spans="1:43" ht="15" hidden="1" thickBot="1" x14ac:dyDescent="0.4">
      <c r="A630" t="s">
        <v>845</v>
      </c>
      <c r="B630" t="s">
        <v>52</v>
      </c>
      <c r="C630" t="s">
        <v>12</v>
      </c>
      <c r="D630">
        <v>112414</v>
      </c>
      <c r="F630" s="7">
        <v>42325</v>
      </c>
      <c r="G630" t="s">
        <v>587</v>
      </c>
      <c r="H630">
        <v>-3.15</v>
      </c>
      <c r="J630" t="s">
        <v>12</v>
      </c>
      <c r="K630">
        <v>112414</v>
      </c>
      <c r="L630" t="s">
        <v>15</v>
      </c>
      <c r="M630" t="str">
        <f>M629</f>
        <v>WSTG</v>
      </c>
      <c r="N630" s="12" t="str">
        <f>AL629</f>
        <v>38.2500 SHRS WAYSIDE TECHNOLOGY GROUP INC COM RD 11/10 PD 11/17/15</v>
      </c>
      <c r="O630" s="12" t="str">
        <f>LEFT(N630,(FIND(" ",N630,1)-1))</f>
        <v>38.2500</v>
      </c>
      <c r="P630" s="12" t="e">
        <f>_xlfn.NUMBERVALUE(O630)=S630</f>
        <v>#VALUE!</v>
      </c>
      <c r="S630" t="e">
        <f t="shared" si="36"/>
        <v>#VALUE!</v>
      </c>
      <c r="T630" t="e">
        <f>SUMPRODUCT(--($D$2:M629=M630), --($B$2:K629=112414),$H$2:Q629)</f>
        <v>#VALUE!</v>
      </c>
      <c r="U630" t="e">
        <f>SUMPRODUCT(--($D$2:M629=M630), --($B$2:K629=22115),$H$2:Q629)</f>
        <v>#VALUE!</v>
      </c>
      <c r="V630" t="e">
        <f>SUMPRODUCT(--($D$2:M629=M630), --($B$2:K629=52815),$H$2:Q629)</f>
        <v>#VALUE!</v>
      </c>
      <c r="W630" s="15"/>
      <c r="X630" s="15"/>
      <c r="Y630" s="15"/>
      <c r="Z630" t="s">
        <v>243</v>
      </c>
      <c r="AB630" t="s">
        <v>244</v>
      </c>
      <c r="AC630" s="7">
        <f>AC629</f>
        <v>42325</v>
      </c>
      <c r="AD630" t="str">
        <f>M630&amp;" - "&amp;L630&amp;" - "&amp;J630&amp;" - "&amp;K630</f>
        <v>WSTG - Div - Mt - 112414</v>
      </c>
      <c r="AG630" s="13" t="e">
        <f>-AG629</f>
        <v>#VALUE!</v>
      </c>
      <c r="AI630" t="str">
        <f t="shared" si="37"/>
        <v>Dividend from WSTG - Mt - 112414</v>
      </c>
      <c r="AK630" s="18"/>
      <c r="AL630" s="19"/>
      <c r="AM630" s="20"/>
      <c r="AN630" s="20"/>
      <c r="AO630" s="21"/>
      <c r="AP630" s="22"/>
    </row>
    <row r="631" spans="1:43" ht="15" hidden="1" thickBot="1" x14ac:dyDescent="0.4">
      <c r="A631" t="s">
        <v>844</v>
      </c>
      <c r="B631" t="s">
        <v>63</v>
      </c>
      <c r="C631" t="s">
        <v>12</v>
      </c>
      <c r="D631">
        <v>52815</v>
      </c>
      <c r="F631" s="7">
        <v>42335</v>
      </c>
      <c r="G631" t="s">
        <v>102</v>
      </c>
      <c r="H631">
        <v>1.66</v>
      </c>
      <c r="J631" t="s">
        <v>12</v>
      </c>
      <c r="K631">
        <v>52815</v>
      </c>
      <c r="L631" t="s">
        <v>18</v>
      </c>
      <c r="M631" t="str">
        <f>M629</f>
        <v>WSTG</v>
      </c>
      <c r="N631" s="12" t="s">
        <v>249</v>
      </c>
      <c r="R631" s="13">
        <v>1.66</v>
      </c>
      <c r="S631" t="e">
        <f t="shared" si="36"/>
        <v>#VALUE!</v>
      </c>
      <c r="T631" t="e">
        <f>SUMPRODUCT(--($D$2:M630=M631), --($B$2:K630=112414),$H$2:Q630)</f>
        <v>#VALUE!</v>
      </c>
      <c r="U631" t="e">
        <f>SUMPRODUCT(--($D$2:M630=M631), --($B$2:K630=22115),$H$2:Q630)</f>
        <v>#VALUE!</v>
      </c>
      <c r="V631" t="e">
        <f>SUMPRODUCT(--($D$2:M630=M631), --($B$2:K630=52815),$H$2:Q630)</f>
        <v>#VALUE!</v>
      </c>
      <c r="W631" s="15" t="e">
        <f>T631/S631</f>
        <v>#VALUE!</v>
      </c>
      <c r="X631" s="15" t="e">
        <f>U631/S631</f>
        <v>#VALUE!</v>
      </c>
      <c r="Y631" s="15" t="e">
        <f>V631/S631</f>
        <v>#VALUE!</v>
      </c>
      <c r="Z631" t="s">
        <v>243</v>
      </c>
      <c r="AB631" t="s">
        <v>244</v>
      </c>
      <c r="AC631" s="7">
        <f>AC629</f>
        <v>42325</v>
      </c>
      <c r="AD631" t="s">
        <v>102</v>
      </c>
      <c r="AF631" t="str">
        <f>"Cash From "&amp;AI631</f>
        <v>Cash From Distribution from WSTG - Mt - 52815</v>
      </c>
      <c r="AG631" s="16">
        <f>R631</f>
        <v>1.66</v>
      </c>
      <c r="AI631" t="str">
        <f>"Distribution from "&amp;M631&amp;" - "&amp;J631&amp;" - "&amp;K631</f>
        <v>Distribution from WSTG - Mt - 52815</v>
      </c>
      <c r="AK631" s="18"/>
      <c r="AL631" s="19"/>
      <c r="AM631" s="20"/>
      <c r="AN631" s="20"/>
      <c r="AO631" s="21"/>
      <c r="AP631" s="22"/>
    </row>
    <row r="632" spans="1:43" ht="15" hidden="1" thickBot="1" x14ac:dyDescent="0.4">
      <c r="A632" t="s">
        <v>844</v>
      </c>
      <c r="B632" t="s">
        <v>63</v>
      </c>
      <c r="C632" t="s">
        <v>12</v>
      </c>
      <c r="D632">
        <v>52815</v>
      </c>
      <c r="F632" s="7">
        <v>42335</v>
      </c>
      <c r="G632" t="s">
        <v>626</v>
      </c>
      <c r="H632">
        <v>-1.66</v>
      </c>
      <c r="J632" t="s">
        <v>12</v>
      </c>
      <c r="K632">
        <v>52815</v>
      </c>
      <c r="L632" t="s">
        <v>18</v>
      </c>
      <c r="M632" t="str">
        <f>M629</f>
        <v>WSTG</v>
      </c>
      <c r="S632" t="e">
        <f t="shared" si="36"/>
        <v>#VALUE!</v>
      </c>
      <c r="T632" t="e">
        <f>SUMPRODUCT(--($D$2:M631=M632), --($B$2:K631=112414),$H$2:Q631)</f>
        <v>#VALUE!</v>
      </c>
      <c r="U632" t="e">
        <f>SUMPRODUCT(--($D$2:M631=M632), --($B$2:K631=22115),$H$2:Q631)</f>
        <v>#VALUE!</v>
      </c>
      <c r="V632" t="e">
        <f>SUMPRODUCT(--($D$2:M631=M632), --($B$2:K631=52815),$H$2:Q631)</f>
        <v>#VALUE!</v>
      </c>
      <c r="W632" s="15"/>
      <c r="X632" s="15"/>
      <c r="Y632" s="15"/>
      <c r="Z632" t="s">
        <v>243</v>
      </c>
      <c r="AB632" t="s">
        <v>244</v>
      </c>
      <c r="AC632" s="7">
        <f>AC629</f>
        <v>42325</v>
      </c>
      <c r="AD632" t="str">
        <f>M632&amp;" - "&amp;L632&amp;" - "&amp;J632&amp;" - "&amp;K632</f>
        <v>WSTG - Dist - Mt - 52815</v>
      </c>
      <c r="AG632" s="13">
        <f>-AG631</f>
        <v>-1.66</v>
      </c>
      <c r="AI632" t="str">
        <f>"Distribution from "&amp;M632&amp;" - "&amp;J632&amp;" - "&amp;K632</f>
        <v>Distribution from WSTG - Mt - 52815</v>
      </c>
      <c r="AK632" s="18"/>
      <c r="AL632" s="19"/>
      <c r="AM632" s="20"/>
      <c r="AN632" s="20"/>
      <c r="AO632" s="21"/>
      <c r="AP632" s="22"/>
    </row>
    <row r="633" spans="1:43" ht="15" hidden="1" thickBot="1" x14ac:dyDescent="0.4">
      <c r="A633" t="s">
        <v>845</v>
      </c>
      <c r="B633" t="s">
        <v>63</v>
      </c>
      <c r="C633" t="s">
        <v>12</v>
      </c>
      <c r="D633">
        <v>22115</v>
      </c>
      <c r="F633" s="7">
        <v>42335</v>
      </c>
      <c r="G633" t="s">
        <v>587</v>
      </c>
      <c r="H633">
        <v>0</v>
      </c>
      <c r="J633" t="s">
        <v>12</v>
      </c>
      <c r="K633">
        <v>22115</v>
      </c>
      <c r="L633" t="s">
        <v>15</v>
      </c>
      <c r="M633" t="str">
        <f>M630</f>
        <v>WSTG</v>
      </c>
      <c r="S633" t="e">
        <f t="shared" si="36"/>
        <v>#VALUE!</v>
      </c>
      <c r="T633" t="e">
        <f>SUMPRODUCT(--($D$2:M632=M633), --($B$2:K632=112414),$H$2:Q632)</f>
        <v>#VALUE!</v>
      </c>
      <c r="U633" t="e">
        <f>SUMPRODUCT(--($D$2:M632=M633), --($B$2:K632=22115),$H$2:Q632)</f>
        <v>#VALUE!</v>
      </c>
      <c r="V633" t="e">
        <f>SUMPRODUCT(--($D$2:M632=M633), --($B$2:K632=52815),$H$2:Q632)</f>
        <v>#VALUE!</v>
      </c>
      <c r="W633" s="15"/>
      <c r="X633" s="15"/>
      <c r="Y633" s="15"/>
      <c r="Z633" t="s">
        <v>243</v>
      </c>
      <c r="AB633" t="s">
        <v>244</v>
      </c>
      <c r="AC633" s="7">
        <f>AC630</f>
        <v>42325</v>
      </c>
      <c r="AD633" t="str">
        <f>M633&amp;" - "&amp;L633&amp;" - "&amp;J633&amp;" - "&amp;K633</f>
        <v>WSTG - Div - Mt - 22115</v>
      </c>
      <c r="AG633" s="13">
        <f>-AG632</f>
        <v>1.66</v>
      </c>
      <c r="AI633" t="str">
        <f t="shared" ref="AI633:AI638" si="38">"Dividend from "&amp;M633&amp;" - "&amp;J633&amp;" - "&amp;K633</f>
        <v>Dividend from WSTG - Mt - 22115</v>
      </c>
      <c r="AK633" s="18"/>
      <c r="AL633" s="19"/>
      <c r="AM633" s="20"/>
      <c r="AN633" s="20"/>
      <c r="AO633" s="21"/>
      <c r="AP633" s="22"/>
    </row>
    <row r="634" spans="1:43" ht="15" hidden="1" thickBot="1" x14ac:dyDescent="0.4">
      <c r="A634" t="s">
        <v>845</v>
      </c>
      <c r="B634" t="s">
        <v>63</v>
      </c>
      <c r="C634" t="s">
        <v>12</v>
      </c>
      <c r="D634">
        <v>22115</v>
      </c>
      <c r="F634" s="7">
        <v>42335</v>
      </c>
      <c r="G634" t="s">
        <v>102</v>
      </c>
      <c r="H634">
        <v>0</v>
      </c>
      <c r="J634" t="s">
        <v>12</v>
      </c>
      <c r="K634">
        <v>22115</v>
      </c>
      <c r="L634" t="s">
        <v>15</v>
      </c>
      <c r="M634" t="str">
        <f>M632</f>
        <v>WSTG</v>
      </c>
      <c r="N634" s="12" t="s">
        <v>249</v>
      </c>
      <c r="R634" s="13" t="e">
        <f>ROUND(IF(K634=112414,W634,IF(K634=22115,X634,Y634))*AP632,2)</f>
        <v>#VALUE!</v>
      </c>
      <c r="S634" t="e">
        <f t="shared" si="36"/>
        <v>#VALUE!</v>
      </c>
      <c r="T634" t="e">
        <f>SUMPRODUCT(--($D$2:M633=M634), --($B$2:K633=112414),$H$2:Q633)</f>
        <v>#VALUE!</v>
      </c>
      <c r="U634" t="e">
        <f>SUMPRODUCT(--($D$2:M633=M634), --($B$2:K633=22115),$H$2:Q633)</f>
        <v>#VALUE!</v>
      </c>
      <c r="V634" t="e">
        <f>SUMPRODUCT(--($D$2:M633=M634), --($B$2:K633=52815),$H$2:Q633)</f>
        <v>#VALUE!</v>
      </c>
      <c r="W634" s="15" t="e">
        <f>T634/S634</f>
        <v>#VALUE!</v>
      </c>
      <c r="X634" s="15" t="e">
        <f>U634/S634</f>
        <v>#VALUE!</v>
      </c>
      <c r="Y634" s="15" t="e">
        <f>V634/S634</f>
        <v>#VALUE!</v>
      </c>
      <c r="Z634" t="s">
        <v>243</v>
      </c>
      <c r="AB634" t="s">
        <v>244</v>
      </c>
      <c r="AC634" s="7">
        <f>AC632</f>
        <v>42325</v>
      </c>
      <c r="AD634" t="s">
        <v>102</v>
      </c>
      <c r="AF634" t="str">
        <f>"Cash From "&amp;AI634</f>
        <v>Cash From Dividend from WSTG - Mt - 22115</v>
      </c>
      <c r="AG634" s="16" t="e">
        <f>R634</f>
        <v>#VALUE!</v>
      </c>
      <c r="AI634" t="str">
        <f t="shared" si="38"/>
        <v>Dividend from WSTG - Mt - 22115</v>
      </c>
      <c r="AK634" s="18"/>
      <c r="AL634" s="19"/>
      <c r="AM634" s="20"/>
      <c r="AN634" s="20"/>
      <c r="AO634" s="21"/>
      <c r="AP634" s="22"/>
    </row>
    <row r="635" spans="1:43" ht="15" hidden="1" thickBot="1" x14ac:dyDescent="0.4">
      <c r="A635" t="s">
        <v>845</v>
      </c>
      <c r="B635" t="s">
        <v>63</v>
      </c>
      <c r="C635" t="s">
        <v>12</v>
      </c>
      <c r="D635">
        <v>52815</v>
      </c>
      <c r="F635" s="7">
        <v>42335</v>
      </c>
      <c r="G635" t="s">
        <v>102</v>
      </c>
      <c r="H635">
        <v>3.87</v>
      </c>
      <c r="J635" t="s">
        <v>12</v>
      </c>
      <c r="K635">
        <v>52815</v>
      </c>
      <c r="L635" t="s">
        <v>15</v>
      </c>
      <c r="M635" t="str">
        <f>M633</f>
        <v>WSTG</v>
      </c>
      <c r="N635" s="12" t="s">
        <v>249</v>
      </c>
      <c r="R635" s="13">
        <v>3.87</v>
      </c>
      <c r="S635" t="e">
        <f t="shared" si="36"/>
        <v>#VALUE!</v>
      </c>
      <c r="T635" t="e">
        <f>SUMPRODUCT(--($D$2:M634=M635), --($B$2:K634=112414),$H$2:Q634)</f>
        <v>#VALUE!</v>
      </c>
      <c r="U635" t="e">
        <f>SUMPRODUCT(--($D$2:M634=M635), --($B$2:K634=22115),$H$2:Q634)</f>
        <v>#VALUE!</v>
      </c>
      <c r="V635" t="e">
        <f>SUMPRODUCT(--($D$2:M634=M635), --($B$2:K634=52815),$H$2:Q634)</f>
        <v>#VALUE!</v>
      </c>
      <c r="W635" s="15" t="e">
        <f>T635/S635</f>
        <v>#VALUE!</v>
      </c>
      <c r="X635" s="15" t="e">
        <f>U635/S635</f>
        <v>#VALUE!</v>
      </c>
      <c r="Y635" s="15" t="e">
        <f>V635/S635</f>
        <v>#VALUE!</v>
      </c>
      <c r="Z635" t="s">
        <v>243</v>
      </c>
      <c r="AB635" t="s">
        <v>244</v>
      </c>
      <c r="AC635" s="7">
        <f>AC633</f>
        <v>42325</v>
      </c>
      <c r="AD635" t="s">
        <v>102</v>
      </c>
      <c r="AF635" t="str">
        <f>"Cash From "&amp;AI635</f>
        <v>Cash From Dividend from WSTG - Mt - 52815</v>
      </c>
      <c r="AG635" s="16">
        <f>R635</f>
        <v>3.87</v>
      </c>
      <c r="AI635" t="str">
        <f t="shared" si="38"/>
        <v>Dividend from WSTG - Mt - 52815</v>
      </c>
      <c r="AK635" s="18"/>
      <c r="AL635" s="19"/>
      <c r="AM635" s="20"/>
      <c r="AN635" s="20"/>
      <c r="AO635" s="21"/>
      <c r="AP635" s="22"/>
    </row>
    <row r="636" spans="1:43" ht="15" hidden="1" thickBot="1" x14ac:dyDescent="0.4">
      <c r="A636" t="s">
        <v>845</v>
      </c>
      <c r="B636" t="s">
        <v>63</v>
      </c>
      <c r="C636" t="s">
        <v>12</v>
      </c>
      <c r="D636">
        <v>52815</v>
      </c>
      <c r="F636" s="7">
        <v>42335</v>
      </c>
      <c r="G636" t="s">
        <v>587</v>
      </c>
      <c r="H636">
        <v>-3.87</v>
      </c>
      <c r="J636" t="s">
        <v>12</v>
      </c>
      <c r="K636">
        <v>52815</v>
      </c>
      <c r="L636" t="s">
        <v>15</v>
      </c>
      <c r="M636" t="str">
        <f>M633</f>
        <v>WSTG</v>
      </c>
      <c r="S636" t="e">
        <f t="shared" si="36"/>
        <v>#VALUE!</v>
      </c>
      <c r="T636" t="e">
        <f>SUMPRODUCT(--($D$2:M635=M636), --($B$2:K635=112414),$H$2:Q635)</f>
        <v>#VALUE!</v>
      </c>
      <c r="U636" t="e">
        <f>SUMPRODUCT(--($D$2:M635=M636), --($B$2:K635=22115),$H$2:Q635)</f>
        <v>#VALUE!</v>
      </c>
      <c r="V636" t="e">
        <f>SUMPRODUCT(--($D$2:M635=M636), --($B$2:K635=52815),$H$2:Q635)</f>
        <v>#VALUE!</v>
      </c>
      <c r="W636" s="15"/>
      <c r="X636" s="15"/>
      <c r="Y636" s="15"/>
      <c r="Z636" t="s">
        <v>243</v>
      </c>
      <c r="AB636" t="s">
        <v>244</v>
      </c>
      <c r="AC636" s="7">
        <f>AC633</f>
        <v>42325</v>
      </c>
      <c r="AD636" t="str">
        <f>M636&amp;" - "&amp;L636&amp;" - "&amp;J636&amp;" - "&amp;K636</f>
        <v>WSTG - Div - Mt - 52815</v>
      </c>
      <c r="AG636" s="13">
        <f>-AG635</f>
        <v>-3.87</v>
      </c>
      <c r="AI636" t="str">
        <f t="shared" si="38"/>
        <v>Dividend from WSTG - Mt - 52815</v>
      </c>
      <c r="AK636" s="18"/>
      <c r="AL636" s="19"/>
      <c r="AM636" s="20"/>
      <c r="AN636" s="20"/>
      <c r="AO636" s="21"/>
      <c r="AP636" s="22"/>
    </row>
    <row r="637" spans="1:43" ht="15" hidden="1" thickBot="1" x14ac:dyDescent="0.4">
      <c r="A637" t="s">
        <v>845</v>
      </c>
      <c r="B637" t="s">
        <v>63</v>
      </c>
      <c r="C637" t="s">
        <v>12</v>
      </c>
      <c r="D637">
        <v>112414</v>
      </c>
      <c r="F637" s="7">
        <v>42335</v>
      </c>
      <c r="G637" t="s">
        <v>587</v>
      </c>
      <c r="H637">
        <v>0</v>
      </c>
      <c r="J637" t="s">
        <v>12</v>
      </c>
      <c r="K637">
        <v>112414</v>
      </c>
      <c r="L637" t="s">
        <v>15</v>
      </c>
      <c r="M637" t="str">
        <f>M636</f>
        <v>WSTG</v>
      </c>
      <c r="N637" s="12">
        <f>AL636</f>
        <v>0</v>
      </c>
      <c r="O637" s="12" t="e">
        <f>LEFT(N637,(FIND(" ",N637,1)-1))</f>
        <v>#VALUE!</v>
      </c>
      <c r="P637" s="12" t="e">
        <f>_xlfn.NUMBERVALUE(O637)=S637</f>
        <v>#VALUE!</v>
      </c>
      <c r="S637" t="e">
        <f t="shared" si="36"/>
        <v>#VALUE!</v>
      </c>
      <c r="T637" t="e">
        <f>SUMPRODUCT(--($D$2:M636=M637), --($B$2:K636=112414),$H$2:Q636)</f>
        <v>#VALUE!</v>
      </c>
      <c r="U637" t="e">
        <f>SUMPRODUCT(--($D$2:M636=M637), --($B$2:K636=22115),$H$2:Q636)</f>
        <v>#VALUE!</v>
      </c>
      <c r="V637" t="e">
        <f>SUMPRODUCT(--($D$2:M636=M637), --($B$2:K636=52815),$H$2:Q636)</f>
        <v>#VALUE!</v>
      </c>
      <c r="W637" s="15"/>
      <c r="X637" s="15"/>
      <c r="Y637" s="15"/>
      <c r="Z637" t="s">
        <v>243</v>
      </c>
      <c r="AB637" t="s">
        <v>244</v>
      </c>
      <c r="AC637" s="7">
        <f>AC636</f>
        <v>42325</v>
      </c>
      <c r="AD637" t="str">
        <f>M637&amp;" - "&amp;L637&amp;" - "&amp;J637&amp;" - "&amp;K637</f>
        <v>WSTG - Div - Mt - 112414</v>
      </c>
      <c r="AG637" s="13">
        <f>-AG636</f>
        <v>3.87</v>
      </c>
      <c r="AI637" t="str">
        <f t="shared" si="38"/>
        <v>Dividend from WSTG - Mt - 112414</v>
      </c>
      <c r="AK637" s="18"/>
      <c r="AL637" s="19"/>
      <c r="AM637" s="20"/>
      <c r="AN637" s="20"/>
      <c r="AO637" s="21"/>
      <c r="AP637" s="22"/>
    </row>
    <row r="638" spans="1:43" ht="15" hidden="1" thickBot="1" x14ac:dyDescent="0.4">
      <c r="A638" t="s">
        <v>845</v>
      </c>
      <c r="B638" t="s">
        <v>63</v>
      </c>
      <c r="C638" t="s">
        <v>12</v>
      </c>
      <c r="D638">
        <v>112414</v>
      </c>
      <c r="F638" s="7">
        <v>42335</v>
      </c>
      <c r="G638" t="s">
        <v>102</v>
      </c>
      <c r="H638">
        <v>0</v>
      </c>
      <c r="J638" t="s">
        <v>12</v>
      </c>
      <c r="K638">
        <v>112414</v>
      </c>
      <c r="L638" t="s">
        <v>15</v>
      </c>
      <c r="M638" t="s">
        <v>63</v>
      </c>
      <c r="N638" s="12" t="s">
        <v>249</v>
      </c>
      <c r="R638" s="13" t="e">
        <f>ROUND(IF(K638=112414,W638,IF(K638=22115,X638,Y638))*AP638,2)</f>
        <v>#VALUE!</v>
      </c>
      <c r="S638" t="e">
        <f t="shared" si="36"/>
        <v>#VALUE!</v>
      </c>
      <c r="T638" t="e">
        <f>SUMPRODUCT(--($D$2:M637=M638), --($B$2:K637=112414),$H$2:Q637)</f>
        <v>#VALUE!</v>
      </c>
      <c r="U638" t="e">
        <f>SUMPRODUCT(--($D$2:M637=M638), --($B$2:K637=22115),$H$2:Q637)</f>
        <v>#VALUE!</v>
      </c>
      <c r="V638" t="e">
        <f>SUMPRODUCT(--($D$2:M637=M638), --($B$2:K637=52815),$H$2:Q637)</f>
        <v>#VALUE!</v>
      </c>
      <c r="W638" s="15" t="e">
        <f>T638/S638</f>
        <v>#VALUE!</v>
      </c>
      <c r="X638" s="15" t="e">
        <f>U638/S638</f>
        <v>#VALUE!</v>
      </c>
      <c r="Y638" s="15" t="e">
        <f>V638/S638</f>
        <v>#VALUE!</v>
      </c>
      <c r="Z638" t="s">
        <v>243</v>
      </c>
      <c r="AB638" t="s">
        <v>244</v>
      </c>
      <c r="AC638" s="7">
        <f>AK638</f>
        <v>42335</v>
      </c>
      <c r="AD638" t="s">
        <v>102</v>
      </c>
      <c r="AF638" t="str">
        <f>"Cash From "&amp;AI638</f>
        <v>Cash From Dividend from CLCT - Mt - 112414</v>
      </c>
      <c r="AG638" s="16" t="e">
        <f>R638</f>
        <v>#VALUE!</v>
      </c>
      <c r="AI638" t="str">
        <f t="shared" si="38"/>
        <v>Dividend from CLCT - Mt - 112414</v>
      </c>
      <c r="AK638" s="18">
        <v>42335</v>
      </c>
      <c r="AL638" s="19" t="s">
        <v>397</v>
      </c>
      <c r="AM638" s="20" t="s">
        <v>328</v>
      </c>
      <c r="AN638" s="20" t="s">
        <v>329</v>
      </c>
      <c r="AO638" s="21" t="s">
        <v>329</v>
      </c>
      <c r="AP638" s="22">
        <v>5.53</v>
      </c>
    </row>
    <row r="639" spans="1:43" ht="15" hidden="1" thickBot="1" x14ac:dyDescent="0.4">
      <c r="A639" t="s">
        <v>849</v>
      </c>
      <c r="B639" t="s">
        <v>23</v>
      </c>
      <c r="C639" t="s">
        <v>12</v>
      </c>
      <c r="D639">
        <v>112414</v>
      </c>
      <c r="F639" s="7">
        <v>42339</v>
      </c>
      <c r="G639" t="s">
        <v>102</v>
      </c>
      <c r="H639">
        <v>358.58</v>
      </c>
      <c r="J639" t="s">
        <v>12</v>
      </c>
      <c r="K639">
        <v>112414</v>
      </c>
      <c r="M639" t="s">
        <v>23</v>
      </c>
      <c r="N639" s="12" t="s">
        <v>249</v>
      </c>
      <c r="Z639" t="s">
        <v>243</v>
      </c>
      <c r="AB639" t="s">
        <v>244</v>
      </c>
      <c r="AC639" s="7">
        <v>42339</v>
      </c>
      <c r="AD639" t="s">
        <v>102</v>
      </c>
      <c r="AF639" t="s">
        <v>402</v>
      </c>
      <c r="AG639" s="16">
        <v>358.58</v>
      </c>
      <c r="AI639" t="s">
        <v>398</v>
      </c>
      <c r="AK639" s="27"/>
      <c r="AL639" s="28"/>
      <c r="AM639" s="29"/>
      <c r="AN639" s="29"/>
      <c r="AO639" s="26"/>
      <c r="AP639" s="26"/>
      <c r="AQ639" s="25"/>
    </row>
    <row r="640" spans="1:43" ht="15" hidden="1" thickBot="1" x14ac:dyDescent="0.4">
      <c r="A640" t="s">
        <v>849</v>
      </c>
      <c r="B640" t="s">
        <v>23</v>
      </c>
      <c r="C640" t="s">
        <v>12</v>
      </c>
      <c r="D640">
        <v>112414</v>
      </c>
      <c r="F640" s="7">
        <v>42339</v>
      </c>
      <c r="G640" t="s">
        <v>630</v>
      </c>
      <c r="H640">
        <v>0.4</v>
      </c>
      <c r="J640" t="s">
        <v>12</v>
      </c>
      <c r="K640">
        <v>112414</v>
      </c>
      <c r="L640" t="s">
        <v>20</v>
      </c>
      <c r="M640" t="s">
        <v>23</v>
      </c>
      <c r="S640"/>
      <c r="T640"/>
      <c r="U640"/>
      <c r="V640"/>
      <c r="W640" s="15"/>
      <c r="X640" s="15"/>
      <c r="Y640" s="15"/>
      <c r="Z640" t="s">
        <v>243</v>
      </c>
      <c r="AB640" t="s">
        <v>244</v>
      </c>
      <c r="AC640" s="7">
        <v>42339</v>
      </c>
      <c r="AD640" t="s">
        <v>144</v>
      </c>
      <c r="AG640" s="13">
        <v>0.4</v>
      </c>
      <c r="AI640" t="s">
        <v>398</v>
      </c>
      <c r="AK640" s="27"/>
      <c r="AL640" s="28"/>
      <c r="AM640" s="29"/>
      <c r="AN640" s="29"/>
      <c r="AO640" s="26"/>
      <c r="AP640" s="26"/>
      <c r="AQ640" s="25"/>
    </row>
    <row r="641" spans="1:43" ht="15" hidden="1" thickBot="1" x14ac:dyDescent="0.4">
      <c r="A641" t="s">
        <v>849</v>
      </c>
      <c r="B641" t="s">
        <v>23</v>
      </c>
      <c r="C641" t="s">
        <v>12</v>
      </c>
      <c r="D641">
        <v>112414</v>
      </c>
      <c r="F641" s="7">
        <v>42339</v>
      </c>
      <c r="G641" t="s">
        <v>631</v>
      </c>
      <c r="H641">
        <v>0.01</v>
      </c>
      <c r="J641" t="s">
        <v>12</v>
      </c>
      <c r="K641">
        <v>112414</v>
      </c>
      <c r="L641" t="s">
        <v>21</v>
      </c>
      <c r="M641" t="s">
        <v>23</v>
      </c>
      <c r="S641"/>
      <c r="T641"/>
      <c r="U641"/>
      <c r="V641"/>
      <c r="W641" s="15"/>
      <c r="X641" s="15"/>
      <c r="Y641" s="15"/>
      <c r="Z641" t="s">
        <v>243</v>
      </c>
      <c r="AB641" t="s">
        <v>244</v>
      </c>
      <c r="AC641" s="7">
        <v>42339</v>
      </c>
      <c r="AD641" t="s">
        <v>145</v>
      </c>
      <c r="AG641" s="13">
        <v>0.01</v>
      </c>
      <c r="AI641" t="s">
        <v>398</v>
      </c>
      <c r="AK641" s="27"/>
      <c r="AL641" s="28"/>
      <c r="AM641" s="29"/>
      <c r="AN641" s="29"/>
      <c r="AO641" s="26"/>
      <c r="AP641" s="26"/>
      <c r="AQ641" s="25"/>
    </row>
    <row r="642" spans="1:43" ht="15" hidden="1" thickBot="1" x14ac:dyDescent="0.4">
      <c r="A642" t="s">
        <v>849</v>
      </c>
      <c r="B642" t="s">
        <v>23</v>
      </c>
      <c r="C642" t="s">
        <v>12</v>
      </c>
      <c r="D642">
        <v>112414</v>
      </c>
      <c r="F642" s="7">
        <v>42339</v>
      </c>
      <c r="G642" t="s">
        <v>748</v>
      </c>
      <c r="H642">
        <v>-0.33</v>
      </c>
      <c r="J642" t="s">
        <v>12</v>
      </c>
      <c r="K642">
        <v>112414</v>
      </c>
      <c r="L642" t="s">
        <v>589</v>
      </c>
      <c r="M642" t="s">
        <v>23</v>
      </c>
      <c r="S642"/>
      <c r="T642"/>
      <c r="U642"/>
      <c r="V642"/>
      <c r="W642" s="15"/>
      <c r="X642" s="15"/>
      <c r="Y642" s="15"/>
      <c r="Z642" t="s">
        <v>243</v>
      </c>
      <c r="AB642" t="s">
        <v>244</v>
      </c>
      <c r="AC642" s="7">
        <v>42339</v>
      </c>
      <c r="AD642" t="s">
        <v>590</v>
      </c>
      <c r="AG642" s="16">
        <v>-0.33</v>
      </c>
      <c r="AI642" t="s">
        <v>398</v>
      </c>
      <c r="AJ642" s="25"/>
      <c r="AK642" s="27"/>
      <c r="AL642" s="28"/>
      <c r="AM642" s="29"/>
      <c r="AN642" s="29"/>
      <c r="AO642" s="26"/>
      <c r="AP642" s="26"/>
      <c r="AQ642" s="25"/>
    </row>
    <row r="643" spans="1:43" ht="15" hidden="1" thickBot="1" x14ac:dyDescent="0.4">
      <c r="A643" t="s">
        <v>849</v>
      </c>
      <c r="B643" t="s">
        <v>23</v>
      </c>
      <c r="C643" t="s">
        <v>12</v>
      </c>
      <c r="D643">
        <v>112414</v>
      </c>
      <c r="F643" s="7">
        <v>42339</v>
      </c>
      <c r="G643" t="s">
        <v>143</v>
      </c>
      <c r="H643">
        <v>-32.770000000000024</v>
      </c>
      <c r="J643" t="s">
        <v>12</v>
      </c>
      <c r="K643">
        <v>112414</v>
      </c>
      <c r="M643" t="s">
        <v>23</v>
      </c>
      <c r="S643"/>
      <c r="T643"/>
      <c r="U643"/>
      <c r="V643"/>
      <c r="W643" s="15"/>
      <c r="X643" s="15"/>
      <c r="Y643" s="15"/>
      <c r="Z643" t="s">
        <v>243</v>
      </c>
      <c r="AB643" t="s">
        <v>244</v>
      </c>
      <c r="AC643" s="7">
        <v>42339</v>
      </c>
      <c r="AD643" t="s">
        <v>143</v>
      </c>
      <c r="AG643" s="13">
        <v>-32.770000000000024</v>
      </c>
      <c r="AI643" t="s">
        <v>398</v>
      </c>
      <c r="AK643" s="27"/>
      <c r="AL643" s="28"/>
      <c r="AM643" s="29"/>
      <c r="AN643" s="29"/>
      <c r="AO643" s="26"/>
      <c r="AP643" s="26"/>
      <c r="AQ643" s="25"/>
    </row>
    <row r="644" spans="1:43" ht="15" hidden="1" thickBot="1" x14ac:dyDescent="0.4">
      <c r="A644" t="s">
        <v>849</v>
      </c>
      <c r="B644" t="s">
        <v>23</v>
      </c>
      <c r="C644" t="s">
        <v>12</v>
      </c>
      <c r="D644">
        <v>112414</v>
      </c>
      <c r="F644" s="7">
        <v>42339</v>
      </c>
      <c r="G644" t="s">
        <v>632</v>
      </c>
      <c r="H644">
        <v>-325.89</v>
      </c>
      <c r="J644" t="s">
        <v>12</v>
      </c>
      <c r="K644">
        <v>112414</v>
      </c>
      <c r="L644" t="s">
        <v>14</v>
      </c>
      <c r="M644" t="s">
        <v>23</v>
      </c>
      <c r="S644"/>
      <c r="T644"/>
      <c r="U644"/>
      <c r="V644"/>
      <c r="W644" s="15"/>
      <c r="X644" s="15"/>
      <c r="Y644" s="15"/>
      <c r="Z644" t="s">
        <v>243</v>
      </c>
      <c r="AB644" t="s">
        <v>244</v>
      </c>
      <c r="AC644" s="7">
        <v>42339</v>
      </c>
      <c r="AD644" t="s">
        <v>103</v>
      </c>
      <c r="AG644" s="16">
        <v>-325.89</v>
      </c>
      <c r="AI644" t="s">
        <v>398</v>
      </c>
      <c r="AJ644" s="25"/>
      <c r="AK644" s="27">
        <v>42339</v>
      </c>
      <c r="AL644" s="28" t="s">
        <v>399</v>
      </c>
      <c r="AM644" s="29" t="s">
        <v>400</v>
      </c>
      <c r="AN644" s="29" t="s">
        <v>329</v>
      </c>
      <c r="AO644" s="26" t="s">
        <v>329</v>
      </c>
      <c r="AP644" s="26" t="s">
        <v>401</v>
      </c>
      <c r="AQ644" s="25"/>
    </row>
    <row r="645" spans="1:43" ht="15" hidden="1" thickBot="1" x14ac:dyDescent="0.4">
      <c r="A645" t="s">
        <v>849</v>
      </c>
      <c r="B645" t="s">
        <v>24</v>
      </c>
      <c r="C645" t="s">
        <v>12</v>
      </c>
      <c r="D645">
        <v>112414</v>
      </c>
      <c r="F645" s="7">
        <v>42339</v>
      </c>
      <c r="G645" t="s">
        <v>102</v>
      </c>
      <c r="H645">
        <v>401.69</v>
      </c>
      <c r="J645" t="s">
        <v>12</v>
      </c>
      <c r="K645">
        <v>112414</v>
      </c>
      <c r="M645" t="s">
        <v>24</v>
      </c>
      <c r="N645" s="12" t="s">
        <v>249</v>
      </c>
      <c r="Z645" t="s">
        <v>243</v>
      </c>
      <c r="AB645" t="s">
        <v>244</v>
      </c>
      <c r="AC645" s="7">
        <v>42339</v>
      </c>
      <c r="AD645" t="s">
        <v>102</v>
      </c>
      <c r="AF645" t="s">
        <v>404</v>
      </c>
      <c r="AG645" s="16">
        <v>401.69</v>
      </c>
      <c r="AI645" t="s">
        <v>403</v>
      </c>
      <c r="AK645" s="27"/>
      <c r="AL645" s="28"/>
      <c r="AM645" s="29"/>
      <c r="AN645" s="29"/>
      <c r="AO645" s="26"/>
      <c r="AP645" s="26"/>
      <c r="AQ645" s="25"/>
    </row>
    <row r="646" spans="1:43" ht="15" hidden="1" thickBot="1" x14ac:dyDescent="0.4">
      <c r="A646" t="s">
        <v>849</v>
      </c>
      <c r="B646" t="s">
        <v>24</v>
      </c>
      <c r="C646" t="s">
        <v>12</v>
      </c>
      <c r="D646">
        <v>112414</v>
      </c>
      <c r="F646" s="7">
        <v>42339</v>
      </c>
      <c r="G646" t="s">
        <v>630</v>
      </c>
      <c r="H646">
        <v>0.45</v>
      </c>
      <c r="J646" t="s">
        <v>12</v>
      </c>
      <c r="K646">
        <v>112414</v>
      </c>
      <c r="L646" t="s">
        <v>20</v>
      </c>
      <c r="M646" t="s">
        <v>24</v>
      </c>
      <c r="S646"/>
      <c r="T646"/>
      <c r="U646"/>
      <c r="V646"/>
      <c r="W646" s="15"/>
      <c r="X646" s="15"/>
      <c r="Y646" s="15"/>
      <c r="Z646" t="s">
        <v>243</v>
      </c>
      <c r="AB646" t="s">
        <v>244</v>
      </c>
      <c r="AC646" s="7">
        <v>42339</v>
      </c>
      <c r="AD646" t="s">
        <v>146</v>
      </c>
      <c r="AG646" s="13">
        <v>0.45</v>
      </c>
      <c r="AI646" t="s">
        <v>403</v>
      </c>
      <c r="AK646" s="27"/>
      <c r="AL646" s="28"/>
      <c r="AM646" s="29"/>
      <c r="AN646" s="29"/>
      <c r="AO646" s="26"/>
      <c r="AP646" s="26"/>
      <c r="AQ646" s="25"/>
    </row>
    <row r="647" spans="1:43" ht="15" hidden="1" thickBot="1" x14ac:dyDescent="0.4">
      <c r="A647" t="s">
        <v>849</v>
      </c>
      <c r="B647" t="s">
        <v>24</v>
      </c>
      <c r="C647" t="s">
        <v>12</v>
      </c>
      <c r="D647">
        <v>112414</v>
      </c>
      <c r="F647" s="7">
        <v>42339</v>
      </c>
      <c r="G647" t="s">
        <v>631</v>
      </c>
      <c r="H647">
        <v>0.01</v>
      </c>
      <c r="J647" t="s">
        <v>12</v>
      </c>
      <c r="K647">
        <v>112414</v>
      </c>
      <c r="L647" t="s">
        <v>21</v>
      </c>
      <c r="M647" t="s">
        <v>24</v>
      </c>
      <c r="S647"/>
      <c r="T647"/>
      <c r="U647"/>
      <c r="V647"/>
      <c r="W647" s="15"/>
      <c r="X647" s="15"/>
      <c r="Y647" s="15"/>
      <c r="Z647" t="s">
        <v>243</v>
      </c>
      <c r="AB647" t="s">
        <v>244</v>
      </c>
      <c r="AC647" s="7">
        <v>42339</v>
      </c>
      <c r="AD647" t="s">
        <v>147</v>
      </c>
      <c r="AG647" s="13">
        <v>0.01</v>
      </c>
      <c r="AI647" t="s">
        <v>403</v>
      </c>
      <c r="AK647" s="27"/>
      <c r="AL647" s="28"/>
      <c r="AM647" s="29"/>
      <c r="AN647" s="29"/>
      <c r="AO647" s="26"/>
      <c r="AP647" s="26"/>
      <c r="AQ647" s="25"/>
    </row>
    <row r="648" spans="1:43" ht="15" hidden="1" thickBot="1" x14ac:dyDescent="0.4">
      <c r="A648" t="s">
        <v>849</v>
      </c>
      <c r="B648" t="s">
        <v>24</v>
      </c>
      <c r="C648" t="s">
        <v>12</v>
      </c>
      <c r="D648">
        <v>112414</v>
      </c>
      <c r="F648" s="7">
        <v>42339</v>
      </c>
      <c r="G648" t="s">
        <v>749</v>
      </c>
      <c r="H648">
        <v>-0.34</v>
      </c>
      <c r="J648" t="s">
        <v>12</v>
      </c>
      <c r="K648">
        <v>112414</v>
      </c>
      <c r="L648" t="s">
        <v>589</v>
      </c>
      <c r="M648" t="s">
        <v>24</v>
      </c>
      <c r="S648"/>
      <c r="T648"/>
      <c r="U648"/>
      <c r="V648"/>
      <c r="W648" s="15"/>
      <c r="X648" s="15"/>
      <c r="Y648" s="15"/>
      <c r="Z648" t="s">
        <v>243</v>
      </c>
      <c r="AB648" t="s">
        <v>244</v>
      </c>
      <c r="AC648" s="7">
        <v>42339</v>
      </c>
      <c r="AD648" t="s">
        <v>591</v>
      </c>
      <c r="AG648" s="16">
        <v>-0.34</v>
      </c>
      <c r="AI648" t="s">
        <v>403</v>
      </c>
      <c r="AK648" s="27"/>
      <c r="AL648" s="28"/>
      <c r="AM648" s="29"/>
      <c r="AN648" s="29"/>
      <c r="AO648" s="26"/>
      <c r="AP648" s="26"/>
      <c r="AQ648" s="25"/>
    </row>
    <row r="649" spans="1:43" ht="15" hidden="1" thickBot="1" x14ac:dyDescent="0.4">
      <c r="A649" t="s">
        <v>849</v>
      </c>
      <c r="B649" t="s">
        <v>24</v>
      </c>
      <c r="C649" t="s">
        <v>12</v>
      </c>
      <c r="D649">
        <v>112414</v>
      </c>
      <c r="F649" s="7">
        <v>42339</v>
      </c>
      <c r="G649" t="s">
        <v>143</v>
      </c>
      <c r="H649">
        <v>-76.189999999999969</v>
      </c>
      <c r="J649" t="s">
        <v>12</v>
      </c>
      <c r="K649">
        <v>112414</v>
      </c>
      <c r="M649" t="s">
        <v>24</v>
      </c>
      <c r="S649"/>
      <c r="T649"/>
      <c r="U649"/>
      <c r="V649"/>
      <c r="W649" s="15"/>
      <c r="X649" s="15"/>
      <c r="Y649" s="15"/>
      <c r="Z649" t="s">
        <v>243</v>
      </c>
      <c r="AB649" t="s">
        <v>244</v>
      </c>
      <c r="AC649" s="7">
        <v>42339</v>
      </c>
      <c r="AD649" t="s">
        <v>143</v>
      </c>
      <c r="AG649" s="13">
        <v>-76.189999999999969</v>
      </c>
      <c r="AI649" t="s">
        <v>403</v>
      </c>
      <c r="AK649" s="27"/>
      <c r="AL649" s="28"/>
      <c r="AM649" s="29"/>
      <c r="AN649" s="29"/>
      <c r="AO649" s="26"/>
      <c r="AP649" s="26"/>
      <c r="AQ649" s="25"/>
    </row>
    <row r="650" spans="1:43" ht="15" hidden="1" thickBot="1" x14ac:dyDescent="0.4">
      <c r="A650" t="s">
        <v>849</v>
      </c>
      <c r="B650" t="s">
        <v>24</v>
      </c>
      <c r="C650" t="s">
        <v>12</v>
      </c>
      <c r="D650">
        <v>112414</v>
      </c>
      <c r="F650" s="7">
        <v>42339</v>
      </c>
      <c r="G650" t="s">
        <v>633</v>
      </c>
      <c r="H650">
        <v>-325.62</v>
      </c>
      <c r="J650" t="s">
        <v>12</v>
      </c>
      <c r="K650">
        <v>112414</v>
      </c>
      <c r="L650" t="s">
        <v>14</v>
      </c>
      <c r="M650" t="s">
        <v>24</v>
      </c>
      <c r="S650"/>
      <c r="T650"/>
      <c r="U650"/>
      <c r="V650"/>
      <c r="W650" s="15"/>
      <c r="X650" s="15"/>
      <c r="Y650" s="15"/>
      <c r="Z650" t="s">
        <v>243</v>
      </c>
      <c r="AB650" t="s">
        <v>244</v>
      </c>
      <c r="AC650" s="7">
        <v>42339</v>
      </c>
      <c r="AD650" t="s">
        <v>104</v>
      </c>
      <c r="AG650" s="16">
        <v>-325.62</v>
      </c>
      <c r="AI650" t="s">
        <v>403</v>
      </c>
      <c r="AK650" s="27"/>
      <c r="AL650" s="28"/>
      <c r="AM650" s="29"/>
      <c r="AN650" s="29"/>
      <c r="AO650" s="26"/>
      <c r="AP650" s="26"/>
      <c r="AQ650" s="25"/>
    </row>
    <row r="651" spans="1:43" ht="15" hidden="1" thickBot="1" x14ac:dyDescent="0.4">
      <c r="A651" t="s">
        <v>849</v>
      </c>
      <c r="B651" t="s">
        <v>25</v>
      </c>
      <c r="C651" t="s">
        <v>12</v>
      </c>
      <c r="D651">
        <v>112414</v>
      </c>
      <c r="F651" s="7">
        <v>42339</v>
      </c>
      <c r="G651" t="s">
        <v>102</v>
      </c>
      <c r="H651">
        <v>376.39</v>
      </c>
      <c r="J651" t="s">
        <v>12</v>
      </c>
      <c r="K651">
        <v>112414</v>
      </c>
      <c r="M651" t="s">
        <v>25</v>
      </c>
      <c r="N651" s="12" t="s">
        <v>249</v>
      </c>
      <c r="Z651" t="s">
        <v>243</v>
      </c>
      <c r="AB651" t="s">
        <v>244</v>
      </c>
      <c r="AC651" s="7">
        <v>42339</v>
      </c>
      <c r="AD651" t="s">
        <v>102</v>
      </c>
      <c r="AF651" t="s">
        <v>406</v>
      </c>
      <c r="AG651" s="16">
        <v>376.39</v>
      </c>
      <c r="AI651" t="s">
        <v>405</v>
      </c>
      <c r="AK651" s="27"/>
      <c r="AL651" s="28"/>
      <c r="AM651" s="29"/>
      <c r="AN651" s="29"/>
      <c r="AO651" s="26"/>
      <c r="AP651" s="26"/>
      <c r="AQ651" s="25"/>
    </row>
    <row r="652" spans="1:43" ht="15" hidden="1" thickBot="1" x14ac:dyDescent="0.4">
      <c r="A652" t="s">
        <v>849</v>
      </c>
      <c r="B652" t="s">
        <v>25</v>
      </c>
      <c r="C652" t="s">
        <v>12</v>
      </c>
      <c r="D652">
        <v>112414</v>
      </c>
      <c r="F652" s="7">
        <v>42339</v>
      </c>
      <c r="G652" t="s">
        <v>630</v>
      </c>
      <c r="H652">
        <v>0.42</v>
      </c>
      <c r="J652" t="s">
        <v>12</v>
      </c>
      <c r="K652">
        <v>112414</v>
      </c>
      <c r="L652" t="s">
        <v>20</v>
      </c>
      <c r="M652" t="s">
        <v>25</v>
      </c>
      <c r="S652"/>
      <c r="T652"/>
      <c r="U652"/>
      <c r="V652"/>
      <c r="W652" s="15"/>
      <c r="X652" s="15"/>
      <c r="Y652" s="15"/>
      <c r="Z652" t="s">
        <v>243</v>
      </c>
      <c r="AB652" t="s">
        <v>244</v>
      </c>
      <c r="AC652" s="7">
        <v>42339</v>
      </c>
      <c r="AD652" t="s">
        <v>148</v>
      </c>
      <c r="AG652" s="13">
        <v>0.42</v>
      </c>
      <c r="AI652" t="s">
        <v>405</v>
      </c>
      <c r="AK652" s="27"/>
      <c r="AL652" s="28"/>
      <c r="AM652" s="29"/>
      <c r="AN652" s="29"/>
      <c r="AO652" s="26"/>
      <c r="AP652" s="26"/>
      <c r="AQ652" s="25"/>
    </row>
    <row r="653" spans="1:43" ht="15" hidden="1" thickBot="1" x14ac:dyDescent="0.4">
      <c r="A653" t="s">
        <v>849</v>
      </c>
      <c r="B653" t="s">
        <v>25</v>
      </c>
      <c r="C653" t="s">
        <v>12</v>
      </c>
      <c r="D653">
        <v>112414</v>
      </c>
      <c r="F653" s="7">
        <v>42339</v>
      </c>
      <c r="G653" t="s">
        <v>631</v>
      </c>
      <c r="H653">
        <v>0.01</v>
      </c>
      <c r="J653" t="s">
        <v>12</v>
      </c>
      <c r="K653">
        <v>112414</v>
      </c>
      <c r="L653" t="s">
        <v>21</v>
      </c>
      <c r="M653" t="s">
        <v>25</v>
      </c>
      <c r="S653"/>
      <c r="T653"/>
      <c r="U653"/>
      <c r="V653"/>
      <c r="W653" s="15"/>
      <c r="X653" s="15"/>
      <c r="Y653" s="15"/>
      <c r="Z653" t="s">
        <v>243</v>
      </c>
      <c r="AB653" t="s">
        <v>244</v>
      </c>
      <c r="AC653" s="7">
        <v>42339</v>
      </c>
      <c r="AD653" t="s">
        <v>149</v>
      </c>
      <c r="AG653" s="13">
        <v>0.01</v>
      </c>
      <c r="AI653" t="s">
        <v>405</v>
      </c>
      <c r="AK653" s="27"/>
      <c r="AL653" s="28"/>
      <c r="AM653" s="29"/>
      <c r="AN653" s="29"/>
      <c r="AO653" s="26"/>
      <c r="AP653" s="26"/>
      <c r="AQ653" s="25"/>
    </row>
    <row r="654" spans="1:43" ht="15" hidden="1" thickBot="1" x14ac:dyDescent="0.4">
      <c r="A654" t="s">
        <v>849</v>
      </c>
      <c r="B654" t="s">
        <v>25</v>
      </c>
      <c r="C654" t="s">
        <v>12</v>
      </c>
      <c r="D654">
        <v>112414</v>
      </c>
      <c r="F654" s="7">
        <v>42339</v>
      </c>
      <c r="G654" t="s">
        <v>750</v>
      </c>
      <c r="H654">
        <v>-0.33</v>
      </c>
      <c r="J654" t="s">
        <v>12</v>
      </c>
      <c r="K654">
        <v>112414</v>
      </c>
      <c r="L654" t="s">
        <v>589</v>
      </c>
      <c r="M654" t="s">
        <v>25</v>
      </c>
      <c r="S654"/>
      <c r="T654"/>
      <c r="U654"/>
      <c r="V654"/>
      <c r="W654" s="15"/>
      <c r="X654" s="15"/>
      <c r="Y654" s="15"/>
      <c r="Z654" t="s">
        <v>243</v>
      </c>
      <c r="AB654" t="s">
        <v>244</v>
      </c>
      <c r="AC654" s="7">
        <v>42339</v>
      </c>
      <c r="AD654" t="s">
        <v>592</v>
      </c>
      <c r="AG654" s="16">
        <v>-0.33</v>
      </c>
      <c r="AI654" t="s">
        <v>405</v>
      </c>
      <c r="AK654" s="27"/>
      <c r="AL654" s="28"/>
      <c r="AM654" s="29"/>
      <c r="AN654" s="29"/>
      <c r="AO654" s="26"/>
      <c r="AP654" s="26"/>
      <c r="AQ654" s="25"/>
    </row>
    <row r="655" spans="1:43" ht="15" hidden="1" thickBot="1" x14ac:dyDescent="0.4">
      <c r="A655" t="s">
        <v>849</v>
      </c>
      <c r="B655" t="s">
        <v>25</v>
      </c>
      <c r="C655" t="s">
        <v>12</v>
      </c>
      <c r="D655">
        <v>112414</v>
      </c>
      <c r="F655" s="7">
        <v>42339</v>
      </c>
      <c r="G655" t="s">
        <v>143</v>
      </c>
      <c r="H655">
        <v>-50.710000000000022</v>
      </c>
      <c r="J655" t="s">
        <v>12</v>
      </c>
      <c r="K655">
        <v>112414</v>
      </c>
      <c r="M655" t="s">
        <v>25</v>
      </c>
      <c r="S655"/>
      <c r="T655"/>
      <c r="U655"/>
      <c r="V655"/>
      <c r="W655" s="15"/>
      <c r="X655" s="15"/>
      <c r="Y655" s="15"/>
      <c r="Z655" t="s">
        <v>243</v>
      </c>
      <c r="AB655" t="s">
        <v>244</v>
      </c>
      <c r="AC655" s="7">
        <v>42339</v>
      </c>
      <c r="AD655" t="s">
        <v>143</v>
      </c>
      <c r="AG655" s="13">
        <v>-50.710000000000022</v>
      </c>
      <c r="AI655" t="s">
        <v>405</v>
      </c>
      <c r="AK655" s="27"/>
      <c r="AL655" s="28"/>
      <c r="AM655" s="29"/>
      <c r="AN655" s="29"/>
      <c r="AO655" s="26"/>
      <c r="AP655" s="26"/>
      <c r="AQ655" s="25"/>
    </row>
    <row r="656" spans="1:43" ht="15" hidden="1" thickBot="1" x14ac:dyDescent="0.4">
      <c r="A656" t="s">
        <v>849</v>
      </c>
      <c r="B656" t="s">
        <v>25</v>
      </c>
      <c r="C656" t="s">
        <v>12</v>
      </c>
      <c r="D656">
        <v>112414</v>
      </c>
      <c r="F656" s="7">
        <v>42339</v>
      </c>
      <c r="G656" t="s">
        <v>634</v>
      </c>
      <c r="H656">
        <v>-325.77999999999997</v>
      </c>
      <c r="J656" t="s">
        <v>12</v>
      </c>
      <c r="K656">
        <v>112414</v>
      </c>
      <c r="L656" t="s">
        <v>14</v>
      </c>
      <c r="M656" t="s">
        <v>25</v>
      </c>
      <c r="S656"/>
      <c r="T656"/>
      <c r="U656"/>
      <c r="V656"/>
      <c r="W656" s="15"/>
      <c r="X656" s="15"/>
      <c r="Y656" s="15"/>
      <c r="Z656" t="s">
        <v>243</v>
      </c>
      <c r="AB656" t="s">
        <v>244</v>
      </c>
      <c r="AC656" s="7">
        <v>42339</v>
      </c>
      <c r="AD656" t="s">
        <v>105</v>
      </c>
      <c r="AG656" s="16">
        <v>-325.77999999999997</v>
      </c>
      <c r="AI656" t="s">
        <v>405</v>
      </c>
      <c r="AK656" s="27"/>
      <c r="AL656" s="28"/>
      <c r="AM656" s="29"/>
      <c r="AN656" s="29"/>
      <c r="AO656" s="26"/>
      <c r="AP656" s="26"/>
      <c r="AQ656" s="25"/>
    </row>
    <row r="657" spans="1:43" ht="15" hidden="1" thickBot="1" x14ac:dyDescent="0.4">
      <c r="A657" t="s">
        <v>849</v>
      </c>
      <c r="B657" t="s">
        <v>26</v>
      </c>
      <c r="C657" t="s">
        <v>12</v>
      </c>
      <c r="D657">
        <v>112414</v>
      </c>
      <c r="F657" s="7">
        <v>42339</v>
      </c>
      <c r="G657" t="s">
        <v>150</v>
      </c>
      <c r="H657">
        <v>244.57999999999998</v>
      </c>
      <c r="J657" t="s">
        <v>12</v>
      </c>
      <c r="K657">
        <v>112414</v>
      </c>
      <c r="M657" t="s">
        <v>26</v>
      </c>
      <c r="S657"/>
      <c r="T657"/>
      <c r="U657"/>
      <c r="V657"/>
      <c r="W657" s="15"/>
      <c r="X657" s="15"/>
      <c r="Y657" s="15"/>
      <c r="Z657" t="s">
        <v>243</v>
      </c>
      <c r="AB657" t="s">
        <v>244</v>
      </c>
      <c r="AC657" s="7">
        <v>42339</v>
      </c>
      <c r="AD657" t="s">
        <v>150</v>
      </c>
      <c r="AG657" s="13">
        <v>244.57999999999998</v>
      </c>
      <c r="AI657" t="s">
        <v>407</v>
      </c>
      <c r="AK657" s="27"/>
      <c r="AL657" s="28"/>
      <c r="AM657" s="29"/>
      <c r="AN657" s="29"/>
      <c r="AO657" s="26"/>
      <c r="AP657" s="26"/>
      <c r="AQ657" s="25"/>
    </row>
    <row r="658" spans="1:43" ht="15" hidden="1" thickBot="1" x14ac:dyDescent="0.4">
      <c r="A658" t="s">
        <v>849</v>
      </c>
      <c r="B658" t="s">
        <v>26</v>
      </c>
      <c r="C658" t="s">
        <v>12</v>
      </c>
      <c r="D658">
        <v>112414</v>
      </c>
      <c r="F658" s="7">
        <v>42339</v>
      </c>
      <c r="G658" t="s">
        <v>102</v>
      </c>
      <c r="H658">
        <v>81.73</v>
      </c>
      <c r="J658" t="s">
        <v>12</v>
      </c>
      <c r="K658">
        <v>112414</v>
      </c>
      <c r="M658" t="s">
        <v>26</v>
      </c>
      <c r="N658" s="12" t="s">
        <v>249</v>
      </c>
      <c r="Z658" t="s">
        <v>243</v>
      </c>
      <c r="AB658" t="s">
        <v>244</v>
      </c>
      <c r="AC658" s="7">
        <v>42339</v>
      </c>
      <c r="AD658" t="s">
        <v>102</v>
      </c>
      <c r="AF658" t="s">
        <v>408</v>
      </c>
      <c r="AG658" s="16">
        <v>81.73</v>
      </c>
      <c r="AI658" t="s">
        <v>407</v>
      </c>
      <c r="AK658" s="27"/>
      <c r="AL658" s="28"/>
      <c r="AM658" s="29"/>
      <c r="AN658" s="29"/>
      <c r="AO658" s="26"/>
      <c r="AP658" s="26"/>
      <c r="AQ658" s="25"/>
    </row>
    <row r="659" spans="1:43" ht="15" hidden="1" thickBot="1" x14ac:dyDescent="0.4">
      <c r="A659" t="s">
        <v>849</v>
      </c>
      <c r="B659" t="s">
        <v>26</v>
      </c>
      <c r="C659" t="s">
        <v>12</v>
      </c>
      <c r="D659">
        <v>112414</v>
      </c>
      <c r="F659" s="7">
        <v>42339</v>
      </c>
      <c r="G659" t="s">
        <v>630</v>
      </c>
      <c r="H659">
        <v>0.1</v>
      </c>
      <c r="J659" t="s">
        <v>12</v>
      </c>
      <c r="K659">
        <v>112414</v>
      </c>
      <c r="L659" t="s">
        <v>20</v>
      </c>
      <c r="M659" t="s">
        <v>26</v>
      </c>
      <c r="S659"/>
      <c r="T659"/>
      <c r="U659"/>
      <c r="V659"/>
      <c r="W659" s="15"/>
      <c r="X659" s="15"/>
      <c r="Y659" s="15"/>
      <c r="Z659" t="s">
        <v>243</v>
      </c>
      <c r="AB659" t="s">
        <v>244</v>
      </c>
      <c r="AC659" s="7">
        <v>42339</v>
      </c>
      <c r="AD659" t="s">
        <v>151</v>
      </c>
      <c r="AG659" s="13">
        <v>0.1</v>
      </c>
      <c r="AI659" t="s">
        <v>407</v>
      </c>
      <c r="AK659" s="27"/>
      <c r="AL659" s="28"/>
      <c r="AM659" s="29"/>
      <c r="AN659" s="29"/>
      <c r="AO659" s="26"/>
      <c r="AP659" s="26"/>
      <c r="AQ659" s="25"/>
    </row>
    <row r="660" spans="1:43" ht="15" hidden="1" thickBot="1" x14ac:dyDescent="0.4">
      <c r="A660" t="s">
        <v>849</v>
      </c>
      <c r="B660" t="s">
        <v>26</v>
      </c>
      <c r="C660" t="s">
        <v>12</v>
      </c>
      <c r="D660">
        <v>112414</v>
      </c>
      <c r="F660" s="7">
        <v>42339</v>
      </c>
      <c r="G660" t="s">
        <v>631</v>
      </c>
      <c r="H660">
        <v>0.01</v>
      </c>
      <c r="J660" t="s">
        <v>12</v>
      </c>
      <c r="K660">
        <v>112414</v>
      </c>
      <c r="L660" t="s">
        <v>21</v>
      </c>
      <c r="M660" t="s">
        <v>26</v>
      </c>
      <c r="S660"/>
      <c r="T660"/>
      <c r="U660"/>
      <c r="V660"/>
      <c r="W660" s="15"/>
      <c r="X660" s="15"/>
      <c r="Y660" s="15"/>
      <c r="Z660" t="s">
        <v>243</v>
      </c>
      <c r="AB660" t="s">
        <v>244</v>
      </c>
      <c r="AC660" s="7">
        <v>42339</v>
      </c>
      <c r="AD660" t="s">
        <v>152</v>
      </c>
      <c r="AG660" s="13">
        <v>0.01</v>
      </c>
      <c r="AI660" t="s">
        <v>407</v>
      </c>
      <c r="AK660" s="27"/>
      <c r="AL660" s="28"/>
      <c r="AM660" s="29"/>
      <c r="AN660" s="29"/>
      <c r="AO660" s="26"/>
      <c r="AP660" s="26"/>
      <c r="AQ660" s="25"/>
    </row>
    <row r="661" spans="1:43" ht="15" hidden="1" thickBot="1" x14ac:dyDescent="0.4">
      <c r="A661" t="s">
        <v>849</v>
      </c>
      <c r="B661" t="s">
        <v>26</v>
      </c>
      <c r="C661" t="s">
        <v>12</v>
      </c>
      <c r="D661">
        <v>112414</v>
      </c>
      <c r="F661" s="7">
        <v>42339</v>
      </c>
      <c r="G661" t="s">
        <v>751</v>
      </c>
      <c r="H661">
        <v>-0.33</v>
      </c>
      <c r="J661" t="s">
        <v>12</v>
      </c>
      <c r="K661">
        <v>112414</v>
      </c>
      <c r="L661" t="s">
        <v>589</v>
      </c>
      <c r="M661" t="s">
        <v>26</v>
      </c>
      <c r="S661"/>
      <c r="T661"/>
      <c r="U661"/>
      <c r="V661"/>
      <c r="W661" s="15"/>
      <c r="X661" s="15"/>
      <c r="Y661" s="15"/>
      <c r="Z661" t="s">
        <v>243</v>
      </c>
      <c r="AB661" t="s">
        <v>244</v>
      </c>
      <c r="AC661" s="7">
        <v>42339</v>
      </c>
      <c r="AD661" t="s">
        <v>593</v>
      </c>
      <c r="AG661" s="16">
        <v>-0.33</v>
      </c>
      <c r="AI661" t="s">
        <v>407</v>
      </c>
      <c r="AK661" s="27"/>
      <c r="AL661" s="28"/>
      <c r="AM661" s="29"/>
      <c r="AN661" s="29"/>
      <c r="AO661" s="26"/>
      <c r="AP661" s="26"/>
      <c r="AQ661" s="25"/>
    </row>
    <row r="662" spans="1:43" ht="15" hidden="1" thickBot="1" x14ac:dyDescent="0.4">
      <c r="A662" t="s">
        <v>849</v>
      </c>
      <c r="B662" t="s">
        <v>26</v>
      </c>
      <c r="C662" t="s">
        <v>12</v>
      </c>
      <c r="D662">
        <v>112414</v>
      </c>
      <c r="F662" s="7">
        <v>42339</v>
      </c>
      <c r="G662" t="s">
        <v>635</v>
      </c>
      <c r="H662">
        <v>-326.08999999999997</v>
      </c>
      <c r="J662" t="s">
        <v>12</v>
      </c>
      <c r="K662">
        <v>112414</v>
      </c>
      <c r="L662" t="s">
        <v>14</v>
      </c>
      <c r="M662" t="s">
        <v>26</v>
      </c>
      <c r="S662"/>
      <c r="T662"/>
      <c r="U662"/>
      <c r="V662"/>
      <c r="W662" s="15"/>
      <c r="X662" s="15"/>
      <c r="Y662" s="15"/>
      <c r="Z662" t="s">
        <v>243</v>
      </c>
      <c r="AB662" t="s">
        <v>244</v>
      </c>
      <c r="AC662" s="7">
        <v>42339</v>
      </c>
      <c r="AD662" t="s">
        <v>106</v>
      </c>
      <c r="AG662" s="16">
        <v>-326.08999999999997</v>
      </c>
      <c r="AI662" t="s">
        <v>407</v>
      </c>
      <c r="AK662" s="27"/>
      <c r="AL662" s="28"/>
      <c r="AM662" s="29"/>
      <c r="AN662" s="29"/>
      <c r="AO662" s="26"/>
      <c r="AP662" s="26"/>
      <c r="AQ662" s="25"/>
    </row>
    <row r="663" spans="1:43" ht="15" hidden="1" thickBot="1" x14ac:dyDescent="0.4">
      <c r="A663" t="s">
        <v>849</v>
      </c>
      <c r="B663" t="s">
        <v>27</v>
      </c>
      <c r="C663" t="s">
        <v>12</v>
      </c>
      <c r="D663">
        <v>112414</v>
      </c>
      <c r="F663" s="7">
        <v>42339</v>
      </c>
      <c r="G663" t="s">
        <v>102</v>
      </c>
      <c r="H663">
        <v>234.8</v>
      </c>
      <c r="J663" t="s">
        <v>12</v>
      </c>
      <c r="K663">
        <v>112414</v>
      </c>
      <c r="M663" t="s">
        <v>27</v>
      </c>
      <c r="N663" s="12" t="s">
        <v>249</v>
      </c>
      <c r="Z663" t="s">
        <v>243</v>
      </c>
      <c r="AB663" t="s">
        <v>244</v>
      </c>
      <c r="AC663" s="7">
        <v>42339</v>
      </c>
      <c r="AD663" t="s">
        <v>102</v>
      </c>
      <c r="AF663" t="s">
        <v>410</v>
      </c>
      <c r="AG663" s="16">
        <v>234.8</v>
      </c>
      <c r="AI663" t="s">
        <v>409</v>
      </c>
      <c r="AK663" s="27"/>
      <c r="AL663" s="28"/>
      <c r="AM663" s="29"/>
      <c r="AN663" s="29"/>
      <c r="AO663" s="26"/>
      <c r="AP663" s="26"/>
      <c r="AQ663" s="25"/>
    </row>
    <row r="664" spans="1:43" ht="15" hidden="1" thickBot="1" x14ac:dyDescent="0.4">
      <c r="A664" t="s">
        <v>849</v>
      </c>
      <c r="B664" t="s">
        <v>27</v>
      </c>
      <c r="C664" t="s">
        <v>12</v>
      </c>
      <c r="D664">
        <v>112414</v>
      </c>
      <c r="F664" s="7">
        <v>42339</v>
      </c>
      <c r="G664" t="s">
        <v>150</v>
      </c>
      <c r="H664">
        <v>91.069999999999979</v>
      </c>
      <c r="J664" t="s">
        <v>12</v>
      </c>
      <c r="K664">
        <v>112414</v>
      </c>
      <c r="M664" t="s">
        <v>27</v>
      </c>
      <c r="S664"/>
      <c r="T664"/>
      <c r="U664"/>
      <c r="V664"/>
      <c r="W664" s="15"/>
      <c r="X664" s="15"/>
      <c r="Y664" s="15"/>
      <c r="Z664" t="s">
        <v>243</v>
      </c>
      <c r="AB664" t="s">
        <v>244</v>
      </c>
      <c r="AC664" s="7">
        <v>42339</v>
      </c>
      <c r="AD664" t="s">
        <v>150</v>
      </c>
      <c r="AG664" s="13">
        <v>91.069999999999979</v>
      </c>
      <c r="AI664" t="s">
        <v>409</v>
      </c>
      <c r="AK664" s="27"/>
      <c r="AL664" s="28"/>
      <c r="AM664" s="29"/>
      <c r="AN664" s="29"/>
      <c r="AO664" s="26"/>
      <c r="AP664" s="26"/>
      <c r="AQ664" s="25"/>
    </row>
    <row r="665" spans="1:43" ht="15" hidden="1" thickBot="1" x14ac:dyDescent="0.4">
      <c r="A665" t="s">
        <v>849</v>
      </c>
      <c r="B665" t="s">
        <v>27</v>
      </c>
      <c r="C665" t="s">
        <v>12</v>
      </c>
      <c r="D665">
        <v>112414</v>
      </c>
      <c r="F665" s="7">
        <v>42339</v>
      </c>
      <c r="G665" t="s">
        <v>630</v>
      </c>
      <c r="H665">
        <v>0.27</v>
      </c>
      <c r="J665" t="s">
        <v>12</v>
      </c>
      <c r="K665">
        <v>112414</v>
      </c>
      <c r="L665" t="s">
        <v>20</v>
      </c>
      <c r="M665" t="s">
        <v>27</v>
      </c>
      <c r="S665"/>
      <c r="T665"/>
      <c r="U665"/>
      <c r="V665"/>
      <c r="W665" s="15"/>
      <c r="X665" s="15"/>
      <c r="Y665" s="15"/>
      <c r="Z665" t="s">
        <v>243</v>
      </c>
      <c r="AB665" t="s">
        <v>244</v>
      </c>
      <c r="AC665" s="7">
        <v>42339</v>
      </c>
      <c r="AD665" t="s">
        <v>153</v>
      </c>
      <c r="AG665" s="13">
        <v>0.27</v>
      </c>
      <c r="AI665" t="s">
        <v>409</v>
      </c>
      <c r="AK665" s="27"/>
      <c r="AL665" s="28"/>
      <c r="AM665" s="29"/>
      <c r="AN665" s="29"/>
      <c r="AO665" s="26"/>
      <c r="AP665" s="26"/>
      <c r="AQ665" s="25"/>
    </row>
    <row r="666" spans="1:43" ht="15" hidden="1" thickBot="1" x14ac:dyDescent="0.4">
      <c r="A666" t="s">
        <v>849</v>
      </c>
      <c r="B666" t="s">
        <v>27</v>
      </c>
      <c r="C666" t="s">
        <v>12</v>
      </c>
      <c r="D666">
        <v>112414</v>
      </c>
      <c r="F666" s="7">
        <v>42339</v>
      </c>
      <c r="G666" t="s">
        <v>631</v>
      </c>
      <c r="H666">
        <v>0.01</v>
      </c>
      <c r="J666" t="s">
        <v>12</v>
      </c>
      <c r="K666">
        <v>112414</v>
      </c>
      <c r="L666" t="s">
        <v>21</v>
      </c>
      <c r="M666" t="s">
        <v>27</v>
      </c>
      <c r="S666"/>
      <c r="T666"/>
      <c r="U666"/>
      <c r="V666"/>
      <c r="W666" s="15"/>
      <c r="X666" s="15"/>
      <c r="Y666" s="15"/>
      <c r="Z666" t="s">
        <v>243</v>
      </c>
      <c r="AB666" t="s">
        <v>244</v>
      </c>
      <c r="AC666" s="7">
        <v>42339</v>
      </c>
      <c r="AD666" t="s">
        <v>154</v>
      </c>
      <c r="AG666" s="13">
        <v>0.01</v>
      </c>
      <c r="AI666" t="s">
        <v>409</v>
      </c>
      <c r="AK666" s="27"/>
      <c r="AL666" s="28"/>
      <c r="AM666" s="29"/>
      <c r="AN666" s="29"/>
      <c r="AO666" s="26"/>
      <c r="AP666" s="26"/>
      <c r="AQ666" s="25"/>
    </row>
    <row r="667" spans="1:43" ht="15" hidden="1" thickBot="1" x14ac:dyDescent="0.4">
      <c r="A667" t="s">
        <v>849</v>
      </c>
      <c r="B667" t="s">
        <v>27</v>
      </c>
      <c r="C667" t="s">
        <v>12</v>
      </c>
      <c r="D667">
        <v>112414</v>
      </c>
      <c r="F667" s="7">
        <v>42339</v>
      </c>
      <c r="G667" t="s">
        <v>752</v>
      </c>
      <c r="H667">
        <v>-0.33</v>
      </c>
      <c r="J667" t="s">
        <v>12</v>
      </c>
      <c r="K667">
        <v>112414</v>
      </c>
      <c r="L667" t="s">
        <v>589</v>
      </c>
      <c r="M667" t="s">
        <v>27</v>
      </c>
      <c r="S667"/>
      <c r="T667"/>
      <c r="U667"/>
      <c r="V667"/>
      <c r="W667" s="15"/>
      <c r="X667" s="15"/>
      <c r="Y667" s="15"/>
      <c r="Z667" t="s">
        <v>243</v>
      </c>
      <c r="AB667" t="s">
        <v>244</v>
      </c>
      <c r="AC667" s="7">
        <v>42339</v>
      </c>
      <c r="AD667" t="s">
        <v>594</v>
      </c>
      <c r="AG667" s="16">
        <v>-0.33</v>
      </c>
      <c r="AI667" t="s">
        <v>409</v>
      </c>
      <c r="AK667" s="27"/>
      <c r="AL667" s="28"/>
      <c r="AM667" s="29"/>
      <c r="AN667" s="29"/>
      <c r="AO667" s="26"/>
      <c r="AP667" s="26"/>
      <c r="AQ667" s="25"/>
    </row>
    <row r="668" spans="1:43" ht="15" hidden="1" thickBot="1" x14ac:dyDescent="0.4">
      <c r="A668" t="s">
        <v>849</v>
      </c>
      <c r="B668" t="s">
        <v>27</v>
      </c>
      <c r="C668" t="s">
        <v>12</v>
      </c>
      <c r="D668">
        <v>112414</v>
      </c>
      <c r="F668" s="7">
        <v>42339</v>
      </c>
      <c r="G668" t="s">
        <v>636</v>
      </c>
      <c r="H668">
        <v>-325.82</v>
      </c>
      <c r="J668" t="s">
        <v>12</v>
      </c>
      <c r="K668">
        <v>112414</v>
      </c>
      <c r="L668" t="s">
        <v>14</v>
      </c>
      <c r="M668" t="s">
        <v>27</v>
      </c>
      <c r="S668"/>
      <c r="T668"/>
      <c r="U668"/>
      <c r="V668"/>
      <c r="W668" s="15"/>
      <c r="X668" s="15"/>
      <c r="Y668" s="15"/>
      <c r="Z668" t="s">
        <v>243</v>
      </c>
      <c r="AB668" t="s">
        <v>244</v>
      </c>
      <c r="AC668" s="7">
        <v>42339</v>
      </c>
      <c r="AD668" t="s">
        <v>107</v>
      </c>
      <c r="AG668" s="16">
        <v>-325.82</v>
      </c>
      <c r="AI668" t="s">
        <v>409</v>
      </c>
      <c r="AK668" s="27"/>
      <c r="AL668" s="28"/>
      <c r="AM668" s="29"/>
      <c r="AN668" s="29"/>
      <c r="AO668" s="26"/>
      <c r="AP668" s="26"/>
      <c r="AQ668" s="25"/>
    </row>
    <row r="669" spans="1:43" ht="15" hidden="1" thickBot="1" x14ac:dyDescent="0.4">
      <c r="A669" t="s">
        <v>849</v>
      </c>
      <c r="B669" t="s">
        <v>28</v>
      </c>
      <c r="C669" t="s">
        <v>12</v>
      </c>
      <c r="D669">
        <v>112414</v>
      </c>
      <c r="F669" s="7">
        <v>42339</v>
      </c>
      <c r="G669" t="s">
        <v>102</v>
      </c>
      <c r="H669">
        <v>241.17</v>
      </c>
      <c r="J669" t="s">
        <v>12</v>
      </c>
      <c r="K669">
        <v>112414</v>
      </c>
      <c r="M669" t="s">
        <v>28</v>
      </c>
      <c r="N669" s="12" t="s">
        <v>249</v>
      </c>
      <c r="Z669" t="s">
        <v>243</v>
      </c>
      <c r="AB669" t="s">
        <v>244</v>
      </c>
      <c r="AC669" s="7">
        <v>42339</v>
      </c>
      <c r="AD669" t="s">
        <v>102</v>
      </c>
      <c r="AF669" t="s">
        <v>412</v>
      </c>
      <c r="AG669" s="16">
        <v>241.17</v>
      </c>
      <c r="AI669" t="s">
        <v>411</v>
      </c>
      <c r="AK669" s="27"/>
      <c r="AL669" s="28"/>
      <c r="AM669" s="29"/>
      <c r="AN669" s="29"/>
      <c r="AO669" s="26"/>
      <c r="AP669" s="26"/>
      <c r="AQ669" s="25"/>
    </row>
    <row r="670" spans="1:43" ht="15" hidden="1" thickBot="1" x14ac:dyDescent="0.4">
      <c r="A670" t="s">
        <v>849</v>
      </c>
      <c r="B670" t="s">
        <v>28</v>
      </c>
      <c r="C670" t="s">
        <v>12</v>
      </c>
      <c r="D670">
        <v>112414</v>
      </c>
      <c r="F670" s="7">
        <v>42339</v>
      </c>
      <c r="G670" t="s">
        <v>150</v>
      </c>
      <c r="H670">
        <v>84.690000000000012</v>
      </c>
      <c r="J670" t="s">
        <v>12</v>
      </c>
      <c r="K670">
        <v>112414</v>
      </c>
      <c r="M670" t="s">
        <v>28</v>
      </c>
      <c r="S670"/>
      <c r="T670"/>
      <c r="U670"/>
      <c r="V670"/>
      <c r="W670" s="15"/>
      <c r="X670" s="15"/>
      <c r="Y670" s="15"/>
      <c r="Z670" t="s">
        <v>243</v>
      </c>
      <c r="AB670" t="s">
        <v>244</v>
      </c>
      <c r="AC670" s="7">
        <v>42339</v>
      </c>
      <c r="AD670" t="s">
        <v>150</v>
      </c>
      <c r="AG670" s="13">
        <v>84.690000000000012</v>
      </c>
      <c r="AI670" t="s">
        <v>411</v>
      </c>
      <c r="AK670" s="27"/>
      <c r="AL670" s="28"/>
      <c r="AM670" s="29"/>
      <c r="AN670" s="29"/>
      <c r="AO670" s="26"/>
      <c r="AP670" s="26"/>
      <c r="AQ670" s="25"/>
    </row>
    <row r="671" spans="1:43" ht="15" hidden="1" thickBot="1" x14ac:dyDescent="0.4">
      <c r="A671" t="s">
        <v>849</v>
      </c>
      <c r="B671" t="s">
        <v>28</v>
      </c>
      <c r="C671" t="s">
        <v>12</v>
      </c>
      <c r="D671">
        <v>112414</v>
      </c>
      <c r="F671" s="7">
        <v>42339</v>
      </c>
      <c r="G671" t="s">
        <v>630</v>
      </c>
      <c r="H671">
        <v>0.27</v>
      </c>
      <c r="J671" t="s">
        <v>12</v>
      </c>
      <c r="K671">
        <v>112414</v>
      </c>
      <c r="L671" t="s">
        <v>20</v>
      </c>
      <c r="M671" t="s">
        <v>28</v>
      </c>
      <c r="S671"/>
      <c r="T671"/>
      <c r="U671"/>
      <c r="V671"/>
      <c r="W671" s="15"/>
      <c r="X671" s="15"/>
      <c r="Y671" s="15"/>
      <c r="Z671" t="s">
        <v>243</v>
      </c>
      <c r="AB671" t="s">
        <v>244</v>
      </c>
      <c r="AC671" s="7">
        <v>42339</v>
      </c>
      <c r="AD671" t="s">
        <v>155</v>
      </c>
      <c r="AG671" s="13">
        <v>0.27</v>
      </c>
      <c r="AI671" t="s">
        <v>411</v>
      </c>
      <c r="AK671" s="27"/>
      <c r="AL671" s="28"/>
      <c r="AM671" s="29"/>
      <c r="AN671" s="29"/>
      <c r="AO671" s="26"/>
      <c r="AP671" s="26"/>
      <c r="AQ671" s="25"/>
    </row>
    <row r="672" spans="1:43" ht="15" hidden="1" thickBot="1" x14ac:dyDescent="0.4">
      <c r="A672" t="s">
        <v>849</v>
      </c>
      <c r="B672" t="s">
        <v>28</v>
      </c>
      <c r="C672" t="s">
        <v>12</v>
      </c>
      <c r="D672">
        <v>112414</v>
      </c>
      <c r="F672" s="7">
        <v>42339</v>
      </c>
      <c r="G672" t="s">
        <v>631</v>
      </c>
      <c r="H672">
        <v>0.01</v>
      </c>
      <c r="J672" t="s">
        <v>12</v>
      </c>
      <c r="K672">
        <v>112414</v>
      </c>
      <c r="L672" t="s">
        <v>21</v>
      </c>
      <c r="M672" t="s">
        <v>28</v>
      </c>
      <c r="S672"/>
      <c r="T672"/>
      <c r="U672"/>
      <c r="V672"/>
      <c r="W672" s="15"/>
      <c r="X672" s="15"/>
      <c r="Y672" s="15"/>
      <c r="Z672" t="s">
        <v>243</v>
      </c>
      <c r="AB672" t="s">
        <v>244</v>
      </c>
      <c r="AC672" s="7">
        <v>42339</v>
      </c>
      <c r="AD672" t="s">
        <v>156</v>
      </c>
      <c r="AG672" s="13">
        <v>0.01</v>
      </c>
      <c r="AI672" t="s">
        <v>411</v>
      </c>
      <c r="AK672" s="27"/>
      <c r="AL672" s="28"/>
      <c r="AM672" s="29"/>
      <c r="AN672" s="29"/>
      <c r="AO672" s="26"/>
      <c r="AP672" s="26"/>
      <c r="AQ672" s="25"/>
    </row>
    <row r="673" spans="1:43" ht="15" hidden="1" thickBot="1" x14ac:dyDescent="0.4">
      <c r="A673" t="s">
        <v>849</v>
      </c>
      <c r="B673" t="s">
        <v>28</v>
      </c>
      <c r="C673" t="s">
        <v>12</v>
      </c>
      <c r="D673">
        <v>112414</v>
      </c>
      <c r="F673" s="7">
        <v>42339</v>
      </c>
      <c r="G673" t="s">
        <v>753</v>
      </c>
      <c r="H673">
        <v>-0.33</v>
      </c>
      <c r="J673" t="s">
        <v>12</v>
      </c>
      <c r="K673">
        <v>112414</v>
      </c>
      <c r="L673" t="s">
        <v>589</v>
      </c>
      <c r="M673" t="s">
        <v>28</v>
      </c>
      <c r="S673"/>
      <c r="T673"/>
      <c r="U673"/>
      <c r="V673"/>
      <c r="W673" s="15"/>
      <c r="X673" s="15"/>
      <c r="Y673" s="15"/>
      <c r="Z673" t="s">
        <v>243</v>
      </c>
      <c r="AB673" t="s">
        <v>244</v>
      </c>
      <c r="AC673" s="7">
        <v>42339</v>
      </c>
      <c r="AD673" t="s">
        <v>595</v>
      </c>
      <c r="AG673" s="16">
        <v>-0.33</v>
      </c>
      <c r="AI673" t="s">
        <v>411</v>
      </c>
      <c r="AK673" s="27"/>
      <c r="AL673" s="28"/>
      <c r="AM673" s="29"/>
      <c r="AN673" s="29"/>
      <c r="AO673" s="26"/>
      <c r="AP673" s="26"/>
      <c r="AQ673" s="25"/>
    </row>
    <row r="674" spans="1:43" ht="15" hidden="1" thickBot="1" x14ac:dyDescent="0.4">
      <c r="A674" t="s">
        <v>849</v>
      </c>
      <c r="B674" t="s">
        <v>28</v>
      </c>
      <c r="C674" t="s">
        <v>12</v>
      </c>
      <c r="D674">
        <v>112414</v>
      </c>
      <c r="F674" s="7">
        <v>42339</v>
      </c>
      <c r="G674" t="s">
        <v>637</v>
      </c>
      <c r="H674">
        <v>-325.81</v>
      </c>
      <c r="J674" t="s">
        <v>12</v>
      </c>
      <c r="K674">
        <v>112414</v>
      </c>
      <c r="L674" t="s">
        <v>14</v>
      </c>
      <c r="M674" t="s">
        <v>28</v>
      </c>
      <c r="S674"/>
      <c r="T674"/>
      <c r="U674"/>
      <c r="V674"/>
      <c r="W674" s="15"/>
      <c r="X674" s="15"/>
      <c r="Y674" s="15"/>
      <c r="Z674" t="s">
        <v>243</v>
      </c>
      <c r="AB674" t="s">
        <v>244</v>
      </c>
      <c r="AC674" s="7">
        <v>42339</v>
      </c>
      <c r="AD674" t="s">
        <v>108</v>
      </c>
      <c r="AG674" s="16">
        <v>-325.81</v>
      </c>
      <c r="AI674" t="s">
        <v>411</v>
      </c>
      <c r="AK674" s="27"/>
      <c r="AL674" s="28"/>
      <c r="AM674" s="29"/>
      <c r="AN674" s="29"/>
      <c r="AO674" s="26"/>
      <c r="AP674" s="26"/>
      <c r="AQ674" s="25"/>
    </row>
    <row r="675" spans="1:43" ht="15" hidden="1" thickBot="1" x14ac:dyDescent="0.4">
      <c r="A675" t="s">
        <v>849</v>
      </c>
      <c r="B675" t="s">
        <v>29</v>
      </c>
      <c r="C675" t="s">
        <v>12</v>
      </c>
      <c r="D675">
        <v>112414</v>
      </c>
      <c r="F675" s="7">
        <v>42339</v>
      </c>
      <c r="G675" t="s">
        <v>102</v>
      </c>
      <c r="H675">
        <v>274.08999999999997</v>
      </c>
      <c r="J675" t="s">
        <v>12</v>
      </c>
      <c r="K675">
        <v>112414</v>
      </c>
      <c r="M675" t="s">
        <v>29</v>
      </c>
      <c r="N675" s="12" t="s">
        <v>249</v>
      </c>
      <c r="Z675" t="s">
        <v>243</v>
      </c>
      <c r="AB675" t="s">
        <v>244</v>
      </c>
      <c r="AC675" s="7">
        <v>42339</v>
      </c>
      <c r="AD675" t="s">
        <v>102</v>
      </c>
      <c r="AF675" t="s">
        <v>414</v>
      </c>
      <c r="AG675" s="16">
        <v>274.08999999999997</v>
      </c>
      <c r="AI675" t="s">
        <v>413</v>
      </c>
      <c r="AK675" s="27"/>
      <c r="AL675" s="28"/>
      <c r="AM675" s="29"/>
      <c r="AN675" s="29"/>
      <c r="AO675" s="26"/>
      <c r="AP675" s="26"/>
      <c r="AQ675" s="25"/>
    </row>
    <row r="676" spans="1:43" ht="15" hidden="1" thickBot="1" x14ac:dyDescent="0.4">
      <c r="A676" t="s">
        <v>849</v>
      </c>
      <c r="B676" t="s">
        <v>29</v>
      </c>
      <c r="C676" t="s">
        <v>12</v>
      </c>
      <c r="D676">
        <v>112414</v>
      </c>
      <c r="F676" s="7">
        <v>42339</v>
      </c>
      <c r="G676" t="s">
        <v>150</v>
      </c>
      <c r="H676">
        <v>51.83</v>
      </c>
      <c r="J676" t="s">
        <v>12</v>
      </c>
      <c r="K676">
        <v>112414</v>
      </c>
      <c r="M676" t="s">
        <v>29</v>
      </c>
      <c r="S676"/>
      <c r="T676"/>
      <c r="U676"/>
      <c r="V676"/>
      <c r="W676" s="15"/>
      <c r="X676" s="15"/>
      <c r="Y676" s="15"/>
      <c r="Z676" t="s">
        <v>243</v>
      </c>
      <c r="AB676" t="s">
        <v>244</v>
      </c>
      <c r="AC676" s="7">
        <v>42339</v>
      </c>
      <c r="AD676" t="s">
        <v>150</v>
      </c>
      <c r="AG676" s="13">
        <v>51.83</v>
      </c>
      <c r="AI676" t="s">
        <v>413</v>
      </c>
      <c r="AK676" s="27"/>
      <c r="AL676" s="28"/>
      <c r="AM676" s="29"/>
      <c r="AN676" s="29"/>
      <c r="AO676" s="26"/>
      <c r="AP676" s="26"/>
      <c r="AQ676" s="25"/>
    </row>
    <row r="677" spans="1:43" ht="15" hidden="1" thickBot="1" x14ac:dyDescent="0.4">
      <c r="A677" t="s">
        <v>849</v>
      </c>
      <c r="B677" t="s">
        <v>29</v>
      </c>
      <c r="C677" t="s">
        <v>12</v>
      </c>
      <c r="D677">
        <v>112414</v>
      </c>
      <c r="F677" s="7">
        <v>42339</v>
      </c>
      <c r="G677" t="s">
        <v>630</v>
      </c>
      <c r="H677">
        <v>0.3</v>
      </c>
      <c r="J677" t="s">
        <v>12</v>
      </c>
      <c r="K677">
        <v>112414</v>
      </c>
      <c r="L677" t="s">
        <v>20</v>
      </c>
      <c r="M677" t="s">
        <v>29</v>
      </c>
      <c r="S677"/>
      <c r="T677"/>
      <c r="U677"/>
      <c r="V677"/>
      <c r="W677" s="15"/>
      <c r="X677" s="15"/>
      <c r="Y677" s="15"/>
      <c r="Z677" t="s">
        <v>243</v>
      </c>
      <c r="AB677" t="s">
        <v>244</v>
      </c>
      <c r="AC677" s="7">
        <v>42339</v>
      </c>
      <c r="AD677" t="s">
        <v>157</v>
      </c>
      <c r="AG677" s="13">
        <v>0.3</v>
      </c>
      <c r="AI677" t="s">
        <v>413</v>
      </c>
      <c r="AK677" s="27"/>
      <c r="AL677" s="28"/>
      <c r="AM677" s="29"/>
      <c r="AN677" s="29"/>
      <c r="AO677" s="26"/>
      <c r="AP677" s="26"/>
      <c r="AQ677" s="25"/>
    </row>
    <row r="678" spans="1:43" ht="15" hidden="1" thickBot="1" x14ac:dyDescent="0.4">
      <c r="A678" t="s">
        <v>849</v>
      </c>
      <c r="B678" t="s">
        <v>29</v>
      </c>
      <c r="C678" t="s">
        <v>12</v>
      </c>
      <c r="D678">
        <v>112414</v>
      </c>
      <c r="F678" s="7">
        <v>42339</v>
      </c>
      <c r="G678" t="s">
        <v>631</v>
      </c>
      <c r="H678">
        <v>0.01</v>
      </c>
      <c r="J678" t="s">
        <v>12</v>
      </c>
      <c r="K678">
        <v>112414</v>
      </c>
      <c r="L678" t="s">
        <v>21</v>
      </c>
      <c r="M678" t="s">
        <v>29</v>
      </c>
      <c r="S678"/>
      <c r="T678"/>
      <c r="U678"/>
      <c r="V678"/>
      <c r="W678" s="15"/>
      <c r="X678" s="15"/>
      <c r="Y678" s="15"/>
      <c r="Z678" t="s">
        <v>243</v>
      </c>
      <c r="AB678" t="s">
        <v>244</v>
      </c>
      <c r="AC678" s="7">
        <v>42339</v>
      </c>
      <c r="AD678" t="s">
        <v>158</v>
      </c>
      <c r="AG678" s="13">
        <v>0.01</v>
      </c>
      <c r="AI678" t="s">
        <v>413</v>
      </c>
      <c r="AK678" s="27"/>
      <c r="AL678" s="28"/>
      <c r="AM678" s="29"/>
      <c r="AN678" s="29"/>
      <c r="AO678" s="26"/>
      <c r="AP678" s="26"/>
      <c r="AQ678" s="25"/>
    </row>
    <row r="679" spans="1:43" ht="15" hidden="1" thickBot="1" x14ac:dyDescent="0.4">
      <c r="A679" t="s">
        <v>849</v>
      </c>
      <c r="B679" t="s">
        <v>29</v>
      </c>
      <c r="C679" t="s">
        <v>12</v>
      </c>
      <c r="D679">
        <v>112414</v>
      </c>
      <c r="F679" s="7">
        <v>42339</v>
      </c>
      <c r="G679" t="s">
        <v>754</v>
      </c>
      <c r="H679">
        <v>-0.33</v>
      </c>
      <c r="J679" t="s">
        <v>12</v>
      </c>
      <c r="K679">
        <v>112414</v>
      </c>
      <c r="L679" t="s">
        <v>589</v>
      </c>
      <c r="M679" t="s">
        <v>29</v>
      </c>
      <c r="S679"/>
      <c r="T679"/>
      <c r="U679"/>
      <c r="V679"/>
      <c r="W679" s="15"/>
      <c r="X679" s="15"/>
      <c r="Y679" s="15"/>
      <c r="Z679" t="s">
        <v>243</v>
      </c>
      <c r="AB679" t="s">
        <v>244</v>
      </c>
      <c r="AC679" s="7">
        <v>42339</v>
      </c>
      <c r="AD679" t="s">
        <v>596</v>
      </c>
      <c r="AG679" s="16">
        <v>-0.33</v>
      </c>
      <c r="AI679" t="s">
        <v>413</v>
      </c>
      <c r="AK679" s="27"/>
      <c r="AL679" s="28"/>
      <c r="AM679" s="29"/>
      <c r="AN679" s="29"/>
      <c r="AO679" s="26"/>
      <c r="AP679" s="26"/>
      <c r="AQ679" s="25"/>
    </row>
    <row r="680" spans="1:43" ht="15" hidden="1" thickBot="1" x14ac:dyDescent="0.4">
      <c r="A680" t="s">
        <v>849</v>
      </c>
      <c r="B680" t="s">
        <v>29</v>
      </c>
      <c r="C680" t="s">
        <v>12</v>
      </c>
      <c r="D680">
        <v>112414</v>
      </c>
      <c r="F680" s="7">
        <v>42339</v>
      </c>
      <c r="G680" t="s">
        <v>638</v>
      </c>
      <c r="H680">
        <v>-325.89999999999998</v>
      </c>
      <c r="J680" t="s">
        <v>12</v>
      </c>
      <c r="K680">
        <v>112414</v>
      </c>
      <c r="L680" t="s">
        <v>14</v>
      </c>
      <c r="M680" t="s">
        <v>29</v>
      </c>
      <c r="S680"/>
      <c r="T680"/>
      <c r="U680"/>
      <c r="V680"/>
      <c r="W680" s="15"/>
      <c r="X680" s="15"/>
      <c r="Y680" s="15"/>
      <c r="Z680" t="s">
        <v>243</v>
      </c>
      <c r="AB680" t="s">
        <v>244</v>
      </c>
      <c r="AC680" s="7">
        <v>42339</v>
      </c>
      <c r="AD680" t="s">
        <v>109</v>
      </c>
      <c r="AG680" s="16">
        <v>-325.89999999999998</v>
      </c>
      <c r="AI680" t="s">
        <v>413</v>
      </c>
      <c r="AK680" s="27"/>
      <c r="AL680" s="28"/>
      <c r="AM680" s="29"/>
      <c r="AN680" s="29"/>
      <c r="AO680" s="26"/>
      <c r="AP680" s="26"/>
      <c r="AQ680" s="25"/>
    </row>
    <row r="681" spans="1:43" ht="15" hidden="1" thickBot="1" x14ac:dyDescent="0.4">
      <c r="A681" t="s">
        <v>849</v>
      </c>
      <c r="B681" t="s">
        <v>30</v>
      </c>
      <c r="C681" t="s">
        <v>12</v>
      </c>
      <c r="D681">
        <v>112414</v>
      </c>
      <c r="F681" s="7">
        <v>42339</v>
      </c>
      <c r="G681" t="s">
        <v>102</v>
      </c>
      <c r="H681">
        <v>330.82</v>
      </c>
      <c r="J681" t="s">
        <v>12</v>
      </c>
      <c r="K681">
        <v>112414</v>
      </c>
      <c r="M681" t="s">
        <v>30</v>
      </c>
      <c r="N681" s="12" t="s">
        <v>249</v>
      </c>
      <c r="Z681" t="s">
        <v>243</v>
      </c>
      <c r="AB681" t="s">
        <v>244</v>
      </c>
      <c r="AC681" s="7">
        <v>42339</v>
      </c>
      <c r="AD681" t="s">
        <v>102</v>
      </c>
      <c r="AF681" t="s">
        <v>416</v>
      </c>
      <c r="AG681" s="16">
        <v>330.82</v>
      </c>
      <c r="AI681" t="s">
        <v>415</v>
      </c>
      <c r="AK681" s="27"/>
      <c r="AL681" s="28"/>
      <c r="AM681" s="29"/>
      <c r="AN681" s="29"/>
      <c r="AO681" s="26"/>
      <c r="AP681" s="26"/>
      <c r="AQ681" s="25"/>
    </row>
    <row r="682" spans="1:43" ht="15" hidden="1" thickBot="1" x14ac:dyDescent="0.4">
      <c r="A682" t="s">
        <v>849</v>
      </c>
      <c r="B682" t="s">
        <v>30</v>
      </c>
      <c r="C682" t="s">
        <v>12</v>
      </c>
      <c r="D682">
        <v>112414</v>
      </c>
      <c r="F682" s="7">
        <v>42339</v>
      </c>
      <c r="G682" t="s">
        <v>630</v>
      </c>
      <c r="H682">
        <v>0.36</v>
      </c>
      <c r="J682" t="s">
        <v>12</v>
      </c>
      <c r="K682">
        <v>112414</v>
      </c>
      <c r="L682" t="s">
        <v>20</v>
      </c>
      <c r="M682" t="s">
        <v>30</v>
      </c>
      <c r="S682"/>
      <c r="T682"/>
      <c r="U682"/>
      <c r="V682"/>
      <c r="W682" s="15"/>
      <c r="X682" s="15"/>
      <c r="Y682" s="15"/>
      <c r="Z682" t="s">
        <v>243</v>
      </c>
      <c r="AB682" t="s">
        <v>244</v>
      </c>
      <c r="AC682" s="7">
        <v>42339</v>
      </c>
      <c r="AD682" t="s">
        <v>159</v>
      </c>
      <c r="AG682" s="13">
        <v>0.36</v>
      </c>
      <c r="AI682" t="s">
        <v>415</v>
      </c>
      <c r="AK682" s="27"/>
      <c r="AL682" s="28"/>
      <c r="AM682" s="29"/>
      <c r="AN682" s="29"/>
      <c r="AO682" s="26"/>
      <c r="AP682" s="26"/>
      <c r="AQ682" s="25"/>
    </row>
    <row r="683" spans="1:43" ht="15" hidden="1" thickBot="1" x14ac:dyDescent="0.4">
      <c r="A683" t="s">
        <v>849</v>
      </c>
      <c r="B683" t="s">
        <v>30</v>
      </c>
      <c r="C683" t="s">
        <v>12</v>
      </c>
      <c r="D683">
        <v>112414</v>
      </c>
      <c r="F683" s="7">
        <v>42339</v>
      </c>
      <c r="G683" t="s">
        <v>631</v>
      </c>
      <c r="H683">
        <v>0.01</v>
      </c>
      <c r="J683" t="s">
        <v>12</v>
      </c>
      <c r="K683">
        <v>112414</v>
      </c>
      <c r="L683" t="s">
        <v>21</v>
      </c>
      <c r="M683" t="s">
        <v>30</v>
      </c>
      <c r="S683"/>
      <c r="T683"/>
      <c r="U683"/>
      <c r="V683"/>
      <c r="W683" s="15"/>
      <c r="X683" s="15"/>
      <c r="Y683" s="15"/>
      <c r="Z683" t="s">
        <v>243</v>
      </c>
      <c r="AB683" t="s">
        <v>244</v>
      </c>
      <c r="AC683" s="7">
        <v>42339</v>
      </c>
      <c r="AD683" t="s">
        <v>160</v>
      </c>
      <c r="AG683" s="13">
        <v>0.01</v>
      </c>
      <c r="AI683" t="s">
        <v>415</v>
      </c>
      <c r="AK683" s="27"/>
      <c r="AL683" s="28"/>
      <c r="AM683" s="29"/>
      <c r="AN683" s="29"/>
      <c r="AO683" s="26"/>
      <c r="AP683" s="26"/>
      <c r="AQ683" s="25"/>
    </row>
    <row r="684" spans="1:43" ht="15" hidden="1" thickBot="1" x14ac:dyDescent="0.4">
      <c r="A684" t="s">
        <v>849</v>
      </c>
      <c r="B684" t="s">
        <v>30</v>
      </c>
      <c r="C684" t="s">
        <v>12</v>
      </c>
      <c r="D684">
        <v>112414</v>
      </c>
      <c r="F684" s="7">
        <v>42339</v>
      </c>
      <c r="G684" t="s">
        <v>755</v>
      </c>
      <c r="H684">
        <v>-0.34</v>
      </c>
      <c r="J684" t="s">
        <v>12</v>
      </c>
      <c r="K684">
        <v>112414</v>
      </c>
      <c r="L684" t="s">
        <v>589</v>
      </c>
      <c r="M684" t="s">
        <v>30</v>
      </c>
      <c r="S684"/>
      <c r="T684"/>
      <c r="U684"/>
      <c r="V684"/>
      <c r="W684" s="15"/>
      <c r="X684" s="15"/>
      <c r="Y684" s="15"/>
      <c r="Z684" t="s">
        <v>243</v>
      </c>
      <c r="AB684" t="s">
        <v>244</v>
      </c>
      <c r="AC684" s="7">
        <v>42339</v>
      </c>
      <c r="AD684" t="s">
        <v>597</v>
      </c>
      <c r="AG684" s="16">
        <v>-0.34</v>
      </c>
      <c r="AI684" t="s">
        <v>415</v>
      </c>
      <c r="AK684" s="27"/>
      <c r="AL684" s="28"/>
      <c r="AM684" s="29"/>
      <c r="AN684" s="29"/>
      <c r="AO684" s="26"/>
      <c r="AP684" s="26"/>
      <c r="AQ684" s="25"/>
    </row>
    <row r="685" spans="1:43" ht="15" hidden="1" thickBot="1" x14ac:dyDescent="0.4">
      <c r="A685" t="s">
        <v>849</v>
      </c>
      <c r="B685" t="s">
        <v>30</v>
      </c>
      <c r="C685" t="s">
        <v>12</v>
      </c>
      <c r="D685">
        <v>112414</v>
      </c>
      <c r="F685" s="7">
        <v>42339</v>
      </c>
      <c r="G685" t="s">
        <v>143</v>
      </c>
      <c r="H685">
        <v>-4.840000000000007</v>
      </c>
      <c r="J685" t="s">
        <v>12</v>
      </c>
      <c r="K685">
        <v>112414</v>
      </c>
      <c r="M685" t="s">
        <v>30</v>
      </c>
      <c r="S685"/>
      <c r="T685"/>
      <c r="U685"/>
      <c r="V685"/>
      <c r="W685" s="15"/>
      <c r="X685" s="15"/>
      <c r="Y685" s="15"/>
      <c r="Z685" t="s">
        <v>243</v>
      </c>
      <c r="AB685" t="s">
        <v>244</v>
      </c>
      <c r="AC685" s="7">
        <v>42339</v>
      </c>
      <c r="AD685" t="s">
        <v>143</v>
      </c>
      <c r="AG685" s="13">
        <v>-4.840000000000007</v>
      </c>
      <c r="AI685" t="s">
        <v>415</v>
      </c>
      <c r="AK685" s="27"/>
      <c r="AL685" s="28"/>
      <c r="AM685" s="29"/>
      <c r="AN685" s="29"/>
      <c r="AO685" s="26"/>
      <c r="AP685" s="26"/>
      <c r="AQ685" s="25"/>
    </row>
    <row r="686" spans="1:43" ht="15" hidden="1" thickBot="1" x14ac:dyDescent="0.4">
      <c r="A686" t="s">
        <v>849</v>
      </c>
      <c r="B686" t="s">
        <v>30</v>
      </c>
      <c r="C686" t="s">
        <v>12</v>
      </c>
      <c r="D686">
        <v>112414</v>
      </c>
      <c r="F686" s="7">
        <v>42339</v>
      </c>
      <c r="G686" t="s">
        <v>639</v>
      </c>
      <c r="H686">
        <v>-326.01</v>
      </c>
      <c r="J686" t="s">
        <v>12</v>
      </c>
      <c r="K686">
        <v>112414</v>
      </c>
      <c r="L686" t="s">
        <v>14</v>
      </c>
      <c r="M686" t="s">
        <v>30</v>
      </c>
      <c r="S686"/>
      <c r="T686"/>
      <c r="U686"/>
      <c r="V686"/>
      <c r="W686" s="15"/>
      <c r="X686" s="15"/>
      <c r="Y686" s="15"/>
      <c r="Z686" t="s">
        <v>243</v>
      </c>
      <c r="AB686" t="s">
        <v>244</v>
      </c>
      <c r="AC686" s="7">
        <v>42339</v>
      </c>
      <c r="AD686" t="s">
        <v>110</v>
      </c>
      <c r="AG686" s="16">
        <v>-326.01</v>
      </c>
      <c r="AI686" t="s">
        <v>415</v>
      </c>
      <c r="AK686" s="27"/>
      <c r="AL686" s="28"/>
      <c r="AM686" s="29"/>
      <c r="AN686" s="29"/>
      <c r="AO686" s="26"/>
      <c r="AP686" s="26"/>
      <c r="AQ686" s="25"/>
    </row>
    <row r="687" spans="1:43" ht="15" hidden="1" thickBot="1" x14ac:dyDescent="0.4">
      <c r="A687" t="s">
        <v>849</v>
      </c>
      <c r="B687" t="s">
        <v>31</v>
      </c>
      <c r="C687" t="s">
        <v>12</v>
      </c>
      <c r="D687">
        <v>112414</v>
      </c>
      <c r="F687" s="7">
        <v>42339</v>
      </c>
      <c r="G687" t="s">
        <v>102</v>
      </c>
      <c r="H687">
        <v>395.1</v>
      </c>
      <c r="J687" t="s">
        <v>12</v>
      </c>
      <c r="K687">
        <v>112414</v>
      </c>
      <c r="M687" t="s">
        <v>31</v>
      </c>
      <c r="N687" s="12" t="s">
        <v>249</v>
      </c>
      <c r="Z687" t="s">
        <v>243</v>
      </c>
      <c r="AB687" t="s">
        <v>244</v>
      </c>
      <c r="AC687" s="7">
        <v>42339</v>
      </c>
      <c r="AD687" t="s">
        <v>102</v>
      </c>
      <c r="AF687" t="s">
        <v>418</v>
      </c>
      <c r="AG687" s="16">
        <v>395.1</v>
      </c>
      <c r="AI687" t="s">
        <v>417</v>
      </c>
      <c r="AK687" s="27"/>
      <c r="AL687" s="28"/>
      <c r="AM687" s="29"/>
      <c r="AN687" s="29"/>
      <c r="AO687" s="26"/>
      <c r="AP687" s="26"/>
      <c r="AQ687" s="25"/>
    </row>
    <row r="688" spans="1:43" ht="15" hidden="1" thickBot="1" x14ac:dyDescent="0.4">
      <c r="A688" t="s">
        <v>849</v>
      </c>
      <c r="B688" t="s">
        <v>31</v>
      </c>
      <c r="C688" t="s">
        <v>12</v>
      </c>
      <c r="D688">
        <v>112414</v>
      </c>
      <c r="F688" s="7">
        <v>42339</v>
      </c>
      <c r="G688" t="s">
        <v>630</v>
      </c>
      <c r="H688">
        <v>0.45</v>
      </c>
      <c r="J688" t="s">
        <v>12</v>
      </c>
      <c r="K688">
        <v>112414</v>
      </c>
      <c r="L688" t="s">
        <v>20</v>
      </c>
      <c r="M688" t="s">
        <v>31</v>
      </c>
      <c r="S688"/>
      <c r="T688"/>
      <c r="U688"/>
      <c r="V688"/>
      <c r="W688" s="15"/>
      <c r="X688" s="15"/>
      <c r="Y688" s="15"/>
      <c r="Z688" t="s">
        <v>243</v>
      </c>
      <c r="AB688" t="s">
        <v>244</v>
      </c>
      <c r="AC688" s="7">
        <v>42339</v>
      </c>
      <c r="AD688" t="s">
        <v>161</v>
      </c>
      <c r="AG688" s="13">
        <v>0.45</v>
      </c>
      <c r="AI688" t="s">
        <v>417</v>
      </c>
      <c r="AK688" s="27"/>
      <c r="AL688" s="28"/>
      <c r="AM688" s="29"/>
      <c r="AN688" s="29"/>
      <c r="AO688" s="26"/>
      <c r="AP688" s="26"/>
      <c r="AQ688" s="25"/>
    </row>
    <row r="689" spans="1:43" ht="15" hidden="1" thickBot="1" x14ac:dyDescent="0.4">
      <c r="A689" t="s">
        <v>849</v>
      </c>
      <c r="B689" t="s">
        <v>31</v>
      </c>
      <c r="C689" t="s">
        <v>12</v>
      </c>
      <c r="D689">
        <v>112414</v>
      </c>
      <c r="F689" s="7">
        <v>42339</v>
      </c>
      <c r="G689" t="s">
        <v>631</v>
      </c>
      <c r="H689">
        <v>0.01</v>
      </c>
      <c r="J689" t="s">
        <v>12</v>
      </c>
      <c r="K689">
        <v>112414</v>
      </c>
      <c r="L689" t="s">
        <v>21</v>
      </c>
      <c r="M689" t="s">
        <v>31</v>
      </c>
      <c r="S689"/>
      <c r="T689"/>
      <c r="U689"/>
      <c r="V689"/>
      <c r="W689" s="15"/>
      <c r="X689" s="15"/>
      <c r="Y689" s="15"/>
      <c r="Z689" t="s">
        <v>243</v>
      </c>
      <c r="AB689" t="s">
        <v>244</v>
      </c>
      <c r="AC689" s="7">
        <v>42339</v>
      </c>
      <c r="AD689" t="s">
        <v>162</v>
      </c>
      <c r="AG689" s="13">
        <v>0.01</v>
      </c>
      <c r="AI689" t="s">
        <v>417</v>
      </c>
      <c r="AK689" s="27"/>
      <c r="AL689" s="28"/>
      <c r="AM689" s="29"/>
      <c r="AN689" s="29"/>
      <c r="AO689" s="26"/>
      <c r="AP689" s="26"/>
      <c r="AQ689" s="25"/>
    </row>
    <row r="690" spans="1:43" ht="15" hidden="1" thickBot="1" x14ac:dyDescent="0.4">
      <c r="A690" t="s">
        <v>849</v>
      </c>
      <c r="B690" t="s">
        <v>31</v>
      </c>
      <c r="C690" t="s">
        <v>12</v>
      </c>
      <c r="D690">
        <v>112414</v>
      </c>
      <c r="F690" s="7">
        <v>42339</v>
      </c>
      <c r="G690" t="s">
        <v>756</v>
      </c>
      <c r="H690">
        <v>-0.33</v>
      </c>
      <c r="J690" t="s">
        <v>12</v>
      </c>
      <c r="K690">
        <v>112414</v>
      </c>
      <c r="L690" t="s">
        <v>589</v>
      </c>
      <c r="M690" t="s">
        <v>31</v>
      </c>
      <c r="S690"/>
      <c r="T690"/>
      <c r="U690"/>
      <c r="V690"/>
      <c r="W690" s="15"/>
      <c r="X690" s="15"/>
      <c r="Y690" s="15"/>
      <c r="Z690" t="s">
        <v>243</v>
      </c>
      <c r="AB690" t="s">
        <v>244</v>
      </c>
      <c r="AC690" s="7">
        <v>42339</v>
      </c>
      <c r="AD690" t="s">
        <v>598</v>
      </c>
      <c r="AG690" s="16">
        <v>-0.33</v>
      </c>
      <c r="AI690" t="s">
        <v>417</v>
      </c>
      <c r="AK690" s="27"/>
      <c r="AL690" s="28"/>
      <c r="AM690" s="29"/>
      <c r="AN690" s="29"/>
      <c r="AO690" s="26"/>
      <c r="AP690" s="26"/>
      <c r="AQ690" s="25"/>
    </row>
    <row r="691" spans="1:43" ht="15" hidden="1" thickBot="1" x14ac:dyDescent="0.4">
      <c r="A691" t="s">
        <v>849</v>
      </c>
      <c r="B691" t="s">
        <v>31</v>
      </c>
      <c r="C691" t="s">
        <v>12</v>
      </c>
      <c r="D691">
        <v>112414</v>
      </c>
      <c r="F691" s="7">
        <v>42339</v>
      </c>
      <c r="G691" t="s">
        <v>143</v>
      </c>
      <c r="H691">
        <v>-69.450000000000031</v>
      </c>
      <c r="J691" t="s">
        <v>12</v>
      </c>
      <c r="K691">
        <v>112414</v>
      </c>
      <c r="M691" t="s">
        <v>31</v>
      </c>
      <c r="S691"/>
      <c r="T691"/>
      <c r="U691"/>
      <c r="V691"/>
      <c r="W691" s="15"/>
      <c r="X691" s="15"/>
      <c r="Y691" s="15"/>
      <c r="Z691" t="s">
        <v>243</v>
      </c>
      <c r="AB691" t="s">
        <v>244</v>
      </c>
      <c r="AC691" s="7">
        <v>42339</v>
      </c>
      <c r="AD691" t="s">
        <v>143</v>
      </c>
      <c r="AG691" s="13">
        <v>-69.450000000000031</v>
      </c>
      <c r="AI691" t="s">
        <v>417</v>
      </c>
      <c r="AK691" s="27"/>
      <c r="AL691" s="28"/>
      <c r="AM691" s="29"/>
      <c r="AN691" s="29"/>
      <c r="AO691" s="26"/>
      <c r="AP691" s="26"/>
      <c r="AQ691" s="25"/>
    </row>
    <row r="692" spans="1:43" ht="15" hidden="1" thickBot="1" x14ac:dyDescent="0.4">
      <c r="A692" t="s">
        <v>849</v>
      </c>
      <c r="B692" t="s">
        <v>31</v>
      </c>
      <c r="C692" t="s">
        <v>12</v>
      </c>
      <c r="D692">
        <v>112414</v>
      </c>
      <c r="F692" s="7">
        <v>42339</v>
      </c>
      <c r="G692" t="s">
        <v>640</v>
      </c>
      <c r="H692">
        <v>-325.77999999999997</v>
      </c>
      <c r="J692" t="s">
        <v>12</v>
      </c>
      <c r="K692">
        <v>112414</v>
      </c>
      <c r="L692" t="s">
        <v>14</v>
      </c>
      <c r="M692" t="s">
        <v>31</v>
      </c>
      <c r="S692"/>
      <c r="T692"/>
      <c r="U692"/>
      <c r="V692"/>
      <c r="W692" s="15"/>
      <c r="X692" s="15"/>
      <c r="Y692" s="15"/>
      <c r="Z692" t="s">
        <v>243</v>
      </c>
      <c r="AB692" t="s">
        <v>244</v>
      </c>
      <c r="AC692" s="7">
        <v>42339</v>
      </c>
      <c r="AD692" t="s">
        <v>111</v>
      </c>
      <c r="AG692" s="16">
        <v>-325.77999999999997</v>
      </c>
      <c r="AI692" t="s">
        <v>417</v>
      </c>
      <c r="AK692" s="27"/>
      <c r="AL692" s="28"/>
      <c r="AM692" s="29"/>
      <c r="AN692" s="29"/>
      <c r="AO692" s="26"/>
      <c r="AP692" s="26"/>
      <c r="AQ692" s="25"/>
    </row>
    <row r="693" spans="1:43" ht="15" hidden="1" thickBot="1" x14ac:dyDescent="0.4">
      <c r="A693" t="s">
        <v>849</v>
      </c>
      <c r="B693" t="s">
        <v>32</v>
      </c>
      <c r="C693" t="s">
        <v>12</v>
      </c>
      <c r="D693">
        <v>112414</v>
      </c>
      <c r="F693" s="7">
        <v>42339</v>
      </c>
      <c r="G693" t="s">
        <v>102</v>
      </c>
      <c r="H693">
        <v>330.71</v>
      </c>
      <c r="J693" t="s">
        <v>12</v>
      </c>
      <c r="K693">
        <v>112414</v>
      </c>
      <c r="M693" t="s">
        <v>32</v>
      </c>
      <c r="N693" s="12" t="s">
        <v>249</v>
      </c>
      <c r="Z693" t="s">
        <v>243</v>
      </c>
      <c r="AB693" t="s">
        <v>244</v>
      </c>
      <c r="AC693" s="7">
        <v>42339</v>
      </c>
      <c r="AD693" t="s">
        <v>102</v>
      </c>
      <c r="AF693" t="s">
        <v>420</v>
      </c>
      <c r="AG693" s="16">
        <v>330.71</v>
      </c>
      <c r="AI693" t="s">
        <v>419</v>
      </c>
      <c r="AK693" s="27"/>
      <c r="AL693" s="28"/>
      <c r="AM693" s="29"/>
      <c r="AN693" s="29"/>
      <c r="AO693" s="26"/>
      <c r="AP693" s="26"/>
      <c r="AQ693" s="25"/>
    </row>
    <row r="694" spans="1:43" ht="15" hidden="1" thickBot="1" x14ac:dyDescent="0.4">
      <c r="A694" t="s">
        <v>849</v>
      </c>
      <c r="B694" t="s">
        <v>32</v>
      </c>
      <c r="C694" t="s">
        <v>12</v>
      </c>
      <c r="D694">
        <v>112414</v>
      </c>
      <c r="F694" s="7">
        <v>42339</v>
      </c>
      <c r="G694" t="s">
        <v>630</v>
      </c>
      <c r="H694">
        <v>0.37</v>
      </c>
      <c r="J694" t="s">
        <v>12</v>
      </c>
      <c r="K694">
        <v>112414</v>
      </c>
      <c r="L694" t="s">
        <v>20</v>
      </c>
      <c r="M694" t="s">
        <v>32</v>
      </c>
      <c r="S694"/>
      <c r="T694"/>
      <c r="U694"/>
      <c r="V694"/>
      <c r="W694" s="15"/>
      <c r="X694" s="15"/>
      <c r="Y694" s="15"/>
      <c r="Z694" t="s">
        <v>243</v>
      </c>
      <c r="AB694" t="s">
        <v>244</v>
      </c>
      <c r="AC694" s="7">
        <v>42339</v>
      </c>
      <c r="AD694" t="s">
        <v>163</v>
      </c>
      <c r="AG694" s="13">
        <v>0.37</v>
      </c>
      <c r="AI694" t="s">
        <v>419</v>
      </c>
      <c r="AK694" s="27"/>
      <c r="AL694" s="28"/>
      <c r="AM694" s="29"/>
      <c r="AN694" s="29"/>
      <c r="AO694" s="26"/>
      <c r="AP694" s="26"/>
      <c r="AQ694" s="25"/>
    </row>
    <row r="695" spans="1:43" ht="15" hidden="1" thickBot="1" x14ac:dyDescent="0.4">
      <c r="A695" t="s">
        <v>849</v>
      </c>
      <c r="B695" t="s">
        <v>32</v>
      </c>
      <c r="C695" t="s">
        <v>12</v>
      </c>
      <c r="D695">
        <v>112414</v>
      </c>
      <c r="F695" s="7">
        <v>42339</v>
      </c>
      <c r="G695" t="s">
        <v>631</v>
      </c>
      <c r="H695">
        <v>0.01</v>
      </c>
      <c r="J695" t="s">
        <v>12</v>
      </c>
      <c r="K695">
        <v>112414</v>
      </c>
      <c r="L695" t="s">
        <v>21</v>
      </c>
      <c r="M695" t="s">
        <v>32</v>
      </c>
      <c r="S695"/>
      <c r="T695"/>
      <c r="U695"/>
      <c r="V695"/>
      <c r="W695" s="15"/>
      <c r="X695" s="15"/>
      <c r="Y695" s="15"/>
      <c r="Z695" t="s">
        <v>243</v>
      </c>
      <c r="AB695" t="s">
        <v>244</v>
      </c>
      <c r="AC695" s="7">
        <v>42339</v>
      </c>
      <c r="AD695" t="s">
        <v>164</v>
      </c>
      <c r="AG695" s="13">
        <v>0.01</v>
      </c>
      <c r="AI695" t="s">
        <v>419</v>
      </c>
      <c r="AK695" s="27"/>
      <c r="AL695" s="28"/>
      <c r="AM695" s="29"/>
      <c r="AN695" s="29"/>
      <c r="AO695" s="26"/>
      <c r="AP695" s="26"/>
      <c r="AQ695" s="25"/>
    </row>
    <row r="696" spans="1:43" ht="15" hidden="1" thickBot="1" x14ac:dyDescent="0.4">
      <c r="A696" t="s">
        <v>849</v>
      </c>
      <c r="B696" t="s">
        <v>32</v>
      </c>
      <c r="C696" t="s">
        <v>12</v>
      </c>
      <c r="D696">
        <v>112414</v>
      </c>
      <c r="F696" s="7">
        <v>42339</v>
      </c>
      <c r="G696" t="s">
        <v>757</v>
      </c>
      <c r="H696">
        <v>-0.34</v>
      </c>
      <c r="J696" t="s">
        <v>12</v>
      </c>
      <c r="K696">
        <v>112414</v>
      </c>
      <c r="L696" t="s">
        <v>589</v>
      </c>
      <c r="M696" t="s">
        <v>32</v>
      </c>
      <c r="S696"/>
      <c r="T696"/>
      <c r="U696"/>
      <c r="V696"/>
      <c r="W696" s="15"/>
      <c r="X696" s="15"/>
      <c r="Y696" s="15"/>
      <c r="Z696" t="s">
        <v>243</v>
      </c>
      <c r="AB696" t="s">
        <v>244</v>
      </c>
      <c r="AC696" s="7">
        <v>42339</v>
      </c>
      <c r="AD696" t="s">
        <v>599</v>
      </c>
      <c r="AG696" s="16">
        <v>-0.34</v>
      </c>
      <c r="AI696" t="s">
        <v>419</v>
      </c>
      <c r="AK696" s="27"/>
      <c r="AL696" s="28"/>
      <c r="AM696" s="29"/>
      <c r="AN696" s="29"/>
      <c r="AO696" s="26"/>
      <c r="AP696" s="26"/>
      <c r="AQ696" s="25"/>
    </row>
    <row r="697" spans="1:43" ht="15" hidden="1" thickBot="1" x14ac:dyDescent="0.4">
      <c r="A697" t="s">
        <v>849</v>
      </c>
      <c r="B697" t="s">
        <v>32</v>
      </c>
      <c r="C697" t="s">
        <v>12</v>
      </c>
      <c r="D697">
        <v>112414</v>
      </c>
      <c r="F697" s="7">
        <v>42339</v>
      </c>
      <c r="G697" t="s">
        <v>143</v>
      </c>
      <c r="H697">
        <v>-4.8999999999999524</v>
      </c>
      <c r="J697" t="s">
        <v>12</v>
      </c>
      <c r="K697">
        <v>112414</v>
      </c>
      <c r="M697" t="s">
        <v>32</v>
      </c>
      <c r="S697"/>
      <c r="T697"/>
      <c r="U697"/>
      <c r="V697"/>
      <c r="W697" s="15"/>
      <c r="X697" s="15"/>
      <c r="Y697" s="15"/>
      <c r="Z697" t="s">
        <v>243</v>
      </c>
      <c r="AB697" t="s">
        <v>244</v>
      </c>
      <c r="AC697" s="7">
        <v>42339</v>
      </c>
      <c r="AD697" t="s">
        <v>143</v>
      </c>
      <c r="AG697" s="13">
        <v>-4.8999999999999524</v>
      </c>
      <c r="AI697" t="s">
        <v>419</v>
      </c>
      <c r="AK697" s="27"/>
      <c r="AL697" s="28"/>
      <c r="AM697" s="29"/>
      <c r="AN697" s="29"/>
      <c r="AO697" s="26"/>
      <c r="AP697" s="26"/>
      <c r="AQ697" s="25"/>
    </row>
    <row r="698" spans="1:43" ht="15" hidden="1" thickBot="1" x14ac:dyDescent="0.4">
      <c r="A698" t="s">
        <v>849</v>
      </c>
      <c r="B698" t="s">
        <v>32</v>
      </c>
      <c r="C698" t="s">
        <v>12</v>
      </c>
      <c r="D698">
        <v>112414</v>
      </c>
      <c r="F698" s="7">
        <v>42339</v>
      </c>
      <c r="G698" t="s">
        <v>641</v>
      </c>
      <c r="H698">
        <v>-325.85000000000002</v>
      </c>
      <c r="J698" t="s">
        <v>12</v>
      </c>
      <c r="K698">
        <v>112414</v>
      </c>
      <c r="L698" t="s">
        <v>14</v>
      </c>
      <c r="M698" t="s">
        <v>32</v>
      </c>
      <c r="S698"/>
      <c r="T698"/>
      <c r="U698"/>
      <c r="V698"/>
      <c r="W698" s="15"/>
      <c r="X698" s="15"/>
      <c r="Y698" s="15"/>
      <c r="Z698" t="s">
        <v>243</v>
      </c>
      <c r="AB698" t="s">
        <v>244</v>
      </c>
      <c r="AC698" s="7">
        <v>42339</v>
      </c>
      <c r="AD698" t="s">
        <v>112</v>
      </c>
      <c r="AG698" s="16">
        <v>-325.85000000000002</v>
      </c>
      <c r="AI698" t="s">
        <v>419</v>
      </c>
      <c r="AK698" s="27"/>
      <c r="AL698" s="28"/>
      <c r="AM698" s="29"/>
      <c r="AN698" s="29"/>
      <c r="AO698" s="26"/>
      <c r="AP698" s="26"/>
      <c r="AQ698" s="25"/>
    </row>
    <row r="699" spans="1:43" ht="15" hidden="1" thickBot="1" x14ac:dyDescent="0.4">
      <c r="A699" t="s">
        <v>849</v>
      </c>
      <c r="B699" t="s">
        <v>33</v>
      </c>
      <c r="C699" t="s">
        <v>12</v>
      </c>
      <c r="D699">
        <v>112414</v>
      </c>
      <c r="F699" s="7">
        <v>42339</v>
      </c>
      <c r="G699" t="s">
        <v>102</v>
      </c>
      <c r="H699">
        <v>730.04</v>
      </c>
      <c r="J699" t="s">
        <v>12</v>
      </c>
      <c r="K699">
        <v>112414</v>
      </c>
      <c r="M699" t="s">
        <v>33</v>
      </c>
      <c r="N699" s="12" t="s">
        <v>249</v>
      </c>
      <c r="Z699" t="s">
        <v>243</v>
      </c>
      <c r="AB699" t="s">
        <v>244</v>
      </c>
      <c r="AC699" s="7">
        <v>42339</v>
      </c>
      <c r="AD699" t="s">
        <v>102</v>
      </c>
      <c r="AF699" t="s">
        <v>422</v>
      </c>
      <c r="AG699" s="16">
        <v>730.04</v>
      </c>
      <c r="AI699" t="s">
        <v>421</v>
      </c>
      <c r="AK699" s="27"/>
      <c r="AL699" s="28"/>
      <c r="AM699" s="29"/>
      <c r="AN699" s="29"/>
      <c r="AO699" s="26"/>
      <c r="AP699" s="26"/>
      <c r="AQ699" s="25"/>
    </row>
    <row r="700" spans="1:43" ht="15" hidden="1" thickBot="1" x14ac:dyDescent="0.4">
      <c r="A700" t="s">
        <v>849</v>
      </c>
      <c r="B700" t="s">
        <v>33</v>
      </c>
      <c r="C700" t="s">
        <v>12</v>
      </c>
      <c r="D700">
        <v>112414</v>
      </c>
      <c r="F700" s="7">
        <v>42339</v>
      </c>
      <c r="G700" t="s">
        <v>630</v>
      </c>
      <c r="H700">
        <v>0.81</v>
      </c>
      <c r="J700" t="s">
        <v>12</v>
      </c>
      <c r="K700">
        <v>112414</v>
      </c>
      <c r="L700" t="s">
        <v>20</v>
      </c>
      <c r="M700" t="s">
        <v>33</v>
      </c>
      <c r="S700"/>
      <c r="T700"/>
      <c r="U700"/>
      <c r="V700"/>
      <c r="W700" s="15"/>
      <c r="X700" s="15"/>
      <c r="Y700" s="15"/>
      <c r="Z700" t="s">
        <v>243</v>
      </c>
      <c r="AB700" t="s">
        <v>244</v>
      </c>
      <c r="AC700" s="7">
        <v>42339</v>
      </c>
      <c r="AD700" t="s">
        <v>165</v>
      </c>
      <c r="AG700" s="13">
        <v>0.81</v>
      </c>
      <c r="AI700" t="s">
        <v>421</v>
      </c>
      <c r="AK700" s="27"/>
      <c r="AL700" s="28"/>
      <c r="AM700" s="29"/>
      <c r="AN700" s="29"/>
      <c r="AO700" s="26"/>
      <c r="AP700" s="26"/>
      <c r="AQ700" s="25"/>
    </row>
    <row r="701" spans="1:43" ht="15" hidden="1" thickBot="1" x14ac:dyDescent="0.4">
      <c r="A701" t="s">
        <v>849</v>
      </c>
      <c r="B701" t="s">
        <v>33</v>
      </c>
      <c r="C701" t="s">
        <v>12</v>
      </c>
      <c r="D701">
        <v>112414</v>
      </c>
      <c r="F701" s="7">
        <v>42339</v>
      </c>
      <c r="G701" t="s">
        <v>631</v>
      </c>
      <c r="H701">
        <v>0.02</v>
      </c>
      <c r="J701" t="s">
        <v>12</v>
      </c>
      <c r="K701">
        <v>112414</v>
      </c>
      <c r="L701" t="s">
        <v>21</v>
      </c>
      <c r="M701" t="s">
        <v>33</v>
      </c>
      <c r="S701"/>
      <c r="T701"/>
      <c r="U701"/>
      <c r="V701"/>
      <c r="W701" s="15"/>
      <c r="X701" s="15"/>
      <c r="Y701" s="15"/>
      <c r="Z701" t="s">
        <v>243</v>
      </c>
      <c r="AB701" t="s">
        <v>244</v>
      </c>
      <c r="AC701" s="7">
        <v>42339</v>
      </c>
      <c r="AD701" t="s">
        <v>166</v>
      </c>
      <c r="AG701" s="13">
        <v>0.02</v>
      </c>
      <c r="AI701" t="s">
        <v>421</v>
      </c>
      <c r="AK701" s="27"/>
      <c r="AL701" s="28"/>
      <c r="AM701" s="29"/>
      <c r="AN701" s="29"/>
      <c r="AO701" s="26"/>
      <c r="AP701" s="26"/>
      <c r="AQ701" s="25"/>
    </row>
    <row r="702" spans="1:43" ht="15" hidden="1" thickBot="1" x14ac:dyDescent="0.4">
      <c r="A702" t="s">
        <v>849</v>
      </c>
      <c r="B702" t="s">
        <v>33</v>
      </c>
      <c r="C702" t="s">
        <v>12</v>
      </c>
      <c r="D702">
        <v>112414</v>
      </c>
      <c r="F702" s="7">
        <v>42339</v>
      </c>
      <c r="G702" t="s">
        <v>758</v>
      </c>
      <c r="H702">
        <v>-0.33</v>
      </c>
      <c r="J702" t="s">
        <v>12</v>
      </c>
      <c r="K702">
        <v>112414</v>
      </c>
      <c r="L702" t="s">
        <v>589</v>
      </c>
      <c r="M702" t="s">
        <v>33</v>
      </c>
      <c r="S702"/>
      <c r="T702"/>
      <c r="U702"/>
      <c r="V702"/>
      <c r="W702" s="15"/>
      <c r="X702" s="15"/>
      <c r="Y702" s="15"/>
      <c r="Z702" t="s">
        <v>243</v>
      </c>
      <c r="AB702" t="s">
        <v>244</v>
      </c>
      <c r="AC702" s="7">
        <v>42339</v>
      </c>
      <c r="AD702" t="s">
        <v>600</v>
      </c>
      <c r="AG702" s="16">
        <v>-0.33</v>
      </c>
      <c r="AI702" t="s">
        <v>421</v>
      </c>
      <c r="AK702" s="27"/>
      <c r="AL702" s="28"/>
      <c r="AM702" s="29"/>
      <c r="AN702" s="29"/>
      <c r="AO702" s="26"/>
      <c r="AP702" s="26"/>
      <c r="AQ702" s="25"/>
    </row>
    <row r="703" spans="1:43" ht="15" hidden="1" thickBot="1" x14ac:dyDescent="0.4">
      <c r="A703" t="s">
        <v>849</v>
      </c>
      <c r="B703" t="s">
        <v>33</v>
      </c>
      <c r="C703" t="s">
        <v>12</v>
      </c>
      <c r="D703">
        <v>112414</v>
      </c>
      <c r="F703" s="7">
        <v>42339</v>
      </c>
      <c r="G703" t="s">
        <v>642</v>
      </c>
      <c r="H703">
        <v>-325.38</v>
      </c>
      <c r="J703" t="s">
        <v>12</v>
      </c>
      <c r="K703">
        <v>112414</v>
      </c>
      <c r="L703" t="s">
        <v>14</v>
      </c>
      <c r="M703" t="s">
        <v>33</v>
      </c>
      <c r="S703"/>
      <c r="T703"/>
      <c r="U703"/>
      <c r="V703"/>
      <c r="W703" s="15"/>
      <c r="X703" s="15"/>
      <c r="Y703" s="15"/>
      <c r="Z703" t="s">
        <v>243</v>
      </c>
      <c r="AB703" t="s">
        <v>244</v>
      </c>
      <c r="AC703" s="7">
        <v>42339</v>
      </c>
      <c r="AD703" t="s">
        <v>113</v>
      </c>
      <c r="AG703" s="16">
        <v>-325.38</v>
      </c>
      <c r="AI703" t="s">
        <v>421</v>
      </c>
      <c r="AK703" s="27"/>
      <c r="AL703" s="28"/>
      <c r="AM703" s="29"/>
      <c r="AN703" s="29"/>
      <c r="AO703" s="26"/>
      <c r="AP703" s="26"/>
      <c r="AQ703" s="25"/>
    </row>
    <row r="704" spans="1:43" ht="15" hidden="1" thickBot="1" x14ac:dyDescent="0.4">
      <c r="A704" t="s">
        <v>849</v>
      </c>
      <c r="B704" t="s">
        <v>33</v>
      </c>
      <c r="C704" t="s">
        <v>12</v>
      </c>
      <c r="D704">
        <v>112414</v>
      </c>
      <c r="F704" s="7">
        <v>42339</v>
      </c>
      <c r="G704" t="s">
        <v>143</v>
      </c>
      <c r="H704">
        <v>-405.16</v>
      </c>
      <c r="J704" t="s">
        <v>12</v>
      </c>
      <c r="K704">
        <v>112414</v>
      </c>
      <c r="M704" t="s">
        <v>33</v>
      </c>
      <c r="S704"/>
      <c r="T704"/>
      <c r="U704"/>
      <c r="V704"/>
      <c r="W704" s="15"/>
      <c r="X704" s="15"/>
      <c r="Y704" s="15"/>
      <c r="Z704" t="s">
        <v>243</v>
      </c>
      <c r="AB704" t="s">
        <v>244</v>
      </c>
      <c r="AC704" s="7">
        <v>42339</v>
      </c>
      <c r="AD704" t="s">
        <v>143</v>
      </c>
      <c r="AG704" s="13">
        <v>-405.16</v>
      </c>
      <c r="AI704" t="s">
        <v>421</v>
      </c>
      <c r="AK704" s="27"/>
      <c r="AL704" s="28"/>
      <c r="AM704" s="29"/>
      <c r="AN704" s="29"/>
      <c r="AO704" s="26"/>
      <c r="AP704" s="26"/>
      <c r="AQ704" s="25"/>
    </row>
    <row r="705" spans="1:43" ht="15" hidden="1" thickBot="1" x14ac:dyDescent="0.4">
      <c r="A705" t="s">
        <v>849</v>
      </c>
      <c r="B705" t="s">
        <v>34</v>
      </c>
      <c r="C705" t="s">
        <v>12</v>
      </c>
      <c r="D705">
        <v>112414</v>
      </c>
      <c r="F705" s="7">
        <v>42339</v>
      </c>
      <c r="G705" t="s">
        <v>102</v>
      </c>
      <c r="H705">
        <v>299.20999999999998</v>
      </c>
      <c r="J705" t="s">
        <v>12</v>
      </c>
      <c r="K705">
        <v>112414</v>
      </c>
      <c r="M705" t="s">
        <v>34</v>
      </c>
      <c r="N705" s="12" t="s">
        <v>249</v>
      </c>
      <c r="Z705" t="s">
        <v>243</v>
      </c>
      <c r="AB705" t="s">
        <v>244</v>
      </c>
      <c r="AC705" s="7">
        <v>42339</v>
      </c>
      <c r="AD705" t="s">
        <v>102</v>
      </c>
      <c r="AF705" t="s">
        <v>424</v>
      </c>
      <c r="AG705" s="16">
        <v>299.20999999999998</v>
      </c>
      <c r="AI705" t="s">
        <v>423</v>
      </c>
      <c r="AK705" s="27"/>
      <c r="AL705" s="28"/>
      <c r="AM705" s="29"/>
      <c r="AN705" s="29"/>
      <c r="AO705" s="26"/>
      <c r="AP705" s="26"/>
      <c r="AQ705" s="25"/>
    </row>
    <row r="706" spans="1:43" ht="15" hidden="1" thickBot="1" x14ac:dyDescent="0.4">
      <c r="A706" t="s">
        <v>849</v>
      </c>
      <c r="B706" t="s">
        <v>34</v>
      </c>
      <c r="C706" t="s">
        <v>12</v>
      </c>
      <c r="D706">
        <v>112414</v>
      </c>
      <c r="F706" s="7">
        <v>42339</v>
      </c>
      <c r="G706" t="s">
        <v>150</v>
      </c>
      <c r="H706">
        <v>26.650000000000048</v>
      </c>
      <c r="J706" t="s">
        <v>12</v>
      </c>
      <c r="K706">
        <v>112414</v>
      </c>
      <c r="M706" t="s">
        <v>34</v>
      </c>
      <c r="S706"/>
      <c r="T706"/>
      <c r="U706"/>
      <c r="V706"/>
      <c r="W706" s="15"/>
      <c r="X706" s="15"/>
      <c r="Y706" s="15"/>
      <c r="Z706" t="s">
        <v>243</v>
      </c>
      <c r="AB706" t="s">
        <v>244</v>
      </c>
      <c r="AC706" s="7">
        <v>42339</v>
      </c>
      <c r="AD706" t="s">
        <v>150</v>
      </c>
      <c r="AG706" s="13">
        <v>26.650000000000048</v>
      </c>
      <c r="AI706" t="s">
        <v>423</v>
      </c>
      <c r="AK706" s="27"/>
      <c r="AL706" s="28"/>
      <c r="AM706" s="29"/>
      <c r="AN706" s="29"/>
      <c r="AO706" s="26"/>
      <c r="AP706" s="26"/>
      <c r="AQ706" s="25"/>
    </row>
    <row r="707" spans="1:43" ht="15" hidden="1" thickBot="1" x14ac:dyDescent="0.4">
      <c r="A707" t="s">
        <v>849</v>
      </c>
      <c r="B707" t="s">
        <v>34</v>
      </c>
      <c r="C707" t="s">
        <v>12</v>
      </c>
      <c r="D707">
        <v>112414</v>
      </c>
      <c r="F707" s="7">
        <v>42339</v>
      </c>
      <c r="G707" t="s">
        <v>630</v>
      </c>
      <c r="H707">
        <v>0.33</v>
      </c>
      <c r="J707" t="s">
        <v>12</v>
      </c>
      <c r="K707">
        <v>112414</v>
      </c>
      <c r="L707" t="s">
        <v>20</v>
      </c>
      <c r="M707" t="s">
        <v>34</v>
      </c>
      <c r="S707"/>
      <c r="T707"/>
      <c r="U707"/>
      <c r="V707"/>
      <c r="W707" s="15"/>
      <c r="X707" s="15"/>
      <c r="Y707" s="15"/>
      <c r="Z707" t="s">
        <v>243</v>
      </c>
      <c r="AB707" t="s">
        <v>244</v>
      </c>
      <c r="AC707" s="7">
        <v>42339</v>
      </c>
      <c r="AD707" t="s">
        <v>167</v>
      </c>
      <c r="AG707" s="13">
        <v>0.33</v>
      </c>
      <c r="AI707" t="s">
        <v>423</v>
      </c>
      <c r="AK707" s="27"/>
      <c r="AL707" s="28"/>
      <c r="AM707" s="29"/>
      <c r="AN707" s="29"/>
      <c r="AO707" s="26"/>
      <c r="AP707" s="26"/>
      <c r="AQ707" s="25"/>
    </row>
    <row r="708" spans="1:43" ht="15" hidden="1" thickBot="1" x14ac:dyDescent="0.4">
      <c r="A708" t="s">
        <v>849</v>
      </c>
      <c r="B708" t="s">
        <v>34</v>
      </c>
      <c r="C708" t="s">
        <v>12</v>
      </c>
      <c r="D708">
        <v>112414</v>
      </c>
      <c r="F708" s="7">
        <v>42339</v>
      </c>
      <c r="G708" t="s">
        <v>631</v>
      </c>
      <c r="H708">
        <v>0.01</v>
      </c>
      <c r="J708" t="s">
        <v>12</v>
      </c>
      <c r="K708">
        <v>112414</v>
      </c>
      <c r="L708" t="s">
        <v>21</v>
      </c>
      <c r="M708" t="s">
        <v>34</v>
      </c>
      <c r="S708"/>
      <c r="T708"/>
      <c r="U708"/>
      <c r="V708"/>
      <c r="W708" s="15"/>
      <c r="X708" s="15"/>
      <c r="Y708" s="15"/>
      <c r="Z708" t="s">
        <v>243</v>
      </c>
      <c r="AB708" t="s">
        <v>244</v>
      </c>
      <c r="AC708" s="7">
        <v>42339</v>
      </c>
      <c r="AD708" t="s">
        <v>168</v>
      </c>
      <c r="AG708" s="13">
        <v>0.01</v>
      </c>
      <c r="AI708" t="s">
        <v>423</v>
      </c>
      <c r="AK708" s="27"/>
      <c r="AL708" s="28"/>
      <c r="AM708" s="29"/>
      <c r="AN708" s="29"/>
      <c r="AO708" s="26"/>
      <c r="AP708" s="26"/>
      <c r="AQ708" s="25"/>
    </row>
    <row r="709" spans="1:43" ht="15" hidden="1" thickBot="1" x14ac:dyDescent="0.4">
      <c r="A709" t="s">
        <v>849</v>
      </c>
      <c r="B709" t="s">
        <v>34</v>
      </c>
      <c r="C709" t="s">
        <v>12</v>
      </c>
      <c r="D709">
        <v>112414</v>
      </c>
      <c r="F709" s="7">
        <v>42339</v>
      </c>
      <c r="G709" t="s">
        <v>759</v>
      </c>
      <c r="H709">
        <v>-0.33</v>
      </c>
      <c r="J709" t="s">
        <v>12</v>
      </c>
      <c r="K709">
        <v>112414</v>
      </c>
      <c r="L709" t="s">
        <v>589</v>
      </c>
      <c r="M709" t="s">
        <v>34</v>
      </c>
      <c r="S709"/>
      <c r="T709"/>
      <c r="U709"/>
      <c r="V709"/>
      <c r="W709" s="15"/>
      <c r="X709" s="15"/>
      <c r="Y709" s="15"/>
      <c r="Z709" t="s">
        <v>243</v>
      </c>
      <c r="AB709" t="s">
        <v>244</v>
      </c>
      <c r="AC709" s="7">
        <v>42339</v>
      </c>
      <c r="AD709" t="s">
        <v>601</v>
      </c>
      <c r="AG709" s="16">
        <v>-0.33</v>
      </c>
      <c r="AI709" t="s">
        <v>423</v>
      </c>
      <c r="AK709" s="27"/>
      <c r="AL709" s="28"/>
      <c r="AM709" s="29"/>
      <c r="AN709" s="29"/>
      <c r="AO709" s="26"/>
      <c r="AP709" s="26"/>
      <c r="AQ709" s="25"/>
    </row>
    <row r="710" spans="1:43" ht="15" hidden="1" thickBot="1" x14ac:dyDescent="0.4">
      <c r="A710" t="s">
        <v>849</v>
      </c>
      <c r="B710" t="s">
        <v>34</v>
      </c>
      <c r="C710" t="s">
        <v>12</v>
      </c>
      <c r="D710">
        <v>112414</v>
      </c>
      <c r="F710" s="7">
        <v>42339</v>
      </c>
      <c r="G710" t="s">
        <v>643</v>
      </c>
      <c r="H710">
        <v>-325.87</v>
      </c>
      <c r="J710" t="s">
        <v>12</v>
      </c>
      <c r="K710">
        <v>112414</v>
      </c>
      <c r="L710" t="s">
        <v>14</v>
      </c>
      <c r="M710" t="s">
        <v>34</v>
      </c>
      <c r="S710"/>
      <c r="T710"/>
      <c r="U710"/>
      <c r="V710"/>
      <c r="W710" s="15"/>
      <c r="X710" s="15"/>
      <c r="Y710" s="15"/>
      <c r="Z710" t="s">
        <v>243</v>
      </c>
      <c r="AB710" t="s">
        <v>244</v>
      </c>
      <c r="AC710" s="7">
        <v>42339</v>
      </c>
      <c r="AD710" t="s">
        <v>114</v>
      </c>
      <c r="AG710" s="16">
        <v>-325.87</v>
      </c>
      <c r="AI710" t="s">
        <v>423</v>
      </c>
      <c r="AK710" s="27"/>
      <c r="AL710" s="28"/>
      <c r="AM710" s="29"/>
      <c r="AN710" s="29"/>
      <c r="AO710" s="26"/>
      <c r="AP710" s="26"/>
      <c r="AQ710" s="25"/>
    </row>
    <row r="711" spans="1:43" ht="15" hidden="1" thickBot="1" x14ac:dyDescent="0.4">
      <c r="A711" t="s">
        <v>849</v>
      </c>
      <c r="B711" t="s">
        <v>35</v>
      </c>
      <c r="C711" t="s">
        <v>12</v>
      </c>
      <c r="D711">
        <v>112414</v>
      </c>
      <c r="F711" s="7">
        <v>42339</v>
      </c>
      <c r="G711" t="s">
        <v>102</v>
      </c>
      <c r="H711">
        <v>342.74</v>
      </c>
      <c r="J711" t="s">
        <v>12</v>
      </c>
      <c r="K711">
        <v>112414</v>
      </c>
      <c r="M711" t="s">
        <v>35</v>
      </c>
      <c r="N711" s="12" t="s">
        <v>249</v>
      </c>
      <c r="Z711" t="s">
        <v>243</v>
      </c>
      <c r="AB711" t="s">
        <v>244</v>
      </c>
      <c r="AC711" s="7">
        <v>42339</v>
      </c>
      <c r="AD711" t="s">
        <v>102</v>
      </c>
      <c r="AF711" t="s">
        <v>426</v>
      </c>
      <c r="AG711" s="16">
        <v>342.74</v>
      </c>
      <c r="AI711" t="s">
        <v>425</v>
      </c>
      <c r="AK711" s="27"/>
      <c r="AL711" s="28"/>
      <c r="AM711" s="29"/>
      <c r="AN711" s="29"/>
      <c r="AO711" s="26"/>
      <c r="AP711" s="26"/>
      <c r="AQ711" s="25"/>
    </row>
    <row r="712" spans="1:43" ht="15" hidden="1" thickBot="1" x14ac:dyDescent="0.4">
      <c r="A712" t="s">
        <v>849</v>
      </c>
      <c r="B712" t="s">
        <v>35</v>
      </c>
      <c r="C712" t="s">
        <v>12</v>
      </c>
      <c r="D712">
        <v>112414</v>
      </c>
      <c r="F712" s="7">
        <v>42339</v>
      </c>
      <c r="G712" t="s">
        <v>630</v>
      </c>
      <c r="H712">
        <v>0.38</v>
      </c>
      <c r="J712" t="s">
        <v>12</v>
      </c>
      <c r="K712">
        <v>112414</v>
      </c>
      <c r="L712" t="s">
        <v>20</v>
      </c>
      <c r="M712" t="s">
        <v>35</v>
      </c>
      <c r="S712"/>
      <c r="T712"/>
      <c r="U712"/>
      <c r="V712"/>
      <c r="W712" s="15"/>
      <c r="X712" s="15"/>
      <c r="Y712" s="15"/>
      <c r="Z712" t="s">
        <v>243</v>
      </c>
      <c r="AB712" t="s">
        <v>244</v>
      </c>
      <c r="AC712" s="7">
        <v>42339</v>
      </c>
      <c r="AD712" t="s">
        <v>169</v>
      </c>
      <c r="AG712" s="13">
        <v>0.38</v>
      </c>
      <c r="AI712" t="s">
        <v>425</v>
      </c>
      <c r="AK712" s="27"/>
      <c r="AL712" s="28"/>
      <c r="AM712" s="29"/>
      <c r="AN712" s="29"/>
      <c r="AO712" s="26"/>
      <c r="AP712" s="26"/>
      <c r="AQ712" s="25"/>
    </row>
    <row r="713" spans="1:43" ht="15" hidden="1" thickBot="1" x14ac:dyDescent="0.4">
      <c r="A713" t="s">
        <v>849</v>
      </c>
      <c r="B713" t="s">
        <v>35</v>
      </c>
      <c r="C713" t="s">
        <v>12</v>
      </c>
      <c r="D713">
        <v>112414</v>
      </c>
      <c r="F713" s="7">
        <v>42339</v>
      </c>
      <c r="G713" t="s">
        <v>631</v>
      </c>
      <c r="H713">
        <v>0.01</v>
      </c>
      <c r="J713" t="s">
        <v>12</v>
      </c>
      <c r="K713">
        <v>112414</v>
      </c>
      <c r="L713" t="s">
        <v>21</v>
      </c>
      <c r="M713" t="s">
        <v>35</v>
      </c>
      <c r="S713"/>
      <c r="T713"/>
      <c r="U713"/>
      <c r="V713"/>
      <c r="W713" s="15"/>
      <c r="X713" s="15"/>
      <c r="Y713" s="15"/>
      <c r="Z713" t="s">
        <v>243</v>
      </c>
      <c r="AB713" t="s">
        <v>244</v>
      </c>
      <c r="AC713" s="7">
        <v>42339</v>
      </c>
      <c r="AD713" t="s">
        <v>170</v>
      </c>
      <c r="AG713" s="13">
        <v>0.01</v>
      </c>
      <c r="AI713" t="s">
        <v>425</v>
      </c>
      <c r="AK713" s="27"/>
      <c r="AL713" s="28"/>
      <c r="AM713" s="29"/>
      <c r="AN713" s="29"/>
      <c r="AO713" s="26"/>
      <c r="AP713" s="26"/>
      <c r="AQ713" s="25"/>
    </row>
    <row r="714" spans="1:43" ht="15" hidden="1" thickBot="1" x14ac:dyDescent="0.4">
      <c r="A714" t="s">
        <v>849</v>
      </c>
      <c r="B714" t="s">
        <v>35</v>
      </c>
      <c r="C714" t="s">
        <v>12</v>
      </c>
      <c r="D714">
        <v>112414</v>
      </c>
      <c r="F714" s="7">
        <v>42339</v>
      </c>
      <c r="G714" t="s">
        <v>760</v>
      </c>
      <c r="H714">
        <v>-0.33</v>
      </c>
      <c r="J714" t="s">
        <v>12</v>
      </c>
      <c r="K714">
        <v>112414</v>
      </c>
      <c r="L714" t="s">
        <v>589</v>
      </c>
      <c r="M714" t="s">
        <v>35</v>
      </c>
      <c r="S714"/>
      <c r="T714"/>
      <c r="U714"/>
      <c r="V714"/>
      <c r="W714" s="15"/>
      <c r="X714" s="15"/>
      <c r="Y714" s="15"/>
      <c r="Z714" t="s">
        <v>243</v>
      </c>
      <c r="AB714" t="s">
        <v>244</v>
      </c>
      <c r="AC714" s="7">
        <v>42339</v>
      </c>
      <c r="AD714" t="s">
        <v>602</v>
      </c>
      <c r="AG714" s="16">
        <v>-0.33</v>
      </c>
      <c r="AI714" t="s">
        <v>425</v>
      </c>
      <c r="AK714" s="27"/>
      <c r="AL714" s="28"/>
      <c r="AM714" s="29"/>
      <c r="AN714" s="29"/>
      <c r="AO714" s="26"/>
      <c r="AP714" s="26"/>
      <c r="AQ714" s="25"/>
    </row>
    <row r="715" spans="1:43" ht="15" hidden="1" thickBot="1" x14ac:dyDescent="0.4">
      <c r="A715" t="s">
        <v>849</v>
      </c>
      <c r="B715" t="s">
        <v>35</v>
      </c>
      <c r="C715" t="s">
        <v>12</v>
      </c>
      <c r="D715">
        <v>112414</v>
      </c>
      <c r="F715" s="7">
        <v>42339</v>
      </c>
      <c r="G715" t="s">
        <v>143</v>
      </c>
      <c r="H715">
        <v>-17.199999999999974</v>
      </c>
      <c r="J715" t="s">
        <v>12</v>
      </c>
      <c r="K715">
        <v>112414</v>
      </c>
      <c r="M715" t="s">
        <v>35</v>
      </c>
      <c r="S715"/>
      <c r="T715"/>
      <c r="U715"/>
      <c r="V715"/>
      <c r="W715" s="15"/>
      <c r="X715" s="15"/>
      <c r="Y715" s="15"/>
      <c r="Z715" t="s">
        <v>243</v>
      </c>
      <c r="AB715" t="s">
        <v>244</v>
      </c>
      <c r="AC715" s="7">
        <v>42339</v>
      </c>
      <c r="AD715" t="s">
        <v>143</v>
      </c>
      <c r="AG715" s="13">
        <v>-17.199999999999974</v>
      </c>
      <c r="AI715" t="s">
        <v>425</v>
      </c>
      <c r="AK715" s="27"/>
      <c r="AL715" s="28"/>
      <c r="AM715" s="29"/>
      <c r="AN715" s="29"/>
      <c r="AO715" s="26"/>
      <c r="AP715" s="26"/>
      <c r="AQ715" s="25"/>
    </row>
    <row r="716" spans="1:43" ht="15" hidden="1" thickBot="1" x14ac:dyDescent="0.4">
      <c r="A716" t="s">
        <v>849</v>
      </c>
      <c r="B716" t="s">
        <v>35</v>
      </c>
      <c r="C716" t="s">
        <v>12</v>
      </c>
      <c r="D716">
        <v>112414</v>
      </c>
      <c r="F716" s="7">
        <v>42339</v>
      </c>
      <c r="G716" t="s">
        <v>644</v>
      </c>
      <c r="H716">
        <v>-325.60000000000002</v>
      </c>
      <c r="J716" t="s">
        <v>12</v>
      </c>
      <c r="K716">
        <v>112414</v>
      </c>
      <c r="L716" t="s">
        <v>14</v>
      </c>
      <c r="M716" t="s">
        <v>35</v>
      </c>
      <c r="S716"/>
      <c r="T716"/>
      <c r="U716"/>
      <c r="V716"/>
      <c r="W716" s="15"/>
      <c r="X716" s="15"/>
      <c r="Y716" s="15"/>
      <c r="Z716" t="s">
        <v>243</v>
      </c>
      <c r="AB716" t="s">
        <v>244</v>
      </c>
      <c r="AC716" s="7">
        <v>42339</v>
      </c>
      <c r="AD716" t="s">
        <v>115</v>
      </c>
      <c r="AG716" s="16">
        <v>-325.60000000000002</v>
      </c>
      <c r="AI716" t="s">
        <v>425</v>
      </c>
      <c r="AK716" s="27"/>
      <c r="AL716" s="28"/>
      <c r="AM716" s="29"/>
      <c r="AN716" s="29"/>
      <c r="AO716" s="26"/>
      <c r="AP716" s="26"/>
      <c r="AQ716" s="25"/>
    </row>
    <row r="717" spans="1:43" ht="15" hidden="1" thickBot="1" x14ac:dyDescent="0.4">
      <c r="A717" t="s">
        <v>849</v>
      </c>
      <c r="B717" t="s">
        <v>36</v>
      </c>
      <c r="C717" t="s">
        <v>12</v>
      </c>
      <c r="D717">
        <v>112414</v>
      </c>
      <c r="F717" s="7">
        <v>42339</v>
      </c>
      <c r="G717" t="s">
        <v>102</v>
      </c>
      <c r="H717">
        <v>360.47</v>
      </c>
      <c r="J717" t="s">
        <v>12</v>
      </c>
      <c r="K717">
        <v>112414</v>
      </c>
      <c r="M717" t="s">
        <v>36</v>
      </c>
      <c r="N717" s="12" t="s">
        <v>249</v>
      </c>
      <c r="Z717" t="s">
        <v>243</v>
      </c>
      <c r="AB717" t="s">
        <v>244</v>
      </c>
      <c r="AC717" s="7">
        <v>42339</v>
      </c>
      <c r="AD717" t="s">
        <v>102</v>
      </c>
      <c r="AF717" t="s">
        <v>428</v>
      </c>
      <c r="AG717" s="16">
        <v>360.47</v>
      </c>
      <c r="AI717" t="s">
        <v>427</v>
      </c>
      <c r="AK717" s="27"/>
      <c r="AL717" s="28"/>
      <c r="AM717" s="29"/>
      <c r="AN717" s="29"/>
      <c r="AO717" s="26"/>
      <c r="AP717" s="26"/>
      <c r="AQ717" s="25"/>
    </row>
    <row r="718" spans="1:43" ht="15" hidden="1" thickBot="1" x14ac:dyDescent="0.4">
      <c r="A718" t="s">
        <v>849</v>
      </c>
      <c r="B718" t="s">
        <v>36</v>
      </c>
      <c r="C718" t="s">
        <v>12</v>
      </c>
      <c r="D718">
        <v>112414</v>
      </c>
      <c r="F718" s="7">
        <v>42339</v>
      </c>
      <c r="G718" t="s">
        <v>630</v>
      </c>
      <c r="H718">
        <v>0.41</v>
      </c>
      <c r="J718" t="s">
        <v>12</v>
      </c>
      <c r="K718">
        <v>112414</v>
      </c>
      <c r="L718" t="s">
        <v>20</v>
      </c>
      <c r="M718" t="s">
        <v>36</v>
      </c>
      <c r="S718"/>
      <c r="T718"/>
      <c r="U718"/>
      <c r="V718"/>
      <c r="W718" s="15"/>
      <c r="X718" s="15"/>
      <c r="Y718" s="15"/>
      <c r="Z718" t="s">
        <v>243</v>
      </c>
      <c r="AB718" t="s">
        <v>244</v>
      </c>
      <c r="AC718" s="7">
        <v>42339</v>
      </c>
      <c r="AD718" t="s">
        <v>171</v>
      </c>
      <c r="AG718" s="13">
        <v>0.41</v>
      </c>
      <c r="AI718" t="s">
        <v>427</v>
      </c>
      <c r="AK718" s="27"/>
      <c r="AL718" s="28"/>
      <c r="AM718" s="29"/>
      <c r="AN718" s="29"/>
      <c r="AO718" s="26"/>
      <c r="AP718" s="26"/>
      <c r="AQ718" s="25"/>
    </row>
    <row r="719" spans="1:43" ht="15" hidden="1" thickBot="1" x14ac:dyDescent="0.4">
      <c r="A719" t="s">
        <v>849</v>
      </c>
      <c r="B719" t="s">
        <v>36</v>
      </c>
      <c r="C719" t="s">
        <v>12</v>
      </c>
      <c r="D719">
        <v>112414</v>
      </c>
      <c r="F719" s="7">
        <v>42339</v>
      </c>
      <c r="G719" t="s">
        <v>631</v>
      </c>
      <c r="H719">
        <v>0.01</v>
      </c>
      <c r="J719" t="s">
        <v>12</v>
      </c>
      <c r="K719">
        <v>112414</v>
      </c>
      <c r="L719" t="s">
        <v>21</v>
      </c>
      <c r="M719" t="s">
        <v>36</v>
      </c>
      <c r="S719"/>
      <c r="T719"/>
      <c r="U719"/>
      <c r="V719"/>
      <c r="W719" s="15"/>
      <c r="X719" s="15"/>
      <c r="Y719" s="15"/>
      <c r="Z719" t="s">
        <v>243</v>
      </c>
      <c r="AB719" t="s">
        <v>244</v>
      </c>
      <c r="AC719" s="7">
        <v>42339</v>
      </c>
      <c r="AD719" t="s">
        <v>172</v>
      </c>
      <c r="AG719" s="13">
        <v>0.01</v>
      </c>
      <c r="AI719" t="s">
        <v>427</v>
      </c>
      <c r="AK719" s="27"/>
      <c r="AL719" s="28"/>
      <c r="AM719" s="29"/>
      <c r="AN719" s="29"/>
      <c r="AO719" s="26"/>
      <c r="AP719" s="26"/>
      <c r="AQ719" s="25"/>
    </row>
    <row r="720" spans="1:43" ht="15" hidden="1" thickBot="1" x14ac:dyDescent="0.4">
      <c r="A720" t="s">
        <v>849</v>
      </c>
      <c r="B720" t="s">
        <v>36</v>
      </c>
      <c r="C720" t="s">
        <v>12</v>
      </c>
      <c r="D720">
        <v>112414</v>
      </c>
      <c r="F720" s="7">
        <v>42339</v>
      </c>
      <c r="G720" t="s">
        <v>761</v>
      </c>
      <c r="H720">
        <v>-0.33</v>
      </c>
      <c r="J720" t="s">
        <v>12</v>
      </c>
      <c r="K720">
        <v>112414</v>
      </c>
      <c r="L720" t="s">
        <v>589</v>
      </c>
      <c r="M720" t="s">
        <v>36</v>
      </c>
      <c r="S720"/>
      <c r="T720"/>
      <c r="U720"/>
      <c r="V720"/>
      <c r="W720" s="15"/>
      <c r="X720" s="15"/>
      <c r="Y720" s="15"/>
      <c r="Z720" t="s">
        <v>243</v>
      </c>
      <c r="AB720" t="s">
        <v>244</v>
      </c>
      <c r="AC720" s="7">
        <v>42339</v>
      </c>
      <c r="AD720" t="s">
        <v>603</v>
      </c>
      <c r="AG720" s="16">
        <v>-0.33</v>
      </c>
      <c r="AI720" t="s">
        <v>427</v>
      </c>
      <c r="AK720" s="27"/>
      <c r="AL720" s="28"/>
      <c r="AM720" s="29"/>
      <c r="AN720" s="29"/>
      <c r="AO720" s="26"/>
      <c r="AP720" s="26"/>
      <c r="AQ720" s="25"/>
    </row>
    <row r="721" spans="1:43" ht="15" hidden="1" thickBot="1" x14ac:dyDescent="0.4">
      <c r="A721" t="s">
        <v>849</v>
      </c>
      <c r="B721" t="s">
        <v>36</v>
      </c>
      <c r="C721" t="s">
        <v>12</v>
      </c>
      <c r="D721">
        <v>112414</v>
      </c>
      <c r="F721" s="7">
        <v>42339</v>
      </c>
      <c r="G721" t="s">
        <v>143</v>
      </c>
      <c r="H721">
        <v>-34.460000000000022</v>
      </c>
      <c r="J721" t="s">
        <v>12</v>
      </c>
      <c r="K721">
        <v>112414</v>
      </c>
      <c r="M721" t="s">
        <v>36</v>
      </c>
      <c r="S721"/>
      <c r="T721"/>
      <c r="U721"/>
      <c r="V721"/>
      <c r="W721" s="15"/>
      <c r="X721" s="15"/>
      <c r="Y721" s="15"/>
      <c r="Z721" t="s">
        <v>243</v>
      </c>
      <c r="AB721" t="s">
        <v>244</v>
      </c>
      <c r="AC721" s="7">
        <v>42339</v>
      </c>
      <c r="AD721" t="s">
        <v>143</v>
      </c>
      <c r="AG721" s="13">
        <v>-34.460000000000022</v>
      </c>
      <c r="AI721" t="s">
        <v>427</v>
      </c>
      <c r="AK721" s="27"/>
      <c r="AL721" s="28"/>
      <c r="AM721" s="29"/>
      <c r="AN721" s="29"/>
      <c r="AO721" s="26"/>
      <c r="AP721" s="26"/>
      <c r="AQ721" s="25"/>
    </row>
    <row r="722" spans="1:43" ht="15" hidden="1" thickBot="1" x14ac:dyDescent="0.4">
      <c r="A722" t="s">
        <v>849</v>
      </c>
      <c r="B722" t="s">
        <v>36</v>
      </c>
      <c r="C722" t="s">
        <v>12</v>
      </c>
      <c r="D722">
        <v>112414</v>
      </c>
      <c r="F722" s="7">
        <v>42339</v>
      </c>
      <c r="G722" t="s">
        <v>645</v>
      </c>
      <c r="H722">
        <v>-326.10000000000002</v>
      </c>
      <c r="J722" t="s">
        <v>12</v>
      </c>
      <c r="K722">
        <v>112414</v>
      </c>
      <c r="L722" t="s">
        <v>14</v>
      </c>
      <c r="M722" t="s">
        <v>36</v>
      </c>
      <c r="S722"/>
      <c r="T722"/>
      <c r="U722"/>
      <c r="V722"/>
      <c r="W722" s="15"/>
      <c r="X722" s="15"/>
      <c r="Y722" s="15"/>
      <c r="Z722" t="s">
        <v>243</v>
      </c>
      <c r="AB722" t="s">
        <v>244</v>
      </c>
      <c r="AC722" s="7">
        <v>42339</v>
      </c>
      <c r="AD722" t="s">
        <v>116</v>
      </c>
      <c r="AG722" s="16">
        <v>-326.10000000000002</v>
      </c>
      <c r="AI722" t="s">
        <v>427</v>
      </c>
      <c r="AK722" s="27"/>
      <c r="AL722" s="28"/>
      <c r="AM722" s="29"/>
      <c r="AN722" s="29"/>
      <c r="AO722" s="26"/>
      <c r="AP722" s="26"/>
      <c r="AQ722" s="25"/>
    </row>
    <row r="723" spans="1:43" ht="15" hidden="1" thickBot="1" x14ac:dyDescent="0.4">
      <c r="A723" t="s">
        <v>849</v>
      </c>
      <c r="B723" t="s">
        <v>37</v>
      </c>
      <c r="C723" t="s">
        <v>12</v>
      </c>
      <c r="D723">
        <v>112414</v>
      </c>
      <c r="F723" s="7">
        <v>42339</v>
      </c>
      <c r="G723" t="s">
        <v>102</v>
      </c>
      <c r="H723">
        <v>354.89</v>
      </c>
      <c r="J723" t="s">
        <v>12</v>
      </c>
      <c r="K723">
        <v>112414</v>
      </c>
      <c r="M723" t="s">
        <v>37</v>
      </c>
      <c r="N723" s="12" t="s">
        <v>249</v>
      </c>
      <c r="Z723" t="s">
        <v>243</v>
      </c>
      <c r="AB723" t="s">
        <v>244</v>
      </c>
      <c r="AC723" s="7">
        <v>42339</v>
      </c>
      <c r="AD723" t="s">
        <v>102</v>
      </c>
      <c r="AF723" t="s">
        <v>430</v>
      </c>
      <c r="AG723" s="16">
        <v>354.89</v>
      </c>
      <c r="AI723" t="s">
        <v>429</v>
      </c>
      <c r="AK723" s="27"/>
      <c r="AL723" s="28"/>
      <c r="AM723" s="29"/>
      <c r="AN723" s="29"/>
      <c r="AO723" s="26"/>
      <c r="AP723" s="26"/>
      <c r="AQ723" s="25"/>
    </row>
    <row r="724" spans="1:43" ht="15" hidden="1" thickBot="1" x14ac:dyDescent="0.4">
      <c r="A724" t="s">
        <v>849</v>
      </c>
      <c r="B724" t="s">
        <v>37</v>
      </c>
      <c r="C724" t="s">
        <v>12</v>
      </c>
      <c r="D724">
        <v>112414</v>
      </c>
      <c r="F724" s="7">
        <v>42339</v>
      </c>
      <c r="G724" t="s">
        <v>630</v>
      </c>
      <c r="H724">
        <v>0.39</v>
      </c>
      <c r="J724" t="s">
        <v>12</v>
      </c>
      <c r="K724">
        <v>112414</v>
      </c>
      <c r="L724" t="s">
        <v>20</v>
      </c>
      <c r="M724" t="s">
        <v>37</v>
      </c>
      <c r="S724"/>
      <c r="T724"/>
      <c r="U724"/>
      <c r="V724"/>
      <c r="W724" s="15"/>
      <c r="X724" s="15"/>
      <c r="Y724" s="15"/>
      <c r="Z724" t="s">
        <v>243</v>
      </c>
      <c r="AB724" t="s">
        <v>244</v>
      </c>
      <c r="AC724" s="7">
        <v>42339</v>
      </c>
      <c r="AD724" t="s">
        <v>173</v>
      </c>
      <c r="AG724" s="13">
        <v>0.39</v>
      </c>
      <c r="AI724" t="s">
        <v>429</v>
      </c>
      <c r="AK724" s="27"/>
      <c r="AL724" s="28"/>
      <c r="AM724" s="29"/>
      <c r="AN724" s="29"/>
      <c r="AO724" s="26"/>
      <c r="AP724" s="26"/>
      <c r="AQ724" s="25"/>
    </row>
    <row r="725" spans="1:43" ht="15" hidden="1" thickBot="1" x14ac:dyDescent="0.4">
      <c r="A725" t="s">
        <v>849</v>
      </c>
      <c r="B725" t="s">
        <v>37</v>
      </c>
      <c r="C725" t="s">
        <v>12</v>
      </c>
      <c r="D725">
        <v>112414</v>
      </c>
      <c r="F725" s="7">
        <v>42339</v>
      </c>
      <c r="G725" t="s">
        <v>631</v>
      </c>
      <c r="H725">
        <v>0.01</v>
      </c>
      <c r="J725" t="s">
        <v>12</v>
      </c>
      <c r="K725">
        <v>112414</v>
      </c>
      <c r="L725" t="s">
        <v>21</v>
      </c>
      <c r="M725" t="s">
        <v>37</v>
      </c>
      <c r="S725"/>
      <c r="T725"/>
      <c r="U725"/>
      <c r="V725"/>
      <c r="W725" s="15"/>
      <c r="X725" s="15"/>
      <c r="Y725" s="15"/>
      <c r="Z725" t="s">
        <v>243</v>
      </c>
      <c r="AB725" t="s">
        <v>244</v>
      </c>
      <c r="AC725" s="7">
        <v>42339</v>
      </c>
      <c r="AD725" t="s">
        <v>174</v>
      </c>
      <c r="AG725" s="13">
        <v>0.01</v>
      </c>
      <c r="AI725" t="s">
        <v>429</v>
      </c>
      <c r="AK725" s="27"/>
      <c r="AL725" s="28"/>
      <c r="AM725" s="29"/>
      <c r="AN725" s="29"/>
      <c r="AO725" s="26"/>
      <c r="AP725" s="26"/>
      <c r="AQ725" s="25"/>
    </row>
    <row r="726" spans="1:43" ht="15" hidden="1" thickBot="1" x14ac:dyDescent="0.4">
      <c r="A726" t="s">
        <v>849</v>
      </c>
      <c r="B726" t="s">
        <v>37</v>
      </c>
      <c r="C726" t="s">
        <v>12</v>
      </c>
      <c r="D726">
        <v>112414</v>
      </c>
      <c r="F726" s="7">
        <v>42339</v>
      </c>
      <c r="G726" t="s">
        <v>762</v>
      </c>
      <c r="H726">
        <v>-0.33</v>
      </c>
      <c r="J726" t="s">
        <v>12</v>
      </c>
      <c r="K726">
        <v>112414</v>
      </c>
      <c r="L726" t="s">
        <v>589</v>
      </c>
      <c r="M726" t="s">
        <v>37</v>
      </c>
      <c r="S726"/>
      <c r="T726"/>
      <c r="U726"/>
      <c r="V726"/>
      <c r="W726" s="15"/>
      <c r="X726" s="15"/>
      <c r="Y726" s="15"/>
      <c r="Z726" t="s">
        <v>243</v>
      </c>
      <c r="AB726" t="s">
        <v>244</v>
      </c>
      <c r="AC726" s="7">
        <v>42339</v>
      </c>
      <c r="AD726" t="s">
        <v>604</v>
      </c>
      <c r="AG726" s="16">
        <v>-0.33</v>
      </c>
      <c r="AI726" t="s">
        <v>429</v>
      </c>
      <c r="AK726" s="27"/>
      <c r="AL726" s="28"/>
      <c r="AM726" s="29"/>
      <c r="AN726" s="29"/>
      <c r="AO726" s="26"/>
      <c r="AP726" s="26"/>
      <c r="AQ726" s="25"/>
    </row>
    <row r="727" spans="1:43" ht="15" hidden="1" thickBot="1" x14ac:dyDescent="0.4">
      <c r="A727" t="s">
        <v>849</v>
      </c>
      <c r="B727" t="s">
        <v>37</v>
      </c>
      <c r="C727" t="s">
        <v>12</v>
      </c>
      <c r="D727">
        <v>112414</v>
      </c>
      <c r="F727" s="7">
        <v>42339</v>
      </c>
      <c r="G727" t="s">
        <v>143</v>
      </c>
      <c r="H727">
        <v>-28.749999999999986</v>
      </c>
      <c r="J727" t="s">
        <v>12</v>
      </c>
      <c r="K727">
        <v>112414</v>
      </c>
      <c r="M727" t="s">
        <v>37</v>
      </c>
      <c r="S727"/>
      <c r="T727"/>
      <c r="U727"/>
      <c r="V727"/>
      <c r="W727" s="15"/>
      <c r="X727" s="15"/>
      <c r="Y727" s="15"/>
      <c r="Z727" t="s">
        <v>243</v>
      </c>
      <c r="AB727" t="s">
        <v>244</v>
      </c>
      <c r="AC727" s="7">
        <v>42339</v>
      </c>
      <c r="AD727" t="s">
        <v>143</v>
      </c>
      <c r="AG727" s="13">
        <v>-28.749999999999986</v>
      </c>
      <c r="AI727" t="s">
        <v>429</v>
      </c>
      <c r="AK727" s="27"/>
      <c r="AL727" s="28"/>
      <c r="AM727" s="29"/>
      <c r="AN727" s="29"/>
      <c r="AO727" s="26"/>
      <c r="AP727" s="26"/>
      <c r="AQ727" s="25"/>
    </row>
    <row r="728" spans="1:43" ht="15" hidden="1" thickBot="1" x14ac:dyDescent="0.4">
      <c r="A728" t="s">
        <v>849</v>
      </c>
      <c r="B728" t="s">
        <v>37</v>
      </c>
      <c r="C728" t="s">
        <v>12</v>
      </c>
      <c r="D728">
        <v>112414</v>
      </c>
      <c r="F728" s="7">
        <v>42339</v>
      </c>
      <c r="G728" t="s">
        <v>646</v>
      </c>
      <c r="H728">
        <v>-326.20999999999998</v>
      </c>
      <c r="J728" t="s">
        <v>12</v>
      </c>
      <c r="K728">
        <v>112414</v>
      </c>
      <c r="L728" t="s">
        <v>14</v>
      </c>
      <c r="M728" t="s">
        <v>37</v>
      </c>
      <c r="S728"/>
      <c r="T728"/>
      <c r="U728"/>
      <c r="V728"/>
      <c r="W728" s="15"/>
      <c r="X728" s="15"/>
      <c r="Y728" s="15"/>
      <c r="Z728" t="s">
        <v>243</v>
      </c>
      <c r="AB728" t="s">
        <v>244</v>
      </c>
      <c r="AC728" s="7">
        <v>42339</v>
      </c>
      <c r="AD728" t="s">
        <v>117</v>
      </c>
      <c r="AG728" s="16">
        <v>-326.20999999999998</v>
      </c>
      <c r="AI728" t="s">
        <v>429</v>
      </c>
      <c r="AK728" s="27"/>
      <c r="AL728" s="28"/>
      <c r="AM728" s="29"/>
      <c r="AN728" s="29"/>
      <c r="AO728" s="26"/>
      <c r="AP728" s="26"/>
      <c r="AQ728" s="25"/>
    </row>
    <row r="729" spans="1:43" ht="15" thickBot="1" x14ac:dyDescent="0.4">
      <c r="A729" t="s">
        <v>849</v>
      </c>
      <c r="B729" t="s">
        <v>38</v>
      </c>
      <c r="C729" t="s">
        <v>12</v>
      </c>
      <c r="D729">
        <v>112414</v>
      </c>
      <c r="F729" s="7">
        <v>42339</v>
      </c>
      <c r="G729" t="s">
        <v>647</v>
      </c>
      <c r="H729">
        <v>0</v>
      </c>
      <c r="J729" t="s">
        <v>12</v>
      </c>
      <c r="K729">
        <v>112414</v>
      </c>
      <c r="L729" t="s">
        <v>14</v>
      </c>
      <c r="M729" t="s">
        <v>38</v>
      </c>
      <c r="S729"/>
      <c r="T729"/>
      <c r="U729"/>
      <c r="V729"/>
      <c r="W729" s="15"/>
      <c r="X729" s="15"/>
      <c r="Y729" s="15"/>
      <c r="Z729" t="s">
        <v>243</v>
      </c>
      <c r="AB729" t="s">
        <v>244</v>
      </c>
      <c r="AC729" s="7">
        <v>42339</v>
      </c>
      <c r="AD729" t="s">
        <v>118</v>
      </c>
      <c r="AG729" s="13">
        <v>0</v>
      </c>
      <c r="AI729" t="s">
        <v>431</v>
      </c>
      <c r="AK729" s="27"/>
      <c r="AL729" s="28"/>
      <c r="AM729" s="29"/>
      <c r="AN729" s="29"/>
      <c r="AO729" s="26"/>
      <c r="AP729" s="26"/>
      <c r="AQ729" s="25"/>
    </row>
    <row r="730" spans="1:43" ht="15" thickBot="1" x14ac:dyDescent="0.4">
      <c r="A730" t="s">
        <v>849</v>
      </c>
      <c r="B730" t="s">
        <v>38</v>
      </c>
      <c r="C730" t="s">
        <v>12</v>
      </c>
      <c r="D730">
        <v>112414</v>
      </c>
      <c r="F730" s="7">
        <v>42339</v>
      </c>
      <c r="G730" t="s">
        <v>763</v>
      </c>
      <c r="H730">
        <v>0</v>
      </c>
      <c r="J730" t="s">
        <v>12</v>
      </c>
      <c r="K730">
        <v>112414</v>
      </c>
      <c r="L730" t="s">
        <v>589</v>
      </c>
      <c r="M730" t="s">
        <v>38</v>
      </c>
      <c r="S730"/>
      <c r="T730"/>
      <c r="U730"/>
      <c r="V730"/>
      <c r="W730" s="15"/>
      <c r="X730" s="15"/>
      <c r="Y730" s="15"/>
      <c r="Z730" t="s">
        <v>243</v>
      </c>
      <c r="AB730" t="s">
        <v>244</v>
      </c>
      <c r="AC730" s="7">
        <v>42339</v>
      </c>
      <c r="AD730" t="s">
        <v>605</v>
      </c>
      <c r="AG730" s="13">
        <v>0</v>
      </c>
      <c r="AI730" t="s">
        <v>431</v>
      </c>
      <c r="AK730" s="27"/>
      <c r="AL730" s="28"/>
      <c r="AM730" s="29"/>
      <c r="AN730" s="29"/>
      <c r="AO730" s="26"/>
      <c r="AP730" s="26"/>
      <c r="AQ730" s="25"/>
    </row>
    <row r="731" spans="1:43" ht="15" thickBot="1" x14ac:dyDescent="0.4">
      <c r="A731" t="s">
        <v>849</v>
      </c>
      <c r="B731" t="s">
        <v>38</v>
      </c>
      <c r="C731" t="s">
        <v>12</v>
      </c>
      <c r="D731">
        <v>112414</v>
      </c>
      <c r="F731" s="7">
        <v>42339</v>
      </c>
      <c r="G731" t="s">
        <v>143</v>
      </c>
      <c r="H731">
        <v>0</v>
      </c>
      <c r="J731" t="s">
        <v>12</v>
      </c>
      <c r="K731">
        <v>112414</v>
      </c>
      <c r="M731" t="s">
        <v>38</v>
      </c>
      <c r="S731"/>
      <c r="T731"/>
      <c r="U731"/>
      <c r="V731"/>
      <c r="W731" s="15"/>
      <c r="X731" s="15"/>
      <c r="Y731" s="15"/>
      <c r="Z731" t="s">
        <v>243</v>
      </c>
      <c r="AB731" t="s">
        <v>244</v>
      </c>
      <c r="AC731" s="7">
        <v>42339</v>
      </c>
      <c r="AD731" t="s">
        <v>143</v>
      </c>
      <c r="AG731" s="13">
        <v>0</v>
      </c>
      <c r="AI731" t="s">
        <v>431</v>
      </c>
      <c r="AK731" s="27"/>
      <c r="AL731" s="28"/>
      <c r="AM731" s="29"/>
      <c r="AN731" s="29"/>
      <c r="AO731" s="26"/>
      <c r="AP731" s="26"/>
      <c r="AQ731" s="25"/>
    </row>
    <row r="732" spans="1:43" ht="15" thickBot="1" x14ac:dyDescent="0.4">
      <c r="A732" t="s">
        <v>849</v>
      </c>
      <c r="B732" t="s">
        <v>38</v>
      </c>
      <c r="C732" t="s">
        <v>12</v>
      </c>
      <c r="D732">
        <v>112414</v>
      </c>
      <c r="F732" s="7">
        <v>42339</v>
      </c>
      <c r="G732" t="s">
        <v>630</v>
      </c>
      <c r="H732">
        <v>0</v>
      </c>
      <c r="J732" t="s">
        <v>12</v>
      </c>
      <c r="K732">
        <v>112414</v>
      </c>
      <c r="L732" t="s">
        <v>20</v>
      </c>
      <c r="M732" t="s">
        <v>38</v>
      </c>
      <c r="S732"/>
      <c r="T732"/>
      <c r="U732"/>
      <c r="V732"/>
      <c r="W732" s="15"/>
      <c r="X732" s="15"/>
      <c r="Y732" s="15"/>
      <c r="Z732" t="s">
        <v>243</v>
      </c>
      <c r="AB732" t="s">
        <v>244</v>
      </c>
      <c r="AC732" s="7">
        <v>42339</v>
      </c>
      <c r="AD732" t="s">
        <v>175</v>
      </c>
      <c r="AG732" s="13">
        <v>0</v>
      </c>
      <c r="AI732" t="s">
        <v>431</v>
      </c>
      <c r="AK732" s="27"/>
      <c r="AL732" s="28"/>
      <c r="AM732" s="29"/>
      <c r="AN732" s="29"/>
      <c r="AO732" s="26"/>
      <c r="AP732" s="26"/>
      <c r="AQ732" s="25"/>
    </row>
    <row r="733" spans="1:43" ht="15" thickBot="1" x14ac:dyDescent="0.4">
      <c r="A733" t="s">
        <v>849</v>
      </c>
      <c r="B733" t="s">
        <v>38</v>
      </c>
      <c r="C733" t="s">
        <v>12</v>
      </c>
      <c r="D733">
        <v>112414</v>
      </c>
      <c r="F733" s="7">
        <v>42339</v>
      </c>
      <c r="G733" t="s">
        <v>631</v>
      </c>
      <c r="H733">
        <v>0</v>
      </c>
      <c r="J733" t="s">
        <v>12</v>
      </c>
      <c r="K733">
        <v>112414</v>
      </c>
      <c r="L733" t="s">
        <v>21</v>
      </c>
      <c r="M733" t="s">
        <v>38</v>
      </c>
      <c r="S733"/>
      <c r="T733"/>
      <c r="U733"/>
      <c r="V733"/>
      <c r="W733" s="15"/>
      <c r="X733" s="15"/>
      <c r="Y733" s="15"/>
      <c r="Z733" t="s">
        <v>243</v>
      </c>
      <c r="AB733" t="s">
        <v>244</v>
      </c>
      <c r="AC733" s="7">
        <v>42339</v>
      </c>
      <c r="AD733" t="s">
        <v>176</v>
      </c>
      <c r="AG733" s="13">
        <v>0</v>
      </c>
      <c r="AI733" t="s">
        <v>431</v>
      </c>
      <c r="AK733" s="27"/>
      <c r="AL733" s="28"/>
      <c r="AM733" s="29"/>
      <c r="AN733" s="29"/>
      <c r="AO733" s="26"/>
      <c r="AP733" s="26"/>
      <c r="AQ733" s="25"/>
    </row>
    <row r="734" spans="1:43" x14ac:dyDescent="0.35">
      <c r="A734" t="s">
        <v>849</v>
      </c>
      <c r="B734" t="s">
        <v>38</v>
      </c>
      <c r="C734" t="s">
        <v>12</v>
      </c>
      <c r="D734">
        <v>112414</v>
      </c>
      <c r="F734" s="7">
        <v>42339</v>
      </c>
      <c r="G734" t="s">
        <v>102</v>
      </c>
      <c r="H734">
        <v>0</v>
      </c>
      <c r="J734" t="s">
        <v>12</v>
      </c>
      <c r="K734">
        <v>112414</v>
      </c>
      <c r="M734" t="s">
        <v>38</v>
      </c>
      <c r="N734" s="12" t="s">
        <v>249</v>
      </c>
      <c r="Z734" t="s">
        <v>243</v>
      </c>
      <c r="AB734" t="s">
        <v>244</v>
      </c>
      <c r="AC734" s="7">
        <v>42339</v>
      </c>
      <c r="AD734" t="s">
        <v>102</v>
      </c>
      <c r="AF734" t="s">
        <v>432</v>
      </c>
      <c r="AG734" s="16">
        <v>0</v>
      </c>
      <c r="AI734" t="s">
        <v>431</v>
      </c>
      <c r="AK734" s="27"/>
      <c r="AL734" s="28"/>
      <c r="AM734" s="29"/>
      <c r="AN734" s="29"/>
      <c r="AO734" s="26"/>
      <c r="AP734" s="26"/>
      <c r="AQ734" s="25"/>
    </row>
    <row r="735" spans="1:43" hidden="1" x14ac:dyDescent="0.35">
      <c r="A735" t="s">
        <v>849</v>
      </c>
      <c r="B735" t="s">
        <v>39</v>
      </c>
      <c r="C735" t="s">
        <v>12</v>
      </c>
      <c r="D735">
        <v>112414</v>
      </c>
      <c r="F735" s="7">
        <v>42339</v>
      </c>
      <c r="G735" t="s">
        <v>102</v>
      </c>
      <c r="H735">
        <v>212.65</v>
      </c>
      <c r="J735" t="s">
        <v>12</v>
      </c>
      <c r="K735">
        <v>112414</v>
      </c>
      <c r="M735" t="s">
        <v>39</v>
      </c>
      <c r="N735" s="12" t="s">
        <v>249</v>
      </c>
      <c r="Z735" t="s">
        <v>243</v>
      </c>
      <c r="AB735" t="s">
        <v>244</v>
      </c>
      <c r="AC735" s="7">
        <v>42339</v>
      </c>
      <c r="AD735" t="s">
        <v>102</v>
      </c>
      <c r="AF735" t="s">
        <v>434</v>
      </c>
      <c r="AG735" s="16">
        <v>212.65</v>
      </c>
      <c r="AI735" t="s">
        <v>433</v>
      </c>
      <c r="AK735" s="27"/>
      <c r="AL735" s="28"/>
      <c r="AM735" s="29"/>
      <c r="AN735" s="29"/>
      <c r="AO735" s="26"/>
      <c r="AP735" s="26"/>
      <c r="AQ735" s="25"/>
    </row>
    <row r="736" spans="1:43" hidden="1" x14ac:dyDescent="0.35">
      <c r="A736" t="s">
        <v>849</v>
      </c>
      <c r="B736" t="s">
        <v>39</v>
      </c>
      <c r="C736" t="s">
        <v>12</v>
      </c>
      <c r="D736">
        <v>112414</v>
      </c>
      <c r="F736" s="7">
        <v>42339</v>
      </c>
      <c r="G736" t="s">
        <v>150</v>
      </c>
      <c r="H736">
        <v>113.30999999999999</v>
      </c>
      <c r="J736" t="s">
        <v>12</v>
      </c>
      <c r="K736">
        <v>112414</v>
      </c>
      <c r="M736" t="s">
        <v>39</v>
      </c>
      <c r="S736"/>
      <c r="T736"/>
      <c r="U736"/>
      <c r="V736"/>
      <c r="W736" s="15"/>
      <c r="X736" s="15"/>
      <c r="Y736" s="15"/>
      <c r="Z736" t="s">
        <v>243</v>
      </c>
      <c r="AB736" t="s">
        <v>244</v>
      </c>
      <c r="AC736" s="7">
        <v>42339</v>
      </c>
      <c r="AD736" t="s">
        <v>150</v>
      </c>
      <c r="AG736" s="13">
        <v>113.30999999999999</v>
      </c>
      <c r="AI736" t="s">
        <v>433</v>
      </c>
      <c r="AK736" s="27"/>
      <c r="AL736" s="28"/>
      <c r="AM736" s="29"/>
      <c r="AN736" s="29"/>
      <c r="AO736" s="26"/>
      <c r="AP736" s="26"/>
      <c r="AQ736" s="25"/>
    </row>
    <row r="737" spans="1:43" hidden="1" x14ac:dyDescent="0.35">
      <c r="A737" t="s">
        <v>849</v>
      </c>
      <c r="B737" t="s">
        <v>39</v>
      </c>
      <c r="C737" t="s">
        <v>12</v>
      </c>
      <c r="D737">
        <v>112414</v>
      </c>
      <c r="F737" s="7">
        <v>42339</v>
      </c>
      <c r="G737" t="s">
        <v>630</v>
      </c>
      <c r="H737">
        <v>0.23</v>
      </c>
      <c r="J737" t="s">
        <v>12</v>
      </c>
      <c r="K737">
        <v>112414</v>
      </c>
      <c r="L737" t="s">
        <v>20</v>
      </c>
      <c r="M737" t="s">
        <v>39</v>
      </c>
      <c r="S737"/>
      <c r="T737"/>
      <c r="U737"/>
      <c r="V737"/>
      <c r="W737" s="15"/>
      <c r="X737" s="15"/>
      <c r="Y737" s="15"/>
      <c r="Z737" t="s">
        <v>243</v>
      </c>
      <c r="AB737" t="s">
        <v>244</v>
      </c>
      <c r="AC737" s="7">
        <v>42339</v>
      </c>
      <c r="AD737" t="s">
        <v>177</v>
      </c>
      <c r="AG737" s="13">
        <v>0.23</v>
      </c>
      <c r="AI737" t="s">
        <v>433</v>
      </c>
      <c r="AK737" s="27"/>
      <c r="AL737" s="28"/>
      <c r="AM737" s="29"/>
      <c r="AN737" s="29"/>
      <c r="AO737" s="26"/>
      <c r="AP737" s="26"/>
      <c r="AQ737" s="25"/>
    </row>
    <row r="738" spans="1:43" hidden="1" x14ac:dyDescent="0.35">
      <c r="A738" t="s">
        <v>849</v>
      </c>
      <c r="B738" t="s">
        <v>39</v>
      </c>
      <c r="C738" t="s">
        <v>12</v>
      </c>
      <c r="D738">
        <v>112414</v>
      </c>
      <c r="F738" s="7">
        <v>42339</v>
      </c>
      <c r="G738" t="s">
        <v>631</v>
      </c>
      <c r="H738">
        <v>0.01</v>
      </c>
      <c r="J738" t="s">
        <v>12</v>
      </c>
      <c r="K738">
        <v>112414</v>
      </c>
      <c r="L738" t="s">
        <v>21</v>
      </c>
      <c r="M738" t="s">
        <v>39</v>
      </c>
      <c r="S738"/>
      <c r="T738"/>
      <c r="U738"/>
      <c r="V738"/>
      <c r="W738" s="15"/>
      <c r="X738" s="15"/>
      <c r="Y738" s="15"/>
      <c r="Z738" t="s">
        <v>243</v>
      </c>
      <c r="AB738" t="s">
        <v>244</v>
      </c>
      <c r="AC738" s="7">
        <v>42339</v>
      </c>
      <c r="AD738" t="s">
        <v>178</v>
      </c>
      <c r="AG738" s="13">
        <v>0.01</v>
      </c>
      <c r="AI738" t="s">
        <v>433</v>
      </c>
      <c r="AK738" s="27"/>
      <c r="AL738" s="28"/>
      <c r="AM738" s="29"/>
      <c r="AN738" s="29"/>
      <c r="AO738" s="26"/>
      <c r="AP738" s="26"/>
      <c r="AQ738" s="25"/>
    </row>
    <row r="739" spans="1:43" hidden="1" x14ac:dyDescent="0.35">
      <c r="A739" t="s">
        <v>849</v>
      </c>
      <c r="B739" t="s">
        <v>39</v>
      </c>
      <c r="C739" t="s">
        <v>12</v>
      </c>
      <c r="D739">
        <v>112414</v>
      </c>
      <c r="F739" s="7">
        <v>42339</v>
      </c>
      <c r="G739" t="s">
        <v>764</v>
      </c>
      <c r="H739">
        <v>-0.33</v>
      </c>
      <c r="J739" t="s">
        <v>12</v>
      </c>
      <c r="K739">
        <v>112414</v>
      </c>
      <c r="L739" t="s">
        <v>589</v>
      </c>
      <c r="M739" t="s">
        <v>39</v>
      </c>
      <c r="S739"/>
      <c r="T739"/>
      <c r="U739"/>
      <c r="V739"/>
      <c r="W739" s="15"/>
      <c r="X739" s="15"/>
      <c r="Y739" s="15"/>
      <c r="Z739" t="s">
        <v>243</v>
      </c>
      <c r="AB739" t="s">
        <v>244</v>
      </c>
      <c r="AC739" s="7">
        <v>42339</v>
      </c>
      <c r="AD739" t="s">
        <v>606</v>
      </c>
      <c r="AG739" s="16">
        <v>-0.33</v>
      </c>
      <c r="AI739" t="s">
        <v>433</v>
      </c>
      <c r="AK739" s="27"/>
      <c r="AL739" s="28"/>
      <c r="AM739" s="29"/>
      <c r="AN739" s="29"/>
      <c r="AO739" s="26"/>
      <c r="AP739" s="26"/>
      <c r="AQ739" s="25"/>
    </row>
    <row r="740" spans="1:43" hidden="1" x14ac:dyDescent="0.35">
      <c r="A740" t="s">
        <v>849</v>
      </c>
      <c r="B740" t="s">
        <v>39</v>
      </c>
      <c r="C740" t="s">
        <v>12</v>
      </c>
      <c r="D740">
        <v>112414</v>
      </c>
      <c r="F740" s="7">
        <v>42339</v>
      </c>
      <c r="G740" t="s">
        <v>648</v>
      </c>
      <c r="H740">
        <v>-325.87</v>
      </c>
      <c r="J740" t="s">
        <v>12</v>
      </c>
      <c r="K740">
        <v>112414</v>
      </c>
      <c r="L740" t="s">
        <v>14</v>
      </c>
      <c r="M740" t="s">
        <v>39</v>
      </c>
      <c r="S740"/>
      <c r="T740"/>
      <c r="U740"/>
      <c r="V740"/>
      <c r="W740" s="15"/>
      <c r="X740" s="15"/>
      <c r="Y740" s="15"/>
      <c r="Z740" t="s">
        <v>243</v>
      </c>
      <c r="AB740" t="s">
        <v>244</v>
      </c>
      <c r="AC740" s="7">
        <v>42339</v>
      </c>
      <c r="AD740" t="s">
        <v>119</v>
      </c>
      <c r="AG740" s="16">
        <v>-325.87</v>
      </c>
      <c r="AI740" t="s">
        <v>433</v>
      </c>
      <c r="AK740" s="27"/>
      <c r="AL740" s="28"/>
      <c r="AM740" s="29"/>
      <c r="AN740" s="29"/>
      <c r="AO740" s="26"/>
      <c r="AP740" s="26"/>
      <c r="AQ740" s="25"/>
    </row>
    <row r="741" spans="1:43" hidden="1" x14ac:dyDescent="0.35">
      <c r="A741" t="s">
        <v>849</v>
      </c>
      <c r="B741" t="s">
        <v>40</v>
      </c>
      <c r="C741" t="s">
        <v>12</v>
      </c>
      <c r="D741">
        <v>112414</v>
      </c>
      <c r="F741" s="7">
        <v>42339</v>
      </c>
      <c r="G741" t="s">
        <v>102</v>
      </c>
      <c r="H741">
        <v>243.44</v>
      </c>
      <c r="J741" t="s">
        <v>12</v>
      </c>
      <c r="K741">
        <v>112414</v>
      </c>
      <c r="M741" t="s">
        <v>40</v>
      </c>
      <c r="N741" s="12" t="s">
        <v>249</v>
      </c>
      <c r="Z741" t="s">
        <v>243</v>
      </c>
      <c r="AB741" t="s">
        <v>244</v>
      </c>
      <c r="AC741" s="7">
        <v>42339</v>
      </c>
      <c r="AD741" t="s">
        <v>102</v>
      </c>
      <c r="AF741" t="s">
        <v>436</v>
      </c>
      <c r="AG741" s="16">
        <v>243.44</v>
      </c>
      <c r="AI741" t="s">
        <v>435</v>
      </c>
      <c r="AK741" s="27"/>
      <c r="AL741" s="28"/>
      <c r="AM741" s="29"/>
      <c r="AN741" s="29"/>
      <c r="AO741" s="26"/>
      <c r="AP741" s="26"/>
      <c r="AQ741" s="25"/>
    </row>
    <row r="742" spans="1:43" hidden="1" x14ac:dyDescent="0.35">
      <c r="A742" t="s">
        <v>849</v>
      </c>
      <c r="B742" t="s">
        <v>40</v>
      </c>
      <c r="C742" t="s">
        <v>12</v>
      </c>
      <c r="D742">
        <v>112414</v>
      </c>
      <c r="F742" s="7">
        <v>42339</v>
      </c>
      <c r="G742" t="s">
        <v>150</v>
      </c>
      <c r="H742">
        <v>82.449999999999974</v>
      </c>
      <c r="J742" t="s">
        <v>12</v>
      </c>
      <c r="K742">
        <v>112414</v>
      </c>
      <c r="M742" t="s">
        <v>40</v>
      </c>
      <c r="S742"/>
      <c r="T742"/>
      <c r="U742"/>
      <c r="V742"/>
      <c r="W742" s="15"/>
      <c r="X742" s="15"/>
      <c r="Y742" s="15"/>
      <c r="Z742" t="s">
        <v>243</v>
      </c>
      <c r="AB742" t="s">
        <v>244</v>
      </c>
      <c r="AC742" s="7">
        <v>42339</v>
      </c>
      <c r="AD742" t="s">
        <v>150</v>
      </c>
      <c r="AG742" s="13">
        <v>82.449999999999974</v>
      </c>
      <c r="AI742" t="s">
        <v>435</v>
      </c>
      <c r="AK742" s="27"/>
      <c r="AL742" s="28"/>
      <c r="AM742" s="29"/>
      <c r="AN742" s="29"/>
      <c r="AO742" s="26"/>
      <c r="AP742" s="26"/>
      <c r="AQ742" s="25"/>
    </row>
    <row r="743" spans="1:43" hidden="1" x14ac:dyDescent="0.35">
      <c r="A743" t="s">
        <v>849</v>
      </c>
      <c r="B743" t="s">
        <v>40</v>
      </c>
      <c r="C743" t="s">
        <v>12</v>
      </c>
      <c r="D743">
        <v>112414</v>
      </c>
      <c r="F743" s="7">
        <v>42339</v>
      </c>
      <c r="G743" t="s">
        <v>630</v>
      </c>
      <c r="H743">
        <v>0.27</v>
      </c>
      <c r="J743" t="s">
        <v>12</v>
      </c>
      <c r="K743">
        <v>112414</v>
      </c>
      <c r="L743" t="s">
        <v>20</v>
      </c>
      <c r="M743" t="s">
        <v>40</v>
      </c>
      <c r="S743"/>
      <c r="T743"/>
      <c r="U743"/>
      <c r="V743"/>
      <c r="W743" s="15"/>
      <c r="X743" s="15"/>
      <c r="Y743" s="15"/>
      <c r="Z743" t="s">
        <v>243</v>
      </c>
      <c r="AB743" t="s">
        <v>244</v>
      </c>
      <c r="AC743" s="7">
        <v>42339</v>
      </c>
      <c r="AD743" t="s">
        <v>179</v>
      </c>
      <c r="AG743" s="13">
        <v>0.27</v>
      </c>
      <c r="AI743" t="s">
        <v>435</v>
      </c>
      <c r="AK743" s="27"/>
      <c r="AL743" s="28"/>
      <c r="AM743" s="29"/>
      <c r="AN743" s="29"/>
      <c r="AO743" s="26"/>
      <c r="AP743" s="26"/>
      <c r="AQ743" s="25"/>
    </row>
    <row r="744" spans="1:43" hidden="1" x14ac:dyDescent="0.35">
      <c r="A744" t="s">
        <v>849</v>
      </c>
      <c r="B744" t="s">
        <v>40</v>
      </c>
      <c r="C744" t="s">
        <v>12</v>
      </c>
      <c r="D744">
        <v>112414</v>
      </c>
      <c r="F744" s="7">
        <v>42339</v>
      </c>
      <c r="G744" t="s">
        <v>631</v>
      </c>
      <c r="H744">
        <v>0.01</v>
      </c>
      <c r="J744" t="s">
        <v>12</v>
      </c>
      <c r="K744">
        <v>112414</v>
      </c>
      <c r="L744" t="s">
        <v>21</v>
      </c>
      <c r="M744" t="s">
        <v>40</v>
      </c>
      <c r="S744"/>
      <c r="T744"/>
      <c r="U744"/>
      <c r="V744"/>
      <c r="W744" s="15"/>
      <c r="X744" s="15"/>
      <c r="Y744" s="15"/>
      <c r="Z744" t="s">
        <v>243</v>
      </c>
      <c r="AB744" t="s">
        <v>244</v>
      </c>
      <c r="AC744" s="7">
        <v>42339</v>
      </c>
      <c r="AD744" t="s">
        <v>180</v>
      </c>
      <c r="AG744" s="13">
        <v>0.01</v>
      </c>
      <c r="AI744" t="s">
        <v>435</v>
      </c>
      <c r="AK744" s="27"/>
      <c r="AL744" s="28"/>
      <c r="AM744" s="29"/>
      <c r="AN744" s="29"/>
      <c r="AO744" s="26"/>
      <c r="AP744" s="26"/>
      <c r="AQ744" s="25"/>
    </row>
    <row r="745" spans="1:43" hidden="1" x14ac:dyDescent="0.35">
      <c r="A745" t="s">
        <v>849</v>
      </c>
      <c r="B745" t="s">
        <v>40</v>
      </c>
      <c r="C745" t="s">
        <v>12</v>
      </c>
      <c r="D745">
        <v>112414</v>
      </c>
      <c r="F745" s="7">
        <v>42339</v>
      </c>
      <c r="G745" t="s">
        <v>765</v>
      </c>
      <c r="H745">
        <v>-0.33</v>
      </c>
      <c r="J745" t="s">
        <v>12</v>
      </c>
      <c r="K745">
        <v>112414</v>
      </c>
      <c r="L745" t="s">
        <v>589</v>
      </c>
      <c r="M745" t="s">
        <v>40</v>
      </c>
      <c r="S745"/>
      <c r="T745"/>
      <c r="U745"/>
      <c r="V745"/>
      <c r="W745" s="15"/>
      <c r="X745" s="15"/>
      <c r="Y745" s="15"/>
      <c r="Z745" t="s">
        <v>243</v>
      </c>
      <c r="AB745" t="s">
        <v>244</v>
      </c>
      <c r="AC745" s="7">
        <v>42339</v>
      </c>
      <c r="AD745" t="s">
        <v>607</v>
      </c>
      <c r="AG745" s="16">
        <v>-0.33</v>
      </c>
      <c r="AI745" t="s">
        <v>435</v>
      </c>
      <c r="AK745" s="27"/>
      <c r="AL745" s="28"/>
      <c r="AM745" s="29"/>
      <c r="AN745" s="29"/>
      <c r="AO745" s="26"/>
      <c r="AP745" s="26"/>
      <c r="AQ745" s="25"/>
    </row>
    <row r="746" spans="1:43" hidden="1" x14ac:dyDescent="0.35">
      <c r="A746" t="s">
        <v>849</v>
      </c>
      <c r="B746" t="s">
        <v>40</v>
      </c>
      <c r="C746" t="s">
        <v>12</v>
      </c>
      <c r="D746">
        <v>112414</v>
      </c>
      <c r="F746" s="7">
        <v>42339</v>
      </c>
      <c r="G746" t="s">
        <v>649</v>
      </c>
      <c r="H746">
        <v>-325.83999999999997</v>
      </c>
      <c r="J746" t="s">
        <v>12</v>
      </c>
      <c r="K746">
        <v>112414</v>
      </c>
      <c r="L746" t="s">
        <v>14</v>
      </c>
      <c r="M746" t="s">
        <v>40</v>
      </c>
      <c r="S746"/>
      <c r="T746"/>
      <c r="U746"/>
      <c r="V746"/>
      <c r="W746" s="15"/>
      <c r="X746" s="15"/>
      <c r="Y746" s="15"/>
      <c r="Z746" t="s">
        <v>243</v>
      </c>
      <c r="AB746" t="s">
        <v>244</v>
      </c>
      <c r="AC746" s="7">
        <v>42339</v>
      </c>
      <c r="AD746" t="s">
        <v>120</v>
      </c>
      <c r="AG746" s="16">
        <v>-325.83999999999997</v>
      </c>
      <c r="AI746" t="s">
        <v>435</v>
      </c>
      <c r="AK746" s="27"/>
      <c r="AL746" s="28"/>
      <c r="AM746" s="29"/>
      <c r="AN746" s="29"/>
      <c r="AO746" s="26"/>
      <c r="AP746" s="26"/>
      <c r="AQ746" s="25"/>
    </row>
    <row r="747" spans="1:43" hidden="1" x14ac:dyDescent="0.35">
      <c r="A747" t="s">
        <v>849</v>
      </c>
      <c r="B747" t="s">
        <v>41</v>
      </c>
      <c r="C747" t="s">
        <v>12</v>
      </c>
      <c r="D747">
        <v>112414</v>
      </c>
      <c r="F747" s="7">
        <v>42339</v>
      </c>
      <c r="G747" t="s">
        <v>150</v>
      </c>
      <c r="H747">
        <v>170.39999999999998</v>
      </c>
      <c r="J747" t="s">
        <v>12</v>
      </c>
      <c r="K747">
        <v>112414</v>
      </c>
      <c r="M747" t="s">
        <v>41</v>
      </c>
      <c r="S747"/>
      <c r="T747"/>
      <c r="U747"/>
      <c r="V747"/>
      <c r="W747" s="15"/>
      <c r="X747" s="15"/>
      <c r="Y747" s="15"/>
      <c r="Z747" t="s">
        <v>243</v>
      </c>
      <c r="AB747" t="s">
        <v>244</v>
      </c>
      <c r="AC747" s="7">
        <v>42339</v>
      </c>
      <c r="AD747" t="s">
        <v>150</v>
      </c>
      <c r="AG747" s="13">
        <v>170.39999999999998</v>
      </c>
      <c r="AI747" t="s">
        <v>437</v>
      </c>
      <c r="AK747" s="27"/>
      <c r="AL747" s="28"/>
      <c r="AM747" s="29"/>
      <c r="AN747" s="29"/>
      <c r="AO747" s="26"/>
      <c r="AP747" s="26"/>
      <c r="AQ747" s="25"/>
    </row>
    <row r="748" spans="1:43" hidden="1" x14ac:dyDescent="0.35">
      <c r="A748" t="s">
        <v>849</v>
      </c>
      <c r="B748" t="s">
        <v>41</v>
      </c>
      <c r="C748" t="s">
        <v>12</v>
      </c>
      <c r="D748">
        <v>112414</v>
      </c>
      <c r="F748" s="7">
        <v>42339</v>
      </c>
      <c r="G748" t="s">
        <v>102</v>
      </c>
      <c r="H748">
        <v>155.78</v>
      </c>
      <c r="J748" t="s">
        <v>12</v>
      </c>
      <c r="K748">
        <v>112414</v>
      </c>
      <c r="M748" t="s">
        <v>41</v>
      </c>
      <c r="N748" s="12" t="s">
        <v>249</v>
      </c>
      <c r="Z748" t="s">
        <v>243</v>
      </c>
      <c r="AB748" t="s">
        <v>244</v>
      </c>
      <c r="AC748" s="7">
        <v>42339</v>
      </c>
      <c r="AD748" t="s">
        <v>102</v>
      </c>
      <c r="AF748" t="s">
        <v>438</v>
      </c>
      <c r="AG748" s="16">
        <v>155.78</v>
      </c>
      <c r="AI748" t="s">
        <v>437</v>
      </c>
      <c r="AK748" s="27"/>
      <c r="AL748" s="28"/>
      <c r="AM748" s="29"/>
      <c r="AN748" s="29"/>
      <c r="AO748" s="26"/>
      <c r="AP748" s="26"/>
      <c r="AQ748" s="25"/>
    </row>
    <row r="749" spans="1:43" hidden="1" x14ac:dyDescent="0.35">
      <c r="A749" t="s">
        <v>849</v>
      </c>
      <c r="B749" t="s">
        <v>41</v>
      </c>
      <c r="C749" t="s">
        <v>12</v>
      </c>
      <c r="D749">
        <v>112414</v>
      </c>
      <c r="F749" s="7">
        <v>42339</v>
      </c>
      <c r="G749" t="s">
        <v>630</v>
      </c>
      <c r="H749">
        <v>0.17</v>
      </c>
      <c r="J749" t="s">
        <v>12</v>
      </c>
      <c r="K749">
        <v>112414</v>
      </c>
      <c r="L749" t="s">
        <v>20</v>
      </c>
      <c r="M749" t="s">
        <v>41</v>
      </c>
      <c r="S749"/>
      <c r="T749"/>
      <c r="U749"/>
      <c r="V749"/>
      <c r="W749" s="15"/>
      <c r="X749" s="15"/>
      <c r="Y749" s="15"/>
      <c r="Z749" t="s">
        <v>243</v>
      </c>
      <c r="AB749" t="s">
        <v>244</v>
      </c>
      <c r="AC749" s="7">
        <v>42339</v>
      </c>
      <c r="AD749" t="s">
        <v>181</v>
      </c>
      <c r="AG749" s="13">
        <v>0.17</v>
      </c>
      <c r="AI749" t="s">
        <v>437</v>
      </c>
      <c r="AK749" s="27"/>
      <c r="AL749" s="28"/>
      <c r="AM749" s="29"/>
      <c r="AN749" s="29"/>
      <c r="AO749" s="26"/>
      <c r="AP749" s="26"/>
      <c r="AQ749" s="25"/>
    </row>
    <row r="750" spans="1:43" hidden="1" x14ac:dyDescent="0.35">
      <c r="A750" t="s">
        <v>849</v>
      </c>
      <c r="B750" t="s">
        <v>41</v>
      </c>
      <c r="C750" t="s">
        <v>12</v>
      </c>
      <c r="D750">
        <v>112414</v>
      </c>
      <c r="F750" s="7">
        <v>42339</v>
      </c>
      <c r="G750" t="s">
        <v>631</v>
      </c>
      <c r="H750">
        <v>0.01</v>
      </c>
      <c r="J750" t="s">
        <v>12</v>
      </c>
      <c r="K750">
        <v>112414</v>
      </c>
      <c r="L750" t="s">
        <v>21</v>
      </c>
      <c r="M750" t="s">
        <v>41</v>
      </c>
      <c r="S750"/>
      <c r="T750"/>
      <c r="U750"/>
      <c r="V750"/>
      <c r="W750" s="15"/>
      <c r="X750" s="15"/>
      <c r="Y750" s="15"/>
      <c r="Z750" t="s">
        <v>243</v>
      </c>
      <c r="AB750" t="s">
        <v>244</v>
      </c>
      <c r="AC750" s="7">
        <v>42339</v>
      </c>
      <c r="AD750" t="s">
        <v>182</v>
      </c>
      <c r="AG750" s="13">
        <v>0.01</v>
      </c>
      <c r="AI750" t="s">
        <v>437</v>
      </c>
      <c r="AK750" s="27"/>
      <c r="AL750" s="28"/>
      <c r="AM750" s="29"/>
      <c r="AN750" s="29"/>
      <c r="AO750" s="26"/>
      <c r="AP750" s="26"/>
      <c r="AQ750" s="25"/>
    </row>
    <row r="751" spans="1:43" hidden="1" x14ac:dyDescent="0.35">
      <c r="A751" t="s">
        <v>849</v>
      </c>
      <c r="B751" t="s">
        <v>41</v>
      </c>
      <c r="C751" t="s">
        <v>12</v>
      </c>
      <c r="D751">
        <v>112414</v>
      </c>
      <c r="F751" s="7">
        <v>42339</v>
      </c>
      <c r="G751" t="s">
        <v>766</v>
      </c>
      <c r="H751">
        <v>-0.33</v>
      </c>
      <c r="J751" t="s">
        <v>12</v>
      </c>
      <c r="K751">
        <v>112414</v>
      </c>
      <c r="L751" t="s">
        <v>589</v>
      </c>
      <c r="M751" t="s">
        <v>41</v>
      </c>
      <c r="S751"/>
      <c r="T751"/>
      <c r="U751"/>
      <c r="V751"/>
      <c r="W751" s="15"/>
      <c r="X751" s="15"/>
      <c r="Y751" s="15"/>
      <c r="Z751" t="s">
        <v>243</v>
      </c>
      <c r="AB751" t="s">
        <v>244</v>
      </c>
      <c r="AC751" s="7">
        <v>42339</v>
      </c>
      <c r="AD751" t="s">
        <v>608</v>
      </c>
      <c r="AG751" s="16">
        <v>-0.33</v>
      </c>
      <c r="AI751" t="s">
        <v>437</v>
      </c>
      <c r="AK751" s="27"/>
      <c r="AL751" s="28"/>
      <c r="AM751" s="29"/>
      <c r="AN751" s="29"/>
      <c r="AO751" s="26"/>
      <c r="AP751" s="26"/>
      <c r="AQ751" s="25"/>
    </row>
    <row r="752" spans="1:43" hidden="1" x14ac:dyDescent="0.35">
      <c r="A752" t="s">
        <v>849</v>
      </c>
      <c r="B752" t="s">
        <v>41</v>
      </c>
      <c r="C752" t="s">
        <v>12</v>
      </c>
      <c r="D752">
        <v>112414</v>
      </c>
      <c r="F752" s="7">
        <v>42339</v>
      </c>
      <c r="G752" t="s">
        <v>650</v>
      </c>
      <c r="H752">
        <v>-326.02999999999997</v>
      </c>
      <c r="J752" t="s">
        <v>12</v>
      </c>
      <c r="K752">
        <v>112414</v>
      </c>
      <c r="L752" t="s">
        <v>14</v>
      </c>
      <c r="M752" t="s">
        <v>41</v>
      </c>
      <c r="S752"/>
      <c r="T752"/>
      <c r="U752"/>
      <c r="V752"/>
      <c r="W752" s="15"/>
      <c r="X752" s="15"/>
      <c r="Y752" s="15"/>
      <c r="Z752" t="s">
        <v>243</v>
      </c>
      <c r="AB752" t="s">
        <v>244</v>
      </c>
      <c r="AC752" s="7">
        <v>42339</v>
      </c>
      <c r="AD752" t="s">
        <v>121</v>
      </c>
      <c r="AG752" s="16">
        <v>-326.02999999999997</v>
      </c>
      <c r="AI752" t="s">
        <v>437</v>
      </c>
      <c r="AK752" s="27"/>
      <c r="AL752" s="28"/>
      <c r="AM752" s="29"/>
      <c r="AN752" s="29"/>
      <c r="AO752" s="26"/>
      <c r="AP752" s="26"/>
      <c r="AQ752" s="25"/>
    </row>
    <row r="753" spans="1:43" hidden="1" x14ac:dyDescent="0.35">
      <c r="A753" t="s">
        <v>849</v>
      </c>
      <c r="B753" t="s">
        <v>42</v>
      </c>
      <c r="C753" t="s">
        <v>12</v>
      </c>
      <c r="D753">
        <v>112414</v>
      </c>
      <c r="F753" s="7">
        <v>42339</v>
      </c>
      <c r="G753" t="s">
        <v>102</v>
      </c>
      <c r="H753">
        <v>406.5</v>
      </c>
      <c r="J753" t="s">
        <v>12</v>
      </c>
      <c r="K753">
        <v>112414</v>
      </c>
      <c r="M753" t="s">
        <v>42</v>
      </c>
      <c r="N753" s="12" t="s">
        <v>249</v>
      </c>
      <c r="Z753" t="s">
        <v>243</v>
      </c>
      <c r="AB753" t="s">
        <v>244</v>
      </c>
      <c r="AC753" s="7">
        <v>42339</v>
      </c>
      <c r="AD753" t="s">
        <v>102</v>
      </c>
      <c r="AF753" t="s">
        <v>440</v>
      </c>
      <c r="AG753" s="16">
        <v>406.5</v>
      </c>
      <c r="AI753" t="s">
        <v>439</v>
      </c>
      <c r="AK753" s="27"/>
      <c r="AL753" s="28"/>
      <c r="AM753" s="29"/>
      <c r="AN753" s="29"/>
      <c r="AO753" s="26"/>
      <c r="AP753" s="26"/>
      <c r="AQ753" s="25"/>
    </row>
    <row r="754" spans="1:43" hidden="1" x14ac:dyDescent="0.35">
      <c r="A754" t="s">
        <v>849</v>
      </c>
      <c r="B754" t="s">
        <v>42</v>
      </c>
      <c r="C754" t="s">
        <v>12</v>
      </c>
      <c r="D754">
        <v>112414</v>
      </c>
      <c r="F754" s="7">
        <v>42339</v>
      </c>
      <c r="G754" t="s">
        <v>630</v>
      </c>
      <c r="H754">
        <v>0.46</v>
      </c>
      <c r="J754" t="s">
        <v>12</v>
      </c>
      <c r="K754">
        <v>112414</v>
      </c>
      <c r="L754" t="s">
        <v>20</v>
      </c>
      <c r="M754" t="s">
        <v>42</v>
      </c>
      <c r="S754"/>
      <c r="T754"/>
      <c r="U754"/>
      <c r="V754"/>
      <c r="W754" s="15"/>
      <c r="X754" s="15"/>
      <c r="Y754" s="15"/>
      <c r="Z754" t="s">
        <v>243</v>
      </c>
      <c r="AB754" t="s">
        <v>244</v>
      </c>
      <c r="AC754" s="7">
        <v>42339</v>
      </c>
      <c r="AD754" t="s">
        <v>183</v>
      </c>
      <c r="AG754" s="13">
        <v>0.46</v>
      </c>
      <c r="AI754" t="s">
        <v>439</v>
      </c>
      <c r="AK754" s="27"/>
      <c r="AL754" s="28"/>
      <c r="AM754" s="29"/>
      <c r="AN754" s="29"/>
      <c r="AO754" s="26"/>
      <c r="AP754" s="26"/>
      <c r="AQ754" s="25"/>
    </row>
    <row r="755" spans="1:43" hidden="1" x14ac:dyDescent="0.35">
      <c r="A755" t="s">
        <v>849</v>
      </c>
      <c r="B755" t="s">
        <v>42</v>
      </c>
      <c r="C755" t="s">
        <v>12</v>
      </c>
      <c r="D755">
        <v>112414</v>
      </c>
      <c r="F755" s="7">
        <v>42339</v>
      </c>
      <c r="G755" t="s">
        <v>631</v>
      </c>
      <c r="H755">
        <v>0.01</v>
      </c>
      <c r="J755" t="s">
        <v>12</v>
      </c>
      <c r="K755">
        <v>112414</v>
      </c>
      <c r="L755" t="s">
        <v>21</v>
      </c>
      <c r="M755" t="s">
        <v>42</v>
      </c>
      <c r="S755"/>
      <c r="T755"/>
      <c r="U755"/>
      <c r="V755"/>
      <c r="W755" s="15"/>
      <c r="X755" s="15"/>
      <c r="Y755" s="15"/>
      <c r="Z755" t="s">
        <v>243</v>
      </c>
      <c r="AB755" t="s">
        <v>244</v>
      </c>
      <c r="AC755" s="7">
        <v>42339</v>
      </c>
      <c r="AD755" t="s">
        <v>184</v>
      </c>
      <c r="AG755" s="13">
        <v>0.01</v>
      </c>
      <c r="AI755" t="s">
        <v>439</v>
      </c>
      <c r="AK755" s="27"/>
      <c r="AL755" s="28"/>
      <c r="AM755" s="29"/>
      <c r="AN755" s="29"/>
      <c r="AO755" s="26"/>
      <c r="AP755" s="26"/>
      <c r="AQ755" s="25"/>
    </row>
    <row r="756" spans="1:43" hidden="1" x14ac:dyDescent="0.35">
      <c r="A756" t="s">
        <v>849</v>
      </c>
      <c r="B756" t="s">
        <v>42</v>
      </c>
      <c r="C756" t="s">
        <v>12</v>
      </c>
      <c r="D756">
        <v>112414</v>
      </c>
      <c r="F756" s="7">
        <v>42339</v>
      </c>
      <c r="G756" t="s">
        <v>767</v>
      </c>
      <c r="H756">
        <v>-0.34</v>
      </c>
      <c r="J756" t="s">
        <v>12</v>
      </c>
      <c r="K756">
        <v>112414</v>
      </c>
      <c r="L756" t="s">
        <v>589</v>
      </c>
      <c r="M756" t="s">
        <v>42</v>
      </c>
      <c r="S756"/>
      <c r="T756"/>
      <c r="U756"/>
      <c r="V756"/>
      <c r="W756" s="15"/>
      <c r="X756" s="15"/>
      <c r="Y756" s="15"/>
      <c r="Z756" t="s">
        <v>243</v>
      </c>
      <c r="AB756" t="s">
        <v>244</v>
      </c>
      <c r="AC756" s="7">
        <v>42339</v>
      </c>
      <c r="AD756" t="s">
        <v>609</v>
      </c>
      <c r="AG756" s="16">
        <v>-0.34</v>
      </c>
      <c r="AI756" t="s">
        <v>439</v>
      </c>
      <c r="AK756" s="27"/>
      <c r="AL756" s="28"/>
      <c r="AM756" s="29"/>
      <c r="AN756" s="29"/>
      <c r="AO756" s="26"/>
      <c r="AP756" s="26"/>
      <c r="AQ756" s="25"/>
    </row>
    <row r="757" spans="1:43" hidden="1" x14ac:dyDescent="0.35">
      <c r="A757" t="s">
        <v>849</v>
      </c>
      <c r="B757" t="s">
        <v>42</v>
      </c>
      <c r="C757" t="s">
        <v>12</v>
      </c>
      <c r="D757">
        <v>112414</v>
      </c>
      <c r="F757" s="7">
        <v>42339</v>
      </c>
      <c r="G757" t="s">
        <v>143</v>
      </c>
      <c r="H757">
        <v>-80.820000000000022</v>
      </c>
      <c r="J757" t="s">
        <v>12</v>
      </c>
      <c r="K757">
        <v>112414</v>
      </c>
      <c r="M757" t="s">
        <v>42</v>
      </c>
      <c r="S757"/>
      <c r="T757"/>
      <c r="U757"/>
      <c r="V757"/>
      <c r="W757" s="15"/>
      <c r="X757" s="15"/>
      <c r="Y757" s="15"/>
      <c r="Z757" t="s">
        <v>243</v>
      </c>
      <c r="AB757" t="s">
        <v>244</v>
      </c>
      <c r="AC757" s="7">
        <v>42339</v>
      </c>
      <c r="AD757" t="s">
        <v>143</v>
      </c>
      <c r="AG757" s="13">
        <v>-80.820000000000022</v>
      </c>
      <c r="AI757" t="s">
        <v>439</v>
      </c>
      <c r="AK757" s="27"/>
      <c r="AL757" s="28"/>
      <c r="AM757" s="29"/>
      <c r="AN757" s="29"/>
      <c r="AO757" s="26"/>
      <c r="AP757" s="26"/>
      <c r="AQ757" s="25"/>
    </row>
    <row r="758" spans="1:43" hidden="1" x14ac:dyDescent="0.35">
      <c r="A758" t="s">
        <v>849</v>
      </c>
      <c r="B758" t="s">
        <v>42</v>
      </c>
      <c r="C758" t="s">
        <v>12</v>
      </c>
      <c r="D758">
        <v>112414</v>
      </c>
      <c r="F758" s="7">
        <v>42339</v>
      </c>
      <c r="G758" t="s">
        <v>651</v>
      </c>
      <c r="H758">
        <v>-325.81</v>
      </c>
      <c r="J758" t="s">
        <v>12</v>
      </c>
      <c r="K758">
        <v>112414</v>
      </c>
      <c r="L758" t="s">
        <v>14</v>
      </c>
      <c r="M758" t="s">
        <v>42</v>
      </c>
      <c r="S758"/>
      <c r="T758"/>
      <c r="U758"/>
      <c r="V758"/>
      <c r="W758" s="15"/>
      <c r="X758" s="15"/>
      <c r="Y758" s="15"/>
      <c r="Z758" t="s">
        <v>243</v>
      </c>
      <c r="AB758" t="s">
        <v>244</v>
      </c>
      <c r="AC758" s="7">
        <v>42339</v>
      </c>
      <c r="AD758" t="s">
        <v>122</v>
      </c>
      <c r="AG758" s="16">
        <v>-325.81</v>
      </c>
      <c r="AI758" t="s">
        <v>439</v>
      </c>
      <c r="AK758" s="27"/>
      <c r="AL758" s="28"/>
      <c r="AM758" s="29"/>
      <c r="AN758" s="29"/>
      <c r="AO758" s="26"/>
      <c r="AP758" s="26"/>
      <c r="AQ758" s="25"/>
    </row>
    <row r="759" spans="1:43" hidden="1" x14ac:dyDescent="0.35">
      <c r="A759" t="s">
        <v>849</v>
      </c>
      <c r="B759" t="s">
        <v>43</v>
      </c>
      <c r="C759" t="s">
        <v>12</v>
      </c>
      <c r="D759">
        <v>112414</v>
      </c>
      <c r="F759" s="7">
        <v>42339</v>
      </c>
      <c r="G759" t="s">
        <v>150</v>
      </c>
      <c r="H759">
        <v>234.65</v>
      </c>
      <c r="J759" t="s">
        <v>12</v>
      </c>
      <c r="K759">
        <v>112414</v>
      </c>
      <c r="M759" t="s">
        <v>43</v>
      </c>
      <c r="S759"/>
      <c r="T759"/>
      <c r="U759"/>
      <c r="V759"/>
      <c r="W759" s="15"/>
      <c r="X759" s="15"/>
      <c r="Y759" s="15"/>
      <c r="Z759" t="s">
        <v>243</v>
      </c>
      <c r="AB759" t="s">
        <v>244</v>
      </c>
      <c r="AC759" s="7">
        <v>42339</v>
      </c>
      <c r="AD759" t="s">
        <v>150</v>
      </c>
      <c r="AG759" s="13">
        <v>234.65</v>
      </c>
      <c r="AI759" t="s">
        <v>441</v>
      </c>
      <c r="AK759" s="27"/>
      <c r="AL759" s="28"/>
      <c r="AM759" s="29"/>
      <c r="AN759" s="29"/>
      <c r="AO759" s="26"/>
      <c r="AP759" s="26"/>
      <c r="AQ759" s="25"/>
    </row>
    <row r="760" spans="1:43" hidden="1" x14ac:dyDescent="0.35">
      <c r="A760" t="s">
        <v>849</v>
      </c>
      <c r="B760" t="s">
        <v>43</v>
      </c>
      <c r="C760" t="s">
        <v>12</v>
      </c>
      <c r="D760">
        <v>112414</v>
      </c>
      <c r="F760" s="7">
        <v>42339</v>
      </c>
      <c r="G760" t="s">
        <v>102</v>
      </c>
      <c r="H760">
        <v>91.38</v>
      </c>
      <c r="J760" t="s">
        <v>12</v>
      </c>
      <c r="K760">
        <v>112414</v>
      </c>
      <c r="M760" t="s">
        <v>43</v>
      </c>
      <c r="N760" s="12" t="s">
        <v>249</v>
      </c>
      <c r="Z760" t="s">
        <v>243</v>
      </c>
      <c r="AB760" t="s">
        <v>244</v>
      </c>
      <c r="AC760" s="7">
        <v>42339</v>
      </c>
      <c r="AD760" t="s">
        <v>102</v>
      </c>
      <c r="AF760" t="s">
        <v>442</v>
      </c>
      <c r="AG760" s="16">
        <v>91.38</v>
      </c>
      <c r="AI760" t="s">
        <v>441</v>
      </c>
      <c r="AK760" s="27"/>
      <c r="AL760" s="28"/>
      <c r="AM760" s="29"/>
      <c r="AN760" s="29"/>
      <c r="AO760" s="26"/>
      <c r="AP760" s="26"/>
      <c r="AQ760" s="25"/>
    </row>
    <row r="761" spans="1:43" hidden="1" x14ac:dyDescent="0.35">
      <c r="A761" t="s">
        <v>849</v>
      </c>
      <c r="B761" t="s">
        <v>43</v>
      </c>
      <c r="C761" t="s">
        <v>12</v>
      </c>
      <c r="D761">
        <v>112414</v>
      </c>
      <c r="F761" s="7">
        <v>42339</v>
      </c>
      <c r="G761" t="s">
        <v>630</v>
      </c>
      <c r="H761">
        <v>0.11</v>
      </c>
      <c r="J761" t="s">
        <v>12</v>
      </c>
      <c r="K761">
        <v>112414</v>
      </c>
      <c r="L761" t="s">
        <v>20</v>
      </c>
      <c r="M761" t="s">
        <v>43</v>
      </c>
      <c r="S761"/>
      <c r="T761"/>
      <c r="U761"/>
      <c r="V761"/>
      <c r="W761" s="15"/>
      <c r="X761" s="15"/>
      <c r="Y761" s="15"/>
      <c r="Z761" t="s">
        <v>243</v>
      </c>
      <c r="AB761" t="s">
        <v>244</v>
      </c>
      <c r="AC761" s="7">
        <v>42339</v>
      </c>
      <c r="AD761" t="s">
        <v>185</v>
      </c>
      <c r="AG761" s="13">
        <v>0.11</v>
      </c>
      <c r="AI761" t="s">
        <v>441</v>
      </c>
      <c r="AK761" s="27"/>
      <c r="AL761" s="28"/>
      <c r="AM761" s="29"/>
      <c r="AN761" s="29"/>
      <c r="AO761" s="26"/>
      <c r="AP761" s="26"/>
      <c r="AQ761" s="25"/>
    </row>
    <row r="762" spans="1:43" hidden="1" x14ac:dyDescent="0.35">
      <c r="A762" t="s">
        <v>849</v>
      </c>
      <c r="B762" t="s">
        <v>43</v>
      </c>
      <c r="C762" t="s">
        <v>12</v>
      </c>
      <c r="D762">
        <v>112414</v>
      </c>
      <c r="F762" s="7">
        <v>42339</v>
      </c>
      <c r="G762" t="s">
        <v>631</v>
      </c>
      <c r="H762">
        <v>0.01</v>
      </c>
      <c r="J762" t="s">
        <v>12</v>
      </c>
      <c r="K762">
        <v>112414</v>
      </c>
      <c r="L762" t="s">
        <v>21</v>
      </c>
      <c r="M762" t="s">
        <v>43</v>
      </c>
      <c r="S762"/>
      <c r="T762"/>
      <c r="U762"/>
      <c r="V762"/>
      <c r="W762" s="15"/>
      <c r="X762" s="15"/>
      <c r="Y762" s="15"/>
      <c r="Z762" t="s">
        <v>243</v>
      </c>
      <c r="AB762" t="s">
        <v>244</v>
      </c>
      <c r="AC762" s="7">
        <v>42339</v>
      </c>
      <c r="AD762" t="s">
        <v>186</v>
      </c>
      <c r="AG762" s="13">
        <v>0.01</v>
      </c>
      <c r="AI762" t="s">
        <v>441</v>
      </c>
      <c r="AK762" s="27"/>
      <c r="AL762" s="28"/>
      <c r="AM762" s="29"/>
      <c r="AN762" s="29"/>
      <c r="AO762" s="26"/>
      <c r="AP762" s="26"/>
      <c r="AQ762" s="25"/>
    </row>
    <row r="763" spans="1:43" hidden="1" x14ac:dyDescent="0.35">
      <c r="A763" t="s">
        <v>849</v>
      </c>
      <c r="B763" t="s">
        <v>43</v>
      </c>
      <c r="C763" t="s">
        <v>12</v>
      </c>
      <c r="D763">
        <v>112414</v>
      </c>
      <c r="F763" s="7">
        <v>42339</v>
      </c>
      <c r="G763" t="s">
        <v>768</v>
      </c>
      <c r="H763">
        <v>-0.33</v>
      </c>
      <c r="J763" t="s">
        <v>12</v>
      </c>
      <c r="K763">
        <v>112414</v>
      </c>
      <c r="L763" t="s">
        <v>589</v>
      </c>
      <c r="M763" t="s">
        <v>43</v>
      </c>
      <c r="S763"/>
      <c r="T763"/>
      <c r="U763"/>
      <c r="V763"/>
      <c r="W763" s="15"/>
      <c r="X763" s="15"/>
      <c r="Y763" s="15"/>
      <c r="Z763" t="s">
        <v>243</v>
      </c>
      <c r="AB763" t="s">
        <v>244</v>
      </c>
      <c r="AC763" s="7">
        <v>42339</v>
      </c>
      <c r="AD763" t="s">
        <v>610</v>
      </c>
      <c r="AG763" s="16">
        <v>-0.33</v>
      </c>
      <c r="AI763" t="s">
        <v>441</v>
      </c>
      <c r="AK763" s="27"/>
      <c r="AL763" s="28"/>
      <c r="AM763" s="29"/>
      <c r="AN763" s="29"/>
      <c r="AO763" s="26"/>
      <c r="AP763" s="26"/>
      <c r="AQ763" s="25"/>
    </row>
    <row r="764" spans="1:43" hidden="1" x14ac:dyDescent="0.35">
      <c r="A764" t="s">
        <v>849</v>
      </c>
      <c r="B764" t="s">
        <v>43</v>
      </c>
      <c r="C764" t="s">
        <v>12</v>
      </c>
      <c r="D764">
        <v>112414</v>
      </c>
      <c r="F764" s="7">
        <v>42339</v>
      </c>
      <c r="G764" t="s">
        <v>652</v>
      </c>
      <c r="H764">
        <v>-325.82</v>
      </c>
      <c r="J764" t="s">
        <v>12</v>
      </c>
      <c r="K764">
        <v>112414</v>
      </c>
      <c r="L764" t="s">
        <v>14</v>
      </c>
      <c r="M764" t="s">
        <v>43</v>
      </c>
      <c r="S764"/>
      <c r="T764"/>
      <c r="U764"/>
      <c r="V764"/>
      <c r="W764" s="15"/>
      <c r="X764" s="15"/>
      <c r="Y764" s="15"/>
      <c r="Z764" t="s">
        <v>243</v>
      </c>
      <c r="AB764" t="s">
        <v>244</v>
      </c>
      <c r="AC764" s="7">
        <v>42339</v>
      </c>
      <c r="AD764" t="s">
        <v>123</v>
      </c>
      <c r="AG764" s="16">
        <v>-325.82</v>
      </c>
      <c r="AI764" t="s">
        <v>441</v>
      </c>
      <c r="AK764" s="27"/>
      <c r="AL764" s="28"/>
      <c r="AM764" s="29"/>
      <c r="AN764" s="29"/>
      <c r="AO764" s="26"/>
      <c r="AP764" s="26"/>
      <c r="AQ764" s="25"/>
    </row>
    <row r="765" spans="1:43" hidden="1" x14ac:dyDescent="0.35">
      <c r="A765" t="s">
        <v>849</v>
      </c>
      <c r="B765" t="s">
        <v>44</v>
      </c>
      <c r="C765" t="s">
        <v>12</v>
      </c>
      <c r="D765">
        <v>112414</v>
      </c>
      <c r="F765" s="7">
        <v>42339</v>
      </c>
      <c r="G765" t="s">
        <v>102</v>
      </c>
      <c r="H765">
        <v>332.36</v>
      </c>
      <c r="J765" t="s">
        <v>12</v>
      </c>
      <c r="K765">
        <v>112414</v>
      </c>
      <c r="M765" t="s">
        <v>44</v>
      </c>
      <c r="N765" s="12" t="s">
        <v>249</v>
      </c>
      <c r="Z765" t="s">
        <v>243</v>
      </c>
      <c r="AB765" t="s">
        <v>244</v>
      </c>
      <c r="AC765" s="7">
        <v>42339</v>
      </c>
      <c r="AD765" t="s">
        <v>102</v>
      </c>
      <c r="AF765" t="s">
        <v>444</v>
      </c>
      <c r="AG765" s="16">
        <v>332.36</v>
      </c>
      <c r="AI765" t="s">
        <v>443</v>
      </c>
      <c r="AK765" s="27"/>
      <c r="AL765" s="28"/>
      <c r="AM765" s="29"/>
      <c r="AN765" s="29"/>
      <c r="AO765" s="26"/>
      <c r="AP765" s="26"/>
      <c r="AQ765" s="25"/>
    </row>
    <row r="766" spans="1:43" hidden="1" x14ac:dyDescent="0.35">
      <c r="A766" t="s">
        <v>849</v>
      </c>
      <c r="B766" t="s">
        <v>44</v>
      </c>
      <c r="C766" t="s">
        <v>12</v>
      </c>
      <c r="D766">
        <v>112414</v>
      </c>
      <c r="F766" s="7">
        <v>42339</v>
      </c>
      <c r="G766" t="s">
        <v>630</v>
      </c>
      <c r="H766">
        <v>0.38</v>
      </c>
      <c r="J766" t="s">
        <v>12</v>
      </c>
      <c r="K766">
        <v>112414</v>
      </c>
      <c r="L766" t="s">
        <v>20</v>
      </c>
      <c r="M766" t="s">
        <v>44</v>
      </c>
      <c r="S766"/>
      <c r="T766"/>
      <c r="U766"/>
      <c r="V766"/>
      <c r="W766" s="15"/>
      <c r="X766" s="15"/>
      <c r="Y766" s="15"/>
      <c r="Z766" t="s">
        <v>243</v>
      </c>
      <c r="AB766" t="s">
        <v>244</v>
      </c>
      <c r="AC766" s="7">
        <v>42339</v>
      </c>
      <c r="AD766" t="s">
        <v>187</v>
      </c>
      <c r="AG766" s="13">
        <v>0.38</v>
      </c>
      <c r="AI766" t="s">
        <v>443</v>
      </c>
      <c r="AK766" s="27"/>
      <c r="AL766" s="28"/>
      <c r="AM766" s="29"/>
      <c r="AN766" s="29"/>
      <c r="AO766" s="26"/>
      <c r="AP766" s="26"/>
      <c r="AQ766" s="25"/>
    </row>
    <row r="767" spans="1:43" hidden="1" x14ac:dyDescent="0.35">
      <c r="A767" t="s">
        <v>849</v>
      </c>
      <c r="B767" t="s">
        <v>44</v>
      </c>
      <c r="C767" t="s">
        <v>12</v>
      </c>
      <c r="D767">
        <v>112414</v>
      </c>
      <c r="F767" s="7">
        <v>42339</v>
      </c>
      <c r="G767" t="s">
        <v>631</v>
      </c>
      <c r="H767">
        <v>0.01</v>
      </c>
      <c r="J767" t="s">
        <v>12</v>
      </c>
      <c r="K767">
        <v>112414</v>
      </c>
      <c r="L767" t="s">
        <v>21</v>
      </c>
      <c r="M767" t="s">
        <v>44</v>
      </c>
      <c r="S767"/>
      <c r="T767"/>
      <c r="U767"/>
      <c r="V767"/>
      <c r="W767" s="15"/>
      <c r="X767" s="15"/>
      <c r="Y767" s="15"/>
      <c r="Z767" t="s">
        <v>243</v>
      </c>
      <c r="AB767" t="s">
        <v>244</v>
      </c>
      <c r="AC767" s="7">
        <v>42339</v>
      </c>
      <c r="AD767" t="s">
        <v>188</v>
      </c>
      <c r="AG767" s="13">
        <v>0.01</v>
      </c>
      <c r="AI767" t="s">
        <v>443</v>
      </c>
      <c r="AK767" s="27"/>
      <c r="AL767" s="28"/>
      <c r="AM767" s="29"/>
      <c r="AN767" s="29"/>
      <c r="AO767" s="26"/>
      <c r="AP767" s="26"/>
      <c r="AQ767" s="25"/>
    </row>
    <row r="768" spans="1:43" hidden="1" x14ac:dyDescent="0.35">
      <c r="A768" t="s">
        <v>849</v>
      </c>
      <c r="B768" t="s">
        <v>44</v>
      </c>
      <c r="C768" t="s">
        <v>12</v>
      </c>
      <c r="D768">
        <v>112414</v>
      </c>
      <c r="F768" s="7">
        <v>42339</v>
      </c>
      <c r="G768" t="s">
        <v>769</v>
      </c>
      <c r="H768">
        <v>-0.33</v>
      </c>
      <c r="J768" t="s">
        <v>12</v>
      </c>
      <c r="K768">
        <v>112414</v>
      </c>
      <c r="L768" t="s">
        <v>589</v>
      </c>
      <c r="M768" t="s">
        <v>44</v>
      </c>
      <c r="S768"/>
      <c r="T768"/>
      <c r="U768"/>
      <c r="V768"/>
      <c r="W768" s="15"/>
      <c r="X768" s="15"/>
      <c r="Y768" s="15"/>
      <c r="Z768" t="s">
        <v>243</v>
      </c>
      <c r="AB768" t="s">
        <v>244</v>
      </c>
      <c r="AC768" s="7">
        <v>42339</v>
      </c>
      <c r="AD768" t="s">
        <v>611</v>
      </c>
      <c r="AG768" s="16">
        <v>-0.33</v>
      </c>
      <c r="AI768" t="s">
        <v>443</v>
      </c>
      <c r="AK768" s="27"/>
      <c r="AL768" s="28"/>
      <c r="AM768" s="29"/>
      <c r="AN768" s="29"/>
      <c r="AO768" s="26"/>
      <c r="AP768" s="26"/>
      <c r="AQ768" s="25"/>
    </row>
    <row r="769" spans="1:43" hidden="1" x14ac:dyDescent="0.35">
      <c r="A769" t="s">
        <v>849</v>
      </c>
      <c r="B769" t="s">
        <v>44</v>
      </c>
      <c r="C769" t="s">
        <v>12</v>
      </c>
      <c r="D769">
        <v>112414</v>
      </c>
      <c r="F769" s="7">
        <v>42339</v>
      </c>
      <c r="G769" t="s">
        <v>143</v>
      </c>
      <c r="H769">
        <v>-6.6299999999999795</v>
      </c>
      <c r="J769" t="s">
        <v>12</v>
      </c>
      <c r="K769">
        <v>112414</v>
      </c>
      <c r="M769" t="s">
        <v>44</v>
      </c>
      <c r="S769"/>
      <c r="T769"/>
      <c r="U769"/>
      <c r="V769"/>
      <c r="W769" s="15"/>
      <c r="X769" s="15"/>
      <c r="Y769" s="15"/>
      <c r="Z769" t="s">
        <v>243</v>
      </c>
      <c r="AB769" t="s">
        <v>244</v>
      </c>
      <c r="AC769" s="7">
        <v>42339</v>
      </c>
      <c r="AD769" t="s">
        <v>143</v>
      </c>
      <c r="AG769" s="13">
        <v>-6.6299999999999795</v>
      </c>
      <c r="AI769" t="s">
        <v>443</v>
      </c>
      <c r="AK769" s="27"/>
      <c r="AL769" s="28"/>
      <c r="AM769" s="29"/>
      <c r="AN769" s="29"/>
      <c r="AO769" s="26"/>
      <c r="AP769" s="26"/>
      <c r="AQ769" s="25"/>
    </row>
    <row r="770" spans="1:43" hidden="1" x14ac:dyDescent="0.35">
      <c r="A770" t="s">
        <v>849</v>
      </c>
      <c r="B770" t="s">
        <v>44</v>
      </c>
      <c r="C770" t="s">
        <v>12</v>
      </c>
      <c r="D770">
        <v>112414</v>
      </c>
      <c r="F770" s="7">
        <v>42339</v>
      </c>
      <c r="G770" t="s">
        <v>653</v>
      </c>
      <c r="H770">
        <v>-325.79000000000002</v>
      </c>
      <c r="J770" t="s">
        <v>12</v>
      </c>
      <c r="K770">
        <v>112414</v>
      </c>
      <c r="L770" t="s">
        <v>14</v>
      </c>
      <c r="M770" t="s">
        <v>44</v>
      </c>
      <c r="S770"/>
      <c r="T770"/>
      <c r="U770"/>
      <c r="V770"/>
      <c r="W770" s="15"/>
      <c r="X770" s="15"/>
      <c r="Y770" s="15"/>
      <c r="Z770" t="s">
        <v>243</v>
      </c>
      <c r="AB770" t="s">
        <v>244</v>
      </c>
      <c r="AC770" s="7">
        <v>42339</v>
      </c>
      <c r="AD770" t="s">
        <v>124</v>
      </c>
      <c r="AG770" s="16">
        <v>-325.79000000000002</v>
      </c>
      <c r="AI770" t="s">
        <v>443</v>
      </c>
      <c r="AK770" s="27"/>
      <c r="AL770" s="28"/>
      <c r="AM770" s="29"/>
      <c r="AN770" s="29"/>
      <c r="AO770" s="26"/>
      <c r="AP770" s="26"/>
      <c r="AQ770" s="25"/>
    </row>
    <row r="771" spans="1:43" hidden="1" x14ac:dyDescent="0.35">
      <c r="A771" t="s">
        <v>849</v>
      </c>
      <c r="B771" t="s">
        <v>45</v>
      </c>
      <c r="C771" t="s">
        <v>12</v>
      </c>
      <c r="D771">
        <v>112414</v>
      </c>
      <c r="F771" s="7">
        <v>42339</v>
      </c>
      <c r="G771" t="s">
        <v>102</v>
      </c>
      <c r="H771">
        <v>327.61</v>
      </c>
      <c r="J771" t="s">
        <v>12</v>
      </c>
      <c r="K771">
        <v>112414</v>
      </c>
      <c r="M771" t="s">
        <v>45</v>
      </c>
      <c r="N771" s="12" t="s">
        <v>249</v>
      </c>
      <c r="Z771" t="s">
        <v>243</v>
      </c>
      <c r="AB771" t="s">
        <v>244</v>
      </c>
      <c r="AC771" s="7">
        <v>42339</v>
      </c>
      <c r="AD771" t="s">
        <v>102</v>
      </c>
      <c r="AF771" t="s">
        <v>446</v>
      </c>
      <c r="AG771" s="16">
        <v>327.61</v>
      </c>
      <c r="AI771" t="s">
        <v>445</v>
      </c>
      <c r="AK771" s="27"/>
      <c r="AL771" s="28"/>
      <c r="AM771" s="29"/>
      <c r="AN771" s="29"/>
      <c r="AO771" s="26"/>
      <c r="AP771" s="26"/>
      <c r="AQ771" s="25"/>
    </row>
    <row r="772" spans="1:43" hidden="1" x14ac:dyDescent="0.35">
      <c r="A772" t="s">
        <v>849</v>
      </c>
      <c r="B772" t="s">
        <v>45</v>
      </c>
      <c r="C772" t="s">
        <v>12</v>
      </c>
      <c r="D772">
        <v>112414</v>
      </c>
      <c r="F772" s="7">
        <v>42339</v>
      </c>
      <c r="G772" t="s">
        <v>630</v>
      </c>
      <c r="H772">
        <v>0.37</v>
      </c>
      <c r="J772" t="s">
        <v>12</v>
      </c>
      <c r="K772">
        <v>112414</v>
      </c>
      <c r="L772" t="s">
        <v>20</v>
      </c>
      <c r="M772" t="s">
        <v>45</v>
      </c>
      <c r="S772"/>
      <c r="T772"/>
      <c r="U772"/>
      <c r="V772"/>
      <c r="W772" s="15"/>
      <c r="X772" s="15"/>
      <c r="Y772" s="15"/>
      <c r="Z772" t="s">
        <v>243</v>
      </c>
      <c r="AB772" t="s">
        <v>244</v>
      </c>
      <c r="AC772" s="7">
        <v>42339</v>
      </c>
      <c r="AD772" t="s">
        <v>189</v>
      </c>
      <c r="AG772" s="13">
        <v>0.37</v>
      </c>
      <c r="AI772" t="s">
        <v>445</v>
      </c>
      <c r="AK772" s="27"/>
      <c r="AL772" s="28"/>
      <c r="AM772" s="29"/>
      <c r="AN772" s="29"/>
      <c r="AO772" s="26"/>
      <c r="AP772" s="26"/>
      <c r="AQ772" s="25"/>
    </row>
    <row r="773" spans="1:43" hidden="1" x14ac:dyDescent="0.35">
      <c r="A773" t="s">
        <v>849</v>
      </c>
      <c r="B773" t="s">
        <v>45</v>
      </c>
      <c r="C773" t="s">
        <v>12</v>
      </c>
      <c r="D773">
        <v>112414</v>
      </c>
      <c r="F773" s="7">
        <v>42339</v>
      </c>
      <c r="G773" t="s">
        <v>631</v>
      </c>
      <c r="H773">
        <v>0.01</v>
      </c>
      <c r="J773" t="s">
        <v>12</v>
      </c>
      <c r="K773">
        <v>112414</v>
      </c>
      <c r="L773" t="s">
        <v>21</v>
      </c>
      <c r="M773" t="s">
        <v>45</v>
      </c>
      <c r="S773"/>
      <c r="T773"/>
      <c r="U773"/>
      <c r="V773"/>
      <c r="W773" s="15"/>
      <c r="X773" s="15"/>
      <c r="Y773" s="15"/>
      <c r="Z773" t="s">
        <v>243</v>
      </c>
      <c r="AB773" t="s">
        <v>244</v>
      </c>
      <c r="AC773" s="7">
        <v>42339</v>
      </c>
      <c r="AD773" t="s">
        <v>190</v>
      </c>
      <c r="AG773" s="13">
        <v>0.01</v>
      </c>
      <c r="AI773" t="s">
        <v>445</v>
      </c>
      <c r="AK773" s="27"/>
      <c r="AL773" s="28"/>
      <c r="AM773" s="29"/>
      <c r="AN773" s="29"/>
      <c r="AO773" s="26"/>
      <c r="AP773" s="26"/>
      <c r="AQ773" s="25"/>
    </row>
    <row r="774" spans="1:43" hidden="1" x14ac:dyDescent="0.35">
      <c r="A774" t="s">
        <v>849</v>
      </c>
      <c r="B774" t="s">
        <v>45</v>
      </c>
      <c r="C774" t="s">
        <v>12</v>
      </c>
      <c r="D774">
        <v>112414</v>
      </c>
      <c r="F774" s="7">
        <v>42339</v>
      </c>
      <c r="G774" t="s">
        <v>770</v>
      </c>
      <c r="H774">
        <v>-0.33</v>
      </c>
      <c r="J774" t="s">
        <v>12</v>
      </c>
      <c r="K774">
        <v>112414</v>
      </c>
      <c r="L774" t="s">
        <v>589</v>
      </c>
      <c r="M774" t="s">
        <v>45</v>
      </c>
      <c r="S774"/>
      <c r="T774"/>
      <c r="U774"/>
      <c r="V774"/>
      <c r="W774" s="15"/>
      <c r="X774" s="15"/>
      <c r="Y774" s="15"/>
      <c r="Z774" t="s">
        <v>243</v>
      </c>
      <c r="AB774" t="s">
        <v>244</v>
      </c>
      <c r="AC774" s="7">
        <v>42339</v>
      </c>
      <c r="AD774" t="s">
        <v>612</v>
      </c>
      <c r="AG774" s="16">
        <v>-0.33</v>
      </c>
      <c r="AI774" t="s">
        <v>445</v>
      </c>
      <c r="AK774" s="27"/>
      <c r="AL774" s="28"/>
      <c r="AM774" s="29"/>
      <c r="AN774" s="29"/>
      <c r="AO774" s="26"/>
      <c r="AP774" s="26"/>
      <c r="AQ774" s="25"/>
    </row>
    <row r="775" spans="1:43" hidden="1" x14ac:dyDescent="0.35">
      <c r="A775" t="s">
        <v>849</v>
      </c>
      <c r="B775" t="s">
        <v>45</v>
      </c>
      <c r="C775" t="s">
        <v>12</v>
      </c>
      <c r="D775">
        <v>112414</v>
      </c>
      <c r="F775" s="7">
        <v>42339</v>
      </c>
      <c r="G775" t="s">
        <v>143</v>
      </c>
      <c r="H775">
        <v>-1.8099999999999863</v>
      </c>
      <c r="J775" t="s">
        <v>12</v>
      </c>
      <c r="K775">
        <v>112414</v>
      </c>
      <c r="M775" t="s">
        <v>45</v>
      </c>
      <c r="S775"/>
      <c r="T775"/>
      <c r="U775"/>
      <c r="V775"/>
      <c r="W775" s="15"/>
      <c r="X775" s="15"/>
      <c r="Y775" s="15"/>
      <c r="Z775" t="s">
        <v>243</v>
      </c>
      <c r="AB775" t="s">
        <v>244</v>
      </c>
      <c r="AC775" s="7">
        <v>42339</v>
      </c>
      <c r="AD775" t="s">
        <v>143</v>
      </c>
      <c r="AG775" s="13">
        <v>-1.8099999999999863</v>
      </c>
      <c r="AI775" t="s">
        <v>445</v>
      </c>
      <c r="AK775" s="27"/>
      <c r="AL775" s="28"/>
      <c r="AM775" s="29"/>
      <c r="AN775" s="29"/>
      <c r="AO775" s="26"/>
      <c r="AP775" s="26"/>
      <c r="AQ775" s="25"/>
    </row>
    <row r="776" spans="1:43" hidden="1" x14ac:dyDescent="0.35">
      <c r="A776" t="s">
        <v>849</v>
      </c>
      <c r="B776" t="s">
        <v>45</v>
      </c>
      <c r="C776" t="s">
        <v>12</v>
      </c>
      <c r="D776">
        <v>112414</v>
      </c>
      <c r="F776" s="7">
        <v>42339</v>
      </c>
      <c r="G776" t="s">
        <v>654</v>
      </c>
      <c r="H776">
        <v>-325.85000000000002</v>
      </c>
      <c r="J776" t="s">
        <v>12</v>
      </c>
      <c r="K776">
        <v>112414</v>
      </c>
      <c r="L776" t="s">
        <v>14</v>
      </c>
      <c r="M776" t="s">
        <v>45</v>
      </c>
      <c r="S776"/>
      <c r="T776"/>
      <c r="U776"/>
      <c r="V776"/>
      <c r="W776" s="15"/>
      <c r="X776" s="15"/>
      <c r="Y776" s="15"/>
      <c r="Z776" t="s">
        <v>243</v>
      </c>
      <c r="AB776" t="s">
        <v>244</v>
      </c>
      <c r="AC776" s="7">
        <v>42339</v>
      </c>
      <c r="AD776" t="s">
        <v>125</v>
      </c>
      <c r="AG776" s="16">
        <v>-325.85000000000002</v>
      </c>
      <c r="AI776" t="s">
        <v>445</v>
      </c>
      <c r="AK776" s="27"/>
      <c r="AL776" s="28"/>
      <c r="AM776" s="29"/>
      <c r="AN776" s="29"/>
      <c r="AO776" s="26"/>
      <c r="AP776" s="26"/>
      <c r="AQ776" s="25"/>
    </row>
    <row r="777" spans="1:43" hidden="1" x14ac:dyDescent="0.35">
      <c r="A777" t="s">
        <v>849</v>
      </c>
      <c r="B777" t="s">
        <v>46</v>
      </c>
      <c r="C777" t="s">
        <v>12</v>
      </c>
      <c r="D777">
        <v>112414</v>
      </c>
      <c r="F777" s="7">
        <v>42339</v>
      </c>
      <c r="G777" t="s">
        <v>102</v>
      </c>
      <c r="H777">
        <v>368</v>
      </c>
      <c r="J777" t="s">
        <v>12</v>
      </c>
      <c r="K777">
        <v>112414</v>
      </c>
      <c r="M777" t="s">
        <v>46</v>
      </c>
      <c r="N777" s="12" t="s">
        <v>249</v>
      </c>
      <c r="Z777" t="s">
        <v>243</v>
      </c>
      <c r="AB777" t="s">
        <v>244</v>
      </c>
      <c r="AC777" s="7">
        <v>42339</v>
      </c>
      <c r="AD777" t="s">
        <v>102</v>
      </c>
      <c r="AF777" t="s">
        <v>448</v>
      </c>
      <c r="AG777" s="16">
        <v>368</v>
      </c>
      <c r="AI777" t="s">
        <v>447</v>
      </c>
      <c r="AK777" s="27"/>
      <c r="AL777" s="28"/>
      <c r="AM777" s="29"/>
      <c r="AN777" s="29"/>
      <c r="AO777" s="26"/>
      <c r="AP777" s="26"/>
      <c r="AQ777" s="25"/>
    </row>
    <row r="778" spans="1:43" hidden="1" x14ac:dyDescent="0.35">
      <c r="A778" t="s">
        <v>849</v>
      </c>
      <c r="B778" t="s">
        <v>46</v>
      </c>
      <c r="C778" t="s">
        <v>12</v>
      </c>
      <c r="D778">
        <v>112414</v>
      </c>
      <c r="F778" s="7">
        <v>42339</v>
      </c>
      <c r="G778" t="s">
        <v>630</v>
      </c>
      <c r="H778">
        <v>0.41</v>
      </c>
      <c r="J778" t="s">
        <v>12</v>
      </c>
      <c r="K778">
        <v>112414</v>
      </c>
      <c r="L778" t="s">
        <v>20</v>
      </c>
      <c r="M778" t="s">
        <v>46</v>
      </c>
      <c r="S778"/>
      <c r="T778"/>
      <c r="U778"/>
      <c r="V778"/>
      <c r="W778" s="15"/>
      <c r="X778" s="15"/>
      <c r="Y778" s="15"/>
      <c r="Z778" t="s">
        <v>243</v>
      </c>
      <c r="AB778" t="s">
        <v>244</v>
      </c>
      <c r="AC778" s="7">
        <v>42339</v>
      </c>
      <c r="AD778" t="s">
        <v>191</v>
      </c>
      <c r="AG778" s="13">
        <v>0.41</v>
      </c>
      <c r="AI778" t="s">
        <v>447</v>
      </c>
      <c r="AK778" s="27"/>
      <c r="AL778" s="28"/>
      <c r="AM778" s="29"/>
      <c r="AN778" s="29"/>
      <c r="AO778" s="26"/>
      <c r="AP778" s="26"/>
      <c r="AQ778" s="25"/>
    </row>
    <row r="779" spans="1:43" hidden="1" x14ac:dyDescent="0.35">
      <c r="A779" t="s">
        <v>849</v>
      </c>
      <c r="B779" t="s">
        <v>46</v>
      </c>
      <c r="C779" t="s">
        <v>12</v>
      </c>
      <c r="D779">
        <v>112414</v>
      </c>
      <c r="F779" s="7">
        <v>42339</v>
      </c>
      <c r="G779" t="s">
        <v>631</v>
      </c>
      <c r="H779">
        <v>0.01</v>
      </c>
      <c r="J779" t="s">
        <v>12</v>
      </c>
      <c r="K779">
        <v>112414</v>
      </c>
      <c r="L779" t="s">
        <v>21</v>
      </c>
      <c r="M779" t="s">
        <v>46</v>
      </c>
      <c r="S779"/>
      <c r="T779"/>
      <c r="U779"/>
      <c r="V779"/>
      <c r="W779" s="15"/>
      <c r="X779" s="15"/>
      <c r="Y779" s="15"/>
      <c r="Z779" t="s">
        <v>243</v>
      </c>
      <c r="AB779" t="s">
        <v>244</v>
      </c>
      <c r="AC779" s="7">
        <v>42339</v>
      </c>
      <c r="AD779" t="s">
        <v>192</v>
      </c>
      <c r="AG779" s="13">
        <v>0.01</v>
      </c>
      <c r="AI779" t="s">
        <v>447</v>
      </c>
      <c r="AK779" s="27"/>
      <c r="AL779" s="28"/>
      <c r="AM779" s="29"/>
      <c r="AN779" s="29"/>
      <c r="AO779" s="26"/>
      <c r="AP779" s="26"/>
      <c r="AQ779" s="25"/>
    </row>
    <row r="780" spans="1:43" hidden="1" x14ac:dyDescent="0.35">
      <c r="A780" t="s">
        <v>849</v>
      </c>
      <c r="B780" t="s">
        <v>46</v>
      </c>
      <c r="C780" t="s">
        <v>12</v>
      </c>
      <c r="D780">
        <v>112414</v>
      </c>
      <c r="F780" s="7">
        <v>42339</v>
      </c>
      <c r="G780" t="s">
        <v>771</v>
      </c>
      <c r="H780">
        <v>-0.33</v>
      </c>
      <c r="J780" t="s">
        <v>12</v>
      </c>
      <c r="K780">
        <v>112414</v>
      </c>
      <c r="L780" t="s">
        <v>589</v>
      </c>
      <c r="M780" t="s">
        <v>46</v>
      </c>
      <c r="S780"/>
      <c r="T780"/>
      <c r="U780"/>
      <c r="V780"/>
      <c r="W780" s="15"/>
      <c r="X780" s="15"/>
      <c r="Y780" s="15"/>
      <c r="Z780" t="s">
        <v>243</v>
      </c>
      <c r="AB780" t="s">
        <v>244</v>
      </c>
      <c r="AC780" s="7">
        <v>42339</v>
      </c>
      <c r="AD780" t="s">
        <v>613</v>
      </c>
      <c r="AG780" s="16">
        <v>-0.33</v>
      </c>
      <c r="AI780" t="s">
        <v>447</v>
      </c>
      <c r="AK780" s="27"/>
      <c r="AL780" s="28"/>
      <c r="AM780" s="29"/>
      <c r="AN780" s="29"/>
      <c r="AO780" s="26"/>
      <c r="AP780" s="26"/>
      <c r="AQ780" s="25"/>
    </row>
    <row r="781" spans="1:43" hidden="1" x14ac:dyDescent="0.35">
      <c r="A781" t="s">
        <v>849</v>
      </c>
      <c r="B781" t="s">
        <v>46</v>
      </c>
      <c r="C781" t="s">
        <v>12</v>
      </c>
      <c r="D781">
        <v>112414</v>
      </c>
      <c r="F781" s="7">
        <v>42339</v>
      </c>
      <c r="G781" t="s">
        <v>143</v>
      </c>
      <c r="H781">
        <v>-42.450000000000031</v>
      </c>
      <c r="J781" t="s">
        <v>12</v>
      </c>
      <c r="K781">
        <v>112414</v>
      </c>
      <c r="M781" t="s">
        <v>46</v>
      </c>
      <c r="S781"/>
      <c r="T781"/>
      <c r="U781"/>
      <c r="V781"/>
      <c r="W781" s="15"/>
      <c r="X781" s="15"/>
      <c r="Y781" s="15"/>
      <c r="Z781" t="s">
        <v>243</v>
      </c>
      <c r="AB781" t="s">
        <v>244</v>
      </c>
      <c r="AC781" s="7">
        <v>42339</v>
      </c>
      <c r="AD781" t="s">
        <v>143</v>
      </c>
      <c r="AG781" s="13">
        <v>-42.450000000000031</v>
      </c>
      <c r="AI781" t="s">
        <v>447</v>
      </c>
      <c r="AK781" s="27"/>
      <c r="AL781" s="28"/>
      <c r="AM781" s="29"/>
      <c r="AN781" s="29"/>
      <c r="AO781" s="26"/>
      <c r="AP781" s="26"/>
      <c r="AQ781" s="25"/>
    </row>
    <row r="782" spans="1:43" hidden="1" x14ac:dyDescent="0.35">
      <c r="A782" t="s">
        <v>849</v>
      </c>
      <c r="B782" t="s">
        <v>46</v>
      </c>
      <c r="C782" t="s">
        <v>12</v>
      </c>
      <c r="D782">
        <v>112414</v>
      </c>
      <c r="F782" s="7">
        <v>42339</v>
      </c>
      <c r="G782" t="s">
        <v>655</v>
      </c>
      <c r="H782">
        <v>-325.64</v>
      </c>
      <c r="J782" t="s">
        <v>12</v>
      </c>
      <c r="K782">
        <v>112414</v>
      </c>
      <c r="L782" t="s">
        <v>14</v>
      </c>
      <c r="M782" t="s">
        <v>46</v>
      </c>
      <c r="S782"/>
      <c r="T782"/>
      <c r="U782"/>
      <c r="V782"/>
      <c r="W782" s="15"/>
      <c r="X782" s="15"/>
      <c r="Y782" s="15"/>
      <c r="Z782" t="s">
        <v>243</v>
      </c>
      <c r="AB782" t="s">
        <v>244</v>
      </c>
      <c r="AC782" s="7">
        <v>42339</v>
      </c>
      <c r="AD782" t="s">
        <v>126</v>
      </c>
      <c r="AG782" s="16">
        <v>-325.64</v>
      </c>
      <c r="AI782" t="s">
        <v>447</v>
      </c>
      <c r="AK782" s="27"/>
      <c r="AL782" s="28"/>
      <c r="AM782" s="29"/>
      <c r="AN782" s="29"/>
      <c r="AO782" s="26"/>
      <c r="AP782" s="26"/>
      <c r="AQ782" s="25"/>
    </row>
    <row r="783" spans="1:43" hidden="1" x14ac:dyDescent="0.35">
      <c r="A783" t="s">
        <v>849</v>
      </c>
      <c r="B783" t="s">
        <v>47</v>
      </c>
      <c r="C783" t="s">
        <v>12</v>
      </c>
      <c r="D783">
        <v>112414</v>
      </c>
      <c r="F783" s="7">
        <v>42339</v>
      </c>
      <c r="G783" t="s">
        <v>102</v>
      </c>
      <c r="H783">
        <v>424.79</v>
      </c>
      <c r="J783" t="s">
        <v>12</v>
      </c>
      <c r="K783">
        <v>112414</v>
      </c>
      <c r="M783" t="s">
        <v>47</v>
      </c>
      <c r="N783" s="12" t="s">
        <v>249</v>
      </c>
      <c r="Z783" t="s">
        <v>243</v>
      </c>
      <c r="AB783" t="s">
        <v>244</v>
      </c>
      <c r="AC783" s="7">
        <v>42339</v>
      </c>
      <c r="AD783" t="s">
        <v>102</v>
      </c>
      <c r="AF783" t="s">
        <v>450</v>
      </c>
      <c r="AG783" s="16">
        <v>424.79</v>
      </c>
      <c r="AI783" t="s">
        <v>449</v>
      </c>
      <c r="AK783" s="27"/>
      <c r="AL783" s="28"/>
      <c r="AM783" s="29"/>
      <c r="AN783" s="29"/>
      <c r="AO783" s="26"/>
      <c r="AP783" s="26"/>
      <c r="AQ783" s="25"/>
    </row>
    <row r="784" spans="1:43" hidden="1" x14ac:dyDescent="0.35">
      <c r="A784" t="s">
        <v>849</v>
      </c>
      <c r="B784" t="s">
        <v>47</v>
      </c>
      <c r="C784" t="s">
        <v>12</v>
      </c>
      <c r="D784">
        <v>112414</v>
      </c>
      <c r="F784" s="7">
        <v>42339</v>
      </c>
      <c r="G784" t="s">
        <v>630</v>
      </c>
      <c r="H784">
        <v>0.48</v>
      </c>
      <c r="J784" t="s">
        <v>12</v>
      </c>
      <c r="K784">
        <v>112414</v>
      </c>
      <c r="L784" t="s">
        <v>20</v>
      </c>
      <c r="M784" t="s">
        <v>47</v>
      </c>
      <c r="S784"/>
      <c r="T784"/>
      <c r="U784"/>
      <c r="V784"/>
      <c r="W784" s="15"/>
      <c r="X784" s="15"/>
      <c r="Y784" s="15"/>
      <c r="Z784" t="s">
        <v>243</v>
      </c>
      <c r="AB784" t="s">
        <v>244</v>
      </c>
      <c r="AC784" s="7">
        <v>42339</v>
      </c>
      <c r="AD784" t="s">
        <v>193</v>
      </c>
      <c r="AG784" s="13">
        <v>0.48</v>
      </c>
      <c r="AI784" t="s">
        <v>449</v>
      </c>
      <c r="AK784" s="27"/>
      <c r="AL784" s="28"/>
      <c r="AM784" s="29"/>
      <c r="AN784" s="29"/>
      <c r="AO784" s="26"/>
      <c r="AP784" s="26"/>
      <c r="AQ784" s="25"/>
    </row>
    <row r="785" spans="1:43" hidden="1" x14ac:dyDescent="0.35">
      <c r="A785" t="s">
        <v>849</v>
      </c>
      <c r="B785" t="s">
        <v>47</v>
      </c>
      <c r="C785" t="s">
        <v>12</v>
      </c>
      <c r="D785">
        <v>112414</v>
      </c>
      <c r="F785" s="7">
        <v>42339</v>
      </c>
      <c r="G785" t="s">
        <v>631</v>
      </c>
      <c r="H785">
        <v>0.01</v>
      </c>
      <c r="J785" t="s">
        <v>12</v>
      </c>
      <c r="K785">
        <v>112414</v>
      </c>
      <c r="L785" t="s">
        <v>21</v>
      </c>
      <c r="M785" t="s">
        <v>47</v>
      </c>
      <c r="S785"/>
      <c r="T785"/>
      <c r="U785"/>
      <c r="V785"/>
      <c r="W785" s="15"/>
      <c r="X785" s="15"/>
      <c r="Y785" s="15"/>
      <c r="Z785" t="s">
        <v>243</v>
      </c>
      <c r="AB785" t="s">
        <v>244</v>
      </c>
      <c r="AC785" s="7">
        <v>42339</v>
      </c>
      <c r="AD785" t="s">
        <v>194</v>
      </c>
      <c r="AG785" s="13">
        <v>0.01</v>
      </c>
      <c r="AI785" t="s">
        <v>449</v>
      </c>
      <c r="AK785" s="27"/>
      <c r="AL785" s="28"/>
      <c r="AM785" s="29"/>
      <c r="AN785" s="29"/>
      <c r="AO785" s="26"/>
      <c r="AP785" s="26"/>
      <c r="AQ785" s="25"/>
    </row>
    <row r="786" spans="1:43" hidden="1" x14ac:dyDescent="0.35">
      <c r="A786" t="s">
        <v>849</v>
      </c>
      <c r="B786" t="s">
        <v>47</v>
      </c>
      <c r="C786" t="s">
        <v>12</v>
      </c>
      <c r="D786">
        <v>112414</v>
      </c>
      <c r="F786" s="7">
        <v>42339</v>
      </c>
      <c r="G786" t="s">
        <v>772</v>
      </c>
      <c r="H786">
        <v>-0.33</v>
      </c>
      <c r="J786" t="s">
        <v>12</v>
      </c>
      <c r="K786">
        <v>112414</v>
      </c>
      <c r="L786" t="s">
        <v>589</v>
      </c>
      <c r="M786" t="s">
        <v>47</v>
      </c>
      <c r="S786"/>
      <c r="T786"/>
      <c r="U786"/>
      <c r="V786"/>
      <c r="W786" s="15"/>
      <c r="X786" s="15"/>
      <c r="Y786" s="15"/>
      <c r="Z786" t="s">
        <v>243</v>
      </c>
      <c r="AB786" t="s">
        <v>244</v>
      </c>
      <c r="AC786" s="7">
        <v>42339</v>
      </c>
      <c r="AD786" t="s">
        <v>614</v>
      </c>
      <c r="AG786" s="16">
        <v>-0.33</v>
      </c>
      <c r="AI786" t="s">
        <v>449</v>
      </c>
      <c r="AK786" s="27"/>
      <c r="AL786" s="28"/>
      <c r="AM786" s="29"/>
      <c r="AN786" s="29"/>
      <c r="AO786" s="26"/>
      <c r="AP786" s="26"/>
      <c r="AQ786" s="25"/>
    </row>
    <row r="787" spans="1:43" hidden="1" x14ac:dyDescent="0.35">
      <c r="A787" t="s">
        <v>849</v>
      </c>
      <c r="B787" t="s">
        <v>47</v>
      </c>
      <c r="C787" t="s">
        <v>12</v>
      </c>
      <c r="D787">
        <v>112414</v>
      </c>
      <c r="F787" s="7">
        <v>42339</v>
      </c>
      <c r="G787" t="s">
        <v>143</v>
      </c>
      <c r="H787">
        <v>-99.19000000000004</v>
      </c>
      <c r="J787" t="s">
        <v>12</v>
      </c>
      <c r="K787">
        <v>112414</v>
      </c>
      <c r="M787" t="s">
        <v>47</v>
      </c>
      <c r="S787"/>
      <c r="T787"/>
      <c r="U787"/>
      <c r="V787"/>
      <c r="W787" s="15"/>
      <c r="X787" s="15"/>
      <c r="Y787" s="15"/>
      <c r="Z787" t="s">
        <v>243</v>
      </c>
      <c r="AB787" t="s">
        <v>244</v>
      </c>
      <c r="AC787" s="7">
        <v>42339</v>
      </c>
      <c r="AD787" t="s">
        <v>143</v>
      </c>
      <c r="AG787" s="13">
        <v>-99.19000000000004</v>
      </c>
      <c r="AI787" t="s">
        <v>449</v>
      </c>
      <c r="AK787" s="27"/>
      <c r="AL787" s="28"/>
      <c r="AM787" s="29"/>
      <c r="AN787" s="29"/>
      <c r="AO787" s="26"/>
      <c r="AP787" s="26"/>
      <c r="AQ787" s="25"/>
    </row>
    <row r="788" spans="1:43" hidden="1" x14ac:dyDescent="0.35">
      <c r="A788" t="s">
        <v>849</v>
      </c>
      <c r="B788" t="s">
        <v>47</v>
      </c>
      <c r="C788" t="s">
        <v>12</v>
      </c>
      <c r="D788">
        <v>112414</v>
      </c>
      <c r="F788" s="7">
        <v>42339</v>
      </c>
      <c r="G788" t="s">
        <v>656</v>
      </c>
      <c r="H788">
        <v>-325.76</v>
      </c>
      <c r="J788" t="s">
        <v>12</v>
      </c>
      <c r="K788">
        <v>112414</v>
      </c>
      <c r="L788" t="s">
        <v>14</v>
      </c>
      <c r="M788" t="s">
        <v>47</v>
      </c>
      <c r="S788"/>
      <c r="T788"/>
      <c r="U788"/>
      <c r="V788"/>
      <c r="W788" s="15"/>
      <c r="X788" s="15"/>
      <c r="Y788" s="15"/>
      <c r="Z788" t="s">
        <v>243</v>
      </c>
      <c r="AB788" t="s">
        <v>244</v>
      </c>
      <c r="AC788" s="7">
        <v>42339</v>
      </c>
      <c r="AD788" t="s">
        <v>127</v>
      </c>
      <c r="AG788" s="16">
        <v>-325.76</v>
      </c>
      <c r="AI788" t="s">
        <v>449</v>
      </c>
      <c r="AK788" s="27"/>
      <c r="AL788" s="28"/>
      <c r="AM788" s="29"/>
      <c r="AN788" s="29"/>
      <c r="AO788" s="26"/>
      <c r="AP788" s="26"/>
      <c r="AQ788" s="25"/>
    </row>
    <row r="789" spans="1:43" hidden="1" x14ac:dyDescent="0.35">
      <c r="A789" t="s">
        <v>849</v>
      </c>
      <c r="B789" t="s">
        <v>48</v>
      </c>
      <c r="C789" t="s">
        <v>12</v>
      </c>
      <c r="D789">
        <v>112414</v>
      </c>
      <c r="F789" s="7">
        <v>42339</v>
      </c>
      <c r="G789" t="s">
        <v>102</v>
      </c>
      <c r="H789">
        <v>223.53</v>
      </c>
      <c r="J789" t="s">
        <v>12</v>
      </c>
      <c r="K789">
        <v>112414</v>
      </c>
      <c r="M789" t="s">
        <v>48</v>
      </c>
      <c r="N789" s="12" t="s">
        <v>249</v>
      </c>
      <c r="Z789" t="s">
        <v>243</v>
      </c>
      <c r="AB789" t="s">
        <v>244</v>
      </c>
      <c r="AC789" s="7">
        <v>42339</v>
      </c>
      <c r="AD789" t="s">
        <v>102</v>
      </c>
      <c r="AF789" t="s">
        <v>452</v>
      </c>
      <c r="AG789" s="16">
        <v>223.53</v>
      </c>
      <c r="AI789" t="s">
        <v>451</v>
      </c>
      <c r="AK789" s="27"/>
      <c r="AL789" s="28"/>
      <c r="AM789" s="29"/>
      <c r="AN789" s="29"/>
      <c r="AO789" s="26"/>
      <c r="AP789" s="26"/>
      <c r="AQ789" s="25"/>
    </row>
    <row r="790" spans="1:43" hidden="1" x14ac:dyDescent="0.35">
      <c r="A790" t="s">
        <v>849</v>
      </c>
      <c r="B790" t="s">
        <v>48</v>
      </c>
      <c r="C790" t="s">
        <v>12</v>
      </c>
      <c r="D790">
        <v>112414</v>
      </c>
      <c r="F790" s="7">
        <v>42339</v>
      </c>
      <c r="G790" t="s">
        <v>150</v>
      </c>
      <c r="H790">
        <v>102.38999999999997</v>
      </c>
      <c r="J790" t="s">
        <v>12</v>
      </c>
      <c r="K790">
        <v>112414</v>
      </c>
      <c r="M790" t="s">
        <v>48</v>
      </c>
      <c r="S790"/>
      <c r="T790"/>
      <c r="U790"/>
      <c r="V790"/>
      <c r="W790" s="15"/>
      <c r="X790" s="15"/>
      <c r="Y790" s="15"/>
      <c r="Z790" t="s">
        <v>243</v>
      </c>
      <c r="AB790" t="s">
        <v>244</v>
      </c>
      <c r="AC790" s="7">
        <v>42339</v>
      </c>
      <c r="AD790" t="s">
        <v>150</v>
      </c>
      <c r="AG790" s="13">
        <v>102.38999999999997</v>
      </c>
      <c r="AI790" t="s">
        <v>451</v>
      </c>
      <c r="AK790" s="27"/>
      <c r="AL790" s="28"/>
      <c r="AM790" s="29"/>
      <c r="AN790" s="29"/>
      <c r="AO790" s="26"/>
      <c r="AP790" s="26"/>
      <c r="AQ790" s="25"/>
    </row>
    <row r="791" spans="1:43" hidden="1" x14ac:dyDescent="0.35">
      <c r="A791" t="s">
        <v>849</v>
      </c>
      <c r="B791" t="s">
        <v>48</v>
      </c>
      <c r="C791" t="s">
        <v>12</v>
      </c>
      <c r="D791">
        <v>112414</v>
      </c>
      <c r="F791" s="7">
        <v>42339</v>
      </c>
      <c r="G791" t="s">
        <v>630</v>
      </c>
      <c r="H791">
        <v>0.24</v>
      </c>
      <c r="J791" t="s">
        <v>12</v>
      </c>
      <c r="K791">
        <v>112414</v>
      </c>
      <c r="L791" t="s">
        <v>20</v>
      </c>
      <c r="M791" t="s">
        <v>48</v>
      </c>
      <c r="S791"/>
      <c r="T791"/>
      <c r="U791"/>
      <c r="V791"/>
      <c r="W791" s="15"/>
      <c r="X791" s="15"/>
      <c r="Y791" s="15"/>
      <c r="Z791" t="s">
        <v>243</v>
      </c>
      <c r="AB791" t="s">
        <v>244</v>
      </c>
      <c r="AC791" s="7">
        <v>42339</v>
      </c>
      <c r="AD791" t="s">
        <v>195</v>
      </c>
      <c r="AG791" s="13">
        <v>0.24</v>
      </c>
      <c r="AI791" t="s">
        <v>451</v>
      </c>
      <c r="AK791" s="27"/>
      <c r="AL791" s="28"/>
      <c r="AM791" s="29"/>
      <c r="AN791" s="29"/>
      <c r="AO791" s="26"/>
      <c r="AP791" s="26"/>
      <c r="AQ791" s="25"/>
    </row>
    <row r="792" spans="1:43" hidden="1" x14ac:dyDescent="0.35">
      <c r="A792" t="s">
        <v>849</v>
      </c>
      <c r="B792" t="s">
        <v>48</v>
      </c>
      <c r="C792" t="s">
        <v>12</v>
      </c>
      <c r="D792">
        <v>112414</v>
      </c>
      <c r="F792" s="7">
        <v>42339</v>
      </c>
      <c r="G792" t="s">
        <v>631</v>
      </c>
      <c r="H792">
        <v>0.01</v>
      </c>
      <c r="J792" t="s">
        <v>12</v>
      </c>
      <c r="K792">
        <v>112414</v>
      </c>
      <c r="L792" t="s">
        <v>21</v>
      </c>
      <c r="M792" t="s">
        <v>48</v>
      </c>
      <c r="S792"/>
      <c r="T792"/>
      <c r="U792"/>
      <c r="V792"/>
      <c r="W792" s="15"/>
      <c r="X792" s="15"/>
      <c r="Y792" s="15"/>
      <c r="Z792" t="s">
        <v>243</v>
      </c>
      <c r="AB792" t="s">
        <v>244</v>
      </c>
      <c r="AC792" s="7">
        <v>42339</v>
      </c>
      <c r="AD792" t="s">
        <v>196</v>
      </c>
      <c r="AG792" s="13">
        <v>0.01</v>
      </c>
      <c r="AI792" t="s">
        <v>451</v>
      </c>
      <c r="AK792" s="27"/>
      <c r="AL792" s="28"/>
      <c r="AM792" s="29"/>
      <c r="AN792" s="29"/>
      <c r="AO792" s="26"/>
      <c r="AP792" s="26"/>
      <c r="AQ792" s="25"/>
    </row>
    <row r="793" spans="1:43" hidden="1" x14ac:dyDescent="0.35">
      <c r="A793" t="s">
        <v>849</v>
      </c>
      <c r="B793" t="s">
        <v>48</v>
      </c>
      <c r="C793" t="s">
        <v>12</v>
      </c>
      <c r="D793">
        <v>112414</v>
      </c>
      <c r="F793" s="7">
        <v>42339</v>
      </c>
      <c r="G793" t="s">
        <v>773</v>
      </c>
      <c r="H793">
        <v>-0.33</v>
      </c>
      <c r="J793" t="s">
        <v>12</v>
      </c>
      <c r="K793">
        <v>112414</v>
      </c>
      <c r="L793" t="s">
        <v>589</v>
      </c>
      <c r="M793" t="s">
        <v>48</v>
      </c>
      <c r="S793"/>
      <c r="T793"/>
      <c r="U793"/>
      <c r="V793"/>
      <c r="W793" s="15"/>
      <c r="X793" s="15"/>
      <c r="Y793" s="15"/>
      <c r="Z793" t="s">
        <v>243</v>
      </c>
      <c r="AB793" t="s">
        <v>244</v>
      </c>
      <c r="AC793" s="7">
        <v>42339</v>
      </c>
      <c r="AD793" t="s">
        <v>615</v>
      </c>
      <c r="AG793" s="16">
        <v>-0.33</v>
      </c>
      <c r="AI793" t="s">
        <v>451</v>
      </c>
      <c r="AK793" s="27"/>
      <c r="AL793" s="28"/>
      <c r="AM793" s="29"/>
      <c r="AN793" s="29"/>
      <c r="AO793" s="26"/>
      <c r="AP793" s="26"/>
      <c r="AQ793" s="25"/>
    </row>
    <row r="794" spans="1:43" hidden="1" x14ac:dyDescent="0.35">
      <c r="A794" t="s">
        <v>849</v>
      </c>
      <c r="B794" t="s">
        <v>48</v>
      </c>
      <c r="C794" t="s">
        <v>12</v>
      </c>
      <c r="D794">
        <v>112414</v>
      </c>
      <c r="F794" s="7">
        <v>42339</v>
      </c>
      <c r="G794" t="s">
        <v>657</v>
      </c>
      <c r="H794">
        <v>-325.83999999999997</v>
      </c>
      <c r="J794" t="s">
        <v>12</v>
      </c>
      <c r="K794">
        <v>112414</v>
      </c>
      <c r="L794" t="s">
        <v>14</v>
      </c>
      <c r="M794" t="s">
        <v>48</v>
      </c>
      <c r="S794"/>
      <c r="T794"/>
      <c r="U794"/>
      <c r="V794"/>
      <c r="W794" s="15"/>
      <c r="X794" s="15"/>
      <c r="Y794" s="15"/>
      <c r="Z794" t="s">
        <v>243</v>
      </c>
      <c r="AB794" t="s">
        <v>244</v>
      </c>
      <c r="AC794" s="7">
        <v>42339</v>
      </c>
      <c r="AD794" t="s">
        <v>128</v>
      </c>
      <c r="AG794" s="16">
        <v>-325.83999999999997</v>
      </c>
      <c r="AI794" t="s">
        <v>451</v>
      </c>
      <c r="AK794" s="27"/>
      <c r="AL794" s="28"/>
      <c r="AM794" s="29"/>
      <c r="AN794" s="29"/>
      <c r="AO794" s="26"/>
      <c r="AP794" s="26"/>
      <c r="AQ794" s="25"/>
    </row>
    <row r="795" spans="1:43" hidden="1" x14ac:dyDescent="0.35">
      <c r="A795" t="s">
        <v>849</v>
      </c>
      <c r="B795" t="s">
        <v>49</v>
      </c>
      <c r="C795" t="s">
        <v>12</v>
      </c>
      <c r="D795">
        <v>112414</v>
      </c>
      <c r="F795" s="7">
        <v>42339</v>
      </c>
      <c r="G795" t="s">
        <v>150</v>
      </c>
      <c r="H795">
        <v>167.14</v>
      </c>
      <c r="J795" t="s">
        <v>12</v>
      </c>
      <c r="K795">
        <v>112414</v>
      </c>
      <c r="M795" t="s">
        <v>49</v>
      </c>
      <c r="S795"/>
      <c r="T795"/>
      <c r="U795"/>
      <c r="V795"/>
      <c r="W795" s="15"/>
      <c r="X795" s="15"/>
      <c r="Y795" s="15"/>
      <c r="Z795" t="s">
        <v>243</v>
      </c>
      <c r="AB795" t="s">
        <v>244</v>
      </c>
      <c r="AC795" s="7">
        <v>42339</v>
      </c>
      <c r="AD795" t="s">
        <v>150</v>
      </c>
      <c r="AG795" s="13">
        <v>167.14</v>
      </c>
      <c r="AI795" t="s">
        <v>453</v>
      </c>
      <c r="AK795" s="27"/>
      <c r="AL795" s="28"/>
      <c r="AM795" s="29"/>
      <c r="AN795" s="29"/>
      <c r="AO795" s="26"/>
      <c r="AP795" s="26"/>
      <c r="AQ795" s="25"/>
    </row>
    <row r="796" spans="1:43" hidden="1" x14ac:dyDescent="0.35">
      <c r="A796" t="s">
        <v>849</v>
      </c>
      <c r="B796" t="s">
        <v>49</v>
      </c>
      <c r="C796" t="s">
        <v>12</v>
      </c>
      <c r="D796">
        <v>112414</v>
      </c>
      <c r="F796" s="7">
        <v>42339</v>
      </c>
      <c r="G796" t="s">
        <v>102</v>
      </c>
      <c r="H796">
        <v>158.77000000000001</v>
      </c>
      <c r="J796" t="s">
        <v>12</v>
      </c>
      <c r="K796">
        <v>112414</v>
      </c>
      <c r="M796" t="s">
        <v>49</v>
      </c>
      <c r="N796" s="12" t="s">
        <v>249</v>
      </c>
      <c r="Z796" t="s">
        <v>243</v>
      </c>
      <c r="AB796" t="s">
        <v>244</v>
      </c>
      <c r="AC796" s="7">
        <v>42339</v>
      </c>
      <c r="AD796" t="s">
        <v>102</v>
      </c>
      <c r="AF796" t="s">
        <v>454</v>
      </c>
      <c r="AG796" s="16">
        <v>158.77000000000001</v>
      </c>
      <c r="AI796" t="s">
        <v>453</v>
      </c>
      <c r="AK796" s="27"/>
      <c r="AL796" s="28"/>
      <c r="AM796" s="29"/>
      <c r="AN796" s="29"/>
      <c r="AO796" s="26"/>
      <c r="AP796" s="26"/>
      <c r="AQ796" s="25"/>
    </row>
    <row r="797" spans="1:43" hidden="1" x14ac:dyDescent="0.35">
      <c r="A797" t="s">
        <v>849</v>
      </c>
      <c r="B797" t="s">
        <v>49</v>
      </c>
      <c r="C797" t="s">
        <v>12</v>
      </c>
      <c r="D797">
        <v>112414</v>
      </c>
      <c r="F797" s="7">
        <v>42339</v>
      </c>
      <c r="G797" t="s">
        <v>630</v>
      </c>
      <c r="H797">
        <v>0.18</v>
      </c>
      <c r="J797" t="s">
        <v>12</v>
      </c>
      <c r="K797">
        <v>112414</v>
      </c>
      <c r="L797" t="s">
        <v>20</v>
      </c>
      <c r="M797" t="s">
        <v>49</v>
      </c>
      <c r="S797"/>
      <c r="T797"/>
      <c r="U797"/>
      <c r="V797"/>
      <c r="W797" s="15"/>
      <c r="X797" s="15"/>
      <c r="Y797" s="15"/>
      <c r="Z797" t="s">
        <v>243</v>
      </c>
      <c r="AB797" t="s">
        <v>244</v>
      </c>
      <c r="AC797" s="7">
        <v>42339</v>
      </c>
      <c r="AD797" t="s">
        <v>197</v>
      </c>
      <c r="AG797" s="13">
        <v>0.18</v>
      </c>
      <c r="AI797" t="s">
        <v>453</v>
      </c>
      <c r="AK797" s="27"/>
      <c r="AL797" s="28"/>
      <c r="AM797" s="29"/>
      <c r="AN797" s="29"/>
      <c r="AO797" s="26"/>
      <c r="AP797" s="26"/>
      <c r="AQ797" s="25"/>
    </row>
    <row r="798" spans="1:43" hidden="1" x14ac:dyDescent="0.35">
      <c r="A798" t="s">
        <v>849</v>
      </c>
      <c r="B798" t="s">
        <v>49</v>
      </c>
      <c r="C798" t="s">
        <v>12</v>
      </c>
      <c r="D798">
        <v>112414</v>
      </c>
      <c r="F798" s="7">
        <v>42339</v>
      </c>
      <c r="G798" t="s">
        <v>631</v>
      </c>
      <c r="H798">
        <v>0.01</v>
      </c>
      <c r="J798" t="s">
        <v>12</v>
      </c>
      <c r="K798">
        <v>112414</v>
      </c>
      <c r="L798" t="s">
        <v>21</v>
      </c>
      <c r="M798" t="s">
        <v>49</v>
      </c>
      <c r="S798"/>
      <c r="T798"/>
      <c r="U798"/>
      <c r="V798"/>
      <c r="W798" s="15"/>
      <c r="X798" s="15"/>
      <c r="Y798" s="15"/>
      <c r="Z798" t="s">
        <v>243</v>
      </c>
      <c r="AB798" t="s">
        <v>244</v>
      </c>
      <c r="AC798" s="7">
        <v>42339</v>
      </c>
      <c r="AD798" t="s">
        <v>198</v>
      </c>
      <c r="AG798" s="13">
        <v>0.01</v>
      </c>
      <c r="AI798" t="s">
        <v>453</v>
      </c>
      <c r="AK798" s="27"/>
      <c r="AL798" s="28"/>
      <c r="AM798" s="29"/>
      <c r="AN798" s="29"/>
      <c r="AO798" s="26"/>
      <c r="AP798" s="26"/>
      <c r="AQ798" s="25"/>
    </row>
    <row r="799" spans="1:43" hidden="1" x14ac:dyDescent="0.35">
      <c r="A799" t="s">
        <v>849</v>
      </c>
      <c r="B799" t="s">
        <v>49</v>
      </c>
      <c r="C799" t="s">
        <v>12</v>
      </c>
      <c r="D799">
        <v>112414</v>
      </c>
      <c r="F799" s="7">
        <v>42339</v>
      </c>
      <c r="G799" t="s">
        <v>774</v>
      </c>
      <c r="H799">
        <v>-0.33</v>
      </c>
      <c r="J799" t="s">
        <v>12</v>
      </c>
      <c r="K799">
        <v>112414</v>
      </c>
      <c r="L799" t="s">
        <v>589</v>
      </c>
      <c r="M799" t="s">
        <v>49</v>
      </c>
      <c r="S799"/>
      <c r="T799"/>
      <c r="U799"/>
      <c r="V799"/>
      <c r="W799" s="15"/>
      <c r="X799" s="15"/>
      <c r="Y799" s="15"/>
      <c r="Z799" t="s">
        <v>243</v>
      </c>
      <c r="AB799" t="s">
        <v>244</v>
      </c>
      <c r="AC799" s="7">
        <v>42339</v>
      </c>
      <c r="AD799" t="s">
        <v>616</v>
      </c>
      <c r="AG799" s="16">
        <v>-0.33</v>
      </c>
      <c r="AI799" t="s">
        <v>453</v>
      </c>
      <c r="AK799" s="27"/>
      <c r="AL799" s="28"/>
      <c r="AM799" s="29"/>
      <c r="AN799" s="29"/>
      <c r="AO799" s="26"/>
      <c r="AP799" s="26"/>
      <c r="AQ799" s="25"/>
    </row>
    <row r="800" spans="1:43" hidden="1" x14ac:dyDescent="0.35">
      <c r="A800" t="s">
        <v>849</v>
      </c>
      <c r="B800" t="s">
        <v>49</v>
      </c>
      <c r="C800" t="s">
        <v>12</v>
      </c>
      <c r="D800">
        <v>112414</v>
      </c>
      <c r="F800" s="7">
        <v>42339</v>
      </c>
      <c r="G800" t="s">
        <v>658</v>
      </c>
      <c r="H800">
        <v>-325.77</v>
      </c>
      <c r="J800" t="s">
        <v>12</v>
      </c>
      <c r="K800">
        <v>112414</v>
      </c>
      <c r="L800" t="s">
        <v>14</v>
      </c>
      <c r="M800" t="s">
        <v>49</v>
      </c>
      <c r="S800"/>
      <c r="T800"/>
      <c r="U800"/>
      <c r="V800"/>
      <c r="W800" s="15"/>
      <c r="X800" s="15"/>
      <c r="Y800" s="15"/>
      <c r="Z800" t="s">
        <v>243</v>
      </c>
      <c r="AB800" t="s">
        <v>244</v>
      </c>
      <c r="AC800" s="7">
        <v>42339</v>
      </c>
      <c r="AD800" t="s">
        <v>129</v>
      </c>
      <c r="AG800" s="16">
        <v>-325.77</v>
      </c>
      <c r="AI800" t="s">
        <v>453</v>
      </c>
      <c r="AK800" s="27"/>
      <c r="AL800" s="28"/>
      <c r="AM800" s="29"/>
      <c r="AN800" s="29"/>
      <c r="AO800" s="26"/>
      <c r="AP800" s="26"/>
      <c r="AQ800" s="25"/>
    </row>
    <row r="801" spans="1:43" hidden="1" x14ac:dyDescent="0.35">
      <c r="A801" t="s">
        <v>849</v>
      </c>
      <c r="B801" t="s">
        <v>50</v>
      </c>
      <c r="C801" t="s">
        <v>12</v>
      </c>
      <c r="D801">
        <v>112414</v>
      </c>
      <c r="F801" s="7">
        <v>42339</v>
      </c>
      <c r="G801" t="s">
        <v>102</v>
      </c>
      <c r="H801">
        <v>292.45</v>
      </c>
      <c r="J801" t="s">
        <v>12</v>
      </c>
      <c r="K801">
        <v>112414</v>
      </c>
      <c r="M801" t="s">
        <v>50</v>
      </c>
      <c r="N801" s="12" t="s">
        <v>249</v>
      </c>
      <c r="Z801" t="s">
        <v>243</v>
      </c>
      <c r="AB801" t="s">
        <v>244</v>
      </c>
      <c r="AC801" s="7">
        <v>42339</v>
      </c>
      <c r="AD801" t="s">
        <v>102</v>
      </c>
      <c r="AF801" t="s">
        <v>456</v>
      </c>
      <c r="AG801" s="16">
        <v>292.45</v>
      </c>
      <c r="AI801" t="s">
        <v>455</v>
      </c>
      <c r="AK801" s="27"/>
      <c r="AL801" s="28"/>
      <c r="AM801" s="29"/>
      <c r="AN801" s="29"/>
      <c r="AO801" s="26"/>
      <c r="AP801" s="26"/>
      <c r="AQ801" s="25"/>
    </row>
    <row r="802" spans="1:43" hidden="1" x14ac:dyDescent="0.35">
      <c r="A802" t="s">
        <v>849</v>
      </c>
      <c r="B802" t="s">
        <v>50</v>
      </c>
      <c r="C802" t="s">
        <v>12</v>
      </c>
      <c r="D802">
        <v>112414</v>
      </c>
      <c r="F802" s="7">
        <v>42339</v>
      </c>
      <c r="G802" t="s">
        <v>150</v>
      </c>
      <c r="H802">
        <v>33.63000000000001</v>
      </c>
      <c r="J802" t="s">
        <v>12</v>
      </c>
      <c r="K802">
        <v>112414</v>
      </c>
      <c r="M802" t="s">
        <v>50</v>
      </c>
      <c r="S802"/>
      <c r="T802"/>
      <c r="U802"/>
      <c r="V802"/>
      <c r="W802" s="15"/>
      <c r="X802" s="15"/>
      <c r="Y802" s="15"/>
      <c r="Z802" t="s">
        <v>243</v>
      </c>
      <c r="AB802" t="s">
        <v>244</v>
      </c>
      <c r="AC802" s="7">
        <v>42339</v>
      </c>
      <c r="AD802" t="s">
        <v>150</v>
      </c>
      <c r="AG802" s="13">
        <v>33.63000000000001</v>
      </c>
      <c r="AI802" t="s">
        <v>455</v>
      </c>
      <c r="AK802" s="27"/>
      <c r="AL802" s="28"/>
      <c r="AM802" s="29"/>
      <c r="AN802" s="29"/>
      <c r="AO802" s="26"/>
      <c r="AP802" s="26"/>
      <c r="AQ802" s="25"/>
    </row>
    <row r="803" spans="1:43" hidden="1" x14ac:dyDescent="0.35">
      <c r="A803" t="s">
        <v>849</v>
      </c>
      <c r="B803" t="s">
        <v>50</v>
      </c>
      <c r="C803" t="s">
        <v>12</v>
      </c>
      <c r="D803">
        <v>112414</v>
      </c>
      <c r="F803" s="7">
        <v>42339</v>
      </c>
      <c r="G803" t="s">
        <v>630</v>
      </c>
      <c r="H803">
        <v>0.33</v>
      </c>
      <c r="J803" t="s">
        <v>12</v>
      </c>
      <c r="K803">
        <v>112414</v>
      </c>
      <c r="L803" t="s">
        <v>20</v>
      </c>
      <c r="M803" t="s">
        <v>50</v>
      </c>
      <c r="S803"/>
      <c r="T803"/>
      <c r="U803"/>
      <c r="V803"/>
      <c r="W803" s="15"/>
      <c r="X803" s="15"/>
      <c r="Y803" s="15"/>
      <c r="Z803" t="s">
        <v>243</v>
      </c>
      <c r="AB803" t="s">
        <v>244</v>
      </c>
      <c r="AC803" s="7">
        <v>42339</v>
      </c>
      <c r="AD803" t="s">
        <v>199</v>
      </c>
      <c r="AG803" s="13">
        <v>0.33</v>
      </c>
      <c r="AI803" t="s">
        <v>455</v>
      </c>
      <c r="AK803" s="27"/>
      <c r="AL803" s="28"/>
      <c r="AM803" s="29"/>
      <c r="AN803" s="29"/>
      <c r="AO803" s="26"/>
      <c r="AP803" s="26"/>
      <c r="AQ803" s="25"/>
    </row>
    <row r="804" spans="1:43" hidden="1" x14ac:dyDescent="0.35">
      <c r="A804" t="s">
        <v>849</v>
      </c>
      <c r="B804" t="s">
        <v>50</v>
      </c>
      <c r="C804" t="s">
        <v>12</v>
      </c>
      <c r="D804">
        <v>112414</v>
      </c>
      <c r="F804" s="7">
        <v>42339</v>
      </c>
      <c r="G804" t="s">
        <v>631</v>
      </c>
      <c r="H804">
        <v>0.01</v>
      </c>
      <c r="J804" t="s">
        <v>12</v>
      </c>
      <c r="K804">
        <v>112414</v>
      </c>
      <c r="L804" t="s">
        <v>21</v>
      </c>
      <c r="M804" t="s">
        <v>50</v>
      </c>
      <c r="S804"/>
      <c r="T804"/>
      <c r="U804"/>
      <c r="V804"/>
      <c r="W804" s="15"/>
      <c r="X804" s="15"/>
      <c r="Y804" s="15"/>
      <c r="Z804" t="s">
        <v>243</v>
      </c>
      <c r="AB804" t="s">
        <v>244</v>
      </c>
      <c r="AC804" s="7">
        <v>42339</v>
      </c>
      <c r="AD804" t="s">
        <v>200</v>
      </c>
      <c r="AG804" s="13">
        <v>0.01</v>
      </c>
      <c r="AI804" t="s">
        <v>455</v>
      </c>
      <c r="AK804" s="27"/>
      <c r="AL804" s="28"/>
      <c r="AM804" s="29"/>
      <c r="AN804" s="29"/>
      <c r="AO804" s="26"/>
      <c r="AP804" s="26"/>
      <c r="AQ804" s="25"/>
    </row>
    <row r="805" spans="1:43" hidden="1" x14ac:dyDescent="0.35">
      <c r="A805" t="s">
        <v>849</v>
      </c>
      <c r="B805" t="s">
        <v>50</v>
      </c>
      <c r="C805" t="s">
        <v>12</v>
      </c>
      <c r="D805">
        <v>112414</v>
      </c>
      <c r="F805" s="7">
        <v>42339</v>
      </c>
      <c r="G805" t="s">
        <v>775</v>
      </c>
      <c r="H805">
        <v>-0.33</v>
      </c>
      <c r="J805" t="s">
        <v>12</v>
      </c>
      <c r="K805">
        <v>112414</v>
      </c>
      <c r="L805" t="s">
        <v>589</v>
      </c>
      <c r="M805" t="s">
        <v>50</v>
      </c>
      <c r="S805"/>
      <c r="T805"/>
      <c r="U805"/>
      <c r="V805"/>
      <c r="W805" s="15"/>
      <c r="X805" s="15"/>
      <c r="Y805" s="15"/>
      <c r="Z805" t="s">
        <v>243</v>
      </c>
      <c r="AB805" t="s">
        <v>244</v>
      </c>
      <c r="AC805" s="7">
        <v>42339</v>
      </c>
      <c r="AD805" t="s">
        <v>617</v>
      </c>
      <c r="AG805" s="16">
        <v>-0.33</v>
      </c>
      <c r="AI805" t="s">
        <v>455</v>
      </c>
      <c r="AK805" s="27"/>
      <c r="AL805" s="28"/>
      <c r="AM805" s="29"/>
      <c r="AN805" s="29"/>
      <c r="AO805" s="26"/>
      <c r="AP805" s="26"/>
      <c r="AQ805" s="25"/>
    </row>
    <row r="806" spans="1:43" hidden="1" x14ac:dyDescent="0.35">
      <c r="A806" t="s">
        <v>849</v>
      </c>
      <c r="B806" t="s">
        <v>50</v>
      </c>
      <c r="C806" t="s">
        <v>12</v>
      </c>
      <c r="D806">
        <v>112414</v>
      </c>
      <c r="F806" s="7">
        <v>42339</v>
      </c>
      <c r="G806" t="s">
        <v>659</v>
      </c>
      <c r="H806">
        <v>-326.08999999999997</v>
      </c>
      <c r="J806" t="s">
        <v>12</v>
      </c>
      <c r="K806">
        <v>112414</v>
      </c>
      <c r="L806" t="s">
        <v>14</v>
      </c>
      <c r="M806" t="s">
        <v>50</v>
      </c>
      <c r="S806"/>
      <c r="T806"/>
      <c r="U806"/>
      <c r="V806"/>
      <c r="W806" s="15"/>
      <c r="X806" s="15"/>
      <c r="Y806" s="15"/>
      <c r="Z806" t="s">
        <v>243</v>
      </c>
      <c r="AB806" t="s">
        <v>244</v>
      </c>
      <c r="AC806" s="7">
        <v>42339</v>
      </c>
      <c r="AD806" t="s">
        <v>130</v>
      </c>
      <c r="AG806" s="16">
        <v>-326.08999999999997</v>
      </c>
      <c r="AI806" t="s">
        <v>455</v>
      </c>
      <c r="AK806" s="27"/>
      <c r="AL806" s="28"/>
      <c r="AM806" s="29"/>
      <c r="AN806" s="29"/>
      <c r="AO806" s="26"/>
      <c r="AP806" s="26"/>
      <c r="AQ806" s="25"/>
    </row>
    <row r="807" spans="1:43" hidden="1" x14ac:dyDescent="0.35">
      <c r="A807" t="s">
        <v>849</v>
      </c>
      <c r="B807" t="s">
        <v>51</v>
      </c>
      <c r="C807" t="s">
        <v>12</v>
      </c>
      <c r="D807">
        <v>112414</v>
      </c>
      <c r="F807" s="7">
        <v>42339</v>
      </c>
      <c r="G807" t="s">
        <v>102</v>
      </c>
      <c r="H807">
        <v>217.97</v>
      </c>
      <c r="J807" t="s">
        <v>12</v>
      </c>
      <c r="K807">
        <v>112414</v>
      </c>
      <c r="M807" t="s">
        <v>51</v>
      </c>
      <c r="N807" s="12" t="s">
        <v>249</v>
      </c>
      <c r="Z807" t="s">
        <v>243</v>
      </c>
      <c r="AB807" t="s">
        <v>244</v>
      </c>
      <c r="AC807" s="7">
        <v>42339</v>
      </c>
      <c r="AD807" t="s">
        <v>102</v>
      </c>
      <c r="AF807" t="s">
        <v>458</v>
      </c>
      <c r="AG807" s="16">
        <v>217.97</v>
      </c>
      <c r="AI807" t="s">
        <v>457</v>
      </c>
      <c r="AK807" s="27"/>
      <c r="AL807" s="28"/>
      <c r="AM807" s="29"/>
      <c r="AN807" s="29"/>
      <c r="AO807" s="26"/>
      <c r="AP807" s="26"/>
      <c r="AQ807" s="25"/>
    </row>
    <row r="808" spans="1:43" hidden="1" x14ac:dyDescent="0.35">
      <c r="A808" t="s">
        <v>849</v>
      </c>
      <c r="B808" t="s">
        <v>51</v>
      </c>
      <c r="C808" t="s">
        <v>12</v>
      </c>
      <c r="D808">
        <v>112414</v>
      </c>
      <c r="F808" s="7">
        <v>42339</v>
      </c>
      <c r="G808" t="s">
        <v>150</v>
      </c>
      <c r="H808">
        <v>107.5</v>
      </c>
      <c r="J808" t="s">
        <v>12</v>
      </c>
      <c r="K808">
        <v>112414</v>
      </c>
      <c r="M808" t="s">
        <v>51</v>
      </c>
      <c r="S808"/>
      <c r="T808"/>
      <c r="U808"/>
      <c r="V808"/>
      <c r="W808" s="15"/>
      <c r="X808" s="15"/>
      <c r="Y808" s="15"/>
      <c r="Z808" t="s">
        <v>243</v>
      </c>
      <c r="AB808" t="s">
        <v>244</v>
      </c>
      <c r="AC808" s="7">
        <v>42339</v>
      </c>
      <c r="AD808" t="s">
        <v>150</v>
      </c>
      <c r="AG808" s="13">
        <v>107.5</v>
      </c>
      <c r="AI808" t="s">
        <v>457</v>
      </c>
      <c r="AK808" s="27"/>
      <c r="AL808" s="28"/>
      <c r="AM808" s="29"/>
      <c r="AN808" s="29"/>
      <c r="AO808" s="26"/>
      <c r="AP808" s="26"/>
      <c r="AQ808" s="25"/>
    </row>
    <row r="809" spans="1:43" hidden="1" x14ac:dyDescent="0.35">
      <c r="A809" t="s">
        <v>849</v>
      </c>
      <c r="B809" t="s">
        <v>51</v>
      </c>
      <c r="C809" t="s">
        <v>12</v>
      </c>
      <c r="D809">
        <v>112414</v>
      </c>
      <c r="F809" s="7">
        <v>42339</v>
      </c>
      <c r="G809" t="s">
        <v>630</v>
      </c>
      <c r="H809">
        <v>0.25</v>
      </c>
      <c r="J809" t="s">
        <v>12</v>
      </c>
      <c r="K809">
        <v>112414</v>
      </c>
      <c r="L809" t="s">
        <v>20</v>
      </c>
      <c r="M809" t="s">
        <v>51</v>
      </c>
      <c r="S809"/>
      <c r="T809"/>
      <c r="U809"/>
      <c r="V809"/>
      <c r="W809" s="15"/>
      <c r="X809" s="15"/>
      <c r="Y809" s="15"/>
      <c r="Z809" t="s">
        <v>243</v>
      </c>
      <c r="AB809" t="s">
        <v>244</v>
      </c>
      <c r="AC809" s="7">
        <v>42339</v>
      </c>
      <c r="AD809" t="s">
        <v>201</v>
      </c>
      <c r="AG809" s="13">
        <v>0.25</v>
      </c>
      <c r="AI809" t="s">
        <v>457</v>
      </c>
      <c r="AK809" s="27"/>
      <c r="AL809" s="28"/>
      <c r="AM809" s="29"/>
      <c r="AN809" s="29"/>
      <c r="AO809" s="26"/>
      <c r="AP809" s="26"/>
      <c r="AQ809" s="25"/>
    </row>
    <row r="810" spans="1:43" hidden="1" x14ac:dyDescent="0.35">
      <c r="A810" t="s">
        <v>849</v>
      </c>
      <c r="B810" t="s">
        <v>51</v>
      </c>
      <c r="C810" t="s">
        <v>12</v>
      </c>
      <c r="D810">
        <v>112414</v>
      </c>
      <c r="F810" s="7">
        <v>42339</v>
      </c>
      <c r="G810" t="s">
        <v>631</v>
      </c>
      <c r="H810">
        <v>0.01</v>
      </c>
      <c r="J810" t="s">
        <v>12</v>
      </c>
      <c r="K810">
        <v>112414</v>
      </c>
      <c r="L810" t="s">
        <v>21</v>
      </c>
      <c r="M810" t="s">
        <v>51</v>
      </c>
      <c r="S810"/>
      <c r="T810"/>
      <c r="U810"/>
      <c r="V810"/>
      <c r="W810" s="15"/>
      <c r="X810" s="15"/>
      <c r="Y810" s="15"/>
      <c r="Z810" t="s">
        <v>243</v>
      </c>
      <c r="AB810" t="s">
        <v>244</v>
      </c>
      <c r="AC810" s="7">
        <v>42339</v>
      </c>
      <c r="AD810" t="s">
        <v>202</v>
      </c>
      <c r="AG810" s="13">
        <v>0.01</v>
      </c>
      <c r="AI810" t="s">
        <v>457</v>
      </c>
      <c r="AK810" s="27"/>
      <c r="AL810" s="28"/>
      <c r="AM810" s="29"/>
      <c r="AN810" s="29"/>
      <c r="AO810" s="26"/>
      <c r="AP810" s="26"/>
      <c r="AQ810" s="25"/>
    </row>
    <row r="811" spans="1:43" hidden="1" x14ac:dyDescent="0.35">
      <c r="A811" t="s">
        <v>849</v>
      </c>
      <c r="B811" t="s">
        <v>51</v>
      </c>
      <c r="C811" t="s">
        <v>12</v>
      </c>
      <c r="D811">
        <v>112414</v>
      </c>
      <c r="F811" s="7">
        <v>42339</v>
      </c>
      <c r="G811" t="s">
        <v>776</v>
      </c>
      <c r="H811">
        <v>-0.34</v>
      </c>
      <c r="J811" t="s">
        <v>12</v>
      </c>
      <c r="K811">
        <v>112414</v>
      </c>
      <c r="L811" t="s">
        <v>589</v>
      </c>
      <c r="M811" t="s">
        <v>51</v>
      </c>
      <c r="S811"/>
      <c r="T811"/>
      <c r="U811"/>
      <c r="V811"/>
      <c r="W811" s="15"/>
      <c r="X811" s="15"/>
      <c r="Y811" s="15"/>
      <c r="Z811" t="s">
        <v>243</v>
      </c>
      <c r="AB811" t="s">
        <v>244</v>
      </c>
      <c r="AC811" s="7">
        <v>42339</v>
      </c>
      <c r="AD811" t="s">
        <v>618</v>
      </c>
      <c r="AG811" s="16">
        <v>-0.34</v>
      </c>
      <c r="AI811" t="s">
        <v>457</v>
      </c>
      <c r="AK811" s="27"/>
      <c r="AL811" s="28"/>
      <c r="AM811" s="29"/>
      <c r="AN811" s="29"/>
      <c r="AO811" s="26"/>
      <c r="AP811" s="26"/>
      <c r="AQ811" s="25"/>
    </row>
    <row r="812" spans="1:43" hidden="1" x14ac:dyDescent="0.35">
      <c r="A812" t="s">
        <v>849</v>
      </c>
      <c r="B812" t="s">
        <v>51</v>
      </c>
      <c r="C812" t="s">
        <v>12</v>
      </c>
      <c r="D812">
        <v>112414</v>
      </c>
      <c r="F812" s="7">
        <v>42339</v>
      </c>
      <c r="G812" t="s">
        <v>660</v>
      </c>
      <c r="H812">
        <v>-325.39</v>
      </c>
      <c r="J812" t="s">
        <v>12</v>
      </c>
      <c r="K812">
        <v>112414</v>
      </c>
      <c r="L812" t="s">
        <v>14</v>
      </c>
      <c r="M812" t="s">
        <v>51</v>
      </c>
      <c r="S812"/>
      <c r="T812"/>
      <c r="U812"/>
      <c r="V812"/>
      <c r="W812" s="15"/>
      <c r="X812" s="15"/>
      <c r="Y812" s="15"/>
      <c r="Z812" t="s">
        <v>243</v>
      </c>
      <c r="AB812" t="s">
        <v>244</v>
      </c>
      <c r="AC812" s="7">
        <v>42339</v>
      </c>
      <c r="AD812" t="s">
        <v>131</v>
      </c>
      <c r="AG812" s="16">
        <v>-325.39</v>
      </c>
      <c r="AI812" t="s">
        <v>457</v>
      </c>
      <c r="AK812" s="27"/>
      <c r="AL812" s="28"/>
      <c r="AM812" s="29"/>
      <c r="AN812" s="29"/>
      <c r="AO812" s="26"/>
      <c r="AP812" s="26"/>
      <c r="AQ812" s="25"/>
    </row>
    <row r="813" spans="1:43" hidden="1" x14ac:dyDescent="0.35">
      <c r="A813" t="s">
        <v>849</v>
      </c>
      <c r="B813" t="s">
        <v>52</v>
      </c>
      <c r="C813" t="s">
        <v>12</v>
      </c>
      <c r="D813">
        <v>112414</v>
      </c>
      <c r="F813" s="7">
        <v>42339</v>
      </c>
      <c r="G813" t="s">
        <v>102</v>
      </c>
      <c r="H813">
        <v>330.01</v>
      </c>
      <c r="J813" t="s">
        <v>12</v>
      </c>
      <c r="K813">
        <v>112414</v>
      </c>
      <c r="M813" t="s">
        <v>52</v>
      </c>
      <c r="N813" s="12" t="s">
        <v>249</v>
      </c>
      <c r="Z813" t="s">
        <v>243</v>
      </c>
      <c r="AB813" t="s">
        <v>244</v>
      </c>
      <c r="AC813" s="7">
        <v>42339</v>
      </c>
      <c r="AD813" t="s">
        <v>102</v>
      </c>
      <c r="AF813" t="s">
        <v>460</v>
      </c>
      <c r="AG813" s="16">
        <v>330.01</v>
      </c>
      <c r="AI813" t="s">
        <v>459</v>
      </c>
      <c r="AK813" s="59">
        <v>378.72</v>
      </c>
      <c r="AL813" s="28"/>
      <c r="AM813" s="29"/>
      <c r="AN813" s="29"/>
      <c r="AO813" s="26"/>
      <c r="AP813" s="26"/>
      <c r="AQ813" s="25"/>
    </row>
    <row r="814" spans="1:43" hidden="1" x14ac:dyDescent="0.35">
      <c r="A814" t="s">
        <v>849</v>
      </c>
      <c r="B814" t="s">
        <v>52</v>
      </c>
      <c r="C814" t="s">
        <v>12</v>
      </c>
      <c r="D814">
        <v>112414</v>
      </c>
      <c r="F814" s="7">
        <v>42339</v>
      </c>
      <c r="G814" t="s">
        <v>630</v>
      </c>
      <c r="H814">
        <v>0.36</v>
      </c>
      <c r="J814" t="s">
        <v>12</v>
      </c>
      <c r="K814">
        <v>112414</v>
      </c>
      <c r="L814" t="s">
        <v>20</v>
      </c>
      <c r="M814" t="s">
        <v>52</v>
      </c>
      <c r="S814"/>
      <c r="T814"/>
      <c r="U814"/>
      <c r="V814"/>
      <c r="W814" s="15"/>
      <c r="X814" s="15"/>
      <c r="Y814" s="15"/>
      <c r="Z814" t="s">
        <v>243</v>
      </c>
      <c r="AB814" t="s">
        <v>244</v>
      </c>
      <c r="AC814" s="7">
        <v>42339</v>
      </c>
      <c r="AD814" t="s">
        <v>203</v>
      </c>
      <c r="AG814" s="13">
        <v>0.36</v>
      </c>
      <c r="AI814" t="s">
        <v>459</v>
      </c>
      <c r="AK814" s="27"/>
      <c r="AL814" s="28"/>
      <c r="AM814" s="29"/>
      <c r="AN814" s="29"/>
      <c r="AO814" s="26"/>
      <c r="AP814" s="26"/>
      <c r="AQ814" s="25"/>
    </row>
    <row r="815" spans="1:43" hidden="1" x14ac:dyDescent="0.35">
      <c r="A815" t="s">
        <v>849</v>
      </c>
      <c r="B815" t="s">
        <v>52</v>
      </c>
      <c r="C815" t="s">
        <v>12</v>
      </c>
      <c r="D815">
        <v>112414</v>
      </c>
      <c r="F815" s="7">
        <v>42339</v>
      </c>
      <c r="G815" t="s">
        <v>631</v>
      </c>
      <c r="H815">
        <v>0.01</v>
      </c>
      <c r="J815" t="s">
        <v>12</v>
      </c>
      <c r="K815">
        <v>112414</v>
      </c>
      <c r="L815" t="s">
        <v>21</v>
      </c>
      <c r="M815" t="s">
        <v>52</v>
      </c>
      <c r="S815"/>
      <c r="T815"/>
      <c r="U815"/>
      <c r="V815"/>
      <c r="W815" s="15"/>
      <c r="X815" s="15"/>
      <c r="Y815" s="15"/>
      <c r="Z815" t="s">
        <v>243</v>
      </c>
      <c r="AB815" t="s">
        <v>244</v>
      </c>
      <c r="AC815" s="7">
        <v>42339</v>
      </c>
      <c r="AD815" t="s">
        <v>204</v>
      </c>
      <c r="AG815" s="13">
        <v>0.01</v>
      </c>
      <c r="AI815" t="s">
        <v>459</v>
      </c>
      <c r="AK815" s="27"/>
      <c r="AL815" s="28"/>
      <c r="AM815" s="29"/>
      <c r="AN815" s="29"/>
      <c r="AO815" s="26"/>
      <c r="AP815" s="26"/>
      <c r="AQ815" s="25"/>
    </row>
    <row r="816" spans="1:43" hidden="1" x14ac:dyDescent="0.35">
      <c r="A816" t="s">
        <v>849</v>
      </c>
      <c r="B816" t="s">
        <v>52</v>
      </c>
      <c r="C816" t="s">
        <v>12</v>
      </c>
      <c r="D816">
        <v>112414</v>
      </c>
      <c r="F816" s="7">
        <v>42339</v>
      </c>
      <c r="G816" t="s">
        <v>777</v>
      </c>
      <c r="H816">
        <v>-0.33</v>
      </c>
      <c r="J816" t="s">
        <v>12</v>
      </c>
      <c r="K816">
        <v>112414</v>
      </c>
      <c r="L816" t="s">
        <v>589</v>
      </c>
      <c r="M816" t="s">
        <v>52</v>
      </c>
      <c r="S816"/>
      <c r="T816"/>
      <c r="U816"/>
      <c r="V816"/>
      <c r="W816" s="15"/>
      <c r="X816" s="15"/>
      <c r="Y816" s="15"/>
      <c r="Z816" t="s">
        <v>243</v>
      </c>
      <c r="AB816" t="s">
        <v>244</v>
      </c>
      <c r="AC816" s="7">
        <v>42339</v>
      </c>
      <c r="AD816" t="s">
        <v>619</v>
      </c>
      <c r="AG816" s="16">
        <v>-0.33</v>
      </c>
      <c r="AI816" t="s">
        <v>459</v>
      </c>
      <c r="AK816" s="27"/>
      <c r="AL816" s="28"/>
      <c r="AM816" s="29"/>
      <c r="AN816" s="29"/>
      <c r="AO816" s="26"/>
      <c r="AP816" s="26"/>
      <c r="AQ816" s="25"/>
    </row>
    <row r="817" spans="1:43" hidden="1" x14ac:dyDescent="0.35">
      <c r="A817" t="s">
        <v>849</v>
      </c>
      <c r="B817" t="s">
        <v>52</v>
      </c>
      <c r="C817" t="s">
        <v>12</v>
      </c>
      <c r="D817">
        <v>112414</v>
      </c>
      <c r="F817" s="7">
        <v>42339</v>
      </c>
      <c r="G817" t="s">
        <v>143</v>
      </c>
      <c r="H817">
        <v>-4.1299999999999795</v>
      </c>
      <c r="J817" t="s">
        <v>12</v>
      </c>
      <c r="K817">
        <v>112414</v>
      </c>
      <c r="M817" t="s">
        <v>52</v>
      </c>
      <c r="S817"/>
      <c r="T817"/>
      <c r="U817"/>
      <c r="V817"/>
      <c r="W817" s="15"/>
      <c r="X817" s="15"/>
      <c r="Y817" s="15"/>
      <c r="Z817" t="s">
        <v>243</v>
      </c>
      <c r="AB817" t="s">
        <v>244</v>
      </c>
      <c r="AC817" s="7">
        <v>42339</v>
      </c>
      <c r="AD817" t="s">
        <v>143</v>
      </c>
      <c r="AG817" s="13">
        <v>-4.1299999999999795</v>
      </c>
      <c r="AI817" t="s">
        <v>459</v>
      </c>
      <c r="AK817" s="27"/>
      <c r="AL817" s="28"/>
      <c r="AM817" s="29"/>
      <c r="AN817" s="29"/>
      <c r="AO817" s="26"/>
      <c r="AP817" s="26"/>
      <c r="AQ817" s="25"/>
    </row>
    <row r="818" spans="1:43" hidden="1" x14ac:dyDescent="0.35">
      <c r="A818" t="s">
        <v>849</v>
      </c>
      <c r="B818" t="s">
        <v>52</v>
      </c>
      <c r="C818" t="s">
        <v>12</v>
      </c>
      <c r="D818">
        <v>112414</v>
      </c>
      <c r="F818" s="7">
        <v>42339</v>
      </c>
      <c r="G818" t="s">
        <v>661</v>
      </c>
      <c r="H818">
        <v>-325.92</v>
      </c>
      <c r="J818" t="s">
        <v>12</v>
      </c>
      <c r="K818">
        <v>112414</v>
      </c>
      <c r="L818" t="s">
        <v>14</v>
      </c>
      <c r="M818" t="s">
        <v>52</v>
      </c>
      <c r="S818"/>
      <c r="T818"/>
      <c r="U818"/>
      <c r="V818"/>
      <c r="W818" s="15"/>
      <c r="X818" s="15"/>
      <c r="Y818" s="15"/>
      <c r="Z818" t="s">
        <v>243</v>
      </c>
      <c r="AB818" t="s">
        <v>244</v>
      </c>
      <c r="AC818" s="7">
        <v>42339</v>
      </c>
      <c r="AD818" t="s">
        <v>132</v>
      </c>
      <c r="AG818" s="16">
        <v>-325.92</v>
      </c>
      <c r="AI818" t="s">
        <v>459</v>
      </c>
      <c r="AK818" s="53"/>
      <c r="AL818" s="28"/>
      <c r="AM818" s="29"/>
      <c r="AN818" s="29"/>
      <c r="AO818" s="26"/>
      <c r="AP818" s="26"/>
      <c r="AQ818" s="25"/>
    </row>
    <row r="819" spans="1:43" hidden="1" x14ac:dyDescent="0.35">
      <c r="A819" t="s">
        <v>845</v>
      </c>
      <c r="B819" t="s">
        <v>32</v>
      </c>
      <c r="C819" t="s">
        <v>12</v>
      </c>
      <c r="D819">
        <v>22115</v>
      </c>
      <c r="F819" s="7">
        <v>42345</v>
      </c>
      <c r="G819" t="s">
        <v>587</v>
      </c>
      <c r="H819">
        <v>0</v>
      </c>
      <c r="J819" t="s">
        <v>12</v>
      </c>
      <c r="K819">
        <v>22115</v>
      </c>
      <c r="L819" t="s">
        <v>15</v>
      </c>
      <c r="M819" t="str">
        <f>M816</f>
        <v>WSTG</v>
      </c>
      <c r="S819" t="e">
        <f t="shared" ref="S819:S866" si="39">SUM(T819:V819)</f>
        <v>#VALUE!</v>
      </c>
      <c r="T819" t="e">
        <f>SUMPRODUCT(--($D$2:M818=M819), --($B$2:K818=112414),$H$2:Q818)</f>
        <v>#VALUE!</v>
      </c>
      <c r="U819" t="e">
        <f>SUMPRODUCT(--($D$2:M818=M819), --($B$2:K818=22115),$H$2:Q818)</f>
        <v>#VALUE!</v>
      </c>
      <c r="V819" t="e">
        <f>SUMPRODUCT(--($D$2:M818=M819), --($B$2:K818=52815),$H$2:Q818)</f>
        <v>#VALUE!</v>
      </c>
      <c r="W819" s="15"/>
      <c r="X819" s="15"/>
      <c r="Y819" s="15"/>
      <c r="Z819" t="s">
        <v>243</v>
      </c>
      <c r="AB819" t="s">
        <v>244</v>
      </c>
      <c r="AC819" s="7">
        <f>AC816</f>
        <v>42339</v>
      </c>
      <c r="AD819" t="str">
        <f>M819&amp;" - "&amp;L819&amp;" - "&amp;J819&amp;" - "&amp;K819</f>
        <v>WSTG - Div - Mt - 22115</v>
      </c>
      <c r="AG819" s="13">
        <f>-AG818</f>
        <v>325.92</v>
      </c>
      <c r="AI819" t="str">
        <f t="shared" ref="AI819:AI866" si="40">"Dividend from "&amp;M819&amp;" - "&amp;J819&amp;" - "&amp;K819</f>
        <v>Dividend from WSTG - Mt - 22115</v>
      </c>
      <c r="AK819" s="27"/>
      <c r="AL819" s="30"/>
      <c r="AM819" s="29"/>
      <c r="AN819" s="29"/>
      <c r="AO819" s="26"/>
      <c r="AP819" s="31"/>
    </row>
    <row r="820" spans="1:43" hidden="1" x14ac:dyDescent="0.35">
      <c r="A820" t="s">
        <v>845</v>
      </c>
      <c r="B820" t="s">
        <v>32</v>
      </c>
      <c r="C820" t="s">
        <v>12</v>
      </c>
      <c r="D820">
        <v>22115</v>
      </c>
      <c r="F820" s="7">
        <v>42345</v>
      </c>
      <c r="G820" t="s">
        <v>102</v>
      </c>
      <c r="H820">
        <v>0</v>
      </c>
      <c r="J820" t="s">
        <v>12</v>
      </c>
      <c r="K820">
        <v>22115</v>
      </c>
      <c r="L820" t="s">
        <v>15</v>
      </c>
      <c r="M820" t="str">
        <f>M818</f>
        <v>WSTG</v>
      </c>
      <c r="N820" s="12" t="s">
        <v>249</v>
      </c>
      <c r="R820" s="13" t="e">
        <f>ROUND(IF(K820=112414,W820,IF(K820=22115,X820,Y820))*AP818,2)</f>
        <v>#VALUE!</v>
      </c>
      <c r="S820" t="e">
        <f t="shared" si="39"/>
        <v>#VALUE!</v>
      </c>
      <c r="T820" t="e">
        <f>SUMPRODUCT(--($D$2:M819=M820), --($B$2:K819=112414),$H$2:Q819)</f>
        <v>#VALUE!</v>
      </c>
      <c r="U820" t="e">
        <f>SUMPRODUCT(--($D$2:M819=M820), --($B$2:K819=22115),$H$2:Q819)</f>
        <v>#VALUE!</v>
      </c>
      <c r="V820" t="e">
        <f>SUMPRODUCT(--($D$2:M819=M820), --($B$2:K819=52815),$H$2:Q819)</f>
        <v>#VALUE!</v>
      </c>
      <c r="W820" s="15" t="e">
        <f>T820/S820</f>
        <v>#VALUE!</v>
      </c>
      <c r="X820" s="15" t="e">
        <f>U820/S820</f>
        <v>#VALUE!</v>
      </c>
      <c r="Y820" s="15" t="e">
        <f>V820/S820</f>
        <v>#VALUE!</v>
      </c>
      <c r="Z820" t="s">
        <v>243</v>
      </c>
      <c r="AB820" t="s">
        <v>244</v>
      </c>
      <c r="AC820" s="7">
        <f>AC818</f>
        <v>42339</v>
      </c>
      <c r="AD820" t="s">
        <v>102</v>
      </c>
      <c r="AF820" t="str">
        <f>"Cash From "&amp;AI820</f>
        <v>Cash From Dividend from WSTG - Mt - 22115</v>
      </c>
      <c r="AG820" s="16" t="e">
        <f>R820</f>
        <v>#VALUE!</v>
      </c>
      <c r="AI820" t="str">
        <f t="shared" si="40"/>
        <v>Dividend from WSTG - Mt - 22115</v>
      </c>
      <c r="AK820" s="27"/>
      <c r="AL820" s="30"/>
      <c r="AM820" s="29"/>
      <c r="AN820" s="29"/>
      <c r="AO820" s="26"/>
      <c r="AP820" s="31"/>
    </row>
    <row r="821" spans="1:43" hidden="1" x14ac:dyDescent="0.35">
      <c r="A821" t="s">
        <v>845</v>
      </c>
      <c r="B821" t="s">
        <v>32</v>
      </c>
      <c r="C821" t="s">
        <v>12</v>
      </c>
      <c r="D821">
        <v>52815</v>
      </c>
      <c r="F821" s="7">
        <v>42345</v>
      </c>
      <c r="G821" t="s">
        <v>102</v>
      </c>
      <c r="H821">
        <v>1.57</v>
      </c>
      <c r="J821" t="s">
        <v>12</v>
      </c>
      <c r="K821">
        <v>52815</v>
      </c>
      <c r="L821" t="s">
        <v>15</v>
      </c>
      <c r="M821" t="str">
        <f>M819</f>
        <v>WSTG</v>
      </c>
      <c r="N821" s="12" t="s">
        <v>249</v>
      </c>
      <c r="R821" s="13">
        <f>AP817-R817-R819</f>
        <v>0</v>
      </c>
      <c r="S821" t="e">
        <f t="shared" si="39"/>
        <v>#VALUE!</v>
      </c>
      <c r="T821" t="e">
        <f>SUMPRODUCT(--($D$2:M820=M821), --($B$2:K820=112414),$H$2:Q820)</f>
        <v>#VALUE!</v>
      </c>
      <c r="U821" t="e">
        <f>SUMPRODUCT(--($D$2:M820=M821), --($B$2:K820=22115),$H$2:Q820)</f>
        <v>#VALUE!</v>
      </c>
      <c r="V821" t="e">
        <f>SUMPRODUCT(--($D$2:M820=M821), --($B$2:K820=52815),$H$2:Q820)</f>
        <v>#VALUE!</v>
      </c>
      <c r="W821" s="15" t="e">
        <f>T821/S821</f>
        <v>#VALUE!</v>
      </c>
      <c r="X821" s="15" t="e">
        <f>U821/S821</f>
        <v>#VALUE!</v>
      </c>
      <c r="Y821" s="15" t="e">
        <f>V821/S821</f>
        <v>#VALUE!</v>
      </c>
      <c r="Z821" t="s">
        <v>243</v>
      </c>
      <c r="AB821" t="s">
        <v>244</v>
      </c>
      <c r="AC821" s="7">
        <f>AC819</f>
        <v>42339</v>
      </c>
      <c r="AD821" t="s">
        <v>102</v>
      </c>
      <c r="AF821" t="str">
        <f>"Cash From "&amp;AI821</f>
        <v>Cash From Dividend from WSTG - Mt - 52815</v>
      </c>
      <c r="AG821" s="16">
        <f>R821</f>
        <v>0</v>
      </c>
      <c r="AI821" t="str">
        <f t="shared" si="40"/>
        <v>Dividend from WSTG - Mt - 52815</v>
      </c>
      <c r="AK821" s="27"/>
      <c r="AL821" s="30"/>
      <c r="AM821" s="29"/>
      <c r="AN821" s="29"/>
      <c r="AO821" s="26"/>
      <c r="AP821" s="31"/>
    </row>
    <row r="822" spans="1:43" hidden="1" x14ac:dyDescent="0.35">
      <c r="A822" t="s">
        <v>845</v>
      </c>
      <c r="B822" t="s">
        <v>32</v>
      </c>
      <c r="C822" t="s">
        <v>12</v>
      </c>
      <c r="D822">
        <v>52815</v>
      </c>
      <c r="F822" s="7">
        <v>42345</v>
      </c>
      <c r="G822" t="s">
        <v>587</v>
      </c>
      <c r="H822">
        <v>-1.57</v>
      </c>
      <c r="J822" t="s">
        <v>12</v>
      </c>
      <c r="K822">
        <v>52815</v>
      </c>
      <c r="L822" t="s">
        <v>15</v>
      </c>
      <c r="M822" t="str">
        <f>M819</f>
        <v>WSTG</v>
      </c>
      <c r="S822" t="e">
        <f t="shared" si="39"/>
        <v>#VALUE!</v>
      </c>
      <c r="T822" t="e">
        <f>SUMPRODUCT(--($D$2:M821=M822), --($B$2:K821=112414),$H$2:Q821)</f>
        <v>#VALUE!</v>
      </c>
      <c r="U822" t="e">
        <f>SUMPRODUCT(--($D$2:M821=M822), --($B$2:K821=22115),$H$2:Q821)</f>
        <v>#VALUE!</v>
      </c>
      <c r="V822" t="e">
        <f>SUMPRODUCT(--($D$2:M821=M822), --($B$2:K821=52815),$H$2:Q821)</f>
        <v>#VALUE!</v>
      </c>
      <c r="W822" s="15"/>
      <c r="X822" s="15"/>
      <c r="Y822" s="15"/>
      <c r="Z822" t="s">
        <v>243</v>
      </c>
      <c r="AB822" t="s">
        <v>244</v>
      </c>
      <c r="AC822" s="7">
        <f>AC819</f>
        <v>42339</v>
      </c>
      <c r="AD822" t="str">
        <f>M822&amp;" - "&amp;L822&amp;" - "&amp;J822&amp;" - "&amp;K822</f>
        <v>WSTG - Div - Mt - 52815</v>
      </c>
      <c r="AG822" s="13">
        <f>-AG821</f>
        <v>0</v>
      </c>
      <c r="AI822" t="str">
        <f t="shared" si="40"/>
        <v>Dividend from WSTG - Mt - 52815</v>
      </c>
      <c r="AK822" s="27"/>
      <c r="AL822" s="30"/>
      <c r="AM822" s="29"/>
      <c r="AN822" s="29"/>
      <c r="AO822" s="26"/>
      <c r="AP822" s="31"/>
    </row>
    <row r="823" spans="1:43" hidden="1" x14ac:dyDescent="0.35">
      <c r="A823" t="s">
        <v>845</v>
      </c>
      <c r="B823" t="s">
        <v>32</v>
      </c>
      <c r="C823" t="s">
        <v>12</v>
      </c>
      <c r="D823">
        <v>112414</v>
      </c>
      <c r="F823" s="7">
        <v>42345</v>
      </c>
      <c r="G823" t="s">
        <v>102</v>
      </c>
      <c r="H823">
        <v>1.66</v>
      </c>
      <c r="J823" t="s">
        <v>12</v>
      </c>
      <c r="K823">
        <v>112414</v>
      </c>
      <c r="L823" t="s">
        <v>15</v>
      </c>
      <c r="M823" t="s">
        <v>32</v>
      </c>
      <c r="N823" s="12" t="s">
        <v>249</v>
      </c>
      <c r="R823" s="13" t="e">
        <f>ROUND(IF(K823=112414,W823,IF(K823=22115,X823,Y823))*AP823,2)</f>
        <v>#VALUE!</v>
      </c>
      <c r="S823" t="e">
        <f t="shared" si="39"/>
        <v>#VALUE!</v>
      </c>
      <c r="T823" t="e">
        <f>SUMPRODUCT(--($D$2:M822=M823), --($B$2:K822=112414),$H$2:Q822)</f>
        <v>#VALUE!</v>
      </c>
      <c r="U823" t="e">
        <f>SUMPRODUCT(--($D$2:M822=M823), --($B$2:K822=22115),$H$2:Q822)</f>
        <v>#VALUE!</v>
      </c>
      <c r="V823" t="e">
        <f>SUMPRODUCT(--($D$2:M822=M823), --($B$2:K822=52815),$H$2:Q822)</f>
        <v>#VALUE!</v>
      </c>
      <c r="W823" s="15" t="e">
        <f>T823/S823</f>
        <v>#VALUE!</v>
      </c>
      <c r="X823" s="15" t="e">
        <f>U823/S823</f>
        <v>#VALUE!</v>
      </c>
      <c r="Y823" s="15" t="e">
        <f>V823/S823</f>
        <v>#VALUE!</v>
      </c>
      <c r="Z823" t="s">
        <v>243</v>
      </c>
      <c r="AB823" t="s">
        <v>244</v>
      </c>
      <c r="AC823" s="7">
        <f>AK823</f>
        <v>42345</v>
      </c>
      <c r="AD823" t="s">
        <v>102</v>
      </c>
      <c r="AF823" t="str">
        <f>"Cash From "&amp;AI823</f>
        <v>Cash From Dividend from DLX - Mt - 112414</v>
      </c>
      <c r="AG823" s="16" t="e">
        <f>R823</f>
        <v>#VALUE!</v>
      </c>
      <c r="AI823" t="str">
        <f t="shared" si="40"/>
        <v>Dividend from DLX - Mt - 112414</v>
      </c>
      <c r="AK823" s="27">
        <v>42345</v>
      </c>
      <c r="AL823" s="30" t="s">
        <v>461</v>
      </c>
      <c r="AM823" s="29" t="s">
        <v>328</v>
      </c>
      <c r="AN823" s="29" t="s">
        <v>329</v>
      </c>
      <c r="AO823" s="26" t="s">
        <v>329</v>
      </c>
      <c r="AP823" s="31">
        <v>3.23</v>
      </c>
      <c r="AQ823" s="25"/>
    </row>
    <row r="824" spans="1:43" hidden="1" x14ac:dyDescent="0.35">
      <c r="A824" t="s">
        <v>845</v>
      </c>
      <c r="B824" t="s">
        <v>32</v>
      </c>
      <c r="C824" t="s">
        <v>12</v>
      </c>
      <c r="D824">
        <v>112414</v>
      </c>
      <c r="F824" s="7">
        <v>42345</v>
      </c>
      <c r="G824" t="s">
        <v>587</v>
      </c>
      <c r="H824">
        <v>-1.66</v>
      </c>
      <c r="J824" t="s">
        <v>12</v>
      </c>
      <c r="K824">
        <v>112414</v>
      </c>
      <c r="L824" t="s">
        <v>15</v>
      </c>
      <c r="M824" t="str">
        <f>M823</f>
        <v>DLX</v>
      </c>
      <c r="N824" s="12" t="str">
        <f>AL823</f>
        <v>10.7500 SHRS DELUXE CORP RD 11/23 PD 12/07/15</v>
      </c>
      <c r="O824" s="12" t="str">
        <f>LEFT(N824,(FIND(" ",N824,1)-1))</f>
        <v>10.7500</v>
      </c>
      <c r="P824" s="12" t="e">
        <f>_xlfn.NUMBERVALUE(O824)=S824</f>
        <v>#VALUE!</v>
      </c>
      <c r="S824" t="e">
        <f t="shared" si="39"/>
        <v>#VALUE!</v>
      </c>
      <c r="T824" t="e">
        <f>SUMPRODUCT(--($D$2:M823=M824), --($B$2:K823=112414),$H$2:Q823)</f>
        <v>#VALUE!</v>
      </c>
      <c r="U824" t="e">
        <f>SUMPRODUCT(--($D$2:M823=M824), --($B$2:K823=22115),$H$2:Q823)</f>
        <v>#VALUE!</v>
      </c>
      <c r="V824" t="e">
        <f>SUMPRODUCT(--($D$2:M823=M824), --($B$2:K823=52815),$H$2:Q823)</f>
        <v>#VALUE!</v>
      </c>
      <c r="W824" s="15"/>
      <c r="X824" s="15"/>
      <c r="Y824" s="15"/>
      <c r="Z824" t="s">
        <v>243</v>
      </c>
      <c r="AB824" t="s">
        <v>244</v>
      </c>
      <c r="AC824" s="7">
        <f>AC823</f>
        <v>42345</v>
      </c>
      <c r="AD824" t="str">
        <f>M824&amp;" - "&amp;L824&amp;" - "&amp;J824&amp;" - "&amp;K824</f>
        <v>DLX - Div - Mt - 112414</v>
      </c>
      <c r="AG824" s="13" t="e">
        <f>-AG823</f>
        <v>#VALUE!</v>
      </c>
      <c r="AI824" t="str">
        <f t="shared" si="40"/>
        <v>Dividend from DLX - Mt - 112414</v>
      </c>
      <c r="AK824" s="27"/>
      <c r="AL824" s="30"/>
      <c r="AM824" s="29"/>
      <c r="AN824" s="29"/>
      <c r="AO824" s="26"/>
      <c r="AP824" s="31"/>
    </row>
    <row r="825" spans="1:43" hidden="1" x14ac:dyDescent="0.35">
      <c r="A825" t="s">
        <v>845</v>
      </c>
      <c r="B825" t="s">
        <v>36</v>
      </c>
      <c r="C825" t="s">
        <v>12</v>
      </c>
      <c r="D825">
        <v>22115</v>
      </c>
      <c r="F825" s="7">
        <v>42347</v>
      </c>
      <c r="G825" t="s">
        <v>102</v>
      </c>
      <c r="H825">
        <v>2.94</v>
      </c>
      <c r="J825" t="s">
        <v>12</v>
      </c>
      <c r="K825">
        <v>22115</v>
      </c>
      <c r="L825" t="s">
        <v>15</v>
      </c>
      <c r="M825" t="str">
        <f>M823</f>
        <v>DLX</v>
      </c>
      <c r="N825" s="12" t="s">
        <v>249</v>
      </c>
      <c r="R825" s="13" t="e">
        <f>ROUND(IF(K825=112414,W825,IF(K825=22115,X825,Y825))*AP823,2)</f>
        <v>#VALUE!</v>
      </c>
      <c r="S825" t="e">
        <f t="shared" si="39"/>
        <v>#VALUE!</v>
      </c>
      <c r="T825" t="e">
        <f>SUMPRODUCT(--($D$2:M824=M825), --($B$2:K824=112414),$H$2:Q824)</f>
        <v>#VALUE!</v>
      </c>
      <c r="U825" t="e">
        <f>SUMPRODUCT(--($D$2:M824=M825), --($B$2:K824=22115),$H$2:Q824)</f>
        <v>#VALUE!</v>
      </c>
      <c r="V825" t="e">
        <f>SUMPRODUCT(--($D$2:M824=M825), --($B$2:K824=52815),$H$2:Q824)</f>
        <v>#VALUE!</v>
      </c>
      <c r="W825" s="15" t="e">
        <f>T825/S825</f>
        <v>#VALUE!</v>
      </c>
      <c r="X825" s="15" t="e">
        <f>U825/S825</f>
        <v>#VALUE!</v>
      </c>
      <c r="Y825" s="15" t="e">
        <f>V825/S825</f>
        <v>#VALUE!</v>
      </c>
      <c r="Z825" t="s">
        <v>243</v>
      </c>
      <c r="AB825" t="s">
        <v>244</v>
      </c>
      <c r="AC825" s="7">
        <f>AC823</f>
        <v>42345</v>
      </c>
      <c r="AD825" t="s">
        <v>102</v>
      </c>
      <c r="AF825" t="str">
        <f>"Cash From "&amp;AI825</f>
        <v>Cash From Dividend from DLX - Mt - 22115</v>
      </c>
      <c r="AG825" s="16" t="e">
        <f>R825</f>
        <v>#VALUE!</v>
      </c>
      <c r="AI825" t="str">
        <f t="shared" si="40"/>
        <v>Dividend from DLX - Mt - 22115</v>
      </c>
      <c r="AK825" s="18"/>
      <c r="AL825" s="19"/>
      <c r="AM825" s="20"/>
      <c r="AN825" s="20"/>
      <c r="AO825" s="21"/>
      <c r="AP825" s="22"/>
    </row>
    <row r="826" spans="1:43" hidden="1" x14ac:dyDescent="0.35">
      <c r="A826" t="s">
        <v>845</v>
      </c>
      <c r="B826" t="s">
        <v>36</v>
      </c>
      <c r="C826" t="s">
        <v>12</v>
      </c>
      <c r="D826">
        <v>22115</v>
      </c>
      <c r="F826" s="7">
        <v>42347</v>
      </c>
      <c r="G826" t="s">
        <v>587</v>
      </c>
      <c r="H826">
        <v>-2.94</v>
      </c>
      <c r="J826" t="s">
        <v>12</v>
      </c>
      <c r="K826">
        <v>22115</v>
      </c>
      <c r="L826" t="s">
        <v>15</v>
      </c>
      <c r="M826" t="str">
        <f>M823</f>
        <v>DLX</v>
      </c>
      <c r="S826" t="e">
        <f t="shared" si="39"/>
        <v>#VALUE!</v>
      </c>
      <c r="T826" t="e">
        <f>SUMPRODUCT(--($D$2:M825=M826), --($B$2:K825=112414),$H$2:Q825)</f>
        <v>#VALUE!</v>
      </c>
      <c r="U826" t="e">
        <f>SUMPRODUCT(--($D$2:M825=M826), --($B$2:K825=22115),$H$2:Q825)</f>
        <v>#VALUE!</v>
      </c>
      <c r="V826" t="e">
        <f>SUMPRODUCT(--($D$2:M825=M826), --($B$2:K825=52815),$H$2:Q825)</f>
        <v>#VALUE!</v>
      </c>
      <c r="W826" s="15"/>
      <c r="X826" s="15"/>
      <c r="Y826" s="15"/>
      <c r="Z826" t="s">
        <v>243</v>
      </c>
      <c r="AB826" t="s">
        <v>244</v>
      </c>
      <c r="AC826" s="7">
        <f>AC823</f>
        <v>42345</v>
      </c>
      <c r="AD826" t="str">
        <f>M826&amp;" - "&amp;L826&amp;" - "&amp;J826&amp;" - "&amp;K826</f>
        <v>DLX - Div - Mt - 22115</v>
      </c>
      <c r="AG826" s="13" t="e">
        <f>-AG825</f>
        <v>#VALUE!</v>
      </c>
      <c r="AI826" t="str">
        <f t="shared" si="40"/>
        <v>Dividend from DLX - Mt - 22115</v>
      </c>
      <c r="AK826" s="18"/>
      <c r="AL826" s="19"/>
      <c r="AM826" s="20"/>
      <c r="AN826" s="20"/>
      <c r="AO826" s="21"/>
      <c r="AP826" s="22"/>
    </row>
    <row r="827" spans="1:43" hidden="1" x14ac:dyDescent="0.35">
      <c r="A827" t="s">
        <v>845</v>
      </c>
      <c r="B827" t="s">
        <v>36</v>
      </c>
      <c r="C827" t="s">
        <v>12</v>
      </c>
      <c r="D827">
        <v>52815</v>
      </c>
      <c r="F827" s="7">
        <v>42347</v>
      </c>
      <c r="G827" t="s">
        <v>102</v>
      </c>
      <c r="H827">
        <v>2.8800000000000003</v>
      </c>
      <c r="J827" t="s">
        <v>12</v>
      </c>
      <c r="K827">
        <v>52815</v>
      </c>
      <c r="L827" t="s">
        <v>15</v>
      </c>
      <c r="M827" t="str">
        <f>M825</f>
        <v>DLX</v>
      </c>
      <c r="N827" s="12" t="s">
        <v>249</v>
      </c>
      <c r="R827" s="13" t="e">
        <f>AP823-R823-R825</f>
        <v>#VALUE!</v>
      </c>
      <c r="S827" t="e">
        <f t="shared" si="39"/>
        <v>#VALUE!</v>
      </c>
      <c r="T827" t="e">
        <f>SUMPRODUCT(--($D$2:M826=M827), --($B$2:K826=112414),$H$2:Q826)</f>
        <v>#VALUE!</v>
      </c>
      <c r="U827" t="e">
        <f>SUMPRODUCT(--($D$2:M826=M827), --($B$2:K826=22115),$H$2:Q826)</f>
        <v>#VALUE!</v>
      </c>
      <c r="V827" t="e">
        <f>SUMPRODUCT(--($D$2:M826=M827), --($B$2:K826=52815),$H$2:Q826)</f>
        <v>#VALUE!</v>
      </c>
      <c r="W827" s="15" t="e">
        <f>T827/S827</f>
        <v>#VALUE!</v>
      </c>
      <c r="X827" s="15" t="e">
        <f>U827/S827</f>
        <v>#VALUE!</v>
      </c>
      <c r="Y827" s="15" t="e">
        <f>V827/S827</f>
        <v>#VALUE!</v>
      </c>
      <c r="Z827" t="s">
        <v>243</v>
      </c>
      <c r="AB827" t="s">
        <v>244</v>
      </c>
      <c r="AC827" s="7">
        <f>AC825</f>
        <v>42345</v>
      </c>
      <c r="AD827" t="s">
        <v>102</v>
      </c>
      <c r="AF827" t="str">
        <f>"Cash From "&amp;AI827</f>
        <v>Cash From Dividend from DLX - Mt - 52815</v>
      </c>
      <c r="AG827" s="16" t="e">
        <f>R827</f>
        <v>#VALUE!</v>
      </c>
      <c r="AI827" t="str">
        <f t="shared" si="40"/>
        <v>Dividend from DLX - Mt - 52815</v>
      </c>
      <c r="AK827" s="18"/>
      <c r="AL827" s="19"/>
      <c r="AM827" s="20"/>
      <c r="AN827" s="20"/>
      <c r="AO827" s="21"/>
      <c r="AP827" s="22"/>
    </row>
    <row r="828" spans="1:43" hidden="1" x14ac:dyDescent="0.35">
      <c r="A828" t="s">
        <v>845</v>
      </c>
      <c r="B828" t="s">
        <v>36</v>
      </c>
      <c r="C828" t="s">
        <v>12</v>
      </c>
      <c r="D828">
        <v>52815</v>
      </c>
      <c r="F828" s="7">
        <v>42347</v>
      </c>
      <c r="G828" t="s">
        <v>587</v>
      </c>
      <c r="H828">
        <v>-2.8800000000000003</v>
      </c>
      <c r="J828" t="s">
        <v>12</v>
      </c>
      <c r="K828">
        <v>52815</v>
      </c>
      <c r="L828" t="s">
        <v>15</v>
      </c>
      <c r="M828" t="str">
        <f>M825</f>
        <v>DLX</v>
      </c>
      <c r="S828" t="e">
        <f t="shared" si="39"/>
        <v>#VALUE!</v>
      </c>
      <c r="T828" t="e">
        <f>SUMPRODUCT(--($D$2:M827=M828), --($B$2:K827=112414),$H$2:Q827)</f>
        <v>#VALUE!</v>
      </c>
      <c r="U828" t="e">
        <f>SUMPRODUCT(--($D$2:M827=M828), --($B$2:K827=22115),$H$2:Q827)</f>
        <v>#VALUE!</v>
      </c>
      <c r="V828" t="e">
        <f>SUMPRODUCT(--($D$2:M827=M828), --($B$2:K827=52815),$H$2:Q827)</f>
        <v>#VALUE!</v>
      </c>
      <c r="W828" s="15"/>
      <c r="X828" s="15"/>
      <c r="Y828" s="15"/>
      <c r="Z828" t="s">
        <v>243</v>
      </c>
      <c r="AB828" t="s">
        <v>244</v>
      </c>
      <c r="AC828" s="7">
        <f>AC825</f>
        <v>42345</v>
      </c>
      <c r="AD828" t="str">
        <f>M828&amp;" - "&amp;L828&amp;" - "&amp;J828&amp;" - "&amp;K828</f>
        <v>DLX - Div - Mt - 52815</v>
      </c>
      <c r="AG828" s="13" t="e">
        <f>-AG827</f>
        <v>#VALUE!</v>
      </c>
      <c r="AI828" t="str">
        <f t="shared" si="40"/>
        <v>Dividend from DLX - Mt - 52815</v>
      </c>
      <c r="AK828" s="18"/>
      <c r="AL828" s="19"/>
      <c r="AM828" s="20"/>
      <c r="AN828" s="20"/>
      <c r="AO828" s="21"/>
      <c r="AP828" s="22"/>
    </row>
    <row r="829" spans="1:43" hidden="1" x14ac:dyDescent="0.35">
      <c r="A829" t="s">
        <v>845</v>
      </c>
      <c r="B829" t="s">
        <v>36</v>
      </c>
      <c r="C829" t="s">
        <v>12</v>
      </c>
      <c r="D829">
        <v>112414</v>
      </c>
      <c r="F829" s="7">
        <v>42347</v>
      </c>
      <c r="G829" t="s">
        <v>102</v>
      </c>
      <c r="H829">
        <v>2.75</v>
      </c>
      <c r="J829" t="s">
        <v>12</v>
      </c>
      <c r="K829">
        <v>112414</v>
      </c>
      <c r="L829" t="s">
        <v>15</v>
      </c>
      <c r="M829" t="s">
        <v>36</v>
      </c>
      <c r="N829" s="12" t="s">
        <v>249</v>
      </c>
      <c r="R829" s="13" t="e">
        <f>ROUND(IF(K829=112414,W829,IF(K829=22115,X829,Y829))*AP829,2)</f>
        <v>#VALUE!</v>
      </c>
      <c r="S829" t="e">
        <f t="shared" si="39"/>
        <v>#VALUE!</v>
      </c>
      <c r="T829" t="e">
        <f>SUMPRODUCT(--($D$2:M828=M829), --($B$2:K828=112414),$H$2:Q828)</f>
        <v>#VALUE!</v>
      </c>
      <c r="U829" t="e">
        <f>SUMPRODUCT(--($D$2:M828=M829), --($B$2:K828=22115),$H$2:Q828)</f>
        <v>#VALUE!</v>
      </c>
      <c r="V829" t="e">
        <f>SUMPRODUCT(--($D$2:M828=M829), --($B$2:K828=52815),$H$2:Q828)</f>
        <v>#VALUE!</v>
      </c>
      <c r="W829" s="15" t="e">
        <f>T829/S829</f>
        <v>#VALUE!</v>
      </c>
      <c r="X829" s="15" t="e">
        <f>U829/S829</f>
        <v>#VALUE!</v>
      </c>
      <c r="Y829" s="15" t="e">
        <f>V829/S829</f>
        <v>#VALUE!</v>
      </c>
      <c r="Z829" t="s">
        <v>243</v>
      </c>
      <c r="AB829" t="s">
        <v>244</v>
      </c>
      <c r="AC829" s="7">
        <f>AK829</f>
        <v>42347</v>
      </c>
      <c r="AD829" t="s">
        <v>102</v>
      </c>
      <c r="AF829" t="str">
        <f>"Cash From "&amp;AI829</f>
        <v>Cash From Dividend from IQNT - Mt - 112414</v>
      </c>
      <c r="AG829" s="16" t="e">
        <f>R829</f>
        <v>#VALUE!</v>
      </c>
      <c r="AI829" t="str">
        <f t="shared" si="40"/>
        <v>Dividend from IQNT - Mt - 112414</v>
      </c>
      <c r="AK829" s="18">
        <v>42347</v>
      </c>
      <c r="AL829" s="19" t="s">
        <v>462</v>
      </c>
      <c r="AM829" s="20" t="s">
        <v>328</v>
      </c>
      <c r="AN829" s="20" t="s">
        <v>329</v>
      </c>
      <c r="AO829" s="21" t="s">
        <v>329</v>
      </c>
      <c r="AP829" s="22">
        <v>8.57</v>
      </c>
    </row>
    <row r="830" spans="1:43" hidden="1" x14ac:dyDescent="0.35">
      <c r="A830" t="s">
        <v>845</v>
      </c>
      <c r="B830" t="s">
        <v>36</v>
      </c>
      <c r="C830" t="s">
        <v>12</v>
      </c>
      <c r="D830">
        <v>112414</v>
      </c>
      <c r="F830" s="7">
        <v>42347</v>
      </c>
      <c r="G830" t="s">
        <v>587</v>
      </c>
      <c r="H830">
        <v>-2.75</v>
      </c>
      <c r="J830" t="s">
        <v>12</v>
      </c>
      <c r="K830">
        <v>112414</v>
      </c>
      <c r="L830" t="s">
        <v>15</v>
      </c>
      <c r="M830" t="str">
        <f>M829</f>
        <v>IQNT</v>
      </c>
      <c r="N830" s="12" t="str">
        <f>AL829</f>
        <v>57.1300 SHRS INTELIQUENT INC COM RD 11/25 PD 12/09/15</v>
      </c>
      <c r="O830" s="12" t="str">
        <f>LEFT(N830,(FIND(" ",N830,1)-1))</f>
        <v>57.1300</v>
      </c>
      <c r="P830" s="12" t="e">
        <f>_xlfn.NUMBERVALUE(O830)=S830</f>
        <v>#VALUE!</v>
      </c>
      <c r="S830" t="e">
        <f t="shared" si="39"/>
        <v>#VALUE!</v>
      </c>
      <c r="T830" t="e">
        <f>SUMPRODUCT(--($D$2:M829=M830), --($B$2:K829=112414),$H$2:Q829)</f>
        <v>#VALUE!</v>
      </c>
      <c r="U830" t="e">
        <f>SUMPRODUCT(--($D$2:M829=M830), --($B$2:K829=22115),$H$2:Q829)</f>
        <v>#VALUE!</v>
      </c>
      <c r="V830" t="e">
        <f>SUMPRODUCT(--($D$2:M829=M830), --($B$2:K829=52815),$H$2:Q829)</f>
        <v>#VALUE!</v>
      </c>
      <c r="W830" s="15"/>
      <c r="X830" s="15"/>
      <c r="Y830" s="15"/>
      <c r="Z830" t="s">
        <v>243</v>
      </c>
      <c r="AB830" t="s">
        <v>244</v>
      </c>
      <c r="AC830" s="7">
        <f>AC829</f>
        <v>42347</v>
      </c>
      <c r="AD830" t="str">
        <f>M830&amp;" - "&amp;L830&amp;" - "&amp;J830&amp;" - "&amp;K830</f>
        <v>IQNT - Div - Mt - 112414</v>
      </c>
      <c r="AG830" s="13" t="e">
        <f>-AG829</f>
        <v>#VALUE!</v>
      </c>
      <c r="AI830" t="str">
        <f t="shared" si="40"/>
        <v>Dividend from IQNT - Mt - 112414</v>
      </c>
      <c r="AK830" s="18"/>
      <c r="AL830" s="19"/>
      <c r="AM830" s="20"/>
      <c r="AN830" s="20"/>
      <c r="AO830" s="21"/>
      <c r="AP830" s="22"/>
    </row>
    <row r="831" spans="1:43" hidden="1" x14ac:dyDescent="0.35">
      <c r="A831" t="s">
        <v>845</v>
      </c>
      <c r="B831" t="s">
        <v>46</v>
      </c>
      <c r="C831" t="s">
        <v>12</v>
      </c>
      <c r="D831">
        <v>22115</v>
      </c>
      <c r="F831" s="7">
        <v>42348</v>
      </c>
      <c r="G831" t="s">
        <v>102</v>
      </c>
      <c r="H831">
        <v>2.2599999999999998</v>
      </c>
      <c r="J831" t="s">
        <v>12</v>
      </c>
      <c r="K831">
        <v>22115</v>
      </c>
      <c r="L831" t="s">
        <v>15</v>
      </c>
      <c r="M831" t="str">
        <f>M829</f>
        <v>IQNT</v>
      </c>
      <c r="N831" s="12" t="s">
        <v>249</v>
      </c>
      <c r="R831" s="13" t="e">
        <f>ROUND(IF(K831=112414,W831,IF(K831=22115,X831,Y831))*AP829,2)</f>
        <v>#VALUE!</v>
      </c>
      <c r="S831" t="e">
        <f t="shared" si="39"/>
        <v>#VALUE!</v>
      </c>
      <c r="T831" t="e">
        <f>SUMPRODUCT(--($D$2:M830=M831), --($B$2:K830=112414),$H$2:Q830)</f>
        <v>#VALUE!</v>
      </c>
      <c r="U831" t="e">
        <f>SUMPRODUCT(--($D$2:M830=M831), --($B$2:K830=22115),$H$2:Q830)</f>
        <v>#VALUE!</v>
      </c>
      <c r="V831" t="e">
        <f>SUMPRODUCT(--($D$2:M830=M831), --($B$2:K830=52815),$H$2:Q830)</f>
        <v>#VALUE!</v>
      </c>
      <c r="W831" s="15" t="e">
        <f>T831/S831</f>
        <v>#VALUE!</v>
      </c>
      <c r="X831" s="15" t="e">
        <f>U831/S831</f>
        <v>#VALUE!</v>
      </c>
      <c r="Y831" s="15" t="e">
        <f>V831/S831</f>
        <v>#VALUE!</v>
      </c>
      <c r="Z831" t="s">
        <v>243</v>
      </c>
      <c r="AB831" t="s">
        <v>244</v>
      </c>
      <c r="AC831" s="7">
        <f>AC829</f>
        <v>42347</v>
      </c>
      <c r="AD831" t="s">
        <v>102</v>
      </c>
      <c r="AF831" t="str">
        <f>"Cash From "&amp;AI831</f>
        <v>Cash From Dividend from IQNT - Mt - 22115</v>
      </c>
      <c r="AG831" s="16" t="e">
        <f>R831</f>
        <v>#VALUE!</v>
      </c>
      <c r="AI831" t="str">
        <f t="shared" si="40"/>
        <v>Dividend from IQNT - Mt - 22115</v>
      </c>
      <c r="AK831" s="18"/>
      <c r="AL831" s="19"/>
      <c r="AM831" s="20"/>
      <c r="AN831" s="20"/>
      <c r="AO831" s="21"/>
      <c r="AP831" s="22"/>
    </row>
    <row r="832" spans="1:43" hidden="1" x14ac:dyDescent="0.35">
      <c r="A832" t="s">
        <v>845</v>
      </c>
      <c r="B832" t="s">
        <v>46</v>
      </c>
      <c r="C832" t="s">
        <v>12</v>
      </c>
      <c r="D832">
        <v>22115</v>
      </c>
      <c r="F832" s="7">
        <v>42348</v>
      </c>
      <c r="G832" t="s">
        <v>102</v>
      </c>
      <c r="H832">
        <v>2.2599999999999998</v>
      </c>
      <c r="J832" t="s">
        <v>12</v>
      </c>
      <c r="K832">
        <v>22115</v>
      </c>
      <c r="L832" t="s">
        <v>15</v>
      </c>
      <c r="M832" t="str">
        <f>M830</f>
        <v>IQNT</v>
      </c>
      <c r="N832" s="12" t="s">
        <v>249</v>
      </c>
      <c r="R832" s="13" t="e">
        <f>ROUND(IF(K832=112414,W832,IF(K832=22115,X832,Y832))*AP830,2)</f>
        <v>#VALUE!</v>
      </c>
      <c r="S832" t="e">
        <f t="shared" si="39"/>
        <v>#VALUE!</v>
      </c>
      <c r="T832" t="e">
        <f>SUMPRODUCT(--($D$2:M831=M832), --($B$2:K831=112414),$H$2:Q831)</f>
        <v>#VALUE!</v>
      </c>
      <c r="U832" t="e">
        <f>SUMPRODUCT(--($D$2:M831=M832), --($B$2:K831=22115),$H$2:Q831)</f>
        <v>#VALUE!</v>
      </c>
      <c r="V832" t="e">
        <f>SUMPRODUCT(--($D$2:M831=M832), --($B$2:K831=52815),$H$2:Q831)</f>
        <v>#VALUE!</v>
      </c>
      <c r="W832" s="15" t="e">
        <f>T832/S832</f>
        <v>#VALUE!</v>
      </c>
      <c r="X832" s="15" t="e">
        <f>U832/S832</f>
        <v>#VALUE!</v>
      </c>
      <c r="Y832" s="15" t="e">
        <f>V832/S832</f>
        <v>#VALUE!</v>
      </c>
      <c r="Z832" t="s">
        <v>243</v>
      </c>
      <c r="AB832" t="s">
        <v>244</v>
      </c>
      <c r="AC832" s="7">
        <f>AC830</f>
        <v>42347</v>
      </c>
      <c r="AD832" t="s">
        <v>102</v>
      </c>
      <c r="AF832" t="str">
        <f>"Cash From "&amp;AI832</f>
        <v>Cash From Dividend from IQNT - Mt - 22115</v>
      </c>
      <c r="AG832" s="16" t="e">
        <f>R832</f>
        <v>#VALUE!</v>
      </c>
      <c r="AI832" t="str">
        <f t="shared" si="40"/>
        <v>Dividend from IQNT - Mt - 22115</v>
      </c>
      <c r="AK832" s="18"/>
      <c r="AL832" s="19"/>
      <c r="AM832" s="20"/>
      <c r="AN832" s="20"/>
      <c r="AO832" s="21"/>
      <c r="AP832" s="22"/>
    </row>
    <row r="833" spans="1:42" hidden="1" x14ac:dyDescent="0.35">
      <c r="A833" t="s">
        <v>845</v>
      </c>
      <c r="B833" t="s">
        <v>46</v>
      </c>
      <c r="C833" t="s">
        <v>12</v>
      </c>
      <c r="D833">
        <v>22115</v>
      </c>
      <c r="F833" s="7">
        <v>42348</v>
      </c>
      <c r="G833" t="s">
        <v>587</v>
      </c>
      <c r="H833">
        <v>-2.2599999999999998</v>
      </c>
      <c r="J833" t="s">
        <v>12</v>
      </c>
      <c r="K833">
        <v>22115</v>
      </c>
      <c r="L833" t="s">
        <v>15</v>
      </c>
      <c r="M833" t="str">
        <f>M830</f>
        <v>IQNT</v>
      </c>
      <c r="S833" t="e">
        <f t="shared" si="39"/>
        <v>#VALUE!</v>
      </c>
      <c r="T833" t="e">
        <f>SUMPRODUCT(--($D$2:M832=M833), --($B$2:K832=112414),$H$2:Q832)</f>
        <v>#VALUE!</v>
      </c>
      <c r="U833" t="e">
        <f>SUMPRODUCT(--($D$2:M832=M833), --($B$2:K832=22115),$H$2:Q832)</f>
        <v>#VALUE!</v>
      </c>
      <c r="V833" t="e">
        <f>SUMPRODUCT(--($D$2:M832=M833), --($B$2:K832=52815),$H$2:Q832)</f>
        <v>#VALUE!</v>
      </c>
      <c r="W833" s="15"/>
      <c r="X833" s="15"/>
      <c r="Y833" s="15"/>
      <c r="Z833" t="s">
        <v>243</v>
      </c>
      <c r="AB833" t="s">
        <v>244</v>
      </c>
      <c r="AC833" s="7">
        <f>AC830</f>
        <v>42347</v>
      </c>
      <c r="AD833" t="str">
        <f>M833&amp;" - "&amp;L833&amp;" - "&amp;J833&amp;" - "&amp;K833</f>
        <v>IQNT - Div - Mt - 22115</v>
      </c>
      <c r="AG833" s="13" t="e">
        <f>-AG832</f>
        <v>#VALUE!</v>
      </c>
      <c r="AI833" t="str">
        <f t="shared" si="40"/>
        <v>Dividend from IQNT - Mt - 22115</v>
      </c>
      <c r="AK833" s="18"/>
      <c r="AL833" s="19"/>
      <c r="AM833" s="20"/>
      <c r="AN833" s="20"/>
      <c r="AO833" s="21"/>
      <c r="AP833" s="22"/>
    </row>
    <row r="834" spans="1:42" hidden="1" x14ac:dyDescent="0.35">
      <c r="A834" t="s">
        <v>845</v>
      </c>
      <c r="B834" t="s">
        <v>46</v>
      </c>
      <c r="C834" t="s">
        <v>12</v>
      </c>
      <c r="D834">
        <v>22115</v>
      </c>
      <c r="F834" s="7">
        <v>42348</v>
      </c>
      <c r="G834" t="s">
        <v>587</v>
      </c>
      <c r="H834">
        <v>-2.2599999999999998</v>
      </c>
      <c r="J834" t="s">
        <v>12</v>
      </c>
      <c r="K834">
        <v>22115</v>
      </c>
      <c r="L834" t="s">
        <v>15</v>
      </c>
      <c r="M834" t="str">
        <f>M831</f>
        <v>IQNT</v>
      </c>
      <c r="S834" t="e">
        <f t="shared" si="39"/>
        <v>#VALUE!</v>
      </c>
      <c r="T834" t="e">
        <f>SUMPRODUCT(--($D$2:M833=M834), --($B$2:K833=112414),$H$2:Q833)</f>
        <v>#VALUE!</v>
      </c>
      <c r="U834" t="e">
        <f>SUMPRODUCT(--($D$2:M833=M834), --($B$2:K833=22115),$H$2:Q833)</f>
        <v>#VALUE!</v>
      </c>
      <c r="V834" t="e">
        <f>SUMPRODUCT(--($D$2:M833=M834), --($B$2:K833=52815),$H$2:Q833)</f>
        <v>#VALUE!</v>
      </c>
      <c r="W834" s="15"/>
      <c r="X834" s="15"/>
      <c r="Y834" s="15"/>
      <c r="Z834" t="s">
        <v>243</v>
      </c>
      <c r="AB834" t="s">
        <v>244</v>
      </c>
      <c r="AC834" s="7">
        <f>AC831</f>
        <v>42347</v>
      </c>
      <c r="AD834" t="str">
        <f>M834&amp;" - "&amp;L834&amp;" - "&amp;J834&amp;" - "&amp;K834</f>
        <v>IQNT - Div - Mt - 22115</v>
      </c>
      <c r="AG834" s="13" t="e">
        <f>-AG833</f>
        <v>#VALUE!</v>
      </c>
      <c r="AI834" t="str">
        <f t="shared" si="40"/>
        <v>Dividend from IQNT - Mt - 22115</v>
      </c>
      <c r="AK834" s="18"/>
      <c r="AL834" s="19"/>
      <c r="AM834" s="20"/>
      <c r="AN834" s="20"/>
      <c r="AO834" s="21"/>
      <c r="AP834" s="22"/>
    </row>
    <row r="835" spans="1:42" hidden="1" x14ac:dyDescent="0.35">
      <c r="A835" t="s">
        <v>845</v>
      </c>
      <c r="B835" t="s">
        <v>46</v>
      </c>
      <c r="C835" t="s">
        <v>12</v>
      </c>
      <c r="D835">
        <v>52815</v>
      </c>
      <c r="F835" s="7">
        <v>42348</v>
      </c>
      <c r="G835" t="s">
        <v>587</v>
      </c>
      <c r="H835">
        <v>0</v>
      </c>
      <c r="J835" t="s">
        <v>12</v>
      </c>
      <c r="K835">
        <v>52815</v>
      </c>
      <c r="L835" t="s">
        <v>15</v>
      </c>
      <c r="M835" t="str">
        <f>M832</f>
        <v>IQNT</v>
      </c>
      <c r="S835" t="e">
        <f t="shared" si="39"/>
        <v>#VALUE!</v>
      </c>
      <c r="T835" t="e">
        <f>SUMPRODUCT(--($D$2:M834=M835), --($B$2:K834=112414),$H$2:Q834)</f>
        <v>#VALUE!</v>
      </c>
      <c r="U835" t="e">
        <f>SUMPRODUCT(--($D$2:M834=M835), --($B$2:K834=22115),$H$2:Q834)</f>
        <v>#VALUE!</v>
      </c>
      <c r="V835" t="e">
        <f>SUMPRODUCT(--($D$2:M834=M835), --($B$2:K834=52815),$H$2:Q834)</f>
        <v>#VALUE!</v>
      </c>
      <c r="W835" s="15"/>
      <c r="X835" s="15"/>
      <c r="Y835" s="15"/>
      <c r="Z835" t="s">
        <v>243</v>
      </c>
      <c r="AB835" t="s">
        <v>244</v>
      </c>
      <c r="AC835" s="7">
        <f>AC832</f>
        <v>42347</v>
      </c>
      <c r="AD835" t="str">
        <f>M835&amp;" - "&amp;L835&amp;" - "&amp;J835&amp;" - "&amp;K835</f>
        <v>IQNT - Div - Mt - 52815</v>
      </c>
      <c r="AG835" s="13" t="e">
        <f>-AG834</f>
        <v>#VALUE!</v>
      </c>
      <c r="AI835" t="str">
        <f t="shared" si="40"/>
        <v>Dividend from IQNT - Mt - 52815</v>
      </c>
      <c r="AK835" s="18"/>
      <c r="AL835" s="19"/>
      <c r="AM835" s="20"/>
      <c r="AN835" s="20"/>
      <c r="AO835" s="21"/>
      <c r="AP835" s="22"/>
    </row>
    <row r="836" spans="1:42" hidden="1" x14ac:dyDescent="0.35">
      <c r="A836" t="s">
        <v>845</v>
      </c>
      <c r="B836" t="s">
        <v>46</v>
      </c>
      <c r="C836" t="s">
        <v>12</v>
      </c>
      <c r="D836">
        <v>52815</v>
      </c>
      <c r="F836" s="7">
        <v>42348</v>
      </c>
      <c r="G836" t="s">
        <v>587</v>
      </c>
      <c r="H836">
        <v>0</v>
      </c>
      <c r="J836" t="s">
        <v>12</v>
      </c>
      <c r="K836">
        <v>52815</v>
      </c>
      <c r="L836" t="s">
        <v>15</v>
      </c>
      <c r="M836" t="str">
        <f>M833</f>
        <v>IQNT</v>
      </c>
      <c r="S836" t="e">
        <f t="shared" si="39"/>
        <v>#VALUE!</v>
      </c>
      <c r="T836" t="e">
        <f>SUMPRODUCT(--($D$2:M835=M836), --($B$2:K835=112414),$H$2:Q835)</f>
        <v>#VALUE!</v>
      </c>
      <c r="U836" t="e">
        <f>SUMPRODUCT(--($D$2:M835=M836), --($B$2:K835=22115),$H$2:Q835)</f>
        <v>#VALUE!</v>
      </c>
      <c r="V836" t="e">
        <f>SUMPRODUCT(--($D$2:M835=M836), --($B$2:K835=52815),$H$2:Q835)</f>
        <v>#VALUE!</v>
      </c>
      <c r="W836" s="15"/>
      <c r="X836" s="15"/>
      <c r="Y836" s="15"/>
      <c r="Z836" t="s">
        <v>243</v>
      </c>
      <c r="AB836" t="s">
        <v>244</v>
      </c>
      <c r="AC836" s="7">
        <f>AC833</f>
        <v>42347</v>
      </c>
      <c r="AD836" t="str">
        <f>M836&amp;" - "&amp;L836&amp;" - "&amp;J836&amp;" - "&amp;K836</f>
        <v>IQNT - Div - Mt - 52815</v>
      </c>
      <c r="AG836" s="13" t="e">
        <f>-AG835</f>
        <v>#VALUE!</v>
      </c>
      <c r="AI836" t="str">
        <f t="shared" si="40"/>
        <v>Dividend from IQNT - Mt - 52815</v>
      </c>
      <c r="AK836" s="18"/>
      <c r="AL836" s="19"/>
      <c r="AM836" s="20"/>
      <c r="AN836" s="20"/>
      <c r="AO836" s="21"/>
      <c r="AP836" s="22"/>
    </row>
    <row r="837" spans="1:42" hidden="1" x14ac:dyDescent="0.35">
      <c r="A837" t="s">
        <v>845</v>
      </c>
      <c r="B837" t="s">
        <v>46</v>
      </c>
      <c r="C837" t="s">
        <v>12</v>
      </c>
      <c r="D837">
        <v>52815</v>
      </c>
      <c r="F837" s="7">
        <v>42348</v>
      </c>
      <c r="G837" t="s">
        <v>102</v>
      </c>
      <c r="H837">
        <v>0</v>
      </c>
      <c r="J837" t="s">
        <v>12</v>
      </c>
      <c r="K837">
        <v>52815</v>
      </c>
      <c r="L837" t="s">
        <v>15</v>
      </c>
      <c r="M837" t="str">
        <f>M835</f>
        <v>IQNT</v>
      </c>
      <c r="N837" s="12" t="s">
        <v>249</v>
      </c>
      <c r="R837" s="13">
        <f>AP833-R833-R835</f>
        <v>0</v>
      </c>
      <c r="S837" t="e">
        <f t="shared" si="39"/>
        <v>#VALUE!</v>
      </c>
      <c r="T837" t="e">
        <f>SUMPRODUCT(--($D$2:M836=M837), --($B$2:K836=112414),$H$2:Q836)</f>
        <v>#VALUE!</v>
      </c>
      <c r="U837" t="e">
        <f>SUMPRODUCT(--($D$2:M836=M837), --($B$2:K836=22115),$H$2:Q836)</f>
        <v>#VALUE!</v>
      </c>
      <c r="V837" t="e">
        <f>SUMPRODUCT(--($D$2:M836=M837), --($B$2:K836=52815),$H$2:Q836)</f>
        <v>#VALUE!</v>
      </c>
      <c r="W837" s="15" t="e">
        <f>T837/S837</f>
        <v>#VALUE!</v>
      </c>
      <c r="X837" s="15" t="e">
        <f>U837/S837</f>
        <v>#VALUE!</v>
      </c>
      <c r="Y837" s="15" t="e">
        <f>V837/S837</f>
        <v>#VALUE!</v>
      </c>
      <c r="Z837" t="s">
        <v>243</v>
      </c>
      <c r="AB837" t="s">
        <v>244</v>
      </c>
      <c r="AC837" s="7">
        <f>AC835</f>
        <v>42347</v>
      </c>
      <c r="AD837" t="s">
        <v>102</v>
      </c>
      <c r="AF837" t="str">
        <f>"Cash From "&amp;AI837</f>
        <v>Cash From Dividend from IQNT - Mt - 52815</v>
      </c>
      <c r="AG837" s="16">
        <f>R837</f>
        <v>0</v>
      </c>
      <c r="AI837" t="str">
        <f t="shared" si="40"/>
        <v>Dividend from IQNT - Mt - 52815</v>
      </c>
      <c r="AK837" s="18"/>
      <c r="AL837" s="19"/>
      <c r="AM837" s="20"/>
      <c r="AN837" s="20"/>
      <c r="AO837" s="21"/>
      <c r="AP837" s="22"/>
    </row>
    <row r="838" spans="1:42" hidden="1" x14ac:dyDescent="0.35">
      <c r="A838" t="s">
        <v>845</v>
      </c>
      <c r="B838" t="s">
        <v>46</v>
      </c>
      <c r="C838" t="s">
        <v>12</v>
      </c>
      <c r="D838">
        <v>52815</v>
      </c>
      <c r="F838" s="7">
        <v>42348</v>
      </c>
      <c r="G838" t="s">
        <v>102</v>
      </c>
      <c r="H838">
        <v>0</v>
      </c>
      <c r="J838" t="s">
        <v>12</v>
      </c>
      <c r="K838">
        <v>52815</v>
      </c>
      <c r="L838" t="s">
        <v>15</v>
      </c>
      <c r="M838" t="str">
        <f>M836</f>
        <v>IQNT</v>
      </c>
      <c r="N838" s="12" t="s">
        <v>249</v>
      </c>
      <c r="R838" s="13">
        <f>AP834-R834-R836</f>
        <v>0</v>
      </c>
      <c r="S838" t="e">
        <f t="shared" si="39"/>
        <v>#VALUE!</v>
      </c>
      <c r="T838" t="e">
        <f>SUMPRODUCT(--($D$2:M837=M838), --($B$2:K837=112414),$H$2:Q837)</f>
        <v>#VALUE!</v>
      </c>
      <c r="U838" t="e">
        <f>SUMPRODUCT(--($D$2:M837=M838), --($B$2:K837=22115),$H$2:Q837)</f>
        <v>#VALUE!</v>
      </c>
      <c r="V838" t="e">
        <f>SUMPRODUCT(--($D$2:M837=M838), --($B$2:K837=52815),$H$2:Q837)</f>
        <v>#VALUE!</v>
      </c>
      <c r="W838" s="15" t="e">
        <f>T838/S838</f>
        <v>#VALUE!</v>
      </c>
      <c r="X838" s="15" t="e">
        <f>U838/S838</f>
        <v>#VALUE!</v>
      </c>
      <c r="Y838" s="15" t="e">
        <f>V838/S838</f>
        <v>#VALUE!</v>
      </c>
      <c r="Z838" t="s">
        <v>243</v>
      </c>
      <c r="AB838" t="s">
        <v>244</v>
      </c>
      <c r="AC838" s="7">
        <f>AC836</f>
        <v>42347</v>
      </c>
      <c r="AD838" t="s">
        <v>102</v>
      </c>
      <c r="AF838" t="str">
        <f>"Cash From "&amp;AI838</f>
        <v>Cash From Dividend from IQNT - Mt - 52815</v>
      </c>
      <c r="AG838" s="16">
        <f>R838</f>
        <v>0</v>
      </c>
      <c r="AI838" t="str">
        <f t="shared" si="40"/>
        <v>Dividend from IQNT - Mt - 52815</v>
      </c>
      <c r="AK838" s="18"/>
      <c r="AL838" s="19"/>
      <c r="AM838" s="20"/>
      <c r="AN838" s="20"/>
      <c r="AO838" s="21"/>
      <c r="AP838" s="22"/>
    </row>
    <row r="839" spans="1:42" hidden="1" x14ac:dyDescent="0.35">
      <c r="A839" t="s">
        <v>845</v>
      </c>
      <c r="B839" t="s">
        <v>46</v>
      </c>
      <c r="C839" t="s">
        <v>12</v>
      </c>
      <c r="D839">
        <v>112414</v>
      </c>
      <c r="F839" s="7">
        <v>42348</v>
      </c>
      <c r="G839" t="s">
        <v>102</v>
      </c>
      <c r="H839">
        <v>2.5</v>
      </c>
      <c r="J839" t="s">
        <v>12</v>
      </c>
      <c r="K839">
        <v>112414</v>
      </c>
      <c r="L839" t="s">
        <v>15</v>
      </c>
      <c r="M839" t="s">
        <v>46</v>
      </c>
      <c r="N839" s="12" t="s">
        <v>249</v>
      </c>
      <c r="R839" s="13" t="e">
        <f>ROUND(IF(K839=112414,W839,IF(K839=22115,X839,Y839))*AP839,2)</f>
        <v>#VALUE!</v>
      </c>
      <c r="S839" t="e">
        <f t="shared" si="39"/>
        <v>#VALUE!</v>
      </c>
      <c r="T839" t="e">
        <f>SUMPRODUCT(--($D$2:M838=M839), --($B$2:K838=112414),$H$2:Q838)</f>
        <v>#VALUE!</v>
      </c>
      <c r="U839" t="e">
        <f>SUMPRODUCT(--($D$2:M838=M839), --($B$2:K838=22115),$H$2:Q838)</f>
        <v>#VALUE!</v>
      </c>
      <c r="V839" t="e">
        <f>SUMPRODUCT(--($D$2:M838=M839), --($B$2:K838=52815),$H$2:Q838)</f>
        <v>#VALUE!</v>
      </c>
      <c r="W839" s="15" t="e">
        <f>T839/S839</f>
        <v>#VALUE!</v>
      </c>
      <c r="X839" s="15" t="e">
        <f>U839/S839</f>
        <v>#VALUE!</v>
      </c>
      <c r="Y839" s="15" t="e">
        <f>V839/S839</f>
        <v>#VALUE!</v>
      </c>
      <c r="Z839" t="s">
        <v>243</v>
      </c>
      <c r="AB839" t="s">
        <v>244</v>
      </c>
      <c r="AC839" s="7">
        <f>AK839</f>
        <v>42348</v>
      </c>
      <c r="AD839" t="s">
        <v>102</v>
      </c>
      <c r="AF839" t="str">
        <f>"Cash From "&amp;AI839</f>
        <v>Cash From Dividend from SPOK - Mt - 112414</v>
      </c>
      <c r="AG839" s="16" t="e">
        <f>R839</f>
        <v>#VALUE!</v>
      </c>
      <c r="AI839" t="str">
        <f t="shared" si="40"/>
        <v>Dividend from SPOK - Mt - 112414</v>
      </c>
      <c r="AK839" s="18">
        <v>42348</v>
      </c>
      <c r="AL839" s="19" t="s">
        <v>463</v>
      </c>
      <c r="AM839" s="20" t="s">
        <v>328</v>
      </c>
      <c r="AN839" s="20" t="s">
        <v>329</v>
      </c>
      <c r="AO839" s="21" t="s">
        <v>329</v>
      </c>
      <c r="AP839" s="22">
        <v>4.76</v>
      </c>
    </row>
    <row r="840" spans="1:42" hidden="1" x14ac:dyDescent="0.35">
      <c r="A840" t="s">
        <v>845</v>
      </c>
      <c r="B840" t="s">
        <v>46</v>
      </c>
      <c r="C840" t="s">
        <v>12</v>
      </c>
      <c r="D840">
        <v>112414</v>
      </c>
      <c r="F840" s="7">
        <v>42348</v>
      </c>
      <c r="G840" t="s">
        <v>102</v>
      </c>
      <c r="H840">
        <v>2.5</v>
      </c>
      <c r="J840" t="s">
        <v>12</v>
      </c>
      <c r="K840">
        <v>112414</v>
      </c>
      <c r="L840" t="s">
        <v>15</v>
      </c>
      <c r="M840" t="s">
        <v>46</v>
      </c>
      <c r="N840" s="12" t="s">
        <v>249</v>
      </c>
      <c r="R840" s="13" t="e">
        <f>ROUND(IF(K840=112414,W840,IF(K840=22115,X840,Y840))*AP840,2)</f>
        <v>#VALUE!</v>
      </c>
      <c r="S840" t="e">
        <f t="shared" si="39"/>
        <v>#VALUE!</v>
      </c>
      <c r="T840" t="e">
        <f>SUMPRODUCT(--($D$2:M839=M840), --($B$2:K839=112414),$H$2:Q839)</f>
        <v>#VALUE!</v>
      </c>
      <c r="U840" t="e">
        <f>SUMPRODUCT(--($D$2:M839=M840), --($B$2:K839=22115),$H$2:Q839)</f>
        <v>#VALUE!</v>
      </c>
      <c r="V840" t="e">
        <f>SUMPRODUCT(--($D$2:M839=M840), --($B$2:K839=52815),$H$2:Q839)</f>
        <v>#VALUE!</v>
      </c>
      <c r="W840" s="15" t="e">
        <f>T840/S840</f>
        <v>#VALUE!</v>
      </c>
      <c r="X840" s="15" t="e">
        <f>U840/S840</f>
        <v>#VALUE!</v>
      </c>
      <c r="Y840" s="15" t="e">
        <f>V840/S840</f>
        <v>#VALUE!</v>
      </c>
      <c r="Z840" t="s">
        <v>243</v>
      </c>
      <c r="AB840" t="s">
        <v>244</v>
      </c>
      <c r="AC840" s="7">
        <f>AK840</f>
        <v>42348</v>
      </c>
      <c r="AD840" t="s">
        <v>102</v>
      </c>
      <c r="AF840" t="str">
        <f>"Cash From "&amp;AI840</f>
        <v>Cash From Dividend from SPOK - Mt - 112414</v>
      </c>
      <c r="AG840" s="16" t="e">
        <f>R840</f>
        <v>#VALUE!</v>
      </c>
      <c r="AI840" t="str">
        <f t="shared" si="40"/>
        <v>Dividend from SPOK - Mt - 112414</v>
      </c>
      <c r="AK840" s="18">
        <v>42348</v>
      </c>
      <c r="AL840" s="19" t="s">
        <v>463</v>
      </c>
      <c r="AM840" s="20" t="s">
        <v>328</v>
      </c>
      <c r="AN840" s="20" t="s">
        <v>329</v>
      </c>
      <c r="AO840" s="21" t="s">
        <v>329</v>
      </c>
      <c r="AP840" s="22">
        <v>4.76</v>
      </c>
    </row>
    <row r="841" spans="1:42" hidden="1" x14ac:dyDescent="0.35">
      <c r="A841" t="s">
        <v>845</v>
      </c>
      <c r="B841" t="s">
        <v>46</v>
      </c>
      <c r="C841" t="s">
        <v>12</v>
      </c>
      <c r="D841">
        <v>112414</v>
      </c>
      <c r="F841" s="7">
        <v>42348</v>
      </c>
      <c r="G841" t="s">
        <v>587</v>
      </c>
      <c r="H841">
        <v>-2.5</v>
      </c>
      <c r="J841" t="s">
        <v>12</v>
      </c>
      <c r="K841">
        <v>112414</v>
      </c>
      <c r="L841" t="s">
        <v>15</v>
      </c>
      <c r="M841" t="str">
        <f>M840</f>
        <v>SPOK</v>
      </c>
      <c r="N841" s="12" t="str">
        <f>AL840</f>
        <v>38.0900 SHRS SPOK HLDGS INC COM RD 11/18 PD 12/10/15</v>
      </c>
      <c r="O841" s="12" t="str">
        <f>LEFT(N841,(FIND(" ",N841,1)-1))</f>
        <v>38.0900</v>
      </c>
      <c r="P841" s="12" t="e">
        <f>_xlfn.NUMBERVALUE(O841)=S841</f>
        <v>#VALUE!</v>
      </c>
      <c r="S841" t="e">
        <f t="shared" si="39"/>
        <v>#VALUE!</v>
      </c>
      <c r="T841" t="e">
        <f>SUMPRODUCT(--($D$2:M840=M841), --($B$2:K840=112414),$H$2:Q840)</f>
        <v>#VALUE!</v>
      </c>
      <c r="U841" t="e">
        <f>SUMPRODUCT(--($D$2:M840=M841), --($B$2:K840=22115),$H$2:Q840)</f>
        <v>#VALUE!</v>
      </c>
      <c r="V841" t="e">
        <f>SUMPRODUCT(--($D$2:M840=M841), --($B$2:K840=52815),$H$2:Q840)</f>
        <v>#VALUE!</v>
      </c>
      <c r="W841" s="15"/>
      <c r="X841" s="15"/>
      <c r="Y841" s="15"/>
      <c r="Z841" t="s">
        <v>243</v>
      </c>
      <c r="AB841" t="s">
        <v>244</v>
      </c>
      <c r="AC841" s="7">
        <f>AC840</f>
        <v>42348</v>
      </c>
      <c r="AD841" t="str">
        <f>M841&amp;" - "&amp;L841&amp;" - "&amp;J841&amp;" - "&amp;K841</f>
        <v>SPOK - Div - Mt - 112414</v>
      </c>
      <c r="AG841" s="13" t="e">
        <f>-AG840</f>
        <v>#VALUE!</v>
      </c>
      <c r="AI841" t="str">
        <f t="shared" si="40"/>
        <v>Dividend from SPOK - Mt - 112414</v>
      </c>
      <c r="AK841" s="18"/>
      <c r="AL841" s="19"/>
      <c r="AM841" s="20"/>
      <c r="AN841" s="20"/>
      <c r="AO841" s="21"/>
      <c r="AP841" s="22"/>
    </row>
    <row r="842" spans="1:42" hidden="1" x14ac:dyDescent="0.35">
      <c r="A842" t="s">
        <v>845</v>
      </c>
      <c r="B842" t="s">
        <v>46</v>
      </c>
      <c r="C842" t="s">
        <v>12</v>
      </c>
      <c r="D842">
        <v>112414</v>
      </c>
      <c r="F842" s="7">
        <v>42348</v>
      </c>
      <c r="G842" t="s">
        <v>587</v>
      </c>
      <c r="H842">
        <v>-2.5</v>
      </c>
      <c r="J842" t="s">
        <v>12</v>
      </c>
      <c r="K842">
        <v>112414</v>
      </c>
      <c r="L842" t="s">
        <v>15</v>
      </c>
      <c r="M842" t="str">
        <f>M841</f>
        <v>SPOK</v>
      </c>
      <c r="N842" s="12">
        <f>AL841</f>
        <v>0</v>
      </c>
      <c r="O842" s="12" t="e">
        <f>LEFT(N842,(FIND(" ",N842,1)-1))</f>
        <v>#VALUE!</v>
      </c>
      <c r="P842" s="12" t="e">
        <f>_xlfn.NUMBERVALUE(O842)=S842</f>
        <v>#VALUE!</v>
      </c>
      <c r="S842" t="e">
        <f t="shared" si="39"/>
        <v>#VALUE!</v>
      </c>
      <c r="T842" t="e">
        <f>SUMPRODUCT(--($D$2:M841=M842), --($B$2:K841=112414),$H$2:Q841)</f>
        <v>#VALUE!</v>
      </c>
      <c r="U842" t="e">
        <f>SUMPRODUCT(--($D$2:M841=M842), --($B$2:K841=22115),$H$2:Q841)</f>
        <v>#VALUE!</v>
      </c>
      <c r="V842" t="e">
        <f>SUMPRODUCT(--($D$2:M841=M842), --($B$2:K841=52815),$H$2:Q841)</f>
        <v>#VALUE!</v>
      </c>
      <c r="W842" s="15"/>
      <c r="X842" s="15"/>
      <c r="Y842" s="15"/>
      <c r="Z842" t="s">
        <v>243</v>
      </c>
      <c r="AB842" t="s">
        <v>244</v>
      </c>
      <c r="AC842" s="7">
        <f>AC841</f>
        <v>42348</v>
      </c>
      <c r="AD842" t="str">
        <f>M842&amp;" - "&amp;L842&amp;" - "&amp;J842&amp;" - "&amp;K842</f>
        <v>SPOK - Div - Mt - 112414</v>
      </c>
      <c r="AG842" s="13" t="e">
        <f>-AG841</f>
        <v>#VALUE!</v>
      </c>
      <c r="AI842" t="str">
        <f t="shared" si="40"/>
        <v>Dividend from SPOK - Mt - 112414</v>
      </c>
      <c r="AK842" s="18"/>
      <c r="AL842" s="19"/>
      <c r="AM842" s="20"/>
      <c r="AN842" s="20"/>
      <c r="AO842" s="21"/>
      <c r="AP842" s="22"/>
    </row>
    <row r="843" spans="1:42" hidden="1" x14ac:dyDescent="0.35">
      <c r="A843" t="s">
        <v>845</v>
      </c>
      <c r="B843" t="s">
        <v>41</v>
      </c>
      <c r="C843" t="s">
        <v>12</v>
      </c>
      <c r="D843">
        <v>22115</v>
      </c>
      <c r="F843" s="7">
        <v>42349</v>
      </c>
      <c r="G843" t="s">
        <v>102</v>
      </c>
      <c r="H843">
        <v>7.44</v>
      </c>
      <c r="J843" t="s">
        <v>12</v>
      </c>
      <c r="K843">
        <v>22115</v>
      </c>
      <c r="L843" t="s">
        <v>15</v>
      </c>
      <c r="M843" t="str">
        <f>M841</f>
        <v>SPOK</v>
      </c>
      <c r="N843" s="12" t="s">
        <v>249</v>
      </c>
      <c r="R843" s="13" t="e">
        <f>ROUND(IF(K843=112414,W843,IF(K843=22115,X843,Y843))*AP841,2)</f>
        <v>#VALUE!</v>
      </c>
      <c r="S843" t="e">
        <f t="shared" si="39"/>
        <v>#VALUE!</v>
      </c>
      <c r="T843">
        <v>0</v>
      </c>
      <c r="U843" t="e">
        <f>SUMPRODUCT(--($D$2:M842=M843), --($B$2:K842=22115),$H$2:Q842)</f>
        <v>#VALUE!</v>
      </c>
      <c r="V843" t="e">
        <f>SUMPRODUCT(--($D$2:M842=M843), --($B$2:K842=52815),$H$2:Q842)</f>
        <v>#VALUE!</v>
      </c>
      <c r="W843" s="15" t="e">
        <f>T843/S843</f>
        <v>#VALUE!</v>
      </c>
      <c r="X843" s="15" t="e">
        <f>U843/S843</f>
        <v>#VALUE!</v>
      </c>
      <c r="Y843" s="15" t="e">
        <f>V843/S843</f>
        <v>#VALUE!</v>
      </c>
      <c r="Z843" t="s">
        <v>243</v>
      </c>
      <c r="AB843" t="s">
        <v>244</v>
      </c>
      <c r="AC843" s="7">
        <f>AC841</f>
        <v>42348</v>
      </c>
      <c r="AD843" t="s">
        <v>102</v>
      </c>
      <c r="AF843" t="str">
        <f>"Cash From "&amp;AI843</f>
        <v>Cash From Dividend from SPOK - Mt - 22115</v>
      </c>
      <c r="AG843" s="16" t="e">
        <f>R843</f>
        <v>#VALUE!</v>
      </c>
      <c r="AI843" t="str">
        <f t="shared" si="40"/>
        <v>Dividend from SPOK - Mt - 22115</v>
      </c>
      <c r="AK843" s="18"/>
      <c r="AL843" s="19"/>
      <c r="AM843" s="20"/>
      <c r="AN843" s="20"/>
      <c r="AO843" s="21"/>
      <c r="AP843" s="22"/>
    </row>
    <row r="844" spans="1:42" hidden="1" x14ac:dyDescent="0.35">
      <c r="A844" t="s">
        <v>845</v>
      </c>
      <c r="B844" t="s">
        <v>41</v>
      </c>
      <c r="C844" t="s">
        <v>12</v>
      </c>
      <c r="D844">
        <v>22115</v>
      </c>
      <c r="F844" s="7">
        <v>42349</v>
      </c>
      <c r="G844" t="s">
        <v>587</v>
      </c>
      <c r="H844">
        <v>-7.44</v>
      </c>
      <c r="J844" t="s">
        <v>12</v>
      </c>
      <c r="K844">
        <v>22115</v>
      </c>
      <c r="L844" t="s">
        <v>15</v>
      </c>
      <c r="M844" t="str">
        <f>M841</f>
        <v>SPOK</v>
      </c>
      <c r="S844" t="e">
        <f t="shared" si="39"/>
        <v>#VALUE!</v>
      </c>
      <c r="T844">
        <v>0</v>
      </c>
      <c r="U844" t="e">
        <f>SUMPRODUCT(--($D$2:M843=M844), --($B$2:K843=22115),$H$2:Q843)</f>
        <v>#VALUE!</v>
      </c>
      <c r="V844" t="e">
        <f>SUMPRODUCT(--($D$2:M843=M844), --($B$2:K843=52815),$H$2:Q843)</f>
        <v>#VALUE!</v>
      </c>
      <c r="W844" s="15"/>
      <c r="X844" s="15"/>
      <c r="Y844" s="15"/>
      <c r="Z844" t="s">
        <v>243</v>
      </c>
      <c r="AB844" t="s">
        <v>244</v>
      </c>
      <c r="AC844" s="7">
        <f>AC841</f>
        <v>42348</v>
      </c>
      <c r="AD844" t="str">
        <f>M844&amp;" - "&amp;L844&amp;" - "&amp;J844&amp;" - "&amp;K844</f>
        <v>SPOK - Div - Mt - 22115</v>
      </c>
      <c r="AG844" s="13" t="e">
        <f>-AG843</f>
        <v>#VALUE!</v>
      </c>
      <c r="AI844" t="str">
        <f t="shared" si="40"/>
        <v>Dividend from SPOK - Mt - 22115</v>
      </c>
      <c r="AK844" s="18"/>
      <c r="AL844" s="19"/>
      <c r="AM844" s="20"/>
      <c r="AN844" s="20"/>
      <c r="AO844" s="21"/>
      <c r="AP844" s="22"/>
    </row>
    <row r="845" spans="1:42" hidden="1" x14ac:dyDescent="0.35">
      <c r="A845" t="s">
        <v>845</v>
      </c>
      <c r="B845" t="s">
        <v>41</v>
      </c>
      <c r="C845" t="s">
        <v>12</v>
      </c>
      <c r="D845">
        <v>52815</v>
      </c>
      <c r="F845" s="7">
        <v>42349</v>
      </c>
      <c r="G845" t="s">
        <v>102</v>
      </c>
      <c r="H845">
        <v>7.419999999999999</v>
      </c>
      <c r="J845" t="s">
        <v>12</v>
      </c>
      <c r="K845">
        <v>52815</v>
      </c>
      <c r="L845" t="s">
        <v>15</v>
      </c>
      <c r="M845" t="str">
        <f>M843</f>
        <v>SPOK</v>
      </c>
      <c r="N845" s="12" t="s">
        <v>249</v>
      </c>
      <c r="R845" s="13" t="e">
        <f>AP841-R841-R843</f>
        <v>#VALUE!</v>
      </c>
      <c r="S845" t="e">
        <f t="shared" si="39"/>
        <v>#VALUE!</v>
      </c>
      <c r="T845">
        <v>0</v>
      </c>
      <c r="U845" t="e">
        <f>SUMPRODUCT(--($D$2:M844=M845), --($B$2:K844=22115),$H$2:Q844)</f>
        <v>#VALUE!</v>
      </c>
      <c r="V845" t="e">
        <f>SUMPRODUCT(--($D$2:M844=M845), --($B$2:K844=52815),$H$2:Q844)</f>
        <v>#VALUE!</v>
      </c>
      <c r="W845" s="15" t="e">
        <f>T845/S845</f>
        <v>#VALUE!</v>
      </c>
      <c r="X845" s="15" t="e">
        <f>U845/S845</f>
        <v>#VALUE!</v>
      </c>
      <c r="Y845" s="15" t="e">
        <f>V845/S845</f>
        <v>#VALUE!</v>
      </c>
      <c r="Z845" t="s">
        <v>243</v>
      </c>
      <c r="AB845" t="s">
        <v>244</v>
      </c>
      <c r="AC845" s="7">
        <f>AC843</f>
        <v>42348</v>
      </c>
      <c r="AD845" t="s">
        <v>102</v>
      </c>
      <c r="AF845" t="str">
        <f>"Cash From "&amp;AI845</f>
        <v>Cash From Dividend from SPOK - Mt - 52815</v>
      </c>
      <c r="AG845" s="16" t="e">
        <f>R845</f>
        <v>#VALUE!</v>
      </c>
      <c r="AI845" t="str">
        <f t="shared" si="40"/>
        <v>Dividend from SPOK - Mt - 52815</v>
      </c>
      <c r="AK845" s="18"/>
      <c r="AL845" s="19"/>
      <c r="AM845" s="20"/>
      <c r="AN845" s="20"/>
      <c r="AO845" s="21"/>
      <c r="AP845" s="22"/>
    </row>
    <row r="846" spans="1:42" hidden="1" x14ac:dyDescent="0.35">
      <c r="A846" t="s">
        <v>845</v>
      </c>
      <c r="B846" t="s">
        <v>41</v>
      </c>
      <c r="C846" t="s">
        <v>12</v>
      </c>
      <c r="D846">
        <v>52815</v>
      </c>
      <c r="F846" s="7">
        <v>42349</v>
      </c>
      <c r="G846" t="s">
        <v>587</v>
      </c>
      <c r="H846">
        <v>-7.419999999999999</v>
      </c>
      <c r="J846" t="s">
        <v>12</v>
      </c>
      <c r="K846">
        <v>52815</v>
      </c>
      <c r="L846" t="s">
        <v>15</v>
      </c>
      <c r="M846" t="str">
        <f>M843</f>
        <v>SPOK</v>
      </c>
      <c r="S846" t="e">
        <f t="shared" si="39"/>
        <v>#VALUE!</v>
      </c>
      <c r="T846">
        <v>0</v>
      </c>
      <c r="U846" t="e">
        <f>SUMPRODUCT(--($D$2:M845=M846), --($B$2:K845=22115),$H$2:Q845)</f>
        <v>#VALUE!</v>
      </c>
      <c r="V846" t="e">
        <f>SUMPRODUCT(--($D$2:M845=M846), --($B$2:K845=52815),$H$2:Q845)</f>
        <v>#VALUE!</v>
      </c>
      <c r="W846" s="15"/>
      <c r="X846" s="15"/>
      <c r="Y846" s="15"/>
      <c r="Z846" t="s">
        <v>243</v>
      </c>
      <c r="AB846" t="s">
        <v>244</v>
      </c>
      <c r="AC846" s="7">
        <f>AC843</f>
        <v>42348</v>
      </c>
      <c r="AD846" t="str">
        <f>M846&amp;" - "&amp;L846&amp;" - "&amp;J846&amp;" - "&amp;K846</f>
        <v>SPOK - Div - Mt - 52815</v>
      </c>
      <c r="AG846" s="13" t="e">
        <f>-AG845</f>
        <v>#VALUE!</v>
      </c>
      <c r="AI846" t="str">
        <f t="shared" si="40"/>
        <v>Dividend from SPOK - Mt - 52815</v>
      </c>
      <c r="AK846" s="18"/>
      <c r="AL846" s="19"/>
      <c r="AM846" s="20"/>
      <c r="AN846" s="20"/>
      <c r="AO846" s="21"/>
      <c r="AP846" s="22"/>
    </row>
    <row r="847" spans="1:42" hidden="1" x14ac:dyDescent="0.35">
      <c r="A847" t="s">
        <v>845</v>
      </c>
      <c r="B847" t="s">
        <v>41</v>
      </c>
      <c r="C847" t="s">
        <v>12</v>
      </c>
      <c r="D847">
        <v>112414</v>
      </c>
      <c r="F847" s="7">
        <v>42349</v>
      </c>
      <c r="G847" t="s">
        <v>587</v>
      </c>
      <c r="H847">
        <v>0</v>
      </c>
      <c r="J847" t="s">
        <v>12</v>
      </c>
      <c r="K847">
        <v>112414</v>
      </c>
      <c r="L847" t="s">
        <v>15</v>
      </c>
      <c r="M847" t="str">
        <f>M846</f>
        <v>SPOK</v>
      </c>
      <c r="N847" s="12">
        <f>AL846</f>
        <v>0</v>
      </c>
      <c r="O847" s="12" t="e">
        <f>LEFT(N847,(FIND(" ",N847,1)-1))</f>
        <v>#VALUE!</v>
      </c>
      <c r="P847" s="12" t="e">
        <f>_xlfn.NUMBERVALUE(O847)=S847</f>
        <v>#VALUE!</v>
      </c>
      <c r="S847" t="e">
        <f t="shared" si="39"/>
        <v>#VALUE!</v>
      </c>
      <c r="T847">
        <v>0</v>
      </c>
      <c r="U847" t="e">
        <f>SUMPRODUCT(--($D$2:M846=M847), --($B$2:K846=22115),$H$2:Q846)</f>
        <v>#VALUE!</v>
      </c>
      <c r="V847" t="e">
        <f>SUMPRODUCT(--($D$2:M846=M847), --($B$2:K846=52815),$H$2:Q846)</f>
        <v>#VALUE!</v>
      </c>
      <c r="W847" s="15"/>
      <c r="X847" s="15"/>
      <c r="Y847" s="15"/>
      <c r="Z847" t="s">
        <v>243</v>
      </c>
      <c r="AB847" t="s">
        <v>244</v>
      </c>
      <c r="AC847" s="7">
        <f>AC846</f>
        <v>42348</v>
      </c>
      <c r="AD847" t="str">
        <f>M847&amp;" - "&amp;L847&amp;" - "&amp;J847&amp;" - "&amp;K847</f>
        <v>SPOK - Div - Mt - 112414</v>
      </c>
      <c r="AG847" s="13" t="e">
        <f>-AG846</f>
        <v>#VALUE!</v>
      </c>
      <c r="AI847" t="str">
        <f t="shared" si="40"/>
        <v>Dividend from SPOK - Mt - 112414</v>
      </c>
      <c r="AK847" s="18"/>
      <c r="AL847" s="19"/>
      <c r="AM847" s="20"/>
      <c r="AN847" s="20"/>
      <c r="AO847" s="21"/>
      <c r="AP847" s="22"/>
    </row>
    <row r="848" spans="1:42" hidden="1" x14ac:dyDescent="0.35">
      <c r="A848" t="s">
        <v>845</v>
      </c>
      <c r="B848" t="s">
        <v>41</v>
      </c>
      <c r="C848" t="s">
        <v>12</v>
      </c>
      <c r="D848">
        <v>112414</v>
      </c>
      <c r="F848" s="7">
        <v>42349</v>
      </c>
      <c r="G848" t="s">
        <v>102</v>
      </c>
      <c r="H848">
        <v>0</v>
      </c>
      <c r="J848" t="s">
        <v>12</v>
      </c>
      <c r="K848">
        <v>112414</v>
      </c>
      <c r="L848" t="s">
        <v>15</v>
      </c>
      <c r="M848" t="s">
        <v>41</v>
      </c>
      <c r="N848" s="12" t="s">
        <v>249</v>
      </c>
      <c r="R848" s="13" t="e">
        <f>ROUND(IF(K848=112414,W848,IF(K848=22115,X848,Y848))*AP848,2)</f>
        <v>#VALUE!</v>
      </c>
      <c r="S848" t="e">
        <f t="shared" si="39"/>
        <v>#VALUE!</v>
      </c>
      <c r="T848">
        <v>0</v>
      </c>
      <c r="U848" t="e">
        <f>SUMPRODUCT(--($D$2:M847=M848), --($B$2:K847=22115),$H$2:Q847)</f>
        <v>#VALUE!</v>
      </c>
      <c r="V848" t="e">
        <f>SUMPRODUCT(--($D$2:M847=M848), --($B$2:K847=52815),$H$2:Q847)</f>
        <v>#VALUE!</v>
      </c>
      <c r="W848" s="15" t="e">
        <f>T848/S848</f>
        <v>#VALUE!</v>
      </c>
      <c r="X848" s="15" t="e">
        <f>U848/S848</f>
        <v>#VALUE!</v>
      </c>
      <c r="Y848" s="15" t="e">
        <f>V848/S848</f>
        <v>#VALUE!</v>
      </c>
      <c r="Z848" t="s">
        <v>243</v>
      </c>
      <c r="AB848" t="s">
        <v>244</v>
      </c>
      <c r="AC848" s="7">
        <f>AK848</f>
        <v>42349</v>
      </c>
      <c r="AD848" t="s">
        <v>102</v>
      </c>
      <c r="AF848" t="str">
        <f>"Cash From "&amp;AI848</f>
        <v>Cash From Dividend from PDLI - Mt - 112414</v>
      </c>
      <c r="AG848" s="16" t="e">
        <f>R848</f>
        <v>#VALUE!</v>
      </c>
      <c r="AI848" t="str">
        <f t="shared" si="40"/>
        <v>Dividend from PDLI - Mt - 112414</v>
      </c>
      <c r="AK848" s="18">
        <v>42349</v>
      </c>
      <c r="AL848" s="19" t="s">
        <v>464</v>
      </c>
      <c r="AM848" s="20" t="s">
        <v>328</v>
      </c>
      <c r="AN848" s="20" t="s">
        <v>329</v>
      </c>
      <c r="AO848" s="21" t="s">
        <v>329</v>
      </c>
      <c r="AP848" s="22">
        <v>14.86</v>
      </c>
    </row>
    <row r="849" spans="1:42" hidden="1" x14ac:dyDescent="0.35">
      <c r="A849" t="s">
        <v>845</v>
      </c>
      <c r="B849" t="s">
        <v>33</v>
      </c>
      <c r="C849" t="s">
        <v>12</v>
      </c>
      <c r="D849">
        <v>22115</v>
      </c>
      <c r="F849" s="7">
        <v>42353</v>
      </c>
      <c r="G849" t="s">
        <v>587</v>
      </c>
      <c r="H849">
        <v>0</v>
      </c>
      <c r="J849" t="s">
        <v>12</v>
      </c>
      <c r="K849">
        <v>22115</v>
      </c>
      <c r="L849" t="s">
        <v>15</v>
      </c>
      <c r="M849" t="str">
        <f>M846</f>
        <v>SPOK</v>
      </c>
      <c r="S849" t="e">
        <f t="shared" si="39"/>
        <v>#VALUE!</v>
      </c>
      <c r="T849" t="e">
        <f>SUMPRODUCT(--($D$2:M848=M849), --($B$2:K848=112414),$H$2:Q848)</f>
        <v>#VALUE!</v>
      </c>
      <c r="U849" t="e">
        <f>SUMPRODUCT(--($D$2:M848=M849), --($B$2:K848=22115),$H$2:Q848)</f>
        <v>#VALUE!</v>
      </c>
      <c r="V849" t="e">
        <f>SUMPRODUCT(--($D$2:M848=M849), --($B$2:K848=52815),$H$2:Q848)</f>
        <v>#VALUE!</v>
      </c>
      <c r="W849" s="15"/>
      <c r="X849" s="15"/>
      <c r="Y849" s="15"/>
      <c r="Z849" t="s">
        <v>243</v>
      </c>
      <c r="AB849" t="s">
        <v>244</v>
      </c>
      <c r="AC849" s="7">
        <f>AC846</f>
        <v>42348</v>
      </c>
      <c r="AD849" t="str">
        <f>M849&amp;" - "&amp;L849&amp;" - "&amp;J849&amp;" - "&amp;K849</f>
        <v>SPOK - Div - Mt - 22115</v>
      </c>
      <c r="AG849" s="13" t="e">
        <f>-AG848</f>
        <v>#VALUE!</v>
      </c>
      <c r="AI849" t="str">
        <f t="shared" si="40"/>
        <v>Dividend from SPOK - Mt - 22115</v>
      </c>
      <c r="AK849" s="18"/>
      <c r="AL849" s="19"/>
      <c r="AM849" s="20"/>
      <c r="AN849" s="20"/>
      <c r="AO849" s="21"/>
      <c r="AP849" s="22"/>
    </row>
    <row r="850" spans="1:42" hidden="1" x14ac:dyDescent="0.35">
      <c r="A850" t="s">
        <v>845</v>
      </c>
      <c r="B850" t="s">
        <v>33</v>
      </c>
      <c r="C850" t="s">
        <v>12</v>
      </c>
      <c r="D850">
        <v>22115</v>
      </c>
      <c r="F850" s="7">
        <v>42353</v>
      </c>
      <c r="G850" t="s">
        <v>102</v>
      </c>
      <c r="H850">
        <v>0</v>
      </c>
      <c r="J850" t="s">
        <v>12</v>
      </c>
      <c r="K850">
        <v>22115</v>
      </c>
      <c r="L850" t="s">
        <v>15</v>
      </c>
      <c r="M850" t="str">
        <f>M848</f>
        <v>PDLI</v>
      </c>
      <c r="N850" s="12" t="s">
        <v>249</v>
      </c>
      <c r="R850" s="13" t="e">
        <f>ROUND(IF(K850=112414,W850,IF(K850=22115,X850,Y850))*AP848,2)</f>
        <v>#VALUE!</v>
      </c>
      <c r="S850" t="e">
        <f t="shared" si="39"/>
        <v>#VALUE!</v>
      </c>
      <c r="T850" t="e">
        <f>SUMPRODUCT(--($D$2:M849=M850), --($B$2:K849=112414),$H$2:Q849)</f>
        <v>#VALUE!</v>
      </c>
      <c r="U850" t="e">
        <f>SUMPRODUCT(--($D$2:M849=M850), --($B$2:K849=22115),$H$2:Q849)</f>
        <v>#VALUE!</v>
      </c>
      <c r="V850" t="e">
        <f>SUMPRODUCT(--($D$2:M849=M850), --($B$2:K849=52815),$H$2:Q849)</f>
        <v>#VALUE!</v>
      </c>
      <c r="W850" s="15" t="e">
        <f>T850/S850</f>
        <v>#VALUE!</v>
      </c>
      <c r="X850" s="15" t="e">
        <f>U850/S850</f>
        <v>#VALUE!</v>
      </c>
      <c r="Y850" s="15" t="e">
        <f>V850/S850</f>
        <v>#VALUE!</v>
      </c>
      <c r="Z850" t="s">
        <v>243</v>
      </c>
      <c r="AB850" t="s">
        <v>244</v>
      </c>
      <c r="AC850" s="7">
        <f>AC848</f>
        <v>42349</v>
      </c>
      <c r="AD850" t="s">
        <v>102</v>
      </c>
      <c r="AF850" t="str">
        <f>"Cash From "&amp;AI850</f>
        <v>Cash From Dividend from PDLI - Mt - 22115</v>
      </c>
      <c r="AG850" s="16" t="e">
        <f>R850</f>
        <v>#VALUE!</v>
      </c>
      <c r="AI850" t="str">
        <f t="shared" si="40"/>
        <v>Dividend from PDLI - Mt - 22115</v>
      </c>
      <c r="AK850" s="18"/>
      <c r="AL850" s="19"/>
      <c r="AM850" s="20"/>
      <c r="AN850" s="20"/>
      <c r="AO850" s="21"/>
      <c r="AP850" s="22"/>
    </row>
    <row r="851" spans="1:42" hidden="1" x14ac:dyDescent="0.35">
      <c r="A851" t="s">
        <v>845</v>
      </c>
      <c r="B851" t="s">
        <v>34</v>
      </c>
      <c r="C851" t="s">
        <v>12</v>
      </c>
      <c r="D851">
        <v>22115</v>
      </c>
      <c r="F851" s="7">
        <v>42353</v>
      </c>
      <c r="G851" t="s">
        <v>102</v>
      </c>
      <c r="H851">
        <v>3.3</v>
      </c>
      <c r="J851" t="s">
        <v>12</v>
      </c>
      <c r="K851">
        <v>22115</v>
      </c>
      <c r="L851" t="s">
        <v>15</v>
      </c>
      <c r="M851" t="str">
        <f>M849</f>
        <v>SPOK</v>
      </c>
      <c r="N851" s="12" t="s">
        <v>249</v>
      </c>
      <c r="R851" s="13" t="e">
        <f>ROUND(IF(K851=112414,W851,IF(K851=22115,X851,Y851))*AP849,2)</f>
        <v>#VALUE!</v>
      </c>
      <c r="S851" t="e">
        <f t="shared" si="39"/>
        <v>#VALUE!</v>
      </c>
      <c r="T851" t="e">
        <f>SUMPRODUCT(--($D$2:M850=M851), --($B$2:K850=112414),$H$2:Q850)</f>
        <v>#VALUE!</v>
      </c>
      <c r="U851" t="e">
        <f>SUMPRODUCT(--($D$2:M850=M851), --($B$2:K850=22115),$H$2:Q850)</f>
        <v>#VALUE!</v>
      </c>
      <c r="V851" t="e">
        <f>SUMPRODUCT(--($D$2:M850=M851), --($B$2:K850=52815),$H$2:Q850)</f>
        <v>#VALUE!</v>
      </c>
      <c r="W851" s="15" t="e">
        <f>T851/S851</f>
        <v>#VALUE!</v>
      </c>
      <c r="X851" s="15" t="e">
        <f>U851/S851</f>
        <v>#VALUE!</v>
      </c>
      <c r="Y851" s="15" t="e">
        <f>V851/S851</f>
        <v>#VALUE!</v>
      </c>
      <c r="Z851" t="s">
        <v>243</v>
      </c>
      <c r="AB851" t="s">
        <v>244</v>
      </c>
      <c r="AC851" s="7">
        <f>AC849</f>
        <v>42348</v>
      </c>
      <c r="AD851" t="s">
        <v>102</v>
      </c>
      <c r="AF851" t="str">
        <f>"Cash From "&amp;AI851</f>
        <v>Cash From Dividend from SPOK - Mt - 22115</v>
      </c>
      <c r="AG851" s="16" t="e">
        <f>R851</f>
        <v>#VALUE!</v>
      </c>
      <c r="AI851" t="str">
        <f t="shared" si="40"/>
        <v>Dividend from SPOK - Mt - 22115</v>
      </c>
      <c r="AK851" s="18"/>
      <c r="AL851" s="19"/>
      <c r="AM851" s="20"/>
      <c r="AN851" s="20"/>
      <c r="AO851" s="21"/>
      <c r="AP851" s="22"/>
    </row>
    <row r="852" spans="1:42" hidden="1" x14ac:dyDescent="0.35">
      <c r="A852" t="s">
        <v>845</v>
      </c>
      <c r="B852" t="s">
        <v>34</v>
      </c>
      <c r="C852" t="s">
        <v>12</v>
      </c>
      <c r="D852">
        <v>22115</v>
      </c>
      <c r="F852" s="7">
        <v>42353</v>
      </c>
      <c r="G852" t="s">
        <v>587</v>
      </c>
      <c r="H852">
        <v>-3.3</v>
      </c>
      <c r="J852" t="s">
        <v>12</v>
      </c>
      <c r="K852">
        <v>22115</v>
      </c>
      <c r="L852" t="s">
        <v>15</v>
      </c>
      <c r="M852" t="str">
        <f>M849</f>
        <v>SPOK</v>
      </c>
      <c r="S852" t="e">
        <f t="shared" si="39"/>
        <v>#VALUE!</v>
      </c>
      <c r="T852" t="e">
        <f>SUMPRODUCT(--($D$2:M851=M852), --($B$2:K851=112414),$H$2:Q851)</f>
        <v>#VALUE!</v>
      </c>
      <c r="U852" t="e">
        <f>SUMPRODUCT(--($D$2:M851=M852), --($B$2:K851=22115),$H$2:Q851)</f>
        <v>#VALUE!</v>
      </c>
      <c r="V852" t="e">
        <f>SUMPRODUCT(--($D$2:M851=M852), --($B$2:K851=52815),$H$2:Q851)</f>
        <v>#VALUE!</v>
      </c>
      <c r="W852" s="15"/>
      <c r="X852" s="15"/>
      <c r="Y852" s="15"/>
      <c r="Z852" t="s">
        <v>243</v>
      </c>
      <c r="AB852" t="s">
        <v>244</v>
      </c>
      <c r="AC852" s="7">
        <f>AC849</f>
        <v>42348</v>
      </c>
      <c r="AD852" t="str">
        <f>M852&amp;" - "&amp;L852&amp;" - "&amp;J852&amp;" - "&amp;K852</f>
        <v>SPOK - Div - Mt - 22115</v>
      </c>
      <c r="AG852" s="13" t="e">
        <f>-AG851</f>
        <v>#VALUE!</v>
      </c>
      <c r="AI852" t="str">
        <f t="shared" si="40"/>
        <v>Dividend from SPOK - Mt - 22115</v>
      </c>
      <c r="AK852" s="18"/>
      <c r="AL852" s="19"/>
      <c r="AM852" s="20"/>
      <c r="AN852" s="20"/>
      <c r="AO852" s="21"/>
      <c r="AP852" s="22"/>
    </row>
    <row r="853" spans="1:42" hidden="1" x14ac:dyDescent="0.35">
      <c r="A853" t="s">
        <v>845</v>
      </c>
      <c r="B853" t="s">
        <v>61</v>
      </c>
      <c r="C853" t="s">
        <v>12</v>
      </c>
      <c r="D853">
        <v>22115</v>
      </c>
      <c r="F853" s="7">
        <v>42353</v>
      </c>
      <c r="G853" t="s">
        <v>102</v>
      </c>
      <c r="H853">
        <v>1.7</v>
      </c>
      <c r="J853" t="s">
        <v>12</v>
      </c>
      <c r="K853">
        <v>22115</v>
      </c>
      <c r="L853" t="s">
        <v>15</v>
      </c>
      <c r="M853" t="str">
        <f>M851</f>
        <v>SPOK</v>
      </c>
      <c r="N853" s="12" t="s">
        <v>249</v>
      </c>
      <c r="R853" s="13" t="e">
        <f>ROUND(IF(K853=112414,W853,IF(K853=22115,X853,Y853))*AP851,2)</f>
        <v>#VALUE!</v>
      </c>
      <c r="S853" t="e">
        <f t="shared" si="39"/>
        <v>#VALUE!</v>
      </c>
      <c r="T853" t="e">
        <f>SUMPRODUCT(--($D$2:M852=M853), --($B$2:K852=112414),$H$2:Q852)</f>
        <v>#VALUE!</v>
      </c>
      <c r="U853" t="e">
        <f>SUMPRODUCT(--($D$2:M852=M853), --($B$2:K852=22115),$H$2:Q852)</f>
        <v>#VALUE!</v>
      </c>
      <c r="V853" t="e">
        <f>SUMPRODUCT(--($D$2:M852=M853), --($B$2:K852=52815),$H$2:Q852)</f>
        <v>#VALUE!</v>
      </c>
      <c r="W853" s="15" t="e">
        <f>T853/S853</f>
        <v>#VALUE!</v>
      </c>
      <c r="X853" s="15" t="e">
        <f>U853/S853</f>
        <v>#VALUE!</v>
      </c>
      <c r="Y853" s="15" t="e">
        <f>V853/S853</f>
        <v>#VALUE!</v>
      </c>
      <c r="Z853" t="s">
        <v>243</v>
      </c>
      <c r="AB853" t="s">
        <v>244</v>
      </c>
      <c r="AC853" s="7">
        <f>AC851</f>
        <v>42348</v>
      </c>
      <c r="AD853" t="s">
        <v>102</v>
      </c>
      <c r="AF853" t="str">
        <f>"Cash From "&amp;AI853</f>
        <v>Cash From Dividend from SPOK - Mt - 22115</v>
      </c>
      <c r="AG853" s="16" t="e">
        <f>R853</f>
        <v>#VALUE!</v>
      </c>
      <c r="AI853" t="str">
        <f t="shared" si="40"/>
        <v>Dividend from SPOK - Mt - 22115</v>
      </c>
      <c r="AK853" s="18"/>
      <c r="AL853" s="19"/>
      <c r="AM853" s="20"/>
      <c r="AN853" s="20"/>
      <c r="AO853" s="21"/>
      <c r="AP853" s="22"/>
    </row>
    <row r="854" spans="1:42" hidden="1" x14ac:dyDescent="0.35">
      <c r="A854" t="s">
        <v>845</v>
      </c>
      <c r="B854" t="s">
        <v>61</v>
      </c>
      <c r="C854" t="s">
        <v>12</v>
      </c>
      <c r="D854">
        <v>22115</v>
      </c>
      <c r="F854" s="7">
        <v>42353</v>
      </c>
      <c r="G854" t="s">
        <v>587</v>
      </c>
      <c r="H854">
        <v>-1.7</v>
      </c>
      <c r="J854" t="s">
        <v>12</v>
      </c>
      <c r="K854">
        <v>22115</v>
      </c>
      <c r="L854" t="s">
        <v>15</v>
      </c>
      <c r="M854" t="str">
        <f>M851</f>
        <v>SPOK</v>
      </c>
      <c r="S854" t="e">
        <f t="shared" si="39"/>
        <v>#VALUE!</v>
      </c>
      <c r="T854" t="e">
        <f>SUMPRODUCT(--($D$2:M853=M854), --($B$2:K853=112414),$H$2:Q853)</f>
        <v>#VALUE!</v>
      </c>
      <c r="U854" t="e">
        <f>SUMPRODUCT(--($D$2:M853=M854), --($B$2:K853=22115),$H$2:Q853)</f>
        <v>#VALUE!</v>
      </c>
      <c r="V854" t="e">
        <f>SUMPRODUCT(--($D$2:M853=M854), --($B$2:K853=52815),$H$2:Q853)</f>
        <v>#VALUE!</v>
      </c>
      <c r="W854" s="15"/>
      <c r="X854" s="15"/>
      <c r="Y854" s="15"/>
      <c r="Z854" t="s">
        <v>243</v>
      </c>
      <c r="AB854" t="s">
        <v>244</v>
      </c>
      <c r="AC854" s="7">
        <f>AC851</f>
        <v>42348</v>
      </c>
      <c r="AD854" t="str">
        <f>M854&amp;" - "&amp;L854&amp;" - "&amp;J854&amp;" - "&amp;K854</f>
        <v>SPOK - Div - Mt - 22115</v>
      </c>
      <c r="AG854" s="13" t="e">
        <f>-AG853</f>
        <v>#VALUE!</v>
      </c>
      <c r="AI854" t="str">
        <f t="shared" si="40"/>
        <v>Dividend from SPOK - Mt - 22115</v>
      </c>
      <c r="AK854" s="18"/>
      <c r="AL854" s="19"/>
      <c r="AM854" s="20"/>
      <c r="AN854" s="20"/>
      <c r="AO854" s="21"/>
      <c r="AP854" s="22"/>
    </row>
    <row r="855" spans="1:42" hidden="1" x14ac:dyDescent="0.35">
      <c r="A855" t="s">
        <v>845</v>
      </c>
      <c r="B855" t="s">
        <v>33</v>
      </c>
      <c r="C855" t="s">
        <v>12</v>
      </c>
      <c r="D855">
        <v>52815</v>
      </c>
      <c r="F855" s="7">
        <v>42353</v>
      </c>
      <c r="G855" t="s">
        <v>587</v>
      </c>
      <c r="H855">
        <v>0</v>
      </c>
      <c r="J855" t="s">
        <v>12</v>
      </c>
      <c r="K855">
        <v>52815</v>
      </c>
      <c r="L855" t="s">
        <v>15</v>
      </c>
      <c r="M855" t="str">
        <f>M852</f>
        <v>SPOK</v>
      </c>
      <c r="S855" t="e">
        <f t="shared" si="39"/>
        <v>#VALUE!</v>
      </c>
      <c r="T855" t="e">
        <f>SUMPRODUCT(--($D$2:M854=M855), --($B$2:K854=112414),$H$2:Q854)</f>
        <v>#VALUE!</v>
      </c>
      <c r="U855" t="e">
        <f>SUMPRODUCT(--($D$2:M854=M855), --($B$2:K854=22115),$H$2:Q854)</f>
        <v>#VALUE!</v>
      </c>
      <c r="V855" t="e">
        <f>SUMPRODUCT(--($D$2:M854=M855), --($B$2:K854=52815),$H$2:Q854)</f>
        <v>#VALUE!</v>
      </c>
      <c r="W855" s="15"/>
      <c r="X855" s="15"/>
      <c r="Y855" s="15"/>
      <c r="Z855" t="s">
        <v>243</v>
      </c>
      <c r="AB855" t="s">
        <v>244</v>
      </c>
      <c r="AC855" s="7">
        <f>AC852</f>
        <v>42348</v>
      </c>
      <c r="AD855" t="str">
        <f>M855&amp;" - "&amp;L855&amp;" - "&amp;J855&amp;" - "&amp;K855</f>
        <v>SPOK - Div - Mt - 52815</v>
      </c>
      <c r="AG855" s="13" t="e">
        <f>-AG854</f>
        <v>#VALUE!</v>
      </c>
      <c r="AI855" t="str">
        <f t="shared" si="40"/>
        <v>Dividend from SPOK - Mt - 52815</v>
      </c>
      <c r="AK855" s="18"/>
      <c r="AL855" s="19"/>
      <c r="AM855" s="20"/>
      <c r="AN855" s="20"/>
      <c r="AO855" s="21"/>
      <c r="AP855" s="22"/>
    </row>
    <row r="856" spans="1:42" hidden="1" x14ac:dyDescent="0.35">
      <c r="A856" t="s">
        <v>845</v>
      </c>
      <c r="B856" t="s">
        <v>33</v>
      </c>
      <c r="C856" t="s">
        <v>12</v>
      </c>
      <c r="D856">
        <v>52815</v>
      </c>
      <c r="F856" s="7">
        <v>42353</v>
      </c>
      <c r="G856" t="s">
        <v>102</v>
      </c>
      <c r="H856">
        <v>0</v>
      </c>
      <c r="J856" t="s">
        <v>12</v>
      </c>
      <c r="K856">
        <v>52815</v>
      </c>
      <c r="L856" t="s">
        <v>15</v>
      </c>
      <c r="M856" t="str">
        <f>M854</f>
        <v>SPOK</v>
      </c>
      <c r="N856" s="12" t="s">
        <v>249</v>
      </c>
      <c r="R856" s="13">
        <f>AP852-R852-R854</f>
        <v>0</v>
      </c>
      <c r="S856" t="e">
        <f t="shared" si="39"/>
        <v>#VALUE!</v>
      </c>
      <c r="T856" t="e">
        <f>SUMPRODUCT(--($D$2:M855=M856), --($B$2:K855=112414),$H$2:Q855)</f>
        <v>#VALUE!</v>
      </c>
      <c r="U856" t="e">
        <f>SUMPRODUCT(--($D$2:M855=M856), --($B$2:K855=22115),$H$2:Q855)</f>
        <v>#VALUE!</v>
      </c>
      <c r="V856" t="e">
        <f>SUMPRODUCT(--($D$2:M855=M856), --($B$2:K855=52815),$H$2:Q855)</f>
        <v>#VALUE!</v>
      </c>
      <c r="W856" s="15" t="e">
        <f>T856/S856</f>
        <v>#VALUE!</v>
      </c>
      <c r="X856" s="15" t="e">
        <f>U856/S856</f>
        <v>#VALUE!</v>
      </c>
      <c r="Y856" s="15" t="e">
        <f>V856/S856</f>
        <v>#VALUE!</v>
      </c>
      <c r="Z856" t="s">
        <v>243</v>
      </c>
      <c r="AB856" t="s">
        <v>244</v>
      </c>
      <c r="AC856" s="7">
        <f>AC854</f>
        <v>42348</v>
      </c>
      <c r="AD856" t="s">
        <v>102</v>
      </c>
      <c r="AF856" t="str">
        <f>"Cash From "&amp;AI856</f>
        <v>Cash From Dividend from SPOK - Mt - 52815</v>
      </c>
      <c r="AG856" s="16">
        <f>R856</f>
        <v>0</v>
      </c>
      <c r="AI856" t="str">
        <f t="shared" si="40"/>
        <v>Dividend from SPOK - Mt - 52815</v>
      </c>
      <c r="AK856" s="18"/>
      <c r="AL856" s="19"/>
      <c r="AM856" s="20"/>
      <c r="AN856" s="20"/>
      <c r="AO856" s="21"/>
      <c r="AP856" s="22"/>
    </row>
    <row r="857" spans="1:42" hidden="1" x14ac:dyDescent="0.35">
      <c r="A857" t="s">
        <v>845</v>
      </c>
      <c r="B857" t="s">
        <v>34</v>
      </c>
      <c r="C857" t="s">
        <v>12</v>
      </c>
      <c r="D857">
        <v>52815</v>
      </c>
      <c r="F857" s="7">
        <v>42353</v>
      </c>
      <c r="G857" t="s">
        <v>102</v>
      </c>
      <c r="H857">
        <v>3.0100000000000007</v>
      </c>
      <c r="J857" t="s">
        <v>12</v>
      </c>
      <c r="K857">
        <v>52815</v>
      </c>
      <c r="L857" t="s">
        <v>15</v>
      </c>
      <c r="M857" t="str">
        <f>M855</f>
        <v>SPOK</v>
      </c>
      <c r="N857" s="12" t="s">
        <v>249</v>
      </c>
      <c r="R857" s="13" t="e">
        <f>AP853-R853-R855</f>
        <v>#VALUE!</v>
      </c>
      <c r="S857" t="e">
        <f t="shared" si="39"/>
        <v>#VALUE!</v>
      </c>
      <c r="T857" t="e">
        <f>SUMPRODUCT(--($D$2:M856=M857), --($B$2:K856=112414),$H$2:Q856)</f>
        <v>#VALUE!</v>
      </c>
      <c r="U857" t="e">
        <f>SUMPRODUCT(--($D$2:M856=M857), --($B$2:K856=22115),$H$2:Q856)</f>
        <v>#VALUE!</v>
      </c>
      <c r="V857" t="e">
        <f>SUMPRODUCT(--($D$2:M856=M857), --($B$2:K856=52815),$H$2:Q856)</f>
        <v>#VALUE!</v>
      </c>
      <c r="W857" s="15" t="e">
        <f>T857/S857</f>
        <v>#VALUE!</v>
      </c>
      <c r="X857" s="15" t="e">
        <f>U857/S857</f>
        <v>#VALUE!</v>
      </c>
      <c r="Y857" s="15" t="e">
        <f>V857/S857</f>
        <v>#VALUE!</v>
      </c>
      <c r="Z857" t="s">
        <v>243</v>
      </c>
      <c r="AB857" t="s">
        <v>244</v>
      </c>
      <c r="AC857" s="7">
        <f>AC855</f>
        <v>42348</v>
      </c>
      <c r="AD857" t="s">
        <v>102</v>
      </c>
      <c r="AF857" t="str">
        <f>"Cash From "&amp;AI857</f>
        <v>Cash From Dividend from SPOK - Mt - 52815</v>
      </c>
      <c r="AG857" s="16" t="e">
        <f>R857</f>
        <v>#VALUE!</v>
      </c>
      <c r="AI857" t="str">
        <f t="shared" si="40"/>
        <v>Dividend from SPOK - Mt - 52815</v>
      </c>
      <c r="AK857" s="18"/>
      <c r="AL857" s="19"/>
      <c r="AM857" s="20"/>
      <c r="AN857" s="20"/>
      <c r="AO857" s="21"/>
      <c r="AP857" s="22"/>
    </row>
    <row r="858" spans="1:42" hidden="1" x14ac:dyDescent="0.35">
      <c r="A858" t="s">
        <v>845</v>
      </c>
      <c r="B858" t="s">
        <v>34</v>
      </c>
      <c r="C858" t="s">
        <v>12</v>
      </c>
      <c r="D858">
        <v>52815</v>
      </c>
      <c r="F858" s="7">
        <v>42353</v>
      </c>
      <c r="G858" t="s">
        <v>587</v>
      </c>
      <c r="H858">
        <v>-3.0100000000000007</v>
      </c>
      <c r="J858" t="s">
        <v>12</v>
      </c>
      <c r="K858">
        <v>52815</v>
      </c>
      <c r="L858" t="s">
        <v>15</v>
      </c>
      <c r="M858" t="str">
        <f>M855</f>
        <v>SPOK</v>
      </c>
      <c r="S858" t="e">
        <f t="shared" si="39"/>
        <v>#VALUE!</v>
      </c>
      <c r="T858" t="e">
        <f>SUMPRODUCT(--($D$2:M857=M858), --($B$2:K857=112414),$H$2:Q857)</f>
        <v>#VALUE!</v>
      </c>
      <c r="U858" t="e">
        <f>SUMPRODUCT(--($D$2:M857=M858), --($B$2:K857=22115),$H$2:Q857)</f>
        <v>#VALUE!</v>
      </c>
      <c r="V858" t="e">
        <f>SUMPRODUCT(--($D$2:M857=M858), --($B$2:K857=52815),$H$2:Q857)</f>
        <v>#VALUE!</v>
      </c>
      <c r="W858" s="15"/>
      <c r="X858" s="15"/>
      <c r="Y858" s="15"/>
      <c r="Z858" t="s">
        <v>243</v>
      </c>
      <c r="AB858" t="s">
        <v>244</v>
      </c>
      <c r="AC858" s="7">
        <f>AC855</f>
        <v>42348</v>
      </c>
      <c r="AD858" t="str">
        <f>M858&amp;" - "&amp;L858&amp;" - "&amp;J858&amp;" - "&amp;K858</f>
        <v>SPOK - Div - Mt - 52815</v>
      </c>
      <c r="AG858" s="13" t="e">
        <f>-AG857</f>
        <v>#VALUE!</v>
      </c>
      <c r="AI858" t="str">
        <f t="shared" si="40"/>
        <v>Dividend from SPOK - Mt - 52815</v>
      </c>
      <c r="AK858" s="18"/>
      <c r="AL858" s="19"/>
      <c r="AM858" s="20"/>
      <c r="AN858" s="20"/>
      <c r="AO858" s="21"/>
      <c r="AP858" s="22"/>
    </row>
    <row r="859" spans="1:42" hidden="1" x14ac:dyDescent="0.35">
      <c r="A859" t="s">
        <v>845</v>
      </c>
      <c r="B859" t="s">
        <v>61</v>
      </c>
      <c r="C859" t="s">
        <v>12</v>
      </c>
      <c r="D859">
        <v>52815</v>
      </c>
      <c r="F859" s="7">
        <v>42353</v>
      </c>
      <c r="G859" t="s">
        <v>587</v>
      </c>
      <c r="H859">
        <v>0</v>
      </c>
      <c r="J859" t="s">
        <v>12</v>
      </c>
      <c r="K859">
        <v>52815</v>
      </c>
      <c r="L859" t="s">
        <v>15</v>
      </c>
      <c r="M859" t="str">
        <f>M856</f>
        <v>SPOK</v>
      </c>
      <c r="S859" t="e">
        <f t="shared" si="39"/>
        <v>#VALUE!</v>
      </c>
      <c r="T859" t="e">
        <f>SUMPRODUCT(--($D$2:M858=M859), --($B$2:K858=112414),$H$2:Q858)</f>
        <v>#VALUE!</v>
      </c>
      <c r="U859" t="e">
        <f>SUMPRODUCT(--($D$2:M858=M859), --($B$2:K858=22115),$H$2:Q858)</f>
        <v>#VALUE!</v>
      </c>
      <c r="V859" t="e">
        <f>SUMPRODUCT(--($D$2:M858=M859), --($B$2:K858=52815),$H$2:Q858)</f>
        <v>#VALUE!</v>
      </c>
      <c r="W859" s="15"/>
      <c r="X859" s="15"/>
      <c r="Y859" s="15"/>
      <c r="Z859" t="s">
        <v>243</v>
      </c>
      <c r="AB859" t="s">
        <v>244</v>
      </c>
      <c r="AC859" s="7">
        <f>AC856</f>
        <v>42348</v>
      </c>
      <c r="AD859" t="str">
        <f>M859&amp;" - "&amp;L859&amp;" - "&amp;J859&amp;" - "&amp;K859</f>
        <v>SPOK - Div - Mt - 52815</v>
      </c>
      <c r="AG859" s="13" t="e">
        <f>-AG858</f>
        <v>#VALUE!</v>
      </c>
      <c r="AI859" t="str">
        <f t="shared" si="40"/>
        <v>Dividend from SPOK - Mt - 52815</v>
      </c>
      <c r="AK859" s="18"/>
      <c r="AL859" s="19"/>
      <c r="AM859" s="20"/>
      <c r="AN859" s="20"/>
      <c r="AO859" s="21"/>
      <c r="AP859" s="22"/>
    </row>
    <row r="860" spans="1:42" hidden="1" x14ac:dyDescent="0.35">
      <c r="A860" t="s">
        <v>845</v>
      </c>
      <c r="B860" t="s">
        <v>61</v>
      </c>
      <c r="C860" t="s">
        <v>12</v>
      </c>
      <c r="D860">
        <v>52815</v>
      </c>
      <c r="F860" s="7">
        <v>42353</v>
      </c>
      <c r="G860" t="s">
        <v>102</v>
      </c>
      <c r="H860">
        <v>0</v>
      </c>
      <c r="J860" t="s">
        <v>12</v>
      </c>
      <c r="K860">
        <v>52815</v>
      </c>
      <c r="L860" t="s">
        <v>15</v>
      </c>
      <c r="M860" t="str">
        <f>M858</f>
        <v>SPOK</v>
      </c>
      <c r="N860" s="12" t="s">
        <v>249</v>
      </c>
      <c r="R860" s="13">
        <f>AP856-R856-R858</f>
        <v>0</v>
      </c>
      <c r="S860" t="e">
        <f t="shared" si="39"/>
        <v>#VALUE!</v>
      </c>
      <c r="T860" t="e">
        <f>SUMPRODUCT(--($D$2:M859=M860), --($B$2:K859=112414),$H$2:Q859)</f>
        <v>#VALUE!</v>
      </c>
      <c r="U860" t="e">
        <f>SUMPRODUCT(--($D$2:M859=M860), --($B$2:K859=22115),$H$2:Q859)</f>
        <v>#VALUE!</v>
      </c>
      <c r="V860" t="e">
        <f>SUMPRODUCT(--($D$2:M859=M860), --($B$2:K859=52815),$H$2:Q859)</f>
        <v>#VALUE!</v>
      </c>
      <c r="W860" s="15" t="e">
        <f>T860/S860</f>
        <v>#VALUE!</v>
      </c>
      <c r="X860" s="15" t="e">
        <f>U860/S860</f>
        <v>#VALUE!</v>
      </c>
      <c r="Y860" s="15" t="e">
        <f>V860/S860</f>
        <v>#VALUE!</v>
      </c>
      <c r="Z860" t="s">
        <v>243</v>
      </c>
      <c r="AB860" t="s">
        <v>244</v>
      </c>
      <c r="AC860" s="7">
        <f>AC858</f>
        <v>42348</v>
      </c>
      <c r="AD860" t="s">
        <v>102</v>
      </c>
      <c r="AF860" t="str">
        <f>"Cash From "&amp;AI860</f>
        <v>Cash From Dividend from SPOK - Mt - 52815</v>
      </c>
      <c r="AG860" s="16">
        <f>R860</f>
        <v>0</v>
      </c>
      <c r="AI860" t="str">
        <f t="shared" si="40"/>
        <v>Dividend from SPOK - Mt - 52815</v>
      </c>
      <c r="AK860" s="18"/>
      <c r="AL860" s="19"/>
      <c r="AM860" s="20"/>
      <c r="AN860" s="20"/>
      <c r="AO860" s="21"/>
      <c r="AP860" s="22"/>
    </row>
    <row r="861" spans="1:42" hidden="1" x14ac:dyDescent="0.35">
      <c r="A861" t="s">
        <v>845</v>
      </c>
      <c r="B861" t="s">
        <v>33</v>
      </c>
      <c r="C861" t="s">
        <v>12</v>
      </c>
      <c r="D861">
        <v>112414</v>
      </c>
      <c r="F861" s="7">
        <v>42353</v>
      </c>
      <c r="G861" t="s">
        <v>102</v>
      </c>
      <c r="H861">
        <v>1.48</v>
      </c>
      <c r="J861" t="s">
        <v>12</v>
      </c>
      <c r="K861">
        <v>112414</v>
      </c>
      <c r="L861" t="s">
        <v>15</v>
      </c>
      <c r="M861" t="s">
        <v>33</v>
      </c>
      <c r="N861" s="12" t="s">
        <v>249</v>
      </c>
      <c r="R861" s="13" t="e">
        <f>ROUND(IF(K861=112414,W861,IF(K861=22115,X861,Y861))*AP861,2)</f>
        <v>#VALUE!</v>
      </c>
      <c r="S861" t="e">
        <f t="shared" si="39"/>
        <v>#VALUE!</v>
      </c>
      <c r="T861" t="e">
        <f>SUMPRODUCT(--($D$2:M860=M861), --($B$2:K860=112414),$H$2:Q860)</f>
        <v>#VALUE!</v>
      </c>
      <c r="U861" t="e">
        <f>SUMPRODUCT(--($D$2:M860=M861), --($B$2:K860=22115),$H$2:Q860)</f>
        <v>#VALUE!</v>
      </c>
      <c r="V861" t="e">
        <f>SUMPRODUCT(--($D$2:M860=M861), --($B$2:K860=52815),$H$2:Q860)</f>
        <v>#VALUE!</v>
      </c>
      <c r="W861" s="15" t="e">
        <f>T861/S861</f>
        <v>#VALUE!</v>
      </c>
      <c r="X861" s="15" t="e">
        <f>U861/S861</f>
        <v>#VALUE!</v>
      </c>
      <c r="Y861" s="15" t="e">
        <f>V861/S861</f>
        <v>#VALUE!</v>
      </c>
      <c r="Z861" t="s">
        <v>243</v>
      </c>
      <c r="AB861" t="s">
        <v>244</v>
      </c>
      <c r="AC861" s="7">
        <f>AK861</f>
        <v>42353</v>
      </c>
      <c r="AD861" t="s">
        <v>102</v>
      </c>
      <c r="AF861" t="str">
        <f>"Cash From "&amp;AI861</f>
        <v>Cash From Dividend from EBIX - Mt - 112414</v>
      </c>
      <c r="AG861" s="16" t="e">
        <f>R861</f>
        <v>#VALUE!</v>
      </c>
      <c r="AI861" t="str">
        <f t="shared" si="40"/>
        <v>Dividend from EBIX - Mt - 112414</v>
      </c>
      <c r="AK861" s="18">
        <v>42353</v>
      </c>
      <c r="AL861" s="19" t="s">
        <v>467</v>
      </c>
      <c r="AM861" s="20" t="s">
        <v>328</v>
      </c>
      <c r="AN861" s="20" t="s">
        <v>329</v>
      </c>
      <c r="AO861" s="21" t="s">
        <v>329</v>
      </c>
      <c r="AP861" s="22">
        <v>1.48</v>
      </c>
    </row>
    <row r="862" spans="1:42" hidden="1" x14ac:dyDescent="0.35">
      <c r="A862" t="s">
        <v>845</v>
      </c>
      <c r="B862" t="s">
        <v>33</v>
      </c>
      <c r="C862" t="s">
        <v>12</v>
      </c>
      <c r="D862">
        <v>112414</v>
      </c>
      <c r="F862" s="7">
        <v>42353</v>
      </c>
      <c r="G862" t="s">
        <v>587</v>
      </c>
      <c r="H862">
        <v>-1.48</v>
      </c>
      <c r="J862" t="s">
        <v>12</v>
      </c>
      <c r="K862">
        <v>112414</v>
      </c>
      <c r="L862" t="s">
        <v>15</v>
      </c>
      <c r="M862" t="str">
        <f>M861</f>
        <v>EBIX</v>
      </c>
      <c r="N862" s="12" t="str">
        <f>AL861</f>
        <v>19.7800 SHRS EBIX INC COM NEW RD 11/30 PD 12/15/15</v>
      </c>
      <c r="O862" s="12" t="str">
        <f>LEFT(N862,(FIND(" ",N862,1)-1))</f>
        <v>19.7800</v>
      </c>
      <c r="P862" s="12" t="e">
        <f>_xlfn.NUMBERVALUE(O862)=S862</f>
        <v>#VALUE!</v>
      </c>
      <c r="S862" t="e">
        <f t="shared" si="39"/>
        <v>#VALUE!</v>
      </c>
      <c r="T862" t="e">
        <f>SUMPRODUCT(--($D$2:M861=M862), --($B$2:K861=112414),$H$2:Q861)</f>
        <v>#VALUE!</v>
      </c>
      <c r="U862" t="e">
        <f>SUMPRODUCT(--($D$2:M861=M862), --($B$2:K861=22115),$H$2:Q861)</f>
        <v>#VALUE!</v>
      </c>
      <c r="V862" t="e">
        <f>SUMPRODUCT(--($D$2:M861=M862), --($B$2:K861=52815),$H$2:Q861)</f>
        <v>#VALUE!</v>
      </c>
      <c r="W862" s="15"/>
      <c r="X862" s="15"/>
      <c r="Y862" s="15"/>
      <c r="Z862" t="s">
        <v>243</v>
      </c>
      <c r="AB862" t="s">
        <v>244</v>
      </c>
      <c r="AC862" s="7">
        <f>AC861</f>
        <v>42353</v>
      </c>
      <c r="AD862" t="str">
        <f>M862&amp;" - "&amp;L862&amp;" - "&amp;J862&amp;" - "&amp;K862</f>
        <v>EBIX - Div - Mt - 112414</v>
      </c>
      <c r="AG862" s="13" t="e">
        <f>-AG861</f>
        <v>#VALUE!</v>
      </c>
      <c r="AI862" t="str">
        <f t="shared" si="40"/>
        <v>Dividend from EBIX - Mt - 112414</v>
      </c>
      <c r="AK862" s="18"/>
      <c r="AL862" s="19"/>
      <c r="AM862" s="20"/>
      <c r="AN862" s="20"/>
      <c r="AO862" s="21"/>
      <c r="AP862" s="22"/>
    </row>
    <row r="863" spans="1:42" hidden="1" x14ac:dyDescent="0.35">
      <c r="A863" t="s">
        <v>845</v>
      </c>
      <c r="B863" t="s">
        <v>34</v>
      </c>
      <c r="C863" t="s">
        <v>12</v>
      </c>
      <c r="D863">
        <v>112414</v>
      </c>
      <c r="F863" s="7">
        <v>42353</v>
      </c>
      <c r="G863" t="s">
        <v>102</v>
      </c>
      <c r="H863">
        <v>3.11</v>
      </c>
      <c r="J863" t="s">
        <v>12</v>
      </c>
      <c r="K863">
        <v>112414</v>
      </c>
      <c r="L863" t="s">
        <v>15</v>
      </c>
      <c r="M863" t="s">
        <v>34</v>
      </c>
      <c r="N863" s="12" t="s">
        <v>249</v>
      </c>
      <c r="R863" s="13" t="e">
        <f>ROUND(IF(K863=112414,W863,IF(K863=22115,X863,Y863))*AP863,2)</f>
        <v>#VALUE!</v>
      </c>
      <c r="S863" t="e">
        <f t="shared" si="39"/>
        <v>#VALUE!</v>
      </c>
      <c r="T863" t="e">
        <f>SUMPRODUCT(--($D$2:M862=M863), --($B$2:K862=112414),$H$2:Q862)</f>
        <v>#VALUE!</v>
      </c>
      <c r="U863" t="e">
        <f>SUMPRODUCT(--($D$2:M862=M863), --($B$2:K862=22115),$H$2:Q862)</f>
        <v>#VALUE!</v>
      </c>
      <c r="V863" t="e">
        <f>SUMPRODUCT(--($D$2:M862=M863), --($B$2:K862=52815),$H$2:Q862)</f>
        <v>#VALUE!</v>
      </c>
      <c r="W863" s="15" t="e">
        <f>T863/S863</f>
        <v>#VALUE!</v>
      </c>
      <c r="X863" s="15" t="e">
        <f>U863/S863</f>
        <v>#VALUE!</v>
      </c>
      <c r="Y863" s="15" t="e">
        <f>V863/S863</f>
        <v>#VALUE!</v>
      </c>
      <c r="Z863" t="s">
        <v>243</v>
      </c>
      <c r="AB863" t="s">
        <v>244</v>
      </c>
      <c r="AC863" s="7">
        <f>AK863</f>
        <v>42353</v>
      </c>
      <c r="AD863" t="s">
        <v>102</v>
      </c>
      <c r="AF863" t="str">
        <f>"Cash From "&amp;AI863</f>
        <v>Cash From Dividend from GME - Mt - 112414</v>
      </c>
      <c r="AG863" s="16" t="e">
        <f>R863</f>
        <v>#VALUE!</v>
      </c>
      <c r="AI863" t="str">
        <f t="shared" si="40"/>
        <v>Dividend from GME - Mt - 112414</v>
      </c>
      <c r="AK863" s="18">
        <v>42353</v>
      </c>
      <c r="AL863" s="19" t="s">
        <v>465</v>
      </c>
      <c r="AM863" s="20" t="s">
        <v>328</v>
      </c>
      <c r="AN863" s="20" t="s">
        <v>329</v>
      </c>
      <c r="AO863" s="21" t="s">
        <v>329</v>
      </c>
      <c r="AP863" s="22">
        <v>9.42</v>
      </c>
    </row>
    <row r="864" spans="1:42" hidden="1" x14ac:dyDescent="0.35">
      <c r="A864" t="s">
        <v>845</v>
      </c>
      <c r="B864" t="s">
        <v>34</v>
      </c>
      <c r="C864" t="s">
        <v>12</v>
      </c>
      <c r="D864">
        <v>112414</v>
      </c>
      <c r="F864" s="7">
        <v>42353</v>
      </c>
      <c r="G864" t="s">
        <v>587</v>
      </c>
      <c r="H864">
        <v>-3.11</v>
      </c>
      <c r="J864" t="s">
        <v>12</v>
      </c>
      <c r="K864">
        <v>112414</v>
      </c>
      <c r="L864" t="s">
        <v>15</v>
      </c>
      <c r="M864" t="str">
        <f>M863</f>
        <v>GME</v>
      </c>
      <c r="N864" s="12" t="str">
        <f>AL863</f>
        <v>26.1800 SHRS GAMESTOP CORP NEW CLASS A RD 12/03 PD 12/15/15</v>
      </c>
      <c r="O864" s="12" t="str">
        <f>LEFT(N864,(FIND(" ",N864,1)-1))</f>
        <v>26.1800</v>
      </c>
      <c r="P864" s="12" t="e">
        <f>_xlfn.NUMBERVALUE(O864)=S864</f>
        <v>#VALUE!</v>
      </c>
      <c r="S864" t="e">
        <f t="shared" si="39"/>
        <v>#VALUE!</v>
      </c>
      <c r="T864" t="e">
        <f>SUMPRODUCT(--($D$2:M863=M864), --($B$2:K863=112414),$H$2:Q863)</f>
        <v>#VALUE!</v>
      </c>
      <c r="U864" t="e">
        <f>SUMPRODUCT(--($D$2:M863=M864), --($B$2:K863=22115),$H$2:Q863)</f>
        <v>#VALUE!</v>
      </c>
      <c r="V864" t="e">
        <f>SUMPRODUCT(--($D$2:M863=M864), --($B$2:K863=52815),$H$2:Q863)</f>
        <v>#VALUE!</v>
      </c>
      <c r="W864" s="15"/>
      <c r="X864" s="15"/>
      <c r="Y864" s="15"/>
      <c r="Z864" t="s">
        <v>243</v>
      </c>
      <c r="AB864" t="s">
        <v>244</v>
      </c>
      <c r="AC864" s="7">
        <f>AC863</f>
        <v>42353</v>
      </c>
      <c r="AD864" t="str">
        <f>M864&amp;" - "&amp;L864&amp;" - "&amp;J864&amp;" - "&amp;K864</f>
        <v>GME - Div - Mt - 112414</v>
      </c>
      <c r="AG864" s="13" t="e">
        <f>-AG863</f>
        <v>#VALUE!</v>
      </c>
      <c r="AI864" t="str">
        <f t="shared" si="40"/>
        <v>Dividend from GME - Mt - 112414</v>
      </c>
      <c r="AK864" s="18"/>
      <c r="AL864" s="19"/>
      <c r="AM864" s="20"/>
      <c r="AN864" s="20"/>
      <c r="AO864" s="21"/>
      <c r="AP864" s="22"/>
    </row>
    <row r="865" spans="1:42" hidden="1" x14ac:dyDescent="0.35">
      <c r="A865" t="s">
        <v>845</v>
      </c>
      <c r="B865" t="s">
        <v>61</v>
      </c>
      <c r="C865" t="s">
        <v>12</v>
      </c>
      <c r="D865">
        <v>112414</v>
      </c>
      <c r="F865" s="7">
        <v>42353</v>
      </c>
      <c r="G865" t="s">
        <v>587</v>
      </c>
      <c r="H865">
        <v>0</v>
      </c>
      <c r="J865" t="s">
        <v>12</v>
      </c>
      <c r="K865">
        <v>112414</v>
      </c>
      <c r="L865" t="s">
        <v>15</v>
      </c>
      <c r="M865" t="str">
        <f>M864</f>
        <v>GME</v>
      </c>
      <c r="N865" s="12">
        <f>AL864</f>
        <v>0</v>
      </c>
      <c r="O865" s="12" t="e">
        <f>LEFT(N865,(FIND(" ",N865,1)-1))</f>
        <v>#VALUE!</v>
      </c>
      <c r="P865" s="12" t="e">
        <f>_xlfn.NUMBERVALUE(O865)=S865</f>
        <v>#VALUE!</v>
      </c>
      <c r="S865" t="e">
        <f t="shared" si="39"/>
        <v>#VALUE!</v>
      </c>
      <c r="T865" t="e">
        <f>SUMPRODUCT(--($D$2:M864=M865), --($B$2:K864=112414),$H$2:Q864)</f>
        <v>#VALUE!</v>
      </c>
      <c r="U865" t="e">
        <f>SUMPRODUCT(--($D$2:M864=M865), --($B$2:K864=22115),$H$2:Q864)</f>
        <v>#VALUE!</v>
      </c>
      <c r="V865" t="e">
        <f>SUMPRODUCT(--($D$2:M864=M865), --($B$2:K864=52815),$H$2:Q864)</f>
        <v>#VALUE!</v>
      </c>
      <c r="W865" s="15"/>
      <c r="X865" s="15"/>
      <c r="Y865" s="15"/>
      <c r="Z865" t="s">
        <v>243</v>
      </c>
      <c r="AB865" t="s">
        <v>244</v>
      </c>
      <c r="AC865" s="7">
        <f>AC864</f>
        <v>42353</v>
      </c>
      <c r="AD865" t="str">
        <f>M865&amp;" - "&amp;L865&amp;" - "&amp;J865&amp;" - "&amp;K865</f>
        <v>GME - Div - Mt - 112414</v>
      </c>
      <c r="AG865" s="13" t="e">
        <f>-AG864</f>
        <v>#VALUE!</v>
      </c>
      <c r="AI865" t="str">
        <f t="shared" si="40"/>
        <v>Dividend from GME - Mt - 112414</v>
      </c>
      <c r="AK865" s="18"/>
      <c r="AL865" s="19"/>
      <c r="AM865" s="20"/>
      <c r="AN865" s="20"/>
      <c r="AO865" s="21"/>
      <c r="AP865" s="22"/>
    </row>
    <row r="866" spans="1:42" hidden="1" x14ac:dyDescent="0.35">
      <c r="A866" t="s">
        <v>845</v>
      </c>
      <c r="B866" t="s">
        <v>61</v>
      </c>
      <c r="C866" t="s">
        <v>12</v>
      </c>
      <c r="D866">
        <v>112414</v>
      </c>
      <c r="F866" s="7">
        <v>42353</v>
      </c>
      <c r="G866" t="s">
        <v>102</v>
      </c>
      <c r="H866">
        <v>0</v>
      </c>
      <c r="J866" t="s">
        <v>12</v>
      </c>
      <c r="K866">
        <v>112414</v>
      </c>
      <c r="L866" t="s">
        <v>15</v>
      </c>
      <c r="M866" t="s">
        <v>61</v>
      </c>
      <c r="N866" s="12" t="s">
        <v>249</v>
      </c>
      <c r="R866" s="13" t="e">
        <f>ROUND(IF(K866=112414,W866,IF(K866=22115,X866,Y866))*AP866,2)</f>
        <v>#VALUE!</v>
      </c>
      <c r="S866" t="e">
        <f t="shared" si="39"/>
        <v>#VALUE!</v>
      </c>
      <c r="T866" t="e">
        <f>SUMPRODUCT(--($D$2:M865=M866), --($B$2:K865=112414),$H$2:Q865)</f>
        <v>#VALUE!</v>
      </c>
      <c r="U866" t="e">
        <f>SUMPRODUCT(--($D$2:M865=M866), --($B$2:K865=22115),$H$2:Q865)</f>
        <v>#VALUE!</v>
      </c>
      <c r="V866" t="e">
        <f>SUMPRODUCT(--($D$2:M865=M866), --($B$2:K865=52815),$H$2:Q865)</f>
        <v>#VALUE!</v>
      </c>
      <c r="W866" s="15" t="e">
        <f>T866/S866</f>
        <v>#VALUE!</v>
      </c>
      <c r="X866" s="15" t="e">
        <f>U866/S866</f>
        <v>#VALUE!</v>
      </c>
      <c r="Y866" s="15" t="e">
        <f>V866/S866</f>
        <v>#VALUE!</v>
      </c>
      <c r="Z866" t="s">
        <v>243</v>
      </c>
      <c r="AB866" t="s">
        <v>244</v>
      </c>
      <c r="AC866" s="7">
        <f>AK866</f>
        <v>42353</v>
      </c>
      <c r="AD866" t="s">
        <v>102</v>
      </c>
      <c r="AF866" t="str">
        <f>"Cash From "&amp;AI866</f>
        <v>Cash From Dividend from TSRA - Mt - 112414</v>
      </c>
      <c r="AG866" s="16" t="e">
        <f>R866</f>
        <v>#VALUE!</v>
      </c>
      <c r="AI866" t="str">
        <f t="shared" si="40"/>
        <v>Dividend from TSRA - Mt - 112414</v>
      </c>
      <c r="AK866" s="18">
        <v>42353</v>
      </c>
      <c r="AL866" s="19" t="s">
        <v>466</v>
      </c>
      <c r="AM866" s="20" t="s">
        <v>328</v>
      </c>
      <c r="AN866" s="20" t="s">
        <v>329</v>
      </c>
      <c r="AO866" s="21" t="s">
        <v>329</v>
      </c>
      <c r="AP866" s="22">
        <v>1.7</v>
      </c>
    </row>
    <row r="867" spans="1:42" hidden="1" x14ac:dyDescent="0.35">
      <c r="A867" t="s">
        <v>317</v>
      </c>
      <c r="C867" t="s">
        <v>12</v>
      </c>
      <c r="F867" s="7">
        <v>42359</v>
      </c>
      <c r="G867" t="s">
        <v>101</v>
      </c>
      <c r="H867">
        <v>8958.48</v>
      </c>
      <c r="S867"/>
      <c r="T867"/>
      <c r="U867"/>
      <c r="V867"/>
      <c r="W867" s="15"/>
      <c r="X867" s="15"/>
      <c r="Y867" s="15"/>
      <c r="Z867" t="s">
        <v>243</v>
      </c>
      <c r="AB867" t="s">
        <v>244</v>
      </c>
      <c r="AC867" s="7">
        <f>AC866</f>
        <v>42353</v>
      </c>
      <c r="AD867" t="s">
        <v>101</v>
      </c>
      <c r="AG867" s="32" t="e">
        <f>-AG866</f>
        <v>#VALUE!</v>
      </c>
      <c r="AI867" t="s">
        <v>318</v>
      </c>
      <c r="AK867" s="18"/>
      <c r="AL867" s="19"/>
      <c r="AM867" s="20"/>
      <c r="AN867" s="20"/>
      <c r="AO867" s="21"/>
      <c r="AP867" s="22"/>
    </row>
    <row r="868" spans="1:42" hidden="1" x14ac:dyDescent="0.35">
      <c r="A868" t="s">
        <v>317</v>
      </c>
      <c r="C868" t="s">
        <v>12</v>
      </c>
      <c r="F868" s="7">
        <v>42359</v>
      </c>
      <c r="G868" t="s">
        <v>102</v>
      </c>
      <c r="H868">
        <v>-8958.48</v>
      </c>
      <c r="S868"/>
      <c r="T868"/>
      <c r="U868"/>
      <c r="V868"/>
      <c r="W868" s="15"/>
      <c r="X868" s="15"/>
      <c r="Y868" s="15"/>
      <c r="Z868" t="s">
        <v>243</v>
      </c>
      <c r="AB868" t="s">
        <v>244</v>
      </c>
      <c r="AC868" s="7">
        <f>AK868</f>
        <v>42359</v>
      </c>
      <c r="AD868" t="s">
        <v>102</v>
      </c>
      <c r="AF868" t="s">
        <v>317</v>
      </c>
      <c r="AG868" s="32">
        <f>AP868</f>
        <v>-8958.48</v>
      </c>
      <c r="AI868" t="s">
        <v>318</v>
      </c>
      <c r="AK868" s="18">
        <v>42359</v>
      </c>
      <c r="AL868" s="19" t="s">
        <v>344</v>
      </c>
      <c r="AM868" s="20" t="s">
        <v>345</v>
      </c>
      <c r="AN868" s="20" t="s">
        <v>329</v>
      </c>
      <c r="AO868" s="21" t="s">
        <v>329</v>
      </c>
      <c r="AP868" s="22">
        <v>-8958.48</v>
      </c>
    </row>
    <row r="869" spans="1:42" hidden="1" x14ac:dyDescent="0.35">
      <c r="A869" t="s">
        <v>845</v>
      </c>
      <c r="B869" t="s">
        <v>65</v>
      </c>
      <c r="C869" t="s">
        <v>12</v>
      </c>
      <c r="D869">
        <v>22115</v>
      </c>
      <c r="F869" s="7">
        <v>42368</v>
      </c>
      <c r="G869" t="s">
        <v>587</v>
      </c>
      <c r="H869">
        <v>0</v>
      </c>
      <c r="J869" t="s">
        <v>12</v>
      </c>
      <c r="K869">
        <v>22115</v>
      </c>
      <c r="L869" t="s">
        <v>15</v>
      </c>
      <c r="M869" t="str">
        <f>M866</f>
        <v>TSRA</v>
      </c>
      <c r="S869" t="e">
        <f t="shared" ref="S869:S900" si="41">SUM(T869:V869)</f>
        <v>#VALUE!</v>
      </c>
      <c r="T869"/>
      <c r="U869" t="e">
        <f>SUMPRODUCT(--($D$2:M868=M869), --($B$2:K868=22115),$H$2:Q868)</f>
        <v>#VALUE!</v>
      </c>
      <c r="V869" t="e">
        <f>SUMPRODUCT(--($D$2:M868=M869), --($B$2:K868=52815),$H$2:Q868)</f>
        <v>#VALUE!</v>
      </c>
      <c r="W869" s="15"/>
      <c r="X869" s="15"/>
      <c r="Y869" s="15"/>
      <c r="Z869" t="s">
        <v>243</v>
      </c>
      <c r="AB869" t="s">
        <v>244</v>
      </c>
      <c r="AC869" s="7">
        <f>AC866</f>
        <v>42353</v>
      </c>
      <c r="AD869" t="str">
        <f>M869&amp;" - "&amp;L869&amp;" - "&amp;J869&amp;" - "&amp;K869</f>
        <v>TSRA - Div - Mt - 22115</v>
      </c>
      <c r="AG869" s="13">
        <f>-AG868</f>
        <v>8958.48</v>
      </c>
      <c r="AI869" t="str">
        <f t="shared" ref="AI869:AI874" si="42">"Dividend from "&amp;M869&amp;" - "&amp;J869&amp;" - "&amp;K869</f>
        <v>Dividend from TSRA - Mt - 22115</v>
      </c>
      <c r="AK869" s="18"/>
      <c r="AL869" s="19"/>
      <c r="AM869" s="20"/>
      <c r="AN869" s="20"/>
      <c r="AO869" s="21"/>
      <c r="AP869" s="22"/>
    </row>
    <row r="870" spans="1:42" hidden="1" x14ac:dyDescent="0.35">
      <c r="A870" t="s">
        <v>845</v>
      </c>
      <c r="B870" t="s">
        <v>65</v>
      </c>
      <c r="C870" t="s">
        <v>12</v>
      </c>
      <c r="D870">
        <v>22115</v>
      </c>
      <c r="F870" s="7">
        <v>42368</v>
      </c>
      <c r="G870" t="s">
        <v>102</v>
      </c>
      <c r="H870">
        <v>0</v>
      </c>
      <c r="J870" t="s">
        <v>12</v>
      </c>
      <c r="K870">
        <v>22115</v>
      </c>
      <c r="L870" t="s">
        <v>15</v>
      </c>
      <c r="M870">
        <f>M868</f>
        <v>0</v>
      </c>
      <c r="N870" s="12" t="s">
        <v>249</v>
      </c>
      <c r="R870" s="13" t="e">
        <f>ROUND(IF(K870=112414,W870,IF(K870=22115,X870,Y870))*AP868,2)</f>
        <v>#VALUE!</v>
      </c>
      <c r="S870" t="e">
        <f t="shared" si="41"/>
        <v>#VALUE!</v>
      </c>
      <c r="T870"/>
      <c r="U870" t="e">
        <f>SUMPRODUCT(--($D$2:M869=M870), --($B$2:K869=22115),$H$2:Q869)</f>
        <v>#VALUE!</v>
      </c>
      <c r="V870" t="e">
        <f>SUMPRODUCT(--($D$2:M869=M870), --($B$2:K869=52815),$H$2:Q869)</f>
        <v>#VALUE!</v>
      </c>
      <c r="W870" s="15" t="e">
        <f>T870/S870</f>
        <v>#VALUE!</v>
      </c>
      <c r="X870" s="15" t="e">
        <f>U870/S870</f>
        <v>#VALUE!</v>
      </c>
      <c r="Y870" s="15" t="e">
        <f>V870/S870</f>
        <v>#VALUE!</v>
      </c>
      <c r="Z870" t="s">
        <v>243</v>
      </c>
      <c r="AB870" t="s">
        <v>244</v>
      </c>
      <c r="AC870" s="7">
        <f>AC868</f>
        <v>42359</v>
      </c>
      <c r="AD870" t="s">
        <v>102</v>
      </c>
      <c r="AF870" t="str">
        <f>"Cash From "&amp;AI870</f>
        <v>Cash From Dividend from 0 - Mt - 22115</v>
      </c>
      <c r="AG870" s="16" t="e">
        <f>R870</f>
        <v>#VALUE!</v>
      </c>
      <c r="AI870" t="str">
        <f t="shared" si="42"/>
        <v>Dividend from 0 - Mt - 22115</v>
      </c>
      <c r="AK870" s="18"/>
      <c r="AL870" s="19"/>
      <c r="AM870" s="20"/>
      <c r="AN870" s="20"/>
      <c r="AO870" s="21"/>
      <c r="AP870" s="22"/>
    </row>
    <row r="871" spans="1:42" hidden="1" x14ac:dyDescent="0.35">
      <c r="A871" t="s">
        <v>845</v>
      </c>
      <c r="B871" t="s">
        <v>65</v>
      </c>
      <c r="C871" t="s">
        <v>12</v>
      </c>
      <c r="D871">
        <v>52815</v>
      </c>
      <c r="F871" s="7">
        <v>42368</v>
      </c>
      <c r="G871" t="s">
        <v>102</v>
      </c>
      <c r="H871">
        <v>1.29</v>
      </c>
      <c r="J871" t="s">
        <v>12</v>
      </c>
      <c r="K871">
        <v>52815</v>
      </c>
      <c r="L871" t="s">
        <v>15</v>
      </c>
      <c r="M871" t="str">
        <f>M869</f>
        <v>TSRA</v>
      </c>
      <c r="N871" s="12" t="s">
        <v>249</v>
      </c>
      <c r="R871" s="13">
        <f>AP867-R867-R869</f>
        <v>0</v>
      </c>
      <c r="S871" t="e">
        <f t="shared" si="41"/>
        <v>#VALUE!</v>
      </c>
      <c r="T871"/>
      <c r="U871" t="e">
        <f>SUMPRODUCT(--($D$2:M870=M871), --($B$2:K870=22115),$H$2:Q870)</f>
        <v>#VALUE!</v>
      </c>
      <c r="V871" t="e">
        <f>SUMPRODUCT(--($D$2:M870=M871), --($B$2:K870=52815),$H$2:Q870)</f>
        <v>#VALUE!</v>
      </c>
      <c r="W871" s="15" t="e">
        <f>T871/S871</f>
        <v>#VALUE!</v>
      </c>
      <c r="X871" s="15" t="e">
        <f>U871/S871</f>
        <v>#VALUE!</v>
      </c>
      <c r="Y871" s="15" t="e">
        <f>V871/S871</f>
        <v>#VALUE!</v>
      </c>
      <c r="Z871" t="s">
        <v>243</v>
      </c>
      <c r="AB871" t="s">
        <v>244</v>
      </c>
      <c r="AC871" s="7">
        <f>AC869</f>
        <v>42353</v>
      </c>
      <c r="AD871" t="s">
        <v>102</v>
      </c>
      <c r="AF871" t="str">
        <f>"Cash From "&amp;AI871</f>
        <v>Cash From Dividend from TSRA - Mt - 52815</v>
      </c>
      <c r="AG871" s="16">
        <f>R871</f>
        <v>0</v>
      </c>
      <c r="AI871" t="str">
        <f t="shared" si="42"/>
        <v>Dividend from TSRA - Mt - 52815</v>
      </c>
      <c r="AK871" s="18"/>
      <c r="AL871" s="19"/>
      <c r="AM871" s="20"/>
      <c r="AN871" s="20"/>
      <c r="AO871" s="21"/>
      <c r="AP871" s="22"/>
    </row>
    <row r="872" spans="1:42" hidden="1" x14ac:dyDescent="0.35">
      <c r="A872" t="s">
        <v>845</v>
      </c>
      <c r="B872" t="s">
        <v>65</v>
      </c>
      <c r="C872" t="s">
        <v>12</v>
      </c>
      <c r="D872">
        <v>52815</v>
      </c>
      <c r="F872" s="7">
        <v>42368</v>
      </c>
      <c r="G872" t="s">
        <v>587</v>
      </c>
      <c r="H872">
        <v>-1.29</v>
      </c>
      <c r="J872" t="s">
        <v>12</v>
      </c>
      <c r="K872">
        <v>52815</v>
      </c>
      <c r="L872" t="s">
        <v>15</v>
      </c>
      <c r="M872" t="str">
        <f>M869</f>
        <v>TSRA</v>
      </c>
      <c r="S872" t="e">
        <f t="shared" si="41"/>
        <v>#VALUE!</v>
      </c>
      <c r="T872"/>
      <c r="U872" t="e">
        <f>SUMPRODUCT(--($D$2:M871=M872), --($B$2:K871=22115),$H$2:Q871)</f>
        <v>#VALUE!</v>
      </c>
      <c r="V872" t="e">
        <f>SUMPRODUCT(--($D$2:M871=M872), --($B$2:K871=52815),$H$2:Q871)</f>
        <v>#VALUE!</v>
      </c>
      <c r="W872" s="15"/>
      <c r="X872" s="15"/>
      <c r="Y872" s="15"/>
      <c r="Z872" t="s">
        <v>243</v>
      </c>
      <c r="AB872" t="s">
        <v>244</v>
      </c>
      <c r="AC872" s="7">
        <f>AC869</f>
        <v>42353</v>
      </c>
      <c r="AD872" t="str">
        <f>M872&amp;" - "&amp;L872&amp;" - "&amp;J872&amp;" - "&amp;K872</f>
        <v>TSRA - Div - Mt - 52815</v>
      </c>
      <c r="AG872" s="13">
        <f>-AG871</f>
        <v>0</v>
      </c>
      <c r="AI872" t="str">
        <f t="shared" si="42"/>
        <v>Dividend from TSRA - Mt - 52815</v>
      </c>
      <c r="AK872" s="18"/>
      <c r="AL872" s="19"/>
      <c r="AM872" s="20"/>
      <c r="AN872" s="20"/>
      <c r="AO872" s="21"/>
      <c r="AP872" s="22"/>
    </row>
    <row r="873" spans="1:42" hidden="1" x14ac:dyDescent="0.35">
      <c r="A873" t="s">
        <v>845</v>
      </c>
      <c r="B873" t="s">
        <v>65</v>
      </c>
      <c r="C873" t="s">
        <v>12</v>
      </c>
      <c r="D873">
        <v>112414</v>
      </c>
      <c r="F873" s="7">
        <v>42368</v>
      </c>
      <c r="G873" t="s">
        <v>587</v>
      </c>
      <c r="H873">
        <v>0</v>
      </c>
      <c r="J873" t="s">
        <v>12</v>
      </c>
      <c r="K873">
        <v>112414</v>
      </c>
      <c r="L873" t="s">
        <v>15</v>
      </c>
      <c r="M873" t="str">
        <f>M872</f>
        <v>TSRA</v>
      </c>
      <c r="N873" s="12">
        <f>AL872</f>
        <v>0</v>
      </c>
      <c r="O873" s="12" t="e">
        <f>LEFT(N873,(FIND(" ",N873,1)-1))</f>
        <v>#VALUE!</v>
      </c>
      <c r="P873" s="12" t="e">
        <f>_xlfn.NUMBERVALUE(O873)=S873</f>
        <v>#VALUE!</v>
      </c>
      <c r="S873" t="e">
        <f t="shared" si="41"/>
        <v>#VALUE!</v>
      </c>
      <c r="T873"/>
      <c r="U873" t="e">
        <f>SUMPRODUCT(--($D$2:M872=M873), --($B$2:K872=22115),$H$2:Q872)</f>
        <v>#VALUE!</v>
      </c>
      <c r="V873" t="e">
        <f>SUMPRODUCT(--($D$2:M872=M873), --($B$2:K872=52815),$H$2:Q872)</f>
        <v>#VALUE!</v>
      </c>
      <c r="W873" s="15"/>
      <c r="X873" s="15"/>
      <c r="Y873" s="15"/>
      <c r="Z873" t="s">
        <v>243</v>
      </c>
      <c r="AB873" t="s">
        <v>244</v>
      </c>
      <c r="AC873" s="7">
        <f>AC872</f>
        <v>42353</v>
      </c>
      <c r="AD873" t="str">
        <f>M873&amp;" - "&amp;L873&amp;" - "&amp;J873&amp;" - "&amp;K873</f>
        <v>TSRA - Div - Mt - 112414</v>
      </c>
      <c r="AG873" s="13">
        <f>-AG872</f>
        <v>0</v>
      </c>
      <c r="AI873" t="str">
        <f t="shared" si="42"/>
        <v>Dividend from TSRA - Mt - 112414</v>
      </c>
      <c r="AK873" s="18"/>
      <c r="AL873" s="19"/>
      <c r="AM873" s="20"/>
      <c r="AN873" s="20"/>
      <c r="AO873" s="21"/>
      <c r="AP873" s="22"/>
    </row>
    <row r="874" spans="1:42" hidden="1" x14ac:dyDescent="0.35">
      <c r="A874" t="s">
        <v>845</v>
      </c>
      <c r="B874" t="s">
        <v>65</v>
      </c>
      <c r="C874" t="s">
        <v>12</v>
      </c>
      <c r="D874">
        <v>112414</v>
      </c>
      <c r="F874" s="7">
        <v>42368</v>
      </c>
      <c r="G874" t="s">
        <v>102</v>
      </c>
      <c r="H874">
        <v>0</v>
      </c>
      <c r="J874" t="s">
        <v>12</v>
      </c>
      <c r="K874">
        <v>112414</v>
      </c>
      <c r="L874" t="s">
        <v>15</v>
      </c>
      <c r="M874" t="s">
        <v>65</v>
      </c>
      <c r="N874" s="12" t="s">
        <v>249</v>
      </c>
      <c r="R874" s="13" t="e">
        <f>ROUND(IF(K874=112414,W874,IF(K874=22115,X874,Y874))*AP874,2)</f>
        <v>#VALUE!</v>
      </c>
      <c r="S874" t="e">
        <f t="shared" si="41"/>
        <v>#VALUE!</v>
      </c>
      <c r="T874"/>
      <c r="U874" t="e">
        <f>SUMPRODUCT(--($D$2:M873=M874), --($B$2:K873=22115),$H$2:Q873)</f>
        <v>#VALUE!</v>
      </c>
      <c r="V874" t="e">
        <f>SUMPRODUCT(--($D$2:M873=M874), --($B$2:K873=52815),$H$2:Q873)</f>
        <v>#VALUE!</v>
      </c>
      <c r="W874" s="15" t="e">
        <f>T874/S874</f>
        <v>#VALUE!</v>
      </c>
      <c r="X874" s="15" t="e">
        <f>U874/S874</f>
        <v>#VALUE!</v>
      </c>
      <c r="Y874" s="15" t="e">
        <f>V874/S874</f>
        <v>#VALUE!</v>
      </c>
      <c r="Z874" t="s">
        <v>243</v>
      </c>
      <c r="AB874" t="s">
        <v>244</v>
      </c>
      <c r="AC874" s="7">
        <f>AK874</f>
        <v>42368</v>
      </c>
      <c r="AD874" t="s">
        <v>102</v>
      </c>
      <c r="AF874" t="str">
        <f>"Cash From "&amp;AI874</f>
        <v>Cash From Dividend from GILD - Mt - 112414</v>
      </c>
      <c r="AG874" s="16" t="e">
        <f>R874</f>
        <v>#VALUE!</v>
      </c>
      <c r="AI874" t="str">
        <f t="shared" si="42"/>
        <v>Dividend from GILD - Mt - 112414</v>
      </c>
      <c r="AK874" s="18">
        <v>42368</v>
      </c>
      <c r="AL874" s="19" t="s">
        <v>468</v>
      </c>
      <c r="AM874" s="20" t="s">
        <v>328</v>
      </c>
      <c r="AN874" s="20" t="s">
        <v>329</v>
      </c>
      <c r="AO874" s="21" t="s">
        <v>329</v>
      </c>
      <c r="AP874" s="22">
        <v>1.29</v>
      </c>
    </row>
    <row r="875" spans="1:42" hidden="1" x14ac:dyDescent="0.35">
      <c r="A875" t="s">
        <v>844</v>
      </c>
      <c r="B875" t="s">
        <v>55</v>
      </c>
      <c r="C875" t="s">
        <v>12</v>
      </c>
      <c r="D875">
        <v>22115</v>
      </c>
      <c r="F875" s="7">
        <v>42369</v>
      </c>
      <c r="G875" t="s">
        <v>102</v>
      </c>
      <c r="H875">
        <v>45.56</v>
      </c>
      <c r="J875" t="s">
        <v>12</v>
      </c>
      <c r="K875">
        <v>22115</v>
      </c>
      <c r="L875" t="s">
        <v>14</v>
      </c>
      <c r="M875" t="str">
        <f>M873</f>
        <v>TSRA</v>
      </c>
      <c r="N875" s="12" t="s">
        <v>249</v>
      </c>
      <c r="R875" s="13" t="e">
        <f>ROUND(IF(K875=112414,W875,IF(K875=22115,X875,Y875))*AP873,2)</f>
        <v>#VALUE!</v>
      </c>
      <c r="S875" t="e">
        <f t="shared" si="41"/>
        <v>#VALUE!</v>
      </c>
      <c r="T875"/>
      <c r="U875" t="e">
        <f>SUMPRODUCT(--($D$2:M874=M875), --($B$2:K874=22115),$H$2:Q874)</f>
        <v>#VALUE!</v>
      </c>
      <c r="V875" t="e">
        <f>SUMPRODUCT(--($D$2:M874=M875), --($B$2:K874=52815),$H$2:Q874)</f>
        <v>#VALUE!</v>
      </c>
      <c r="W875" s="15" t="e">
        <f>T875/S875</f>
        <v>#VALUE!</v>
      </c>
      <c r="X875" s="15" t="e">
        <f>U875/S875</f>
        <v>#VALUE!</v>
      </c>
      <c r="Y875" s="15" t="e">
        <f>V875/S875</f>
        <v>#VALUE!</v>
      </c>
      <c r="Z875" t="s">
        <v>243</v>
      </c>
      <c r="AB875" t="s">
        <v>244</v>
      </c>
      <c r="AC875" s="7">
        <f>AC873</f>
        <v>42353</v>
      </c>
      <c r="AD875" t="s">
        <v>102</v>
      </c>
      <c r="AF875" t="str">
        <f>"Cash From "&amp;AI875&amp;" (reduces cost basis)"</f>
        <v>Cash From Distribution from TSRA - Mt - 22115 (reduces cost basis)</v>
      </c>
      <c r="AG875" s="16" t="e">
        <f>R875</f>
        <v>#VALUE!</v>
      </c>
      <c r="AI875" t="str">
        <f>"Distribution from "&amp;M875&amp;" - "&amp;J875&amp;" - "&amp;K875</f>
        <v>Distribution from TSRA - Mt - 22115</v>
      </c>
      <c r="AK875" s="18"/>
      <c r="AL875" s="19"/>
      <c r="AM875" s="20"/>
      <c r="AN875" s="20"/>
      <c r="AO875" s="21"/>
      <c r="AP875" s="22"/>
    </row>
    <row r="876" spans="1:42" hidden="1" x14ac:dyDescent="0.35">
      <c r="A876" t="s">
        <v>844</v>
      </c>
      <c r="B876" t="s">
        <v>55</v>
      </c>
      <c r="C876" t="s">
        <v>12</v>
      </c>
      <c r="D876">
        <v>22115</v>
      </c>
      <c r="F876" s="7">
        <v>42369</v>
      </c>
      <c r="G876" t="s">
        <v>667</v>
      </c>
      <c r="H876">
        <v>-45.56</v>
      </c>
      <c r="J876" t="s">
        <v>12</v>
      </c>
      <c r="K876">
        <v>22115</v>
      </c>
      <c r="L876" t="s">
        <v>14</v>
      </c>
      <c r="M876" t="s">
        <v>55</v>
      </c>
      <c r="S876" t="e">
        <f t="shared" si="41"/>
        <v>#VALUE!</v>
      </c>
      <c r="T876"/>
      <c r="U876" t="e">
        <f>SUMPRODUCT(--($D$2:M875=M876), --($B$2:K875=22115),$H$2:Q875)</f>
        <v>#VALUE!</v>
      </c>
      <c r="V876" t="e">
        <f>SUMPRODUCT(--($D$2:M875=M876), --($B$2:K875=52815),$H$2:Q875)</f>
        <v>#VALUE!</v>
      </c>
      <c r="W876" s="15"/>
      <c r="X876" s="15"/>
      <c r="Y876" s="15"/>
      <c r="Z876" t="s">
        <v>243</v>
      </c>
      <c r="AB876" t="s">
        <v>244</v>
      </c>
      <c r="AC876" s="7">
        <f>AC873</f>
        <v>42353</v>
      </c>
      <c r="AD876" t="str">
        <f>M876&amp;" - "&amp;L876&amp;" - "&amp;J876&amp;" - "&amp;K876</f>
        <v>ENZN - Inv - Mt - 22115</v>
      </c>
      <c r="AG876" s="13" t="e">
        <f>-AG875</f>
        <v>#VALUE!</v>
      </c>
      <c r="AI876" t="str">
        <f>"Distribution from "&amp;M876&amp;" - "&amp;J876&amp;" - "&amp;K876</f>
        <v>Distribution from ENZN - Mt - 22115</v>
      </c>
      <c r="AK876" s="18"/>
      <c r="AL876" s="19"/>
      <c r="AM876" s="20"/>
      <c r="AN876" s="20"/>
      <c r="AO876" s="21"/>
      <c r="AP876" s="22"/>
    </row>
    <row r="877" spans="1:42" hidden="1" x14ac:dyDescent="0.35">
      <c r="A877" t="s">
        <v>844</v>
      </c>
      <c r="B877" t="s">
        <v>55</v>
      </c>
      <c r="C877" t="s">
        <v>12</v>
      </c>
      <c r="D877">
        <v>52815</v>
      </c>
      <c r="F877" s="7">
        <v>42369</v>
      </c>
      <c r="G877" t="s">
        <v>102</v>
      </c>
      <c r="H877">
        <v>38.47</v>
      </c>
      <c r="J877" t="s">
        <v>12</v>
      </c>
      <c r="K877">
        <v>52815</v>
      </c>
      <c r="L877" t="s">
        <v>18</v>
      </c>
      <c r="M877" t="str">
        <f>M875</f>
        <v>TSRA</v>
      </c>
      <c r="N877" s="12" t="s">
        <v>249</v>
      </c>
      <c r="R877" s="13" t="e">
        <f>AP873-R875</f>
        <v>#VALUE!</v>
      </c>
      <c r="S877" t="e">
        <f t="shared" si="41"/>
        <v>#VALUE!</v>
      </c>
      <c r="T877"/>
      <c r="U877" t="e">
        <f>SUMPRODUCT(--($D$2:M876=M877), --($B$2:K876=22115),$H$2:Q876)</f>
        <v>#VALUE!</v>
      </c>
      <c r="V877" t="e">
        <f>SUMPRODUCT(--($D$2:M876=M877), --($B$2:K876=52815),$H$2:Q876)</f>
        <v>#VALUE!</v>
      </c>
      <c r="W877" s="15" t="e">
        <f>T877/S877</f>
        <v>#VALUE!</v>
      </c>
      <c r="X877" s="15" t="e">
        <f>U877/S877</f>
        <v>#VALUE!</v>
      </c>
      <c r="Y877" s="15" t="e">
        <f>V877/S877</f>
        <v>#VALUE!</v>
      </c>
      <c r="Z877" t="s">
        <v>243</v>
      </c>
      <c r="AB877" t="s">
        <v>244</v>
      </c>
      <c r="AC877" s="7">
        <f>AC875</f>
        <v>42353</v>
      </c>
      <c r="AD877" t="s">
        <v>102</v>
      </c>
      <c r="AF877" t="str">
        <f>"Cash From "&amp;AI877</f>
        <v>Cash From Distribution from TSRA - Mt - 52815</v>
      </c>
      <c r="AG877" s="16" t="e">
        <f>R877</f>
        <v>#VALUE!</v>
      </c>
      <c r="AI877" t="str">
        <f>"Distribution from "&amp;M877&amp;" - "&amp;J877&amp;" - "&amp;K877</f>
        <v>Distribution from TSRA - Mt - 52815</v>
      </c>
      <c r="AK877" s="18"/>
      <c r="AL877" s="19"/>
      <c r="AM877" s="20"/>
      <c r="AN877" s="20"/>
      <c r="AO877" s="21"/>
      <c r="AP877" s="22"/>
    </row>
    <row r="878" spans="1:42" hidden="1" x14ac:dyDescent="0.35">
      <c r="A878" t="s">
        <v>844</v>
      </c>
      <c r="B878" t="s">
        <v>55</v>
      </c>
      <c r="C878" t="s">
        <v>12</v>
      </c>
      <c r="D878">
        <v>52815</v>
      </c>
      <c r="F878" s="7">
        <v>42369</v>
      </c>
      <c r="G878" t="s">
        <v>626</v>
      </c>
      <c r="H878">
        <v>-38.47</v>
      </c>
      <c r="J878" t="s">
        <v>12</v>
      </c>
      <c r="K878">
        <v>52815</v>
      </c>
      <c r="L878" t="s">
        <v>18</v>
      </c>
      <c r="M878" t="str">
        <f>M875</f>
        <v>TSRA</v>
      </c>
      <c r="S878" t="e">
        <f t="shared" si="41"/>
        <v>#VALUE!</v>
      </c>
      <c r="T878"/>
      <c r="U878" t="e">
        <f>SUMPRODUCT(--($D$2:M877=M878), --($B$2:K877=22115),$H$2:Q877)</f>
        <v>#VALUE!</v>
      </c>
      <c r="V878" t="e">
        <f>SUMPRODUCT(--($D$2:M877=M878), --($B$2:K877=52815),$H$2:Q877)</f>
        <v>#VALUE!</v>
      </c>
      <c r="W878" s="15"/>
      <c r="X878" s="15"/>
      <c r="Y878" s="15"/>
      <c r="Z878" t="s">
        <v>243</v>
      </c>
      <c r="AB878" t="s">
        <v>244</v>
      </c>
      <c r="AC878" s="7">
        <f>AC875</f>
        <v>42353</v>
      </c>
      <c r="AD878" t="str">
        <f>M878&amp;" - "&amp;L878&amp;" - "&amp;J878&amp;" - "&amp;K878</f>
        <v>TSRA - Dist - Mt - 52815</v>
      </c>
      <c r="AG878" s="13" t="e">
        <f>-AG877</f>
        <v>#VALUE!</v>
      </c>
      <c r="AI878" t="str">
        <f>"Distribution from "&amp;M878&amp;" - "&amp;J878&amp;" - "&amp;K878</f>
        <v>Distribution from TSRA - Mt - 52815</v>
      </c>
      <c r="AK878" s="18"/>
      <c r="AL878" s="19"/>
      <c r="AM878" s="20"/>
      <c r="AN878" s="20"/>
      <c r="AO878" s="21"/>
      <c r="AP878" s="22"/>
    </row>
    <row r="879" spans="1:42" hidden="1" x14ac:dyDescent="0.35">
      <c r="A879" t="s">
        <v>845</v>
      </c>
      <c r="B879" t="s">
        <v>55</v>
      </c>
      <c r="C879" t="s">
        <v>12</v>
      </c>
      <c r="D879">
        <v>22115</v>
      </c>
      <c r="F879" s="7">
        <v>42369</v>
      </c>
      <c r="G879" t="s">
        <v>102</v>
      </c>
      <c r="H879">
        <v>30.37</v>
      </c>
      <c r="J879" t="s">
        <v>12</v>
      </c>
      <c r="K879">
        <v>22115</v>
      </c>
      <c r="L879" t="s">
        <v>15</v>
      </c>
      <c r="M879" t="str">
        <f>M877</f>
        <v>TSRA</v>
      </c>
      <c r="N879" s="12" t="s">
        <v>249</v>
      </c>
      <c r="R879" s="13" t="e">
        <f>ROUND(IF(K879=112414,W879,IF(K879=22115,X879,Y879))*AP877,2)</f>
        <v>#VALUE!</v>
      </c>
      <c r="S879" t="e">
        <f t="shared" si="41"/>
        <v>#VALUE!</v>
      </c>
      <c r="T879"/>
      <c r="U879" t="e">
        <f>SUMPRODUCT(--($D$2:M878=M879), --($B$2:K878=22115),$H$2:Q878)</f>
        <v>#VALUE!</v>
      </c>
      <c r="V879" t="e">
        <f>SUMPRODUCT(--($D$2:M878=M879), --($B$2:K878=52815),$H$2:Q878)</f>
        <v>#VALUE!</v>
      </c>
      <c r="W879" s="15" t="e">
        <f>T879/S879</f>
        <v>#VALUE!</v>
      </c>
      <c r="X879" s="15" t="e">
        <f>U879/S879</f>
        <v>#VALUE!</v>
      </c>
      <c r="Y879" s="15" t="e">
        <f>V879/S879</f>
        <v>#VALUE!</v>
      </c>
      <c r="Z879" t="s">
        <v>243</v>
      </c>
      <c r="AB879" t="s">
        <v>244</v>
      </c>
      <c r="AC879" s="7">
        <f>AC877</f>
        <v>42353</v>
      </c>
      <c r="AD879" t="s">
        <v>102</v>
      </c>
      <c r="AF879" t="str">
        <f>"Cash From "&amp;AI879</f>
        <v>Cash From Dividend from TSRA - Mt - 22115</v>
      </c>
      <c r="AG879" s="16" t="e">
        <f>R879</f>
        <v>#VALUE!</v>
      </c>
      <c r="AI879" t="str">
        <f t="shared" ref="AI879:AI926" si="43">"Dividend from "&amp;M879&amp;" - "&amp;J879&amp;" - "&amp;K879</f>
        <v>Dividend from TSRA - Mt - 22115</v>
      </c>
      <c r="AK879" s="18"/>
      <c r="AL879" s="19"/>
      <c r="AM879" s="20"/>
      <c r="AN879" s="20"/>
      <c r="AO879" s="21"/>
      <c r="AP879" s="22"/>
    </row>
    <row r="880" spans="1:42" hidden="1" x14ac:dyDescent="0.35">
      <c r="A880" t="s">
        <v>845</v>
      </c>
      <c r="B880" t="s">
        <v>55</v>
      </c>
      <c r="C880" t="s">
        <v>12</v>
      </c>
      <c r="D880">
        <v>22115</v>
      </c>
      <c r="F880" s="7">
        <v>42369</v>
      </c>
      <c r="G880" t="s">
        <v>587</v>
      </c>
      <c r="H880">
        <v>-30.37</v>
      </c>
      <c r="J880" t="s">
        <v>12</v>
      </c>
      <c r="K880">
        <v>22115</v>
      </c>
      <c r="L880" t="s">
        <v>15</v>
      </c>
      <c r="M880" t="str">
        <f>M877</f>
        <v>TSRA</v>
      </c>
      <c r="S880" t="e">
        <f t="shared" si="41"/>
        <v>#VALUE!</v>
      </c>
      <c r="T880"/>
      <c r="U880" t="e">
        <f>SUMPRODUCT(--($D$2:M879=M880), --($B$2:K879=22115),$H$2:Q879)</f>
        <v>#VALUE!</v>
      </c>
      <c r="V880" t="e">
        <f>SUMPRODUCT(--($D$2:M879=M880), --($B$2:K879=52815),$H$2:Q879)</f>
        <v>#VALUE!</v>
      </c>
      <c r="W880" s="15"/>
      <c r="X880" s="15"/>
      <c r="Y880" s="15"/>
      <c r="Z880" t="s">
        <v>243</v>
      </c>
      <c r="AB880" t="s">
        <v>244</v>
      </c>
      <c r="AC880" s="7">
        <f>AC877</f>
        <v>42353</v>
      </c>
      <c r="AD880" t="str">
        <f>M880&amp;" - "&amp;L880&amp;" - "&amp;J880&amp;" - "&amp;K880</f>
        <v>TSRA - Div - Mt - 22115</v>
      </c>
      <c r="AG880" s="13" t="e">
        <f>-AG879</f>
        <v>#VALUE!</v>
      </c>
      <c r="AI880" t="str">
        <f t="shared" si="43"/>
        <v>Dividend from TSRA - Mt - 22115</v>
      </c>
      <c r="AK880" s="18"/>
      <c r="AL880" s="19"/>
      <c r="AM880" s="20"/>
      <c r="AN880" s="20"/>
      <c r="AO880" s="21"/>
      <c r="AP880" s="22"/>
    </row>
    <row r="881" spans="1:42" hidden="1" x14ac:dyDescent="0.35">
      <c r="A881" t="s">
        <v>845</v>
      </c>
      <c r="B881" t="s">
        <v>55</v>
      </c>
      <c r="C881" t="s">
        <v>12</v>
      </c>
      <c r="D881">
        <v>52815</v>
      </c>
      <c r="F881" s="7">
        <v>42369</v>
      </c>
      <c r="G881" t="s">
        <v>102</v>
      </c>
      <c r="H881">
        <v>25.650000000000002</v>
      </c>
      <c r="J881" t="s">
        <v>12</v>
      </c>
      <c r="K881">
        <v>52815</v>
      </c>
      <c r="L881" t="s">
        <v>15</v>
      </c>
      <c r="M881" t="str">
        <f>M879</f>
        <v>TSRA</v>
      </c>
      <c r="N881" s="12" t="s">
        <v>249</v>
      </c>
      <c r="R881" s="13" t="e">
        <f>AP877-R877-R879</f>
        <v>#VALUE!</v>
      </c>
      <c r="S881" t="e">
        <f t="shared" si="41"/>
        <v>#VALUE!</v>
      </c>
      <c r="T881"/>
      <c r="U881" t="e">
        <f>SUMPRODUCT(--($D$2:M880=M881), --($B$2:K880=22115),$H$2:Q880)</f>
        <v>#VALUE!</v>
      </c>
      <c r="V881" t="e">
        <f>SUMPRODUCT(--($D$2:M880=M881), --($B$2:K880=52815),$H$2:Q880)</f>
        <v>#VALUE!</v>
      </c>
      <c r="W881" s="15" t="e">
        <f>T881/S881</f>
        <v>#VALUE!</v>
      </c>
      <c r="X881" s="15" t="e">
        <f>U881/S881</f>
        <v>#VALUE!</v>
      </c>
      <c r="Y881" s="15" t="e">
        <f>V881/S881</f>
        <v>#VALUE!</v>
      </c>
      <c r="Z881" t="s">
        <v>243</v>
      </c>
      <c r="AB881" t="s">
        <v>244</v>
      </c>
      <c r="AC881" s="7">
        <f>AC879</f>
        <v>42353</v>
      </c>
      <c r="AD881" t="s">
        <v>102</v>
      </c>
      <c r="AF881" t="str">
        <f>"Cash From "&amp;AI881</f>
        <v>Cash From Dividend from TSRA - Mt - 52815</v>
      </c>
      <c r="AG881" s="16" t="e">
        <f>R881</f>
        <v>#VALUE!</v>
      </c>
      <c r="AI881" t="str">
        <f t="shared" si="43"/>
        <v>Dividend from TSRA - Mt - 52815</v>
      </c>
      <c r="AK881" s="18"/>
      <c r="AL881" s="19"/>
      <c r="AM881" s="20"/>
      <c r="AN881" s="20"/>
      <c r="AO881" s="21"/>
      <c r="AP881" s="22">
        <v>84.03</v>
      </c>
    </row>
    <row r="882" spans="1:42" hidden="1" x14ac:dyDescent="0.35">
      <c r="A882" t="s">
        <v>845</v>
      </c>
      <c r="B882" t="s">
        <v>55</v>
      </c>
      <c r="C882" t="s">
        <v>12</v>
      </c>
      <c r="D882">
        <v>52815</v>
      </c>
      <c r="F882" s="7">
        <v>42369</v>
      </c>
      <c r="G882" t="s">
        <v>587</v>
      </c>
      <c r="H882">
        <v>-25.650000000000002</v>
      </c>
      <c r="J882" t="s">
        <v>12</v>
      </c>
      <c r="K882">
        <v>52815</v>
      </c>
      <c r="L882" t="s">
        <v>15</v>
      </c>
      <c r="M882" t="str">
        <f>M879</f>
        <v>TSRA</v>
      </c>
      <c r="S882" t="e">
        <f t="shared" si="41"/>
        <v>#VALUE!</v>
      </c>
      <c r="T882"/>
      <c r="U882" t="e">
        <f>SUMPRODUCT(--($D$2:M881=M882), --($B$2:K881=22115),$H$2:Q881)</f>
        <v>#VALUE!</v>
      </c>
      <c r="V882" t="e">
        <f>SUMPRODUCT(--($D$2:M881=M882), --($B$2:K881=52815),$H$2:Q881)</f>
        <v>#VALUE!</v>
      </c>
      <c r="W882" s="15"/>
      <c r="X882" s="15"/>
      <c r="Y882" s="15"/>
      <c r="Z882" t="s">
        <v>243</v>
      </c>
      <c r="AB882" t="s">
        <v>244</v>
      </c>
      <c r="AC882" s="7">
        <f>AC879</f>
        <v>42353</v>
      </c>
      <c r="AD882" t="str">
        <f>M882&amp;" - "&amp;L882&amp;" - "&amp;J882&amp;" - "&amp;K882</f>
        <v>TSRA - Div - Mt - 52815</v>
      </c>
      <c r="AG882" s="13" t="e">
        <f>-AG881</f>
        <v>#VALUE!</v>
      </c>
      <c r="AI882" t="str">
        <f t="shared" si="43"/>
        <v>Dividend from TSRA - Mt - 52815</v>
      </c>
      <c r="AK882" s="18"/>
      <c r="AL882" s="19"/>
      <c r="AM882" s="20"/>
      <c r="AN882" s="20"/>
      <c r="AO882" s="21"/>
      <c r="AP882" s="22"/>
    </row>
    <row r="883" spans="1:42" hidden="1" x14ac:dyDescent="0.35">
      <c r="A883" t="s">
        <v>845</v>
      </c>
      <c r="B883" t="s">
        <v>55</v>
      </c>
      <c r="C883" t="s">
        <v>12</v>
      </c>
      <c r="D883">
        <v>112414</v>
      </c>
      <c r="F883" s="7">
        <v>42369</v>
      </c>
      <c r="G883" t="s">
        <v>587</v>
      </c>
      <c r="H883">
        <v>0</v>
      </c>
      <c r="J883" t="s">
        <v>12</v>
      </c>
      <c r="K883">
        <v>112414</v>
      </c>
      <c r="L883" t="s">
        <v>15</v>
      </c>
      <c r="M883" t="str">
        <f>M882</f>
        <v>TSRA</v>
      </c>
      <c r="N883" s="12">
        <f>AL882</f>
        <v>0</v>
      </c>
      <c r="O883" s="12" t="e">
        <f>LEFT(N883,(FIND(" ",N883,1)-1))</f>
        <v>#VALUE!</v>
      </c>
      <c r="P883" s="12" t="e">
        <f>_xlfn.NUMBERVALUE(O883)=S883</f>
        <v>#VALUE!</v>
      </c>
      <c r="S883" t="e">
        <f t="shared" si="41"/>
        <v>#VALUE!</v>
      </c>
      <c r="T883"/>
      <c r="U883" t="e">
        <f>SUMPRODUCT(--($D$2:M882=M883), --($B$2:K882=22115),$H$2:Q882)</f>
        <v>#VALUE!</v>
      </c>
      <c r="V883" t="e">
        <f>SUMPRODUCT(--($D$2:M882=M883), --($B$2:K882=52815),$H$2:Q882)</f>
        <v>#VALUE!</v>
      </c>
      <c r="W883" s="15"/>
      <c r="X883" s="15"/>
      <c r="Y883" s="15"/>
      <c r="Z883" t="s">
        <v>243</v>
      </c>
      <c r="AB883" t="s">
        <v>244</v>
      </c>
      <c r="AC883" s="7">
        <f>AC882</f>
        <v>42353</v>
      </c>
      <c r="AD883" t="str">
        <f>M883&amp;" - "&amp;L883&amp;" - "&amp;J883&amp;" - "&amp;K883</f>
        <v>TSRA - Div - Mt - 112414</v>
      </c>
      <c r="AG883" s="13" t="e">
        <f>-AG882</f>
        <v>#VALUE!</v>
      </c>
      <c r="AI883" t="str">
        <f t="shared" si="43"/>
        <v>Dividend from TSRA - Mt - 112414</v>
      </c>
      <c r="AK883" s="18"/>
      <c r="AL883" s="19"/>
      <c r="AM883" s="20"/>
      <c r="AN883" s="20"/>
      <c r="AO883" s="21"/>
      <c r="AP883" s="22"/>
    </row>
    <row r="884" spans="1:42" hidden="1" x14ac:dyDescent="0.35">
      <c r="A884" t="s">
        <v>845</v>
      </c>
      <c r="B884" t="s">
        <v>55</v>
      </c>
      <c r="C884" t="s">
        <v>12</v>
      </c>
      <c r="D884">
        <v>112414</v>
      </c>
      <c r="F884" s="7">
        <v>42369</v>
      </c>
      <c r="G884" t="s">
        <v>102</v>
      </c>
      <c r="H884">
        <v>0</v>
      </c>
      <c r="J884" t="s">
        <v>12</v>
      </c>
      <c r="K884">
        <v>112414</v>
      </c>
      <c r="L884" t="s">
        <v>15</v>
      </c>
      <c r="M884" t="s">
        <v>55</v>
      </c>
      <c r="N884" s="12" t="s">
        <v>249</v>
      </c>
      <c r="R884" s="13" t="e">
        <f>ROUND(IF(K884=112414,W884,IF(K884=22115,X884,Y884))*AP884,2)</f>
        <v>#VALUE!</v>
      </c>
      <c r="S884" t="e">
        <f t="shared" si="41"/>
        <v>#VALUE!</v>
      </c>
      <c r="T884"/>
      <c r="U884" t="e">
        <f>SUMPRODUCT(--($D$2:M883=M884), --($B$2:K883=22115),$H$2:Q883)</f>
        <v>#VALUE!</v>
      </c>
      <c r="V884" t="e">
        <f>SUMPRODUCT(--($D$2:M883=M884), --($B$2:K883=52815),$H$2:Q883)</f>
        <v>#VALUE!</v>
      </c>
      <c r="W884" s="15" t="e">
        <f>T884/S884</f>
        <v>#VALUE!</v>
      </c>
      <c r="X884" s="15" t="e">
        <f>U884/S884</f>
        <v>#VALUE!</v>
      </c>
      <c r="Y884" s="15" t="e">
        <f>V884/S884</f>
        <v>#VALUE!</v>
      </c>
      <c r="Z884" t="s">
        <v>243</v>
      </c>
      <c r="AB884" t="s">
        <v>244</v>
      </c>
      <c r="AC884" s="7">
        <f>AK884</f>
        <v>42369</v>
      </c>
      <c r="AD884" t="s">
        <v>102</v>
      </c>
      <c r="AF884" t="str">
        <f>"Cash From "&amp;AI884</f>
        <v>Cash From Dividend from ENZN - Mt - 112414</v>
      </c>
      <c r="AG884" s="16" t="e">
        <f>R884</f>
        <v>#VALUE!</v>
      </c>
      <c r="AI884" t="str">
        <f t="shared" si="43"/>
        <v>Dividend from ENZN - Mt - 112414</v>
      </c>
      <c r="AK884" s="18">
        <v>42369</v>
      </c>
      <c r="AL884" s="19" t="s">
        <v>469</v>
      </c>
      <c r="AM884" s="20" t="s">
        <v>328</v>
      </c>
      <c r="AN884" s="20" t="s">
        <v>329</v>
      </c>
      <c r="AO884" s="21" t="s">
        <v>329</v>
      </c>
      <c r="AP884" s="22">
        <f>50.42+5.6</f>
        <v>56.02</v>
      </c>
    </row>
    <row r="885" spans="1:42" hidden="1" x14ac:dyDescent="0.35">
      <c r="A885" t="s">
        <v>845</v>
      </c>
      <c r="B885" t="s">
        <v>66</v>
      </c>
      <c r="C885" t="s">
        <v>12</v>
      </c>
      <c r="D885">
        <v>22115</v>
      </c>
      <c r="F885" s="7">
        <v>42373</v>
      </c>
      <c r="G885" t="s">
        <v>587</v>
      </c>
      <c r="H885">
        <v>0</v>
      </c>
      <c r="J885" t="s">
        <v>12</v>
      </c>
      <c r="K885">
        <v>22115</v>
      </c>
      <c r="L885" t="s">
        <v>15</v>
      </c>
      <c r="M885" t="str">
        <f>M882</f>
        <v>TSRA</v>
      </c>
      <c r="S885" t="e">
        <f t="shared" si="41"/>
        <v>#VALUE!</v>
      </c>
      <c r="T885"/>
      <c r="U885" t="e">
        <f>SUMPRODUCT(--($D$2:M884=M885), --($B$2:K884=22115),$H$2:Q884)</f>
        <v>#VALUE!</v>
      </c>
      <c r="V885" t="e">
        <f>SUMPRODUCT(--($D$2:M884=M885), --($B$2:K884=52815),$H$2:Q884)</f>
        <v>#VALUE!</v>
      </c>
      <c r="W885" s="15"/>
      <c r="X885" s="15"/>
      <c r="Y885" s="15"/>
      <c r="Z885" t="s">
        <v>243</v>
      </c>
      <c r="AB885" t="s">
        <v>244</v>
      </c>
      <c r="AC885" s="7">
        <f>AC882</f>
        <v>42353</v>
      </c>
      <c r="AD885" t="str">
        <f>M885&amp;" - "&amp;L885&amp;" - "&amp;J885&amp;" - "&amp;K885</f>
        <v>TSRA - Div - Mt - 22115</v>
      </c>
      <c r="AG885" s="13" t="e">
        <f>-AG884</f>
        <v>#VALUE!</v>
      </c>
      <c r="AI885" t="str">
        <f t="shared" si="43"/>
        <v>Dividend from TSRA - Mt - 22115</v>
      </c>
      <c r="AK885" s="18"/>
      <c r="AL885" s="19"/>
      <c r="AM885" s="20"/>
      <c r="AN885" s="20"/>
      <c r="AO885" s="21"/>
      <c r="AP885" s="22"/>
    </row>
    <row r="886" spans="1:42" hidden="1" x14ac:dyDescent="0.35">
      <c r="A886" t="s">
        <v>845</v>
      </c>
      <c r="B886" t="s">
        <v>66</v>
      </c>
      <c r="C886" t="s">
        <v>12</v>
      </c>
      <c r="D886">
        <v>22115</v>
      </c>
      <c r="F886" s="7">
        <v>42373</v>
      </c>
      <c r="G886" t="s">
        <v>102</v>
      </c>
      <c r="H886">
        <v>0</v>
      </c>
      <c r="J886" t="s">
        <v>12</v>
      </c>
      <c r="K886">
        <v>22115</v>
      </c>
      <c r="L886" t="s">
        <v>15</v>
      </c>
      <c r="M886" t="str">
        <f>M884</f>
        <v>ENZN</v>
      </c>
      <c r="N886" s="12" t="s">
        <v>249</v>
      </c>
      <c r="R886" s="13" t="e">
        <f>ROUND(IF(K886=112414,W886,IF(K886=22115,X886,Y886))*AP884,2)</f>
        <v>#VALUE!</v>
      </c>
      <c r="S886" t="e">
        <f t="shared" si="41"/>
        <v>#VALUE!</v>
      </c>
      <c r="T886"/>
      <c r="U886" t="e">
        <f>SUMPRODUCT(--($D$2:M885=M886), --($B$2:K885=22115),$H$2:Q885)</f>
        <v>#VALUE!</v>
      </c>
      <c r="V886" t="e">
        <f>SUMPRODUCT(--($D$2:M885=M886), --($B$2:K885=52815),$H$2:Q885)</f>
        <v>#VALUE!</v>
      </c>
      <c r="W886" s="15" t="e">
        <f>T886/S886</f>
        <v>#VALUE!</v>
      </c>
      <c r="X886" s="15" t="e">
        <f>U886/S886</f>
        <v>#VALUE!</v>
      </c>
      <c r="Y886" s="15" t="e">
        <f>V886/S886</f>
        <v>#VALUE!</v>
      </c>
      <c r="Z886" t="s">
        <v>243</v>
      </c>
      <c r="AB886" t="s">
        <v>244</v>
      </c>
      <c r="AC886" s="7">
        <f>AC884</f>
        <v>42369</v>
      </c>
      <c r="AD886" t="s">
        <v>102</v>
      </c>
      <c r="AF886" t="str">
        <f>"Cash From "&amp;AI886</f>
        <v>Cash From Dividend from ENZN - Mt - 22115</v>
      </c>
      <c r="AG886" s="16" t="e">
        <f>R886</f>
        <v>#VALUE!</v>
      </c>
      <c r="AI886" t="str">
        <f t="shared" si="43"/>
        <v>Dividend from ENZN - Mt - 22115</v>
      </c>
      <c r="AK886" s="18"/>
      <c r="AL886" s="19"/>
      <c r="AM886" s="20"/>
      <c r="AN886" s="20"/>
      <c r="AO886" s="21"/>
      <c r="AP886" s="22"/>
    </row>
    <row r="887" spans="1:42" hidden="1" x14ac:dyDescent="0.35">
      <c r="A887" t="s">
        <v>845</v>
      </c>
      <c r="B887" t="s">
        <v>51</v>
      </c>
      <c r="C887" t="s">
        <v>12</v>
      </c>
      <c r="D887">
        <v>22115</v>
      </c>
      <c r="F887" s="7">
        <v>42373</v>
      </c>
      <c r="G887" t="s">
        <v>587</v>
      </c>
      <c r="H887">
        <v>0</v>
      </c>
      <c r="J887" t="s">
        <v>12</v>
      </c>
      <c r="K887">
        <v>22115</v>
      </c>
      <c r="L887" t="s">
        <v>15</v>
      </c>
      <c r="M887" t="str">
        <f>M884</f>
        <v>ENZN</v>
      </c>
      <c r="S887" t="e">
        <f t="shared" si="41"/>
        <v>#VALUE!</v>
      </c>
      <c r="T887"/>
      <c r="U887" t="e">
        <f>SUMPRODUCT(--($D$2:M886=M887), --($B$2:K886=22115),$H$2:Q886)</f>
        <v>#VALUE!</v>
      </c>
      <c r="V887" t="e">
        <f>SUMPRODUCT(--($D$2:M886=M887), --($B$2:K886=52815),$H$2:Q886)</f>
        <v>#VALUE!</v>
      </c>
      <c r="W887" s="15"/>
      <c r="X887" s="15"/>
      <c r="Y887" s="15"/>
      <c r="Z887" t="s">
        <v>243</v>
      </c>
      <c r="AB887" t="s">
        <v>244</v>
      </c>
      <c r="AC887" s="7">
        <f>AC884</f>
        <v>42369</v>
      </c>
      <c r="AD887" t="str">
        <f>M887&amp;" - "&amp;L887&amp;" - "&amp;J887&amp;" - "&amp;K887</f>
        <v>ENZN - Div - Mt - 22115</v>
      </c>
      <c r="AG887" s="13" t="e">
        <f>-AG886</f>
        <v>#VALUE!</v>
      </c>
      <c r="AI887" t="str">
        <f t="shared" si="43"/>
        <v>Dividend from ENZN - Mt - 22115</v>
      </c>
      <c r="AK887" s="18"/>
      <c r="AL887" s="19"/>
      <c r="AM887" s="20"/>
      <c r="AN887" s="20"/>
      <c r="AO887" s="21"/>
      <c r="AP887" s="22"/>
    </row>
    <row r="888" spans="1:42" hidden="1" x14ac:dyDescent="0.35">
      <c r="A888" t="s">
        <v>845</v>
      </c>
      <c r="B888" t="s">
        <v>51</v>
      </c>
      <c r="C888" t="s">
        <v>12</v>
      </c>
      <c r="D888">
        <v>22115</v>
      </c>
      <c r="F888" s="7">
        <v>42373</v>
      </c>
      <c r="G888" t="s">
        <v>102</v>
      </c>
      <c r="H888">
        <v>0</v>
      </c>
      <c r="J888" t="s">
        <v>12</v>
      </c>
      <c r="K888">
        <v>22115</v>
      </c>
      <c r="L888" t="s">
        <v>15</v>
      </c>
      <c r="M888" t="str">
        <f>M886</f>
        <v>ENZN</v>
      </c>
      <c r="N888" s="12" t="s">
        <v>249</v>
      </c>
      <c r="R888" s="13" t="e">
        <f>ROUND(IF(K888=112414,W888,IF(K888=22115,X888,Y888))*AP886,2)</f>
        <v>#VALUE!</v>
      </c>
      <c r="S888" t="e">
        <f t="shared" si="41"/>
        <v>#VALUE!</v>
      </c>
      <c r="T888"/>
      <c r="U888" t="e">
        <f>SUMPRODUCT(--($D$2:M887=M888), --($B$2:K887=22115),$H$2:Q887)</f>
        <v>#VALUE!</v>
      </c>
      <c r="V888" t="e">
        <f>SUMPRODUCT(--($D$2:M887=M888), --($B$2:K887=52815),$H$2:Q887)</f>
        <v>#VALUE!</v>
      </c>
      <c r="W888" s="15" t="e">
        <f>T888/S888</f>
        <v>#VALUE!</v>
      </c>
      <c r="X888" s="15" t="e">
        <f>U888/S888</f>
        <v>#VALUE!</v>
      </c>
      <c r="Y888" s="15" t="e">
        <f>V888/S888</f>
        <v>#VALUE!</v>
      </c>
      <c r="Z888" t="s">
        <v>243</v>
      </c>
      <c r="AB888" t="s">
        <v>244</v>
      </c>
      <c r="AC888" s="7">
        <f>AC886</f>
        <v>42369</v>
      </c>
      <c r="AD888" t="s">
        <v>102</v>
      </c>
      <c r="AF888" t="str">
        <f>"Cash From "&amp;AI888</f>
        <v>Cash From Dividend from ENZN - Mt - 22115</v>
      </c>
      <c r="AG888" s="16" t="e">
        <f>R888</f>
        <v>#VALUE!</v>
      </c>
      <c r="AI888" t="str">
        <f t="shared" si="43"/>
        <v>Dividend from ENZN - Mt - 22115</v>
      </c>
      <c r="AK888" s="18"/>
      <c r="AL888" s="19"/>
      <c r="AM888" s="20"/>
      <c r="AN888" s="20"/>
      <c r="AO888" s="21"/>
      <c r="AP888" s="22"/>
    </row>
    <row r="889" spans="1:42" hidden="1" x14ac:dyDescent="0.35">
      <c r="A889" t="s">
        <v>845</v>
      </c>
      <c r="B889" t="s">
        <v>66</v>
      </c>
      <c r="C889" t="s">
        <v>12</v>
      </c>
      <c r="D889">
        <v>52815</v>
      </c>
      <c r="F889" s="7">
        <v>42373</v>
      </c>
      <c r="G889" t="s">
        <v>102</v>
      </c>
      <c r="H889">
        <v>2.1</v>
      </c>
      <c r="J889" t="s">
        <v>12</v>
      </c>
      <c r="K889">
        <v>52815</v>
      </c>
      <c r="L889" t="s">
        <v>15</v>
      </c>
      <c r="M889" t="str">
        <f>M887</f>
        <v>ENZN</v>
      </c>
      <c r="N889" s="12" t="s">
        <v>249</v>
      </c>
      <c r="R889" s="13">
        <f>AP885-R885-R887</f>
        <v>0</v>
      </c>
      <c r="S889" t="e">
        <f t="shared" si="41"/>
        <v>#VALUE!</v>
      </c>
      <c r="T889"/>
      <c r="U889" t="e">
        <f>SUMPRODUCT(--($D$2:M888=M889), --($B$2:K888=22115),$H$2:Q888)</f>
        <v>#VALUE!</v>
      </c>
      <c r="V889" t="e">
        <f>SUMPRODUCT(--($D$2:M888=M889), --($B$2:K888=52815),$H$2:Q888)</f>
        <v>#VALUE!</v>
      </c>
      <c r="W889" s="15" t="e">
        <f>T889/S889</f>
        <v>#VALUE!</v>
      </c>
      <c r="X889" s="15" t="e">
        <f>U889/S889</f>
        <v>#VALUE!</v>
      </c>
      <c r="Y889" s="15" t="e">
        <f>V889/S889</f>
        <v>#VALUE!</v>
      </c>
      <c r="Z889" t="s">
        <v>243</v>
      </c>
      <c r="AB889" t="s">
        <v>244</v>
      </c>
      <c r="AC889" s="7">
        <f>AC887</f>
        <v>42369</v>
      </c>
      <c r="AD889" t="s">
        <v>102</v>
      </c>
      <c r="AF889" t="str">
        <f>"Cash From "&amp;AI889</f>
        <v>Cash From Dividend from ENZN - Mt - 52815</v>
      </c>
      <c r="AG889" s="16">
        <f>R889</f>
        <v>0</v>
      </c>
      <c r="AI889" t="str">
        <f t="shared" si="43"/>
        <v>Dividend from ENZN - Mt - 52815</v>
      </c>
      <c r="AK889" s="18"/>
      <c r="AL889" s="19"/>
      <c r="AM889" s="20"/>
      <c r="AN889" s="20"/>
      <c r="AO889" s="21"/>
      <c r="AP889" s="22"/>
    </row>
    <row r="890" spans="1:42" hidden="1" x14ac:dyDescent="0.35">
      <c r="A890" t="s">
        <v>845</v>
      </c>
      <c r="B890" t="s">
        <v>66</v>
      </c>
      <c r="C890" t="s">
        <v>12</v>
      </c>
      <c r="D890">
        <v>52815</v>
      </c>
      <c r="F890" s="7">
        <v>42373</v>
      </c>
      <c r="G890" t="s">
        <v>587</v>
      </c>
      <c r="H890">
        <v>-2.1</v>
      </c>
      <c r="J890" t="s">
        <v>12</v>
      </c>
      <c r="K890">
        <v>52815</v>
      </c>
      <c r="L890" t="s">
        <v>15</v>
      </c>
      <c r="M890" t="str">
        <f>M887</f>
        <v>ENZN</v>
      </c>
      <c r="S890" t="e">
        <f t="shared" si="41"/>
        <v>#VALUE!</v>
      </c>
      <c r="T890"/>
      <c r="U890" t="e">
        <f>SUMPRODUCT(--($D$2:M889=M890), --($B$2:K889=22115),$H$2:Q889)</f>
        <v>#VALUE!</v>
      </c>
      <c r="V890" t="e">
        <f>SUMPRODUCT(--($D$2:M889=M890), --($B$2:K889=52815),$H$2:Q889)</f>
        <v>#VALUE!</v>
      </c>
      <c r="W890" s="15"/>
      <c r="X890" s="15"/>
      <c r="Y890" s="15"/>
      <c r="Z890" t="s">
        <v>243</v>
      </c>
      <c r="AB890" t="s">
        <v>244</v>
      </c>
      <c r="AC890" s="7">
        <f>AC887</f>
        <v>42369</v>
      </c>
      <c r="AD890" t="str">
        <f>M890&amp;" - "&amp;L890&amp;" - "&amp;J890&amp;" - "&amp;K890</f>
        <v>ENZN - Div - Mt - 52815</v>
      </c>
      <c r="AG890" s="13">
        <f>-AG889</f>
        <v>0</v>
      </c>
      <c r="AI890" t="str">
        <f t="shared" si="43"/>
        <v>Dividend from ENZN - Mt - 52815</v>
      </c>
      <c r="AK890" s="18"/>
      <c r="AL890" s="19"/>
      <c r="AM890" s="20"/>
      <c r="AN890" s="20"/>
      <c r="AO890" s="21"/>
      <c r="AP890" s="22"/>
    </row>
    <row r="891" spans="1:42" hidden="1" x14ac:dyDescent="0.35">
      <c r="A891" t="s">
        <v>845</v>
      </c>
      <c r="B891" t="s">
        <v>51</v>
      </c>
      <c r="C891" t="s">
        <v>12</v>
      </c>
      <c r="D891">
        <v>52815</v>
      </c>
      <c r="F891" s="7">
        <v>42373</v>
      </c>
      <c r="G891" t="s">
        <v>102</v>
      </c>
      <c r="H891">
        <v>2</v>
      </c>
      <c r="J891" t="s">
        <v>12</v>
      </c>
      <c r="K891">
        <v>52815</v>
      </c>
      <c r="L891" t="s">
        <v>15</v>
      </c>
      <c r="M891" t="str">
        <f>M889</f>
        <v>ENZN</v>
      </c>
      <c r="N891" s="12" t="s">
        <v>249</v>
      </c>
      <c r="R891" s="13">
        <f>AP887-R887-R889</f>
        <v>0</v>
      </c>
      <c r="S891" t="e">
        <f t="shared" si="41"/>
        <v>#VALUE!</v>
      </c>
      <c r="T891"/>
      <c r="U891" t="e">
        <f>SUMPRODUCT(--($D$2:M890=M891), --($B$2:K890=22115),$H$2:Q890)</f>
        <v>#VALUE!</v>
      </c>
      <c r="V891" t="e">
        <f>SUMPRODUCT(--($D$2:M890=M891), --($B$2:K890=52815),$H$2:Q890)</f>
        <v>#VALUE!</v>
      </c>
      <c r="W891" s="15" t="e">
        <f>T891/S891</f>
        <v>#VALUE!</v>
      </c>
      <c r="X891" s="15" t="e">
        <f>U891/S891</f>
        <v>#VALUE!</v>
      </c>
      <c r="Y891" s="15" t="e">
        <f>V891/S891</f>
        <v>#VALUE!</v>
      </c>
      <c r="Z891" t="s">
        <v>243</v>
      </c>
      <c r="AB891" t="s">
        <v>244</v>
      </c>
      <c r="AC891" s="7">
        <f>AC889</f>
        <v>42369</v>
      </c>
      <c r="AD891" t="s">
        <v>102</v>
      </c>
      <c r="AF891" t="str">
        <f>"Cash From "&amp;AI891</f>
        <v>Cash From Dividend from ENZN - Mt - 52815</v>
      </c>
      <c r="AG891" s="16">
        <f>R891</f>
        <v>0</v>
      </c>
      <c r="AI891" t="str">
        <f t="shared" si="43"/>
        <v>Dividend from ENZN - Mt - 52815</v>
      </c>
      <c r="AK891" s="18"/>
      <c r="AL891" s="19"/>
      <c r="AM891" s="20"/>
      <c r="AN891" s="20"/>
      <c r="AO891" s="21"/>
      <c r="AP891" s="22"/>
    </row>
    <row r="892" spans="1:42" hidden="1" x14ac:dyDescent="0.35">
      <c r="A892" t="s">
        <v>845</v>
      </c>
      <c r="B892" t="s">
        <v>51</v>
      </c>
      <c r="C892" t="s">
        <v>12</v>
      </c>
      <c r="D892">
        <v>52815</v>
      </c>
      <c r="F892" s="7">
        <v>42373</v>
      </c>
      <c r="G892" t="s">
        <v>587</v>
      </c>
      <c r="H892">
        <v>-2</v>
      </c>
      <c r="J892" t="s">
        <v>12</v>
      </c>
      <c r="K892">
        <v>52815</v>
      </c>
      <c r="L892" t="s">
        <v>15</v>
      </c>
      <c r="M892" t="str">
        <f>M889</f>
        <v>ENZN</v>
      </c>
      <c r="S892" t="e">
        <f t="shared" si="41"/>
        <v>#VALUE!</v>
      </c>
      <c r="T892"/>
      <c r="U892" t="e">
        <f>SUMPRODUCT(--($D$2:M891=M892), --($B$2:K891=22115),$H$2:Q891)</f>
        <v>#VALUE!</v>
      </c>
      <c r="V892" t="e">
        <f>SUMPRODUCT(--($D$2:M891=M892), --($B$2:K891=52815),$H$2:Q891)</f>
        <v>#VALUE!</v>
      </c>
      <c r="W892" s="15"/>
      <c r="X892" s="15"/>
      <c r="Y892" s="15"/>
      <c r="Z892" t="s">
        <v>243</v>
      </c>
      <c r="AB892" t="s">
        <v>244</v>
      </c>
      <c r="AC892" s="7">
        <f>AC889</f>
        <v>42369</v>
      </c>
      <c r="AD892" t="str">
        <f>M892&amp;" - "&amp;L892&amp;" - "&amp;J892&amp;" - "&amp;K892</f>
        <v>ENZN - Div - Mt - 52815</v>
      </c>
      <c r="AG892" s="13">
        <f>-AG891</f>
        <v>0</v>
      </c>
      <c r="AI892" t="str">
        <f t="shared" si="43"/>
        <v>Dividend from ENZN - Mt - 52815</v>
      </c>
      <c r="AK892" s="18"/>
      <c r="AL892" s="19"/>
      <c r="AM892" s="20"/>
      <c r="AN892" s="20"/>
      <c r="AO892" s="21"/>
      <c r="AP892" s="22"/>
    </row>
    <row r="893" spans="1:42" hidden="1" x14ac:dyDescent="0.35">
      <c r="A893" t="s">
        <v>845</v>
      </c>
      <c r="B893" t="s">
        <v>66</v>
      </c>
      <c r="C893" t="s">
        <v>12</v>
      </c>
      <c r="D893">
        <v>112414</v>
      </c>
      <c r="F893" s="7">
        <v>42373</v>
      </c>
      <c r="G893" t="s">
        <v>587</v>
      </c>
      <c r="H893">
        <v>0</v>
      </c>
      <c r="J893" t="s">
        <v>12</v>
      </c>
      <c r="K893">
        <v>112414</v>
      </c>
      <c r="L893" t="s">
        <v>15</v>
      </c>
      <c r="M893" t="str">
        <f>M892</f>
        <v>ENZN</v>
      </c>
      <c r="N893" s="12">
        <f>AL892</f>
        <v>0</v>
      </c>
      <c r="O893" s="12" t="e">
        <f>LEFT(N893,(FIND(" ",N893,1)-1))</f>
        <v>#VALUE!</v>
      </c>
      <c r="P893" s="12" t="e">
        <f>_xlfn.NUMBERVALUE(O893)=S893</f>
        <v>#VALUE!</v>
      </c>
      <c r="S893" t="e">
        <f t="shared" si="41"/>
        <v>#VALUE!</v>
      </c>
      <c r="T893"/>
      <c r="U893" t="e">
        <f>SUMPRODUCT(--($D$2:M892=M893), --($B$2:K892=22115),$H$2:Q892)</f>
        <v>#VALUE!</v>
      </c>
      <c r="V893" t="e">
        <f>SUMPRODUCT(--($D$2:M892=M893), --($B$2:K892=52815),$H$2:Q892)</f>
        <v>#VALUE!</v>
      </c>
      <c r="W893" s="15"/>
      <c r="X893" s="15"/>
      <c r="Y893" s="15"/>
      <c r="Z893" t="s">
        <v>243</v>
      </c>
      <c r="AB893" t="s">
        <v>244</v>
      </c>
      <c r="AC893" s="7">
        <f>AC892</f>
        <v>42369</v>
      </c>
      <c r="AD893" t="str">
        <f>M893&amp;" - "&amp;L893&amp;" - "&amp;J893&amp;" - "&amp;K893</f>
        <v>ENZN - Div - Mt - 112414</v>
      </c>
      <c r="AG893" s="13">
        <f>-AG892</f>
        <v>0</v>
      </c>
      <c r="AI893" t="str">
        <f t="shared" si="43"/>
        <v>Dividend from ENZN - Mt - 112414</v>
      </c>
      <c r="AK893" s="18"/>
      <c r="AL893" s="19"/>
      <c r="AM893" s="20"/>
      <c r="AN893" s="20"/>
      <c r="AO893" s="21"/>
      <c r="AP893" s="22"/>
    </row>
    <row r="894" spans="1:42" hidden="1" x14ac:dyDescent="0.35">
      <c r="A894" t="s">
        <v>845</v>
      </c>
      <c r="B894" t="s">
        <v>66</v>
      </c>
      <c r="C894" t="s">
        <v>12</v>
      </c>
      <c r="D894">
        <v>112414</v>
      </c>
      <c r="F894" s="7">
        <v>42373</v>
      </c>
      <c r="G894" t="s">
        <v>102</v>
      </c>
      <c r="H894">
        <v>0</v>
      </c>
      <c r="J894" t="s">
        <v>12</v>
      </c>
      <c r="K894">
        <v>112414</v>
      </c>
      <c r="L894" t="s">
        <v>15</v>
      </c>
      <c r="M894" t="s">
        <v>66</v>
      </c>
      <c r="N894" s="12" t="s">
        <v>249</v>
      </c>
      <c r="R894" s="13" t="e">
        <f>ROUND(IF(K894=112414,W894,IF(K894=22115,X894,Y894))*AP894,2)</f>
        <v>#VALUE!</v>
      </c>
      <c r="S894" t="e">
        <f t="shared" si="41"/>
        <v>#VALUE!</v>
      </c>
      <c r="T894"/>
      <c r="U894" t="e">
        <f>SUMPRODUCT(--($D$2:M889=M894), --($B$2:K889=22115),$H$2:Q889)</f>
        <v>#VALUE!</v>
      </c>
      <c r="V894" t="e">
        <f>SUMPRODUCT(--($D$2:M889=M894), --($B$2:K889=52815),$H$2:Q889)</f>
        <v>#VALUE!</v>
      </c>
      <c r="W894" s="15" t="e">
        <f>T894/S894</f>
        <v>#VALUE!</v>
      </c>
      <c r="X894" s="15" t="e">
        <f>U894/S894</f>
        <v>#VALUE!</v>
      </c>
      <c r="Y894" s="15" t="e">
        <f>V894/S894</f>
        <v>#VALUE!</v>
      </c>
      <c r="Z894" t="s">
        <v>243</v>
      </c>
      <c r="AB894" t="s">
        <v>244</v>
      </c>
      <c r="AC894" s="7">
        <f>AK894</f>
        <v>42373</v>
      </c>
      <c r="AD894" t="s">
        <v>102</v>
      </c>
      <c r="AF894" t="str">
        <f>"Cash From "&amp;AI894</f>
        <v>Cash From Dividend from HRB - Mt - 112414</v>
      </c>
      <c r="AG894" s="16" t="e">
        <f>R894</f>
        <v>#VALUE!</v>
      </c>
      <c r="AI894" t="str">
        <f t="shared" si="43"/>
        <v>Dividend from HRB - Mt - 112414</v>
      </c>
      <c r="AK894" s="18">
        <v>42373</v>
      </c>
      <c r="AL894" s="19" t="s">
        <v>470</v>
      </c>
      <c r="AM894" s="20" t="s">
        <v>328</v>
      </c>
      <c r="AN894" s="20" t="s">
        <v>329</v>
      </c>
      <c r="AO894" s="21" t="s">
        <v>329</v>
      </c>
      <c r="AP894" s="22">
        <v>2.1</v>
      </c>
    </row>
    <row r="895" spans="1:42" hidden="1" x14ac:dyDescent="0.35">
      <c r="A895" t="s">
        <v>845</v>
      </c>
      <c r="B895" t="s">
        <v>51</v>
      </c>
      <c r="C895" t="s">
        <v>12</v>
      </c>
      <c r="D895">
        <v>112414</v>
      </c>
      <c r="F895" s="7">
        <v>42373</v>
      </c>
      <c r="G895" t="s">
        <v>587</v>
      </c>
      <c r="H895">
        <v>0</v>
      </c>
      <c r="J895" t="s">
        <v>12</v>
      </c>
      <c r="K895">
        <v>112414</v>
      </c>
      <c r="L895" t="s">
        <v>15</v>
      </c>
      <c r="M895" t="str">
        <f>M894</f>
        <v>HRB</v>
      </c>
      <c r="N895" s="12" t="str">
        <f>AL894</f>
        <v>10.5000 SHRS BLOCK H &amp; R INC RD 12/07 PD 01/04/16</v>
      </c>
      <c r="O895" s="12" t="str">
        <f>LEFT(N895,(FIND(" ",N895,1)-1))</f>
        <v>10.5000</v>
      </c>
      <c r="P895" s="12" t="e">
        <f>_xlfn.NUMBERVALUE(O895)=S895</f>
        <v>#VALUE!</v>
      </c>
      <c r="S895" t="e">
        <f t="shared" si="41"/>
        <v>#VALUE!</v>
      </c>
      <c r="T895"/>
      <c r="U895" t="e">
        <f>SUMPRODUCT(--($D$2:M894=M895), --($B$2:K894=22115),$H$2:Q894)</f>
        <v>#VALUE!</v>
      </c>
      <c r="V895" t="e">
        <f>SUMPRODUCT(--($D$2:M894=M895), --($B$2:K894=52815),$H$2:Q894)</f>
        <v>#VALUE!</v>
      </c>
      <c r="W895" s="15"/>
      <c r="X895" s="15"/>
      <c r="Y895" s="15"/>
      <c r="Z895" t="s">
        <v>243</v>
      </c>
      <c r="AB895" t="s">
        <v>244</v>
      </c>
      <c r="AC895" s="7">
        <f>AC894</f>
        <v>42373</v>
      </c>
      <c r="AD895" t="str">
        <f>M895&amp;" - "&amp;L895&amp;" - "&amp;J895&amp;" - "&amp;K895</f>
        <v>HRB - Div - Mt - 112414</v>
      </c>
      <c r="AG895" s="13" t="e">
        <f>-AG894</f>
        <v>#VALUE!</v>
      </c>
      <c r="AI895" t="str">
        <f t="shared" si="43"/>
        <v>Dividend from HRB - Mt - 112414</v>
      </c>
      <c r="AK895" s="18"/>
      <c r="AL895" s="19"/>
      <c r="AM895" s="20"/>
      <c r="AN895" s="20"/>
      <c r="AO895" s="21"/>
      <c r="AP895" s="22"/>
    </row>
    <row r="896" spans="1:42" hidden="1" x14ac:dyDescent="0.35">
      <c r="A896" t="s">
        <v>845</v>
      </c>
      <c r="B896" t="s">
        <v>51</v>
      </c>
      <c r="C896" t="s">
        <v>12</v>
      </c>
      <c r="D896">
        <v>112414</v>
      </c>
      <c r="F896" s="7">
        <v>42373</v>
      </c>
      <c r="G896" t="s">
        <v>102</v>
      </c>
      <c r="H896">
        <v>0</v>
      </c>
      <c r="J896" t="s">
        <v>12</v>
      </c>
      <c r="K896">
        <v>112414</v>
      </c>
      <c r="L896" t="s">
        <v>15</v>
      </c>
      <c r="M896" t="s">
        <v>51</v>
      </c>
      <c r="N896" s="12" t="s">
        <v>249</v>
      </c>
      <c r="R896" s="13" t="e">
        <f>ROUND(IF(K896=112414,W896,IF(K896=22115,X896,Y896))*AP896,2)</f>
        <v>#VALUE!</v>
      </c>
      <c r="S896" t="e">
        <f t="shared" si="41"/>
        <v>#VALUE!</v>
      </c>
      <c r="T896"/>
      <c r="U896" t="e">
        <f>SUMPRODUCT(--($D$2:M895=M896), --($B$2:K895=22115),$H$2:Q895)</f>
        <v>#VALUE!</v>
      </c>
      <c r="V896" t="e">
        <f>SUMPRODUCT(--($D$2:M895=M896), --($B$2:K895=52815),$H$2:Q895)</f>
        <v>#VALUE!</v>
      </c>
      <c r="W896" s="15" t="e">
        <f>T896/S896</f>
        <v>#VALUE!</v>
      </c>
      <c r="X896" s="15" t="e">
        <f>U896/S896</f>
        <v>#VALUE!</v>
      </c>
      <c r="Y896" s="15" t="e">
        <f>V896/S896</f>
        <v>#VALUE!</v>
      </c>
      <c r="Z896" t="s">
        <v>243</v>
      </c>
      <c r="AB896" t="s">
        <v>244</v>
      </c>
      <c r="AC896" s="7">
        <f>AK896</f>
        <v>42373</v>
      </c>
      <c r="AD896" t="s">
        <v>102</v>
      </c>
      <c r="AF896" t="str">
        <f>"Cash From "&amp;AI896</f>
        <v>Cash From Dividend from VIAB - Mt - 112414</v>
      </c>
      <c r="AG896" s="16" t="e">
        <f>R896</f>
        <v>#VALUE!</v>
      </c>
      <c r="AI896" t="str">
        <f t="shared" si="43"/>
        <v>Dividend from VIAB - Mt - 112414</v>
      </c>
      <c r="AK896" s="18">
        <v>42373</v>
      </c>
      <c r="AL896" s="19" t="s">
        <v>471</v>
      </c>
      <c r="AM896" s="20" t="s">
        <v>328</v>
      </c>
      <c r="AN896" s="20" t="s">
        <v>329</v>
      </c>
      <c r="AO896" s="21" t="s">
        <v>329</v>
      </c>
      <c r="AP896" s="22">
        <v>2</v>
      </c>
    </row>
    <row r="897" spans="1:42" hidden="1" x14ac:dyDescent="0.35">
      <c r="A897" t="s">
        <v>845</v>
      </c>
      <c r="B897" t="s">
        <v>56</v>
      </c>
      <c r="C897" t="s">
        <v>12</v>
      </c>
      <c r="D897">
        <v>22115</v>
      </c>
      <c r="F897" s="7">
        <v>42374</v>
      </c>
      <c r="G897" t="s">
        <v>102</v>
      </c>
      <c r="H897">
        <v>1.21</v>
      </c>
      <c r="J897" t="s">
        <v>12</v>
      </c>
      <c r="K897">
        <v>22115</v>
      </c>
      <c r="L897" t="s">
        <v>15</v>
      </c>
      <c r="M897" t="str">
        <f>M895</f>
        <v>HRB</v>
      </c>
      <c r="N897" s="12" t="s">
        <v>249</v>
      </c>
      <c r="R897" s="13" t="e">
        <f>ROUND(IF(K897=112414,W897,IF(K897=22115,X897,Y897))*AP895,2)</f>
        <v>#VALUE!</v>
      </c>
      <c r="S897" t="e">
        <f t="shared" si="41"/>
        <v>#VALUE!</v>
      </c>
      <c r="T897"/>
      <c r="U897" t="e">
        <f>SUMPRODUCT(--($D$2:M896=M897), --($B$2:K896=22115),$H$2:Q896)</f>
        <v>#VALUE!</v>
      </c>
      <c r="V897" t="e">
        <f>SUMPRODUCT(--($D$2:M896=M897), --($B$2:K896=52815),$H$2:Q896)</f>
        <v>#VALUE!</v>
      </c>
      <c r="W897" s="15" t="e">
        <f>T897/S897</f>
        <v>#VALUE!</v>
      </c>
      <c r="X897" s="15" t="e">
        <f>U897/S897</f>
        <v>#VALUE!</v>
      </c>
      <c r="Y897" s="15" t="e">
        <f>V897/S897</f>
        <v>#VALUE!</v>
      </c>
      <c r="Z897" t="s">
        <v>243</v>
      </c>
      <c r="AB897" t="s">
        <v>244</v>
      </c>
      <c r="AC897" s="7">
        <f>AC895</f>
        <v>42373</v>
      </c>
      <c r="AD897" t="s">
        <v>102</v>
      </c>
      <c r="AF897" t="str">
        <f>"Cash From "&amp;AI897</f>
        <v>Cash From Dividend from HRB - Mt - 22115</v>
      </c>
      <c r="AG897" s="16" t="e">
        <f>R897</f>
        <v>#VALUE!</v>
      </c>
      <c r="AI897" t="str">
        <f t="shared" si="43"/>
        <v>Dividend from HRB - Mt - 22115</v>
      </c>
      <c r="AK897" s="18"/>
      <c r="AL897" s="19"/>
      <c r="AM897" s="20"/>
      <c r="AN897" s="20"/>
      <c r="AO897" s="21"/>
      <c r="AP897" s="22"/>
    </row>
    <row r="898" spans="1:42" hidden="1" x14ac:dyDescent="0.35">
      <c r="A898" t="s">
        <v>845</v>
      </c>
      <c r="B898" t="s">
        <v>56</v>
      </c>
      <c r="C898" t="s">
        <v>12</v>
      </c>
      <c r="D898">
        <v>22115</v>
      </c>
      <c r="F898" s="7">
        <v>42374</v>
      </c>
      <c r="G898" t="s">
        <v>587</v>
      </c>
      <c r="H898">
        <v>-1.21</v>
      </c>
      <c r="J898" t="s">
        <v>12</v>
      </c>
      <c r="K898">
        <v>22115</v>
      </c>
      <c r="L898" t="s">
        <v>15</v>
      </c>
      <c r="M898" t="str">
        <f>M895</f>
        <v>HRB</v>
      </c>
      <c r="S898" t="e">
        <f t="shared" si="41"/>
        <v>#VALUE!</v>
      </c>
      <c r="T898"/>
      <c r="U898" t="e">
        <f>SUMPRODUCT(--($D$2:M897=M898), --($B$2:K897=22115),$H$2:Q897)</f>
        <v>#VALUE!</v>
      </c>
      <c r="V898" t="e">
        <f>SUMPRODUCT(--($D$2:M897=M898), --($B$2:K897=52815),$H$2:Q897)</f>
        <v>#VALUE!</v>
      </c>
      <c r="W898" s="15"/>
      <c r="X898" s="15"/>
      <c r="Y898" s="15"/>
      <c r="Z898" t="s">
        <v>243</v>
      </c>
      <c r="AB898" t="s">
        <v>244</v>
      </c>
      <c r="AC898" s="7">
        <f>AC895</f>
        <v>42373</v>
      </c>
      <c r="AD898" t="str">
        <f>M898&amp;" - "&amp;L898&amp;" - "&amp;J898&amp;" - "&amp;K898</f>
        <v>HRB - Div - Mt - 22115</v>
      </c>
      <c r="AG898" s="13" t="e">
        <f>-AG897</f>
        <v>#VALUE!</v>
      </c>
      <c r="AI898" t="str">
        <f t="shared" si="43"/>
        <v>Dividend from HRB - Mt - 22115</v>
      </c>
      <c r="AK898" s="18"/>
      <c r="AL898" s="19"/>
      <c r="AM898" s="20"/>
      <c r="AN898" s="20"/>
      <c r="AO898" s="21"/>
      <c r="AP898" s="22"/>
    </row>
    <row r="899" spans="1:42" hidden="1" x14ac:dyDescent="0.35">
      <c r="A899" t="s">
        <v>845</v>
      </c>
      <c r="B899" t="s">
        <v>56</v>
      </c>
      <c r="C899" t="s">
        <v>12</v>
      </c>
      <c r="D899">
        <v>52815</v>
      </c>
      <c r="F899" s="7">
        <v>42374</v>
      </c>
      <c r="G899" t="s">
        <v>587</v>
      </c>
      <c r="H899">
        <v>0</v>
      </c>
      <c r="J899" t="s">
        <v>12</v>
      </c>
      <c r="K899">
        <v>52815</v>
      </c>
      <c r="L899" t="s">
        <v>15</v>
      </c>
      <c r="M899" t="str">
        <f>M896</f>
        <v>VIAB</v>
      </c>
      <c r="S899" t="e">
        <f t="shared" si="41"/>
        <v>#VALUE!</v>
      </c>
      <c r="T899"/>
      <c r="U899" t="e">
        <f>SUMPRODUCT(--($D$2:M898=M899), --($B$2:K898=22115),$H$2:Q898)</f>
        <v>#VALUE!</v>
      </c>
      <c r="V899" t="e">
        <f>SUMPRODUCT(--($D$2:M898=M899), --($B$2:K898=52815),$H$2:Q898)</f>
        <v>#VALUE!</v>
      </c>
      <c r="W899" s="15"/>
      <c r="X899" s="15"/>
      <c r="Y899" s="15"/>
      <c r="Z899" t="s">
        <v>243</v>
      </c>
      <c r="AB899" t="s">
        <v>244</v>
      </c>
      <c r="AC899" s="7">
        <f>AC896</f>
        <v>42373</v>
      </c>
      <c r="AD899" t="str">
        <f>M899&amp;" - "&amp;L899&amp;" - "&amp;J899&amp;" - "&amp;K899</f>
        <v>VIAB - Div - Mt - 52815</v>
      </c>
      <c r="AG899" s="13" t="e">
        <f>-AG898</f>
        <v>#VALUE!</v>
      </c>
      <c r="AI899" t="str">
        <f t="shared" si="43"/>
        <v>Dividend from VIAB - Mt - 52815</v>
      </c>
      <c r="AK899" s="18"/>
      <c r="AL899" s="19"/>
      <c r="AM899" s="20"/>
      <c r="AN899" s="20"/>
      <c r="AO899" s="21"/>
      <c r="AP899" s="22"/>
    </row>
    <row r="900" spans="1:42" hidden="1" x14ac:dyDescent="0.35">
      <c r="A900" t="s">
        <v>845</v>
      </c>
      <c r="B900" t="s">
        <v>56</v>
      </c>
      <c r="C900" t="s">
        <v>12</v>
      </c>
      <c r="D900">
        <v>52815</v>
      </c>
      <c r="F900" s="7">
        <v>42374</v>
      </c>
      <c r="G900" t="s">
        <v>102</v>
      </c>
      <c r="H900">
        <v>0</v>
      </c>
      <c r="J900" t="s">
        <v>12</v>
      </c>
      <c r="K900">
        <v>52815</v>
      </c>
      <c r="L900" t="s">
        <v>15</v>
      </c>
      <c r="M900" t="str">
        <f>M898</f>
        <v>HRB</v>
      </c>
      <c r="N900" s="12" t="s">
        <v>249</v>
      </c>
      <c r="R900" s="13" t="e">
        <f>AP896-R896-R898</f>
        <v>#VALUE!</v>
      </c>
      <c r="S900" t="e">
        <f t="shared" si="41"/>
        <v>#VALUE!</v>
      </c>
      <c r="T900"/>
      <c r="U900" t="e">
        <f>SUMPRODUCT(--($D$2:M899=M900), --($B$2:K899=22115),$H$2:Q899)</f>
        <v>#VALUE!</v>
      </c>
      <c r="V900" t="e">
        <f>SUMPRODUCT(--($D$2:M899=M900), --($B$2:K899=52815),$H$2:Q899)</f>
        <v>#VALUE!</v>
      </c>
      <c r="W900" s="15" t="e">
        <f>T900/S900</f>
        <v>#VALUE!</v>
      </c>
      <c r="X900" s="15" t="e">
        <f>U900/S900</f>
        <v>#VALUE!</v>
      </c>
      <c r="Y900" s="15" t="e">
        <f>V900/S900</f>
        <v>#VALUE!</v>
      </c>
      <c r="Z900" t="s">
        <v>243</v>
      </c>
      <c r="AB900" t="s">
        <v>244</v>
      </c>
      <c r="AC900" s="7">
        <f>AC898</f>
        <v>42373</v>
      </c>
      <c r="AD900" t="s">
        <v>102</v>
      </c>
      <c r="AF900" t="str">
        <f>"Cash From "&amp;AI900</f>
        <v>Cash From Dividend from HRB - Mt - 52815</v>
      </c>
      <c r="AG900" s="16" t="e">
        <f>R900</f>
        <v>#VALUE!</v>
      </c>
      <c r="AI900" t="str">
        <f t="shared" si="43"/>
        <v>Dividend from HRB - Mt - 52815</v>
      </c>
      <c r="AK900" s="18"/>
      <c r="AL900" s="19"/>
      <c r="AM900" s="20"/>
      <c r="AN900" s="20"/>
      <c r="AO900" s="21"/>
      <c r="AP900" s="22"/>
    </row>
    <row r="901" spans="1:42" hidden="1" x14ac:dyDescent="0.35">
      <c r="A901" t="s">
        <v>845</v>
      </c>
      <c r="B901" t="s">
        <v>56</v>
      </c>
      <c r="C901" t="s">
        <v>12</v>
      </c>
      <c r="D901">
        <v>112414</v>
      </c>
      <c r="F901" s="7">
        <v>42374</v>
      </c>
      <c r="G901" t="s">
        <v>587</v>
      </c>
      <c r="H901">
        <v>0</v>
      </c>
      <c r="J901" t="s">
        <v>12</v>
      </c>
      <c r="K901">
        <v>112414</v>
      </c>
      <c r="L901" t="s">
        <v>15</v>
      </c>
      <c r="M901" t="str">
        <f>M900</f>
        <v>HRB</v>
      </c>
      <c r="N901" s="12">
        <f>AL900</f>
        <v>0</v>
      </c>
      <c r="O901" s="12" t="e">
        <f>LEFT(N901,(FIND(" ",N901,1)-1))</f>
        <v>#VALUE!</v>
      </c>
      <c r="P901" s="12" t="e">
        <f>_xlfn.NUMBERVALUE(O901)=S901</f>
        <v>#VALUE!</v>
      </c>
      <c r="S901" t="e">
        <f t="shared" ref="S901:S932" si="44">SUM(T901:V901)</f>
        <v>#VALUE!</v>
      </c>
      <c r="T901"/>
      <c r="U901" t="e">
        <f>SUMPRODUCT(--($D$2:M900=M901), --($B$2:K900=22115),$H$2:Q900)</f>
        <v>#VALUE!</v>
      </c>
      <c r="V901" t="e">
        <f>SUMPRODUCT(--($D$2:M900=M901), --($B$2:K900=52815),$H$2:Q900)</f>
        <v>#VALUE!</v>
      </c>
      <c r="W901" s="15"/>
      <c r="X901" s="15"/>
      <c r="Y901" s="15"/>
      <c r="Z901" t="s">
        <v>243</v>
      </c>
      <c r="AB901" t="s">
        <v>244</v>
      </c>
      <c r="AC901" s="7">
        <f>AC900</f>
        <v>42373</v>
      </c>
      <c r="AD901" t="str">
        <f>M901&amp;" - "&amp;L901&amp;" - "&amp;J901&amp;" - "&amp;K901</f>
        <v>HRB - Div - Mt - 112414</v>
      </c>
      <c r="AG901" s="13" t="e">
        <f>-AG900</f>
        <v>#VALUE!</v>
      </c>
      <c r="AI901" t="str">
        <f t="shared" si="43"/>
        <v>Dividend from HRB - Mt - 112414</v>
      </c>
      <c r="AK901" s="18"/>
      <c r="AL901" s="19"/>
      <c r="AM901" s="20"/>
      <c r="AN901" s="20"/>
      <c r="AO901" s="21"/>
      <c r="AP901" s="22"/>
    </row>
    <row r="902" spans="1:42" hidden="1" x14ac:dyDescent="0.35">
      <c r="A902" t="s">
        <v>845</v>
      </c>
      <c r="B902" t="s">
        <v>56</v>
      </c>
      <c r="C902" t="s">
        <v>12</v>
      </c>
      <c r="D902">
        <v>112414</v>
      </c>
      <c r="F902" s="7">
        <v>42374</v>
      </c>
      <c r="G902" t="s">
        <v>102</v>
      </c>
      <c r="H902">
        <v>0</v>
      </c>
      <c r="J902" t="s">
        <v>12</v>
      </c>
      <c r="K902">
        <v>112414</v>
      </c>
      <c r="L902" t="s">
        <v>15</v>
      </c>
      <c r="M902" t="s">
        <v>56</v>
      </c>
      <c r="N902" s="12" t="s">
        <v>249</v>
      </c>
      <c r="R902" s="13" t="e">
        <f>ROUND(IF(K902=112414,W902,IF(K902=22115,X902,Y902))*AP902,2)</f>
        <v>#VALUE!</v>
      </c>
      <c r="S902" t="e">
        <f t="shared" si="44"/>
        <v>#VALUE!</v>
      </c>
      <c r="T902"/>
      <c r="U902" t="e">
        <f>SUMPRODUCT(--($D$2:M901=M902), --($B$2:K901=22115),$H$2:Q901)</f>
        <v>#VALUE!</v>
      </c>
      <c r="V902" t="e">
        <f>SUMPRODUCT(--($D$2:M901=M902), --($B$2:K901=52815),$H$2:Q901)</f>
        <v>#VALUE!</v>
      </c>
      <c r="W902" s="15" t="e">
        <f>T902/S902</f>
        <v>#VALUE!</v>
      </c>
      <c r="X902" s="15" t="e">
        <f>U902/S902</f>
        <v>#VALUE!</v>
      </c>
      <c r="Y902" s="15" t="e">
        <f>V902/S902</f>
        <v>#VALUE!</v>
      </c>
      <c r="Z902" t="s">
        <v>243</v>
      </c>
      <c r="AB902" t="s">
        <v>244</v>
      </c>
      <c r="AC902" s="7">
        <f>AK902</f>
        <v>42374</v>
      </c>
      <c r="AD902" t="s">
        <v>102</v>
      </c>
      <c r="AF902" t="str">
        <f>"Cash From "&amp;AI902</f>
        <v>Cash From Dividend from FLR - Mt - 112414</v>
      </c>
      <c r="AG902" s="16" t="e">
        <f>R902</f>
        <v>#VALUE!</v>
      </c>
      <c r="AI902" t="str">
        <f t="shared" si="43"/>
        <v>Dividend from FLR - Mt - 112414</v>
      </c>
      <c r="AK902" s="18">
        <v>42374</v>
      </c>
      <c r="AL902" s="19" t="s">
        <v>472</v>
      </c>
      <c r="AM902" s="20" t="s">
        <v>328</v>
      </c>
      <c r="AN902" s="20" t="s">
        <v>329</v>
      </c>
      <c r="AO902" s="21" t="s">
        <v>329</v>
      </c>
      <c r="AP902" s="22">
        <v>1.21</v>
      </c>
    </row>
    <row r="903" spans="1:42" hidden="1" x14ac:dyDescent="0.35">
      <c r="A903" t="s">
        <v>845</v>
      </c>
      <c r="B903" t="s">
        <v>64</v>
      </c>
      <c r="C903" t="s">
        <v>12</v>
      </c>
      <c r="D903">
        <v>22115</v>
      </c>
      <c r="F903" s="7">
        <v>42384</v>
      </c>
      <c r="G903" t="s">
        <v>587</v>
      </c>
      <c r="H903">
        <v>0</v>
      </c>
      <c r="J903" t="s">
        <v>12</v>
      </c>
      <c r="K903">
        <v>22115</v>
      </c>
      <c r="L903" t="s">
        <v>15</v>
      </c>
      <c r="M903" t="str">
        <f>M900</f>
        <v>HRB</v>
      </c>
      <c r="S903" t="e">
        <f t="shared" si="44"/>
        <v>#VALUE!</v>
      </c>
      <c r="T903"/>
      <c r="U903" t="e">
        <f>SUMPRODUCT(--($D$2:M902=M903), --($B$2:K902=22115),$H$2:Q902)</f>
        <v>#VALUE!</v>
      </c>
      <c r="V903" t="e">
        <f>SUMPRODUCT(--($D$2:M902=M903), --($B$2:K902=52815),$H$2:Q902)</f>
        <v>#VALUE!</v>
      </c>
      <c r="W903" s="15"/>
      <c r="X903" s="15"/>
      <c r="Y903" s="15"/>
      <c r="Z903" t="s">
        <v>243</v>
      </c>
      <c r="AB903" t="s">
        <v>244</v>
      </c>
      <c r="AC903" s="7">
        <f>AC900</f>
        <v>42373</v>
      </c>
      <c r="AD903" t="str">
        <f>M903&amp;" - "&amp;L903&amp;" - "&amp;J903&amp;" - "&amp;K903</f>
        <v>HRB - Div - Mt - 22115</v>
      </c>
      <c r="AG903" s="13" t="e">
        <f>-AG902</f>
        <v>#VALUE!</v>
      </c>
      <c r="AI903" t="str">
        <f t="shared" si="43"/>
        <v>Dividend from HRB - Mt - 22115</v>
      </c>
      <c r="AK903" s="18"/>
      <c r="AL903" s="19"/>
      <c r="AM903" s="20"/>
      <c r="AN903" s="20"/>
      <c r="AO903" s="21"/>
      <c r="AP903" s="22"/>
    </row>
    <row r="904" spans="1:42" hidden="1" x14ac:dyDescent="0.35">
      <c r="A904" t="s">
        <v>845</v>
      </c>
      <c r="B904" t="s">
        <v>64</v>
      </c>
      <c r="C904" t="s">
        <v>12</v>
      </c>
      <c r="D904">
        <v>22115</v>
      </c>
      <c r="F904" s="7">
        <v>42384</v>
      </c>
      <c r="G904" t="s">
        <v>102</v>
      </c>
      <c r="H904">
        <v>0</v>
      </c>
      <c r="J904" t="s">
        <v>12</v>
      </c>
      <c r="K904">
        <v>22115</v>
      </c>
      <c r="L904" t="s">
        <v>15</v>
      </c>
      <c r="M904" t="str">
        <f>M902</f>
        <v>FLR</v>
      </c>
      <c r="N904" s="12" t="s">
        <v>249</v>
      </c>
      <c r="R904" s="13" t="e">
        <f>ROUND(IF(K904=112414,W904,IF(K904=22115,X904,Y904))*AP902,2)</f>
        <v>#VALUE!</v>
      </c>
      <c r="S904" t="e">
        <f t="shared" si="44"/>
        <v>#VALUE!</v>
      </c>
      <c r="T904"/>
      <c r="U904" t="e">
        <f>SUMPRODUCT(--($D$2:M903=M904), --($B$2:K903=22115),$H$2:Q903)</f>
        <v>#VALUE!</v>
      </c>
      <c r="V904" t="e">
        <f>SUMPRODUCT(--($D$2:M903=M904), --($B$2:K903=52815),$H$2:Q903)</f>
        <v>#VALUE!</v>
      </c>
      <c r="W904" s="15" t="e">
        <f>T904/S904</f>
        <v>#VALUE!</v>
      </c>
      <c r="X904" s="15" t="e">
        <f>U904/S904</f>
        <v>#VALUE!</v>
      </c>
      <c r="Y904" s="15" t="e">
        <f>V904/S904</f>
        <v>#VALUE!</v>
      </c>
      <c r="Z904" t="s">
        <v>243</v>
      </c>
      <c r="AB904" t="s">
        <v>244</v>
      </c>
      <c r="AC904" s="7">
        <f>AC902</f>
        <v>42374</v>
      </c>
      <c r="AD904" t="s">
        <v>102</v>
      </c>
      <c r="AF904" t="str">
        <f>"Cash From "&amp;AI904</f>
        <v>Cash From Dividend from FLR - Mt - 22115</v>
      </c>
      <c r="AG904" s="16" t="e">
        <f>R904</f>
        <v>#VALUE!</v>
      </c>
      <c r="AI904" t="str">
        <f t="shared" si="43"/>
        <v>Dividend from FLR - Mt - 22115</v>
      </c>
      <c r="AK904" s="18"/>
      <c r="AL904" s="19"/>
      <c r="AM904" s="20"/>
      <c r="AN904" s="20"/>
      <c r="AO904" s="21"/>
      <c r="AP904" s="22"/>
    </row>
    <row r="905" spans="1:42" hidden="1" x14ac:dyDescent="0.35">
      <c r="A905" t="s">
        <v>845</v>
      </c>
      <c r="B905" t="s">
        <v>64</v>
      </c>
      <c r="C905" t="s">
        <v>12</v>
      </c>
      <c r="D905">
        <v>52815</v>
      </c>
      <c r="F905" s="7">
        <v>42384</v>
      </c>
      <c r="G905" t="s">
        <v>102</v>
      </c>
      <c r="H905">
        <v>2.4500000000000002</v>
      </c>
      <c r="J905" t="s">
        <v>12</v>
      </c>
      <c r="K905">
        <v>52815</v>
      </c>
      <c r="L905" t="s">
        <v>15</v>
      </c>
      <c r="M905" t="str">
        <f>M903</f>
        <v>HRB</v>
      </c>
      <c r="N905" s="12" t="s">
        <v>249</v>
      </c>
      <c r="R905" s="13">
        <f>AP901-R901-R903</f>
        <v>0</v>
      </c>
      <c r="S905" t="e">
        <f t="shared" si="44"/>
        <v>#VALUE!</v>
      </c>
      <c r="T905"/>
      <c r="U905" t="e">
        <f>SUMPRODUCT(--($D$2:M904=M905), --($B$2:K904=22115),$H$2:Q904)</f>
        <v>#VALUE!</v>
      </c>
      <c r="V905" t="e">
        <f>SUMPRODUCT(--($D$2:M904=M905), --($B$2:K904=52815),$H$2:Q904)</f>
        <v>#VALUE!</v>
      </c>
      <c r="W905" s="15" t="e">
        <f>T905/S905</f>
        <v>#VALUE!</v>
      </c>
      <c r="X905" s="15" t="e">
        <f>U905/S905</f>
        <v>#VALUE!</v>
      </c>
      <c r="Y905" s="15" t="e">
        <f>V905/S905</f>
        <v>#VALUE!</v>
      </c>
      <c r="Z905" t="s">
        <v>243</v>
      </c>
      <c r="AB905" t="s">
        <v>244</v>
      </c>
      <c r="AC905" s="7">
        <f>AC903</f>
        <v>42373</v>
      </c>
      <c r="AD905" t="s">
        <v>102</v>
      </c>
      <c r="AF905" t="str">
        <f>"Cash From "&amp;AI905</f>
        <v>Cash From Dividend from HRB - Mt - 52815</v>
      </c>
      <c r="AG905" s="16">
        <f>R905</f>
        <v>0</v>
      </c>
      <c r="AI905" t="str">
        <f t="shared" si="43"/>
        <v>Dividend from HRB - Mt - 52815</v>
      </c>
      <c r="AK905" s="18"/>
      <c r="AL905" s="19"/>
      <c r="AM905" s="20"/>
      <c r="AN905" s="20"/>
      <c r="AO905" s="21"/>
      <c r="AP905" s="22"/>
    </row>
    <row r="906" spans="1:42" hidden="1" x14ac:dyDescent="0.35">
      <c r="A906" t="s">
        <v>845</v>
      </c>
      <c r="B906" t="s">
        <v>64</v>
      </c>
      <c r="C906" t="s">
        <v>12</v>
      </c>
      <c r="D906">
        <v>52815</v>
      </c>
      <c r="F906" s="7">
        <v>42384</v>
      </c>
      <c r="G906" t="s">
        <v>587</v>
      </c>
      <c r="H906">
        <v>-2.4500000000000002</v>
      </c>
      <c r="J906" t="s">
        <v>12</v>
      </c>
      <c r="K906">
        <v>52815</v>
      </c>
      <c r="L906" t="s">
        <v>15</v>
      </c>
      <c r="M906" t="str">
        <f>M903</f>
        <v>HRB</v>
      </c>
      <c r="S906" t="e">
        <f t="shared" si="44"/>
        <v>#VALUE!</v>
      </c>
      <c r="T906"/>
      <c r="U906" t="e">
        <f>SUMPRODUCT(--($D$2:M905=M906), --($B$2:K905=22115),$H$2:Q905)</f>
        <v>#VALUE!</v>
      </c>
      <c r="V906" t="e">
        <f>SUMPRODUCT(--($D$2:M905=M906), --($B$2:K905=52815),$H$2:Q905)</f>
        <v>#VALUE!</v>
      </c>
      <c r="W906" s="15"/>
      <c r="X906" s="15"/>
      <c r="Y906" s="15"/>
      <c r="Z906" t="s">
        <v>243</v>
      </c>
      <c r="AB906" t="s">
        <v>244</v>
      </c>
      <c r="AC906" s="7">
        <f>AC903</f>
        <v>42373</v>
      </c>
      <c r="AD906" t="str">
        <f>M906&amp;" - "&amp;L906&amp;" - "&amp;J906&amp;" - "&amp;K906</f>
        <v>HRB - Div - Mt - 52815</v>
      </c>
      <c r="AG906" s="13">
        <f>-AG905</f>
        <v>0</v>
      </c>
      <c r="AI906" t="str">
        <f t="shared" si="43"/>
        <v>Dividend from HRB - Mt - 52815</v>
      </c>
      <c r="AK906" s="18"/>
      <c r="AL906" s="19"/>
      <c r="AM906" s="20"/>
      <c r="AN906" s="20"/>
      <c r="AO906" s="21"/>
      <c r="AP906" s="22"/>
    </row>
    <row r="907" spans="1:42" hidden="1" x14ac:dyDescent="0.35">
      <c r="A907" t="s">
        <v>845</v>
      </c>
      <c r="B907" t="s">
        <v>64</v>
      </c>
      <c r="C907" t="s">
        <v>12</v>
      </c>
      <c r="D907">
        <v>112414</v>
      </c>
      <c r="F907" s="7">
        <v>42384</v>
      </c>
      <c r="G907" t="s">
        <v>587</v>
      </c>
      <c r="H907">
        <v>0</v>
      </c>
      <c r="J907" t="s">
        <v>12</v>
      </c>
      <c r="K907">
        <v>112414</v>
      </c>
      <c r="L907" t="s">
        <v>15</v>
      </c>
      <c r="M907" t="str">
        <f>M906</f>
        <v>HRB</v>
      </c>
      <c r="N907" s="12">
        <f>AL906</f>
        <v>0</v>
      </c>
      <c r="O907" s="12" t="e">
        <f>LEFT(N907,(FIND(" ",N907,1)-1))</f>
        <v>#VALUE!</v>
      </c>
      <c r="P907" s="12" t="e">
        <f>_xlfn.NUMBERVALUE(O907)=S907</f>
        <v>#VALUE!</v>
      </c>
      <c r="S907" t="e">
        <f t="shared" si="44"/>
        <v>#VALUE!</v>
      </c>
      <c r="T907"/>
      <c r="U907" t="e">
        <f>SUMPRODUCT(--($D$2:M906=M907), --($B$2:K906=22115),$H$2:Q906)</f>
        <v>#VALUE!</v>
      </c>
      <c r="V907" t="e">
        <f>SUMPRODUCT(--($D$2:M906=M907), --($B$2:K906=52815),$H$2:Q906)</f>
        <v>#VALUE!</v>
      </c>
      <c r="W907" s="15"/>
      <c r="X907" s="15"/>
      <c r="Y907" s="15"/>
      <c r="Z907" t="s">
        <v>243</v>
      </c>
      <c r="AB907" t="s">
        <v>244</v>
      </c>
      <c r="AC907" s="7">
        <f>AC906</f>
        <v>42373</v>
      </c>
      <c r="AD907" t="str">
        <f>M907&amp;" - "&amp;L907&amp;" - "&amp;J907&amp;" - "&amp;K907</f>
        <v>HRB - Div - Mt - 112414</v>
      </c>
      <c r="AG907" s="13">
        <f>-AG906</f>
        <v>0</v>
      </c>
      <c r="AI907" t="str">
        <f t="shared" si="43"/>
        <v>Dividend from HRB - Mt - 112414</v>
      </c>
      <c r="AK907" s="18"/>
      <c r="AL907" s="19"/>
      <c r="AM907" s="20"/>
      <c r="AN907" s="20"/>
      <c r="AO907" s="21"/>
      <c r="AP907" s="22"/>
    </row>
    <row r="908" spans="1:42" hidden="1" x14ac:dyDescent="0.35">
      <c r="A908" t="s">
        <v>845</v>
      </c>
      <c r="B908" t="s">
        <v>64</v>
      </c>
      <c r="C908" t="s">
        <v>12</v>
      </c>
      <c r="D908">
        <v>112414</v>
      </c>
      <c r="F908" s="7">
        <v>42384</v>
      </c>
      <c r="G908" t="s">
        <v>102</v>
      </c>
      <c r="H908">
        <v>0</v>
      </c>
      <c r="J908" t="s">
        <v>12</v>
      </c>
      <c r="K908">
        <v>112414</v>
      </c>
      <c r="L908" t="s">
        <v>15</v>
      </c>
      <c r="M908" t="s">
        <v>64</v>
      </c>
      <c r="N908" s="12" t="s">
        <v>249</v>
      </c>
      <c r="R908" s="13" t="e">
        <f>ROUND(IF(K908=112414,W908,IF(K908=22115,X908,Y908))*AP908,2)</f>
        <v>#VALUE!</v>
      </c>
      <c r="S908" t="e">
        <f t="shared" si="44"/>
        <v>#VALUE!</v>
      </c>
      <c r="T908"/>
      <c r="U908" t="e">
        <f>SUMPRODUCT(--($D$2:M907=M908), --($B$2:K907=22115),$H$2:Q907)</f>
        <v>#VALUE!</v>
      </c>
      <c r="V908" t="e">
        <f>SUMPRODUCT(--($D$2:M907=M908), --($B$2:K907=52815),$H$2:Q907)</f>
        <v>#VALUE!</v>
      </c>
      <c r="W908" s="15" t="e">
        <f>T908/S908</f>
        <v>#VALUE!</v>
      </c>
      <c r="X908" s="15" t="e">
        <f>U908/S908</f>
        <v>#VALUE!</v>
      </c>
      <c r="Y908" s="15" t="e">
        <f>V908/S908</f>
        <v>#VALUE!</v>
      </c>
      <c r="Z908" t="s">
        <v>243</v>
      </c>
      <c r="AB908" t="s">
        <v>244</v>
      </c>
      <c r="AC908" s="7">
        <f>AK908</f>
        <v>42384</v>
      </c>
      <c r="AD908" t="s">
        <v>102</v>
      </c>
      <c r="AF908" t="str">
        <f>"Cash From "&amp;AI908</f>
        <v>Cash From Dividend from CPLA - Mt - 112414</v>
      </c>
      <c r="AG908" s="16" t="e">
        <f>R908</f>
        <v>#VALUE!</v>
      </c>
      <c r="AI908" t="str">
        <f t="shared" si="43"/>
        <v>Dividend from CPLA - Mt - 112414</v>
      </c>
      <c r="AK908" s="18">
        <v>42384</v>
      </c>
      <c r="AL908" s="19" t="s">
        <v>473</v>
      </c>
      <c r="AM908" s="20" t="s">
        <v>328</v>
      </c>
      <c r="AN908" s="20" t="s">
        <v>329</v>
      </c>
      <c r="AO908" s="21" t="s">
        <v>329</v>
      </c>
      <c r="AP908" s="22">
        <v>2.4500000000000002</v>
      </c>
    </row>
    <row r="909" spans="1:42" hidden="1" x14ac:dyDescent="0.35">
      <c r="A909" t="s">
        <v>845</v>
      </c>
      <c r="B909" t="s">
        <v>30</v>
      </c>
      <c r="C909" t="s">
        <v>12</v>
      </c>
      <c r="D909">
        <v>22115</v>
      </c>
      <c r="F909" s="7">
        <v>42389</v>
      </c>
      <c r="G909" t="s">
        <v>587</v>
      </c>
      <c r="H909">
        <v>0</v>
      </c>
      <c r="J909" t="s">
        <v>12</v>
      </c>
      <c r="K909">
        <v>22115</v>
      </c>
      <c r="L909" t="s">
        <v>15</v>
      </c>
      <c r="M909" t="str">
        <f>M906</f>
        <v>HRB</v>
      </c>
      <c r="S909" t="e">
        <f t="shared" si="44"/>
        <v>#VALUE!</v>
      </c>
      <c r="T909"/>
      <c r="U909" t="e">
        <f>SUMPRODUCT(--($D$2:M908=M909), --($B$2:K908=22115),$H$2:Q908)</f>
        <v>#VALUE!</v>
      </c>
      <c r="V909" t="e">
        <f>SUMPRODUCT(--($D$2:M908=M909), --($B$2:K908=52815),$H$2:Q908)</f>
        <v>#VALUE!</v>
      </c>
      <c r="W909" s="15"/>
      <c r="X909" s="15"/>
      <c r="Y909" s="15"/>
      <c r="Z909" t="s">
        <v>243</v>
      </c>
      <c r="AB909" t="s">
        <v>244</v>
      </c>
      <c r="AC909" s="7">
        <f>AC906</f>
        <v>42373</v>
      </c>
      <c r="AD909" t="str">
        <f>M909&amp;" - "&amp;L909&amp;" - "&amp;J909&amp;" - "&amp;K909</f>
        <v>HRB - Div - Mt - 22115</v>
      </c>
      <c r="AG909" s="13" t="e">
        <f>-AG908</f>
        <v>#VALUE!</v>
      </c>
      <c r="AI909" t="str">
        <f t="shared" si="43"/>
        <v>Dividend from HRB - Mt - 22115</v>
      </c>
      <c r="AK909" s="18"/>
      <c r="AL909" s="19"/>
      <c r="AM909" s="20"/>
      <c r="AN909" s="20"/>
      <c r="AO909" s="21"/>
      <c r="AP909" s="22"/>
    </row>
    <row r="910" spans="1:42" hidden="1" x14ac:dyDescent="0.35">
      <c r="A910" t="s">
        <v>845</v>
      </c>
      <c r="B910" t="s">
        <v>30</v>
      </c>
      <c r="C910" t="s">
        <v>12</v>
      </c>
      <c r="D910">
        <v>22115</v>
      </c>
      <c r="F910" s="7">
        <v>42389</v>
      </c>
      <c r="G910" t="s">
        <v>102</v>
      </c>
      <c r="H910">
        <v>0</v>
      </c>
      <c r="J910" t="s">
        <v>12</v>
      </c>
      <c r="K910">
        <v>22115</v>
      </c>
      <c r="L910" t="s">
        <v>15</v>
      </c>
      <c r="M910" t="str">
        <f>M908</f>
        <v>CPLA</v>
      </c>
      <c r="N910" s="12" t="s">
        <v>249</v>
      </c>
      <c r="R910" s="13" t="e">
        <f>ROUND(IF(K910=112414,W910,IF(K910=22115,X910,Y910))*AP908,2)</f>
        <v>#VALUE!</v>
      </c>
      <c r="S910" t="e">
        <f t="shared" si="44"/>
        <v>#VALUE!</v>
      </c>
      <c r="T910"/>
      <c r="U910" t="e">
        <f>SUMPRODUCT(--($D$2:M909=M910), --($B$2:K909=22115),$H$2:Q909)</f>
        <v>#VALUE!</v>
      </c>
      <c r="V910" t="e">
        <f>SUMPRODUCT(--($D$2:M909=M910), --($B$2:K909=52815),$H$2:Q909)</f>
        <v>#VALUE!</v>
      </c>
      <c r="W910" s="15" t="e">
        <f>T910/S910</f>
        <v>#VALUE!</v>
      </c>
      <c r="X910" s="15" t="e">
        <f>U910/S910</f>
        <v>#VALUE!</v>
      </c>
      <c r="Y910" s="15" t="e">
        <f>V910/S910</f>
        <v>#VALUE!</v>
      </c>
      <c r="Z910" t="s">
        <v>243</v>
      </c>
      <c r="AB910" t="s">
        <v>244</v>
      </c>
      <c r="AC910" s="7">
        <f>AC908</f>
        <v>42384</v>
      </c>
      <c r="AD910" t="s">
        <v>102</v>
      </c>
      <c r="AF910" t="str">
        <f>"Cash From "&amp;AI910</f>
        <v>Cash From Dividend from CPLA - Mt - 22115</v>
      </c>
      <c r="AG910" s="16" t="e">
        <f>R910</f>
        <v>#VALUE!</v>
      </c>
      <c r="AI910" t="str">
        <f t="shared" si="43"/>
        <v>Dividend from CPLA - Mt - 22115</v>
      </c>
      <c r="AK910" s="18"/>
      <c r="AL910" s="19"/>
      <c r="AM910" s="20"/>
      <c r="AN910" s="20"/>
      <c r="AO910" s="21"/>
      <c r="AP910" s="22"/>
    </row>
    <row r="911" spans="1:42" hidden="1" x14ac:dyDescent="0.35">
      <c r="A911" t="s">
        <v>845</v>
      </c>
      <c r="B911" t="s">
        <v>30</v>
      </c>
      <c r="C911" t="s">
        <v>12</v>
      </c>
      <c r="D911">
        <v>52815</v>
      </c>
      <c r="F911" s="7">
        <v>42389</v>
      </c>
      <c r="G911" t="s">
        <v>102</v>
      </c>
      <c r="H911">
        <v>2.42</v>
      </c>
      <c r="J911" t="s">
        <v>12</v>
      </c>
      <c r="K911">
        <v>52815</v>
      </c>
      <c r="L911" t="s">
        <v>15</v>
      </c>
      <c r="M911" t="str">
        <f>M909</f>
        <v>HRB</v>
      </c>
      <c r="N911" s="12" t="s">
        <v>249</v>
      </c>
      <c r="R911" s="13">
        <f>AP907-R907-R909</f>
        <v>0</v>
      </c>
      <c r="S911" t="e">
        <f t="shared" si="44"/>
        <v>#VALUE!</v>
      </c>
      <c r="T911"/>
      <c r="U911" t="e">
        <f>SUMPRODUCT(--($D$2:M910=M911), --($B$2:K910=22115),$H$2:Q910)</f>
        <v>#VALUE!</v>
      </c>
      <c r="V911" t="e">
        <f>SUMPRODUCT(--($D$2:M910=M911), --($B$2:K910=52815),$H$2:Q910)</f>
        <v>#VALUE!</v>
      </c>
      <c r="W911" s="15" t="e">
        <f>T911/S911</f>
        <v>#VALUE!</v>
      </c>
      <c r="X911" s="15" t="e">
        <f>U911/S911</f>
        <v>#VALUE!</v>
      </c>
      <c r="Y911" s="15" t="e">
        <f>V911/S911</f>
        <v>#VALUE!</v>
      </c>
      <c r="Z911" t="s">
        <v>243</v>
      </c>
      <c r="AB911" t="s">
        <v>244</v>
      </c>
      <c r="AC911" s="7">
        <f>AC909</f>
        <v>42373</v>
      </c>
      <c r="AD911" t="s">
        <v>102</v>
      </c>
      <c r="AF911" t="str">
        <f>"Cash From "&amp;AI911</f>
        <v>Cash From Dividend from HRB - Mt - 52815</v>
      </c>
      <c r="AG911" s="16">
        <f>R911</f>
        <v>0</v>
      </c>
      <c r="AI911" t="str">
        <f t="shared" si="43"/>
        <v>Dividend from HRB - Mt - 52815</v>
      </c>
      <c r="AK911" s="18"/>
      <c r="AL911" s="19"/>
      <c r="AM911" s="20"/>
      <c r="AN911" s="20"/>
      <c r="AO911" s="21"/>
      <c r="AP911" s="22"/>
    </row>
    <row r="912" spans="1:42" hidden="1" x14ac:dyDescent="0.35">
      <c r="A912" t="s">
        <v>845</v>
      </c>
      <c r="B912" t="s">
        <v>30</v>
      </c>
      <c r="C912" t="s">
        <v>12</v>
      </c>
      <c r="D912">
        <v>52815</v>
      </c>
      <c r="F912" s="7">
        <v>42389</v>
      </c>
      <c r="G912" t="s">
        <v>587</v>
      </c>
      <c r="H912">
        <v>-2.42</v>
      </c>
      <c r="J912" t="s">
        <v>12</v>
      </c>
      <c r="K912">
        <v>52815</v>
      </c>
      <c r="L912" t="s">
        <v>15</v>
      </c>
      <c r="M912" t="str">
        <f>M909</f>
        <v>HRB</v>
      </c>
      <c r="S912" t="e">
        <f t="shared" si="44"/>
        <v>#VALUE!</v>
      </c>
      <c r="T912"/>
      <c r="U912" t="e">
        <f>SUMPRODUCT(--($D$2:M911=M912), --($B$2:K911=22115),$H$2:Q911)</f>
        <v>#VALUE!</v>
      </c>
      <c r="V912" t="e">
        <f>SUMPRODUCT(--($D$2:M911=M912), --($B$2:K911=52815),$H$2:Q911)</f>
        <v>#VALUE!</v>
      </c>
      <c r="W912" s="15"/>
      <c r="X912" s="15"/>
      <c r="Y912" s="15"/>
      <c r="Z912" t="s">
        <v>243</v>
      </c>
      <c r="AB912" t="s">
        <v>244</v>
      </c>
      <c r="AC912" s="7">
        <f>AC909</f>
        <v>42373</v>
      </c>
      <c r="AD912" t="str">
        <f>M912&amp;" - "&amp;L912&amp;" - "&amp;J912&amp;" - "&amp;K912</f>
        <v>HRB - Div - Mt - 52815</v>
      </c>
      <c r="AG912" s="13">
        <f>-AG911</f>
        <v>0</v>
      </c>
      <c r="AI912" t="str">
        <f t="shared" si="43"/>
        <v>Dividend from HRB - Mt - 52815</v>
      </c>
      <c r="AK912" s="18"/>
      <c r="AL912" s="19"/>
      <c r="AM912" s="20"/>
      <c r="AN912" s="20"/>
      <c r="AO912" s="21"/>
      <c r="AP912" s="22"/>
    </row>
    <row r="913" spans="1:42" hidden="1" x14ac:dyDescent="0.35">
      <c r="A913" t="s">
        <v>845</v>
      </c>
      <c r="B913" t="s">
        <v>30</v>
      </c>
      <c r="C913" t="s">
        <v>12</v>
      </c>
      <c r="D913">
        <v>112414</v>
      </c>
      <c r="F913" s="7">
        <v>42389</v>
      </c>
      <c r="G913" t="s">
        <v>587</v>
      </c>
      <c r="H913">
        <v>0</v>
      </c>
      <c r="J913" t="s">
        <v>12</v>
      </c>
      <c r="K913">
        <v>112414</v>
      </c>
      <c r="L913" t="s">
        <v>15</v>
      </c>
      <c r="M913" t="str">
        <f>M912</f>
        <v>HRB</v>
      </c>
      <c r="N913" s="12">
        <f>AL912</f>
        <v>0</v>
      </c>
      <c r="O913" s="12" t="e">
        <f>LEFT(N913,(FIND(" ",N913,1)-1))</f>
        <v>#VALUE!</v>
      </c>
      <c r="P913" s="12" t="e">
        <f>_xlfn.NUMBERVALUE(O913)=S913</f>
        <v>#VALUE!</v>
      </c>
      <c r="S913" t="e">
        <f t="shared" si="44"/>
        <v>#VALUE!</v>
      </c>
      <c r="T913"/>
      <c r="U913" t="e">
        <f>SUMPRODUCT(--($D$2:M912=M913), --($B$2:K912=22115),$H$2:Q912)</f>
        <v>#VALUE!</v>
      </c>
      <c r="V913" t="e">
        <f>SUMPRODUCT(--($D$2:M912=M913), --($B$2:K912=52815),$H$2:Q912)</f>
        <v>#VALUE!</v>
      </c>
      <c r="W913" s="15"/>
      <c r="X913" s="15"/>
      <c r="Y913" s="15"/>
      <c r="Z913" t="s">
        <v>243</v>
      </c>
      <c r="AB913" t="s">
        <v>244</v>
      </c>
      <c r="AC913" s="7">
        <f>AC912</f>
        <v>42373</v>
      </c>
      <c r="AD913" t="str">
        <f>M913&amp;" - "&amp;L913&amp;" - "&amp;J913&amp;" - "&amp;K913</f>
        <v>HRB - Div - Mt - 112414</v>
      </c>
      <c r="AG913" s="13">
        <f>-AG912</f>
        <v>0</v>
      </c>
      <c r="AI913" t="str">
        <f t="shared" si="43"/>
        <v>Dividend from HRB - Mt - 112414</v>
      </c>
      <c r="AK913" s="18"/>
      <c r="AL913" s="19"/>
      <c r="AM913" s="20"/>
      <c r="AN913" s="20"/>
      <c r="AO913" s="21"/>
      <c r="AP913" s="22"/>
    </row>
    <row r="914" spans="1:42" hidden="1" x14ac:dyDescent="0.35">
      <c r="A914" t="s">
        <v>845</v>
      </c>
      <c r="B914" t="s">
        <v>30</v>
      </c>
      <c r="C914" t="s">
        <v>12</v>
      </c>
      <c r="D914">
        <v>112414</v>
      </c>
      <c r="F914" s="7">
        <v>42389</v>
      </c>
      <c r="G914" t="s">
        <v>102</v>
      </c>
      <c r="H914">
        <v>0</v>
      </c>
      <c r="J914" t="s">
        <v>12</v>
      </c>
      <c r="K914">
        <v>112414</v>
      </c>
      <c r="L914" t="s">
        <v>15</v>
      </c>
      <c r="M914" t="s">
        <v>30</v>
      </c>
      <c r="N914" s="12" t="s">
        <v>249</v>
      </c>
      <c r="R914" s="13" t="e">
        <f>ROUND(IF(K914=112414,W914,IF(K914=22115,X914,Y914))*AP914,2)</f>
        <v>#VALUE!</v>
      </c>
      <c r="S914" t="e">
        <f t="shared" si="44"/>
        <v>#VALUE!</v>
      </c>
      <c r="T914"/>
      <c r="U914" t="e">
        <f>SUMPRODUCT(--($D$2:M913=M914), --($B$2:K913=22115),$H$2:Q913)</f>
        <v>#VALUE!</v>
      </c>
      <c r="V914" t="e">
        <f>SUMPRODUCT(--($D$2:M913=M914), --($B$2:K913=52815),$H$2:Q913)</f>
        <v>#VALUE!</v>
      </c>
      <c r="W914" s="15" t="e">
        <f>T914/S914</f>
        <v>#VALUE!</v>
      </c>
      <c r="X914" s="15" t="e">
        <f>U914/S914</f>
        <v>#VALUE!</v>
      </c>
      <c r="Y914" s="15" t="e">
        <f>V914/S914</f>
        <v>#VALUE!</v>
      </c>
      <c r="Z914" t="s">
        <v>243</v>
      </c>
      <c r="AB914" t="s">
        <v>244</v>
      </c>
      <c r="AC914" s="7">
        <f>AK914</f>
        <v>42389</v>
      </c>
      <c r="AD914" t="s">
        <v>102</v>
      </c>
      <c r="AF914" t="str">
        <f>"Cash From "&amp;AI914</f>
        <v>Cash From Dividend from CSCO - Mt - 112414</v>
      </c>
      <c r="AG914" s="16" t="e">
        <f>R914</f>
        <v>#VALUE!</v>
      </c>
      <c r="AI914" t="str">
        <f t="shared" si="43"/>
        <v>Dividend from CSCO - Mt - 112414</v>
      </c>
      <c r="AK914" s="18">
        <v>42389</v>
      </c>
      <c r="AL914" s="19" t="s">
        <v>474</v>
      </c>
      <c r="AM914" s="20" t="s">
        <v>328</v>
      </c>
      <c r="AN914" s="20" t="s">
        <v>329</v>
      </c>
      <c r="AO914" s="21" t="s">
        <v>329</v>
      </c>
      <c r="AP914" s="22">
        <v>2.42</v>
      </c>
    </row>
    <row r="915" spans="1:42" hidden="1" x14ac:dyDescent="0.35">
      <c r="A915" t="s">
        <v>845</v>
      </c>
      <c r="B915" t="s">
        <v>35</v>
      </c>
      <c r="C915" t="s">
        <v>12</v>
      </c>
      <c r="D915">
        <v>22115</v>
      </c>
      <c r="F915" s="7">
        <v>42396</v>
      </c>
      <c r="G915" t="s">
        <v>102</v>
      </c>
      <c r="H915">
        <v>1.26</v>
      </c>
      <c r="J915" t="s">
        <v>12</v>
      </c>
      <c r="K915">
        <v>22115</v>
      </c>
      <c r="L915" t="s">
        <v>15</v>
      </c>
      <c r="M915" t="str">
        <f>M913</f>
        <v>HRB</v>
      </c>
      <c r="N915" s="12" t="s">
        <v>249</v>
      </c>
      <c r="R915" s="13" t="e">
        <f>ROUND(IF(K915=112414,W915,IF(K915=22115,X915,Y915))*AP913,2)</f>
        <v>#VALUE!</v>
      </c>
      <c r="S915" t="e">
        <f t="shared" si="44"/>
        <v>#VALUE!</v>
      </c>
      <c r="T915"/>
      <c r="U915" t="e">
        <f>SUMPRODUCT(--($D$2:M914=M915), --($B$2:K914=22115),$H$2:Q914)</f>
        <v>#VALUE!</v>
      </c>
      <c r="V915" t="e">
        <f>SUMPRODUCT(--($D$2:M914=M915), --($B$2:K914=52815),$H$2:Q914)</f>
        <v>#VALUE!</v>
      </c>
      <c r="W915" s="15" t="e">
        <f>T915/S915</f>
        <v>#VALUE!</v>
      </c>
      <c r="X915" s="15" t="e">
        <f>U915/S915</f>
        <v>#VALUE!</v>
      </c>
      <c r="Y915" s="15" t="e">
        <f>V915/S915</f>
        <v>#VALUE!</v>
      </c>
      <c r="Z915" t="s">
        <v>243</v>
      </c>
      <c r="AB915" t="s">
        <v>244</v>
      </c>
      <c r="AC915" s="7">
        <f>AC913</f>
        <v>42373</v>
      </c>
      <c r="AD915" t="s">
        <v>102</v>
      </c>
      <c r="AF915" t="str">
        <f>"Cash From "&amp;AI915</f>
        <v>Cash From Dividend from HRB - Mt - 22115</v>
      </c>
      <c r="AG915" s="16" t="e">
        <f>R915</f>
        <v>#VALUE!</v>
      </c>
      <c r="AI915" t="str">
        <f t="shared" si="43"/>
        <v>Dividend from HRB - Mt - 22115</v>
      </c>
      <c r="AK915" s="18"/>
      <c r="AL915" s="19"/>
      <c r="AM915" s="20"/>
      <c r="AN915" s="20"/>
      <c r="AO915" s="21"/>
      <c r="AP915" s="22"/>
    </row>
    <row r="916" spans="1:42" hidden="1" x14ac:dyDescent="0.35">
      <c r="A916" t="s">
        <v>845</v>
      </c>
      <c r="B916" t="s">
        <v>35</v>
      </c>
      <c r="C916" t="s">
        <v>12</v>
      </c>
      <c r="D916">
        <v>22115</v>
      </c>
      <c r="F916" s="7">
        <v>42396</v>
      </c>
      <c r="G916" t="s">
        <v>587</v>
      </c>
      <c r="H916">
        <v>-1.26</v>
      </c>
      <c r="J916" t="s">
        <v>12</v>
      </c>
      <c r="K916">
        <v>22115</v>
      </c>
      <c r="L916" t="s">
        <v>15</v>
      </c>
      <c r="M916" t="str">
        <f>M913</f>
        <v>HRB</v>
      </c>
      <c r="S916" t="e">
        <f t="shared" si="44"/>
        <v>#VALUE!</v>
      </c>
      <c r="T916"/>
      <c r="U916" t="e">
        <f>SUMPRODUCT(--($D$2:M915=M916), --($B$2:K915=22115),$H$2:Q915)</f>
        <v>#VALUE!</v>
      </c>
      <c r="V916" t="e">
        <f>SUMPRODUCT(--($D$2:M915=M916), --($B$2:K915=52815),$H$2:Q915)</f>
        <v>#VALUE!</v>
      </c>
      <c r="W916" s="15"/>
      <c r="X916" s="15"/>
      <c r="Y916" s="15"/>
      <c r="Z916" t="s">
        <v>243</v>
      </c>
      <c r="AB916" t="s">
        <v>244</v>
      </c>
      <c r="AC916" s="7">
        <f>AC913</f>
        <v>42373</v>
      </c>
      <c r="AD916" t="str">
        <f>M916&amp;" - "&amp;L916&amp;" - "&amp;J916&amp;" - "&amp;K916</f>
        <v>HRB - Div - Mt - 22115</v>
      </c>
      <c r="AG916" s="13" t="e">
        <f>-AG915</f>
        <v>#VALUE!</v>
      </c>
      <c r="AI916" t="str">
        <f t="shared" si="43"/>
        <v>Dividend from HRB - Mt - 22115</v>
      </c>
      <c r="AK916" s="18"/>
      <c r="AL916" s="19"/>
      <c r="AM916" s="20"/>
      <c r="AN916" s="20"/>
      <c r="AO916" s="21"/>
      <c r="AP916" s="22"/>
    </row>
    <row r="917" spans="1:42" hidden="1" x14ac:dyDescent="0.35">
      <c r="A917" t="s">
        <v>845</v>
      </c>
      <c r="B917" t="s">
        <v>35</v>
      </c>
      <c r="C917" t="s">
        <v>12</v>
      </c>
      <c r="D917">
        <v>52815</v>
      </c>
      <c r="F917" s="7">
        <v>42396</v>
      </c>
      <c r="G917" t="s">
        <v>102</v>
      </c>
      <c r="H917">
        <v>1.1599999999999999</v>
      </c>
      <c r="J917" t="s">
        <v>12</v>
      </c>
      <c r="K917">
        <v>52815</v>
      </c>
      <c r="L917" t="s">
        <v>15</v>
      </c>
      <c r="M917" t="str">
        <f>M915</f>
        <v>HRB</v>
      </c>
      <c r="N917" s="12" t="s">
        <v>249</v>
      </c>
      <c r="R917" s="13" t="e">
        <f>AP913-R913-R915</f>
        <v>#VALUE!</v>
      </c>
      <c r="S917" t="e">
        <f t="shared" si="44"/>
        <v>#VALUE!</v>
      </c>
      <c r="T917"/>
      <c r="U917" t="e">
        <f>SUMPRODUCT(--($D$2:M916=M917), --($B$2:K916=22115),$H$2:Q916)</f>
        <v>#VALUE!</v>
      </c>
      <c r="V917" t="e">
        <f>SUMPRODUCT(--($D$2:M916=M917), --($B$2:K916=52815),$H$2:Q916)</f>
        <v>#VALUE!</v>
      </c>
      <c r="W917" s="15" t="e">
        <f>T917/S917</f>
        <v>#VALUE!</v>
      </c>
      <c r="X917" s="15" t="e">
        <f>U917/S917</f>
        <v>#VALUE!</v>
      </c>
      <c r="Y917" s="15" t="e">
        <f>V917/S917</f>
        <v>#VALUE!</v>
      </c>
      <c r="Z917" t="s">
        <v>243</v>
      </c>
      <c r="AB917" t="s">
        <v>244</v>
      </c>
      <c r="AC917" s="7">
        <f>AC915</f>
        <v>42373</v>
      </c>
      <c r="AD917" t="s">
        <v>102</v>
      </c>
      <c r="AF917" t="str">
        <f>"Cash From "&amp;AI917</f>
        <v>Cash From Dividend from HRB - Mt - 52815</v>
      </c>
      <c r="AG917" s="16" t="e">
        <f>R917</f>
        <v>#VALUE!</v>
      </c>
      <c r="AI917" t="str">
        <f t="shared" si="43"/>
        <v>Dividend from HRB - Mt - 52815</v>
      </c>
      <c r="AK917" s="18"/>
      <c r="AL917" s="19"/>
      <c r="AM917" s="20"/>
      <c r="AN917" s="20"/>
      <c r="AO917" s="21"/>
      <c r="AP917" s="22"/>
    </row>
    <row r="918" spans="1:42" hidden="1" x14ac:dyDescent="0.35">
      <c r="A918" t="s">
        <v>845</v>
      </c>
      <c r="B918" t="s">
        <v>35</v>
      </c>
      <c r="C918" t="s">
        <v>12</v>
      </c>
      <c r="D918">
        <v>52815</v>
      </c>
      <c r="F918" s="7">
        <v>42396</v>
      </c>
      <c r="G918" t="s">
        <v>587</v>
      </c>
      <c r="H918">
        <v>-1.1599999999999999</v>
      </c>
      <c r="J918" t="s">
        <v>12</v>
      </c>
      <c r="K918">
        <v>52815</v>
      </c>
      <c r="L918" t="s">
        <v>15</v>
      </c>
      <c r="M918" t="str">
        <f>M915</f>
        <v>HRB</v>
      </c>
      <c r="S918" t="e">
        <f t="shared" si="44"/>
        <v>#VALUE!</v>
      </c>
      <c r="T918"/>
      <c r="U918" t="e">
        <f>SUMPRODUCT(--($D$2:M917=M918), --($B$2:K917=22115),$H$2:Q917)</f>
        <v>#VALUE!</v>
      </c>
      <c r="V918" t="e">
        <f>SUMPRODUCT(--($D$2:M917=M918), --($B$2:K917=52815),$H$2:Q917)</f>
        <v>#VALUE!</v>
      </c>
      <c r="W918" s="15"/>
      <c r="X918" s="15"/>
      <c r="Y918" s="15"/>
      <c r="Z918" t="s">
        <v>243</v>
      </c>
      <c r="AB918" t="s">
        <v>244</v>
      </c>
      <c r="AC918" s="7">
        <f>AC915</f>
        <v>42373</v>
      </c>
      <c r="AD918" t="str">
        <f>M918&amp;" - "&amp;L918&amp;" - "&amp;J918&amp;" - "&amp;K918</f>
        <v>HRB - Div - Mt - 52815</v>
      </c>
      <c r="AG918" s="13" t="e">
        <f>-AG917</f>
        <v>#VALUE!</v>
      </c>
      <c r="AI918" t="str">
        <f t="shared" si="43"/>
        <v>Dividend from HRB - Mt - 52815</v>
      </c>
      <c r="AK918" s="18"/>
      <c r="AL918" s="19"/>
      <c r="AM918" s="20"/>
      <c r="AN918" s="20"/>
      <c r="AO918" s="21"/>
      <c r="AP918" s="22"/>
    </row>
    <row r="919" spans="1:42" hidden="1" x14ac:dyDescent="0.35">
      <c r="A919" t="s">
        <v>845</v>
      </c>
      <c r="B919" t="s">
        <v>35</v>
      </c>
      <c r="C919" t="s">
        <v>12</v>
      </c>
      <c r="D919">
        <v>112414</v>
      </c>
      <c r="F919" s="7">
        <v>42396</v>
      </c>
      <c r="G919" t="s">
        <v>587</v>
      </c>
      <c r="H919">
        <v>0</v>
      </c>
      <c r="J919" t="s">
        <v>12</v>
      </c>
      <c r="K919">
        <v>112414</v>
      </c>
      <c r="L919" t="s">
        <v>15</v>
      </c>
      <c r="M919" t="str">
        <f>M918</f>
        <v>HRB</v>
      </c>
      <c r="N919" s="12">
        <f>AL918</f>
        <v>0</v>
      </c>
      <c r="O919" s="12" t="e">
        <f>LEFT(N919,(FIND(" ",N919,1)-1))</f>
        <v>#VALUE!</v>
      </c>
      <c r="P919" s="12" t="e">
        <f>_xlfn.NUMBERVALUE(O919)=S919</f>
        <v>#VALUE!</v>
      </c>
      <c r="S919" t="e">
        <f t="shared" si="44"/>
        <v>#VALUE!</v>
      </c>
      <c r="T919"/>
      <c r="U919" t="e">
        <f>SUMPRODUCT(--($D$2:M918=M919), --($B$2:K918=22115),$H$2:Q918)</f>
        <v>#VALUE!</v>
      </c>
      <c r="V919" t="e">
        <f>SUMPRODUCT(--($D$2:M918=M919), --($B$2:K918=52815),$H$2:Q918)</f>
        <v>#VALUE!</v>
      </c>
      <c r="W919" s="15"/>
      <c r="X919" s="15"/>
      <c r="Y919" s="15"/>
      <c r="Z919" t="s">
        <v>243</v>
      </c>
      <c r="AB919" t="s">
        <v>244</v>
      </c>
      <c r="AC919" s="7">
        <f>AC918</f>
        <v>42373</v>
      </c>
      <c r="AD919" t="str">
        <f>M919&amp;" - "&amp;L919&amp;" - "&amp;J919&amp;" - "&amp;K919</f>
        <v>HRB - Div - Mt - 112414</v>
      </c>
      <c r="AG919" s="13" t="e">
        <f>-AG918</f>
        <v>#VALUE!</v>
      </c>
      <c r="AI919" t="str">
        <f t="shared" si="43"/>
        <v>Dividend from HRB - Mt - 112414</v>
      </c>
      <c r="AK919" s="18"/>
      <c r="AL919" s="19"/>
      <c r="AM919" s="20"/>
      <c r="AN919" s="20"/>
      <c r="AO919" s="21"/>
      <c r="AP919" s="22"/>
    </row>
    <row r="920" spans="1:42" hidden="1" x14ac:dyDescent="0.35">
      <c r="A920" t="s">
        <v>845</v>
      </c>
      <c r="B920" t="s">
        <v>35</v>
      </c>
      <c r="C920" t="s">
        <v>12</v>
      </c>
      <c r="D920">
        <v>112414</v>
      </c>
      <c r="F920" s="7">
        <v>42396</v>
      </c>
      <c r="G920" t="s">
        <v>102</v>
      </c>
      <c r="H920">
        <v>0</v>
      </c>
      <c r="J920" t="s">
        <v>12</v>
      </c>
      <c r="K920">
        <v>112414</v>
      </c>
      <c r="L920" t="s">
        <v>15</v>
      </c>
      <c r="M920" t="s">
        <v>35</v>
      </c>
      <c r="N920" s="12" t="s">
        <v>249</v>
      </c>
      <c r="R920" s="13" t="e">
        <f>ROUND(IF(K920=112414,W920,IF(K920=22115,X920,Y920))*AP920,2)</f>
        <v>#VALUE!</v>
      </c>
      <c r="S920" t="e">
        <f t="shared" si="44"/>
        <v>#VALUE!</v>
      </c>
      <c r="T920"/>
      <c r="U920" t="e">
        <f>SUMPRODUCT(--($D$2:M919=M920), --($B$2:K919=22115),$H$2:Q919)</f>
        <v>#VALUE!</v>
      </c>
      <c r="V920" t="e">
        <f>SUMPRODUCT(--($D$2:M919=M920), --($B$2:K919=52815),$H$2:Q919)</f>
        <v>#VALUE!</v>
      </c>
      <c r="W920" s="15" t="e">
        <f>T920/S920</f>
        <v>#VALUE!</v>
      </c>
      <c r="X920" s="15" t="e">
        <f>U920/S920</f>
        <v>#VALUE!</v>
      </c>
      <c r="Y920" s="15" t="e">
        <f>V920/S920</f>
        <v>#VALUE!</v>
      </c>
      <c r="Z920" t="s">
        <v>243</v>
      </c>
      <c r="AB920" t="s">
        <v>244</v>
      </c>
      <c r="AC920" s="7">
        <f>AK920</f>
        <v>42396</v>
      </c>
      <c r="AD920" t="s">
        <v>102</v>
      </c>
      <c r="AF920" t="str">
        <f>"Cash From "&amp;AI920</f>
        <v>Cash From Dividend from IDCC - Mt - 112414</v>
      </c>
      <c r="AG920" s="16" t="e">
        <f>R920</f>
        <v>#VALUE!</v>
      </c>
      <c r="AI920" t="str">
        <f t="shared" si="43"/>
        <v>Dividend from IDCC - Mt - 112414</v>
      </c>
      <c r="AK920" s="18">
        <v>42396</v>
      </c>
      <c r="AL920" s="19" t="s">
        <v>475</v>
      </c>
      <c r="AM920" s="20" t="s">
        <v>328</v>
      </c>
      <c r="AN920" s="20" t="s">
        <v>329</v>
      </c>
      <c r="AO920" s="21" t="s">
        <v>329</v>
      </c>
      <c r="AP920" s="22">
        <v>2.42</v>
      </c>
    </row>
    <row r="921" spans="1:42" hidden="1" x14ac:dyDescent="0.35">
      <c r="A921" t="s">
        <v>845</v>
      </c>
      <c r="B921" t="s">
        <v>42</v>
      </c>
      <c r="C921" t="s">
        <v>12</v>
      </c>
      <c r="D921">
        <v>22115</v>
      </c>
      <c r="F921" s="7">
        <v>42419</v>
      </c>
      <c r="G921" t="s">
        <v>102</v>
      </c>
      <c r="H921">
        <v>3.98</v>
      </c>
      <c r="J921" t="s">
        <v>12</v>
      </c>
      <c r="K921">
        <v>22115</v>
      </c>
      <c r="L921" t="s">
        <v>15</v>
      </c>
      <c r="M921" t="str">
        <f>M919</f>
        <v>HRB</v>
      </c>
      <c r="N921" s="12" t="s">
        <v>249</v>
      </c>
      <c r="R921" s="13" t="e">
        <f>ROUND(IF(K921=112414,W921,IF(K921=22115,X921,Y921))*AP919,2)</f>
        <v>#VALUE!</v>
      </c>
      <c r="S921" t="e">
        <f t="shared" si="44"/>
        <v>#VALUE!</v>
      </c>
      <c r="T921"/>
      <c r="U921" t="e">
        <f>SUMPRODUCT(--($D$2:M920=M921), --($B$2:K920=22115),$H$2:Q920)</f>
        <v>#VALUE!</v>
      </c>
      <c r="V921" t="e">
        <f>SUMPRODUCT(--($D$2:M920=M921), --($B$2:K920=52815),$H$2:Q920)</f>
        <v>#VALUE!</v>
      </c>
      <c r="W921" s="15" t="e">
        <f>T921/S921</f>
        <v>#VALUE!</v>
      </c>
      <c r="X921" s="15" t="e">
        <f>U921/S921</f>
        <v>#VALUE!</v>
      </c>
      <c r="Y921" s="15" t="e">
        <f>V921/S921</f>
        <v>#VALUE!</v>
      </c>
      <c r="Z921" t="s">
        <v>243</v>
      </c>
      <c r="AB921" t="s">
        <v>244</v>
      </c>
      <c r="AC921" s="7">
        <f>AC919</f>
        <v>42373</v>
      </c>
      <c r="AD921" t="s">
        <v>102</v>
      </c>
      <c r="AF921" t="str">
        <f>"Cash From "&amp;AI921</f>
        <v>Cash From Dividend from HRB - Mt - 22115</v>
      </c>
      <c r="AG921" s="16" t="e">
        <f>R921</f>
        <v>#VALUE!</v>
      </c>
      <c r="AI921" t="str">
        <f t="shared" si="43"/>
        <v>Dividend from HRB - Mt - 22115</v>
      </c>
      <c r="AK921" s="18"/>
      <c r="AL921" s="19"/>
      <c r="AM921" s="20"/>
      <c r="AN921" s="20"/>
      <c r="AO921" s="21"/>
      <c r="AP921" s="22"/>
    </row>
    <row r="922" spans="1:42" hidden="1" x14ac:dyDescent="0.35">
      <c r="A922" t="s">
        <v>845</v>
      </c>
      <c r="B922" t="s">
        <v>42</v>
      </c>
      <c r="C922" t="s">
        <v>12</v>
      </c>
      <c r="D922">
        <v>22115</v>
      </c>
      <c r="F922" s="7">
        <v>42419</v>
      </c>
      <c r="G922" t="s">
        <v>587</v>
      </c>
      <c r="H922">
        <v>-3.98</v>
      </c>
      <c r="J922" t="s">
        <v>12</v>
      </c>
      <c r="K922">
        <v>22115</v>
      </c>
      <c r="L922" t="s">
        <v>15</v>
      </c>
      <c r="M922" t="str">
        <f>M919</f>
        <v>HRB</v>
      </c>
      <c r="S922" t="e">
        <f t="shared" si="44"/>
        <v>#VALUE!</v>
      </c>
      <c r="T922"/>
      <c r="U922" t="e">
        <f>SUMPRODUCT(--($D$2:M921=M922), --($B$2:K921=22115),$H$2:Q921)</f>
        <v>#VALUE!</v>
      </c>
      <c r="V922" t="e">
        <f>SUMPRODUCT(--($D$2:M921=M922), --($B$2:K921=52815),$H$2:Q921)</f>
        <v>#VALUE!</v>
      </c>
      <c r="W922" s="15"/>
      <c r="X922" s="15"/>
      <c r="Y922" s="15"/>
      <c r="Z922" t="s">
        <v>243</v>
      </c>
      <c r="AB922" t="s">
        <v>244</v>
      </c>
      <c r="AC922" s="7">
        <f>AC919</f>
        <v>42373</v>
      </c>
      <c r="AD922" t="str">
        <f>M922&amp;" - "&amp;L922&amp;" - "&amp;J922&amp;" - "&amp;K922</f>
        <v>HRB - Div - Mt - 22115</v>
      </c>
      <c r="AG922" s="13" t="e">
        <f>-AG921</f>
        <v>#VALUE!</v>
      </c>
      <c r="AI922" t="str">
        <f t="shared" si="43"/>
        <v>Dividend from HRB - Mt - 22115</v>
      </c>
      <c r="AK922" s="18"/>
      <c r="AL922" s="19"/>
      <c r="AM922" s="20"/>
      <c r="AN922" s="20"/>
      <c r="AO922" s="21"/>
      <c r="AP922" s="22"/>
    </row>
    <row r="923" spans="1:42" hidden="1" x14ac:dyDescent="0.35">
      <c r="A923" t="s">
        <v>845</v>
      </c>
      <c r="B923" t="s">
        <v>42</v>
      </c>
      <c r="C923" t="s">
        <v>12</v>
      </c>
      <c r="D923">
        <v>52815</v>
      </c>
      <c r="F923" s="7">
        <v>42419</v>
      </c>
      <c r="G923" t="s">
        <v>587</v>
      </c>
      <c r="H923">
        <v>0</v>
      </c>
      <c r="J923" t="s">
        <v>12</v>
      </c>
      <c r="K923">
        <v>52815</v>
      </c>
      <c r="L923" t="s">
        <v>15</v>
      </c>
      <c r="M923" t="str">
        <f>M920</f>
        <v>IDCC</v>
      </c>
      <c r="S923" t="e">
        <f t="shared" si="44"/>
        <v>#VALUE!</v>
      </c>
      <c r="T923"/>
      <c r="U923" t="e">
        <f>SUMPRODUCT(--($D$2:M922=M923), --($B$2:K922=22115),$H$2:Q922)</f>
        <v>#VALUE!</v>
      </c>
      <c r="V923" t="e">
        <f>SUMPRODUCT(--($D$2:M922=M923), --($B$2:K922=52815),$H$2:Q922)</f>
        <v>#VALUE!</v>
      </c>
      <c r="W923" s="15"/>
      <c r="X923" s="15"/>
      <c r="Y923" s="15"/>
      <c r="Z923" t="s">
        <v>243</v>
      </c>
      <c r="AB923" t="s">
        <v>244</v>
      </c>
      <c r="AC923" s="7">
        <f>AC920</f>
        <v>42396</v>
      </c>
      <c r="AD923" t="str">
        <f>M923&amp;" - "&amp;L923&amp;" - "&amp;J923&amp;" - "&amp;K923</f>
        <v>IDCC - Div - Mt - 52815</v>
      </c>
      <c r="AG923" s="13" t="e">
        <f>-AG922</f>
        <v>#VALUE!</v>
      </c>
      <c r="AI923" t="str">
        <f t="shared" si="43"/>
        <v>Dividend from IDCC - Mt - 52815</v>
      </c>
      <c r="AK923" s="18"/>
      <c r="AL923" s="19"/>
      <c r="AM923" s="20"/>
      <c r="AN923" s="20"/>
      <c r="AO923" s="21"/>
      <c r="AP923" s="22"/>
    </row>
    <row r="924" spans="1:42" hidden="1" x14ac:dyDescent="0.35">
      <c r="A924" t="s">
        <v>845</v>
      </c>
      <c r="B924" t="s">
        <v>42</v>
      </c>
      <c r="C924" t="s">
        <v>12</v>
      </c>
      <c r="D924">
        <v>52815</v>
      </c>
      <c r="F924" s="7">
        <v>42419</v>
      </c>
      <c r="G924" t="s">
        <v>102</v>
      </c>
      <c r="H924">
        <v>0</v>
      </c>
      <c r="J924" t="s">
        <v>12</v>
      </c>
      <c r="K924">
        <v>52815</v>
      </c>
      <c r="L924" t="s">
        <v>15</v>
      </c>
      <c r="M924" t="str">
        <f>M922</f>
        <v>HRB</v>
      </c>
      <c r="N924" s="12" t="s">
        <v>249</v>
      </c>
      <c r="R924" s="13" t="e">
        <f>AP920-R920-R922</f>
        <v>#VALUE!</v>
      </c>
      <c r="S924" t="e">
        <f t="shared" si="44"/>
        <v>#VALUE!</v>
      </c>
      <c r="T924"/>
      <c r="U924" t="e">
        <f>SUMPRODUCT(--($D$2:M923=M924), --($B$2:K923=22115),$H$2:Q923)</f>
        <v>#VALUE!</v>
      </c>
      <c r="V924" t="e">
        <f>SUMPRODUCT(--($D$2:M923=M924), --($B$2:K923=52815),$H$2:Q923)</f>
        <v>#VALUE!</v>
      </c>
      <c r="W924" s="15" t="e">
        <f>T924/S924</f>
        <v>#VALUE!</v>
      </c>
      <c r="X924" s="15" t="e">
        <f>U924/S924</f>
        <v>#VALUE!</v>
      </c>
      <c r="Y924" s="15" t="e">
        <f>V924/S924</f>
        <v>#VALUE!</v>
      </c>
      <c r="Z924" t="s">
        <v>243</v>
      </c>
      <c r="AB924" t="s">
        <v>244</v>
      </c>
      <c r="AC924" s="7">
        <f>AC922</f>
        <v>42373</v>
      </c>
      <c r="AD924" t="s">
        <v>102</v>
      </c>
      <c r="AF924" t="str">
        <f>"Cash From "&amp;AI924</f>
        <v>Cash From Dividend from HRB - Mt - 52815</v>
      </c>
      <c r="AG924" s="16" t="e">
        <f>R924</f>
        <v>#VALUE!</v>
      </c>
      <c r="AI924" t="str">
        <f t="shared" si="43"/>
        <v>Dividend from HRB - Mt - 52815</v>
      </c>
      <c r="AK924" s="18"/>
      <c r="AL924" s="19"/>
      <c r="AM924" s="20"/>
      <c r="AN924" s="20"/>
      <c r="AO924" s="21"/>
      <c r="AP924" s="22"/>
    </row>
    <row r="925" spans="1:42" hidden="1" x14ac:dyDescent="0.35">
      <c r="A925" t="s">
        <v>845</v>
      </c>
      <c r="B925" t="s">
        <v>42</v>
      </c>
      <c r="C925" t="s">
        <v>12</v>
      </c>
      <c r="D925">
        <v>112414</v>
      </c>
      <c r="F925" s="7">
        <v>42419</v>
      </c>
      <c r="G925" t="s">
        <v>587</v>
      </c>
      <c r="H925">
        <v>0</v>
      </c>
      <c r="J925" t="s">
        <v>12</v>
      </c>
      <c r="K925">
        <v>112414</v>
      </c>
      <c r="L925" t="s">
        <v>15</v>
      </c>
      <c r="M925" t="str">
        <f>M924</f>
        <v>HRB</v>
      </c>
      <c r="N925" s="12">
        <f>AL924</f>
        <v>0</v>
      </c>
      <c r="O925" s="12" t="e">
        <f>LEFT(N925,(FIND(" ",N925,1)-1))</f>
        <v>#VALUE!</v>
      </c>
      <c r="P925" s="12" t="e">
        <f>_xlfn.NUMBERVALUE(O925)=S925</f>
        <v>#VALUE!</v>
      </c>
      <c r="S925" t="e">
        <f t="shared" si="44"/>
        <v>#VALUE!</v>
      </c>
      <c r="T925"/>
      <c r="U925" t="e">
        <f>SUMPRODUCT(--($D$2:M924=M925), --($B$2:K924=22115),$H$2:Q924)</f>
        <v>#VALUE!</v>
      </c>
      <c r="V925" t="e">
        <f>SUMPRODUCT(--($D$2:M924=M925), --($B$2:K924=52815),$H$2:Q924)</f>
        <v>#VALUE!</v>
      </c>
      <c r="W925" s="15"/>
      <c r="X925" s="15"/>
      <c r="Y925" s="15"/>
      <c r="Z925" t="s">
        <v>243</v>
      </c>
      <c r="AB925" t="s">
        <v>244</v>
      </c>
      <c r="AC925" s="7">
        <f>AC924</f>
        <v>42373</v>
      </c>
      <c r="AD925" t="str">
        <f>M925&amp;" - "&amp;L925&amp;" - "&amp;J925&amp;" - "&amp;K925</f>
        <v>HRB - Div - Mt - 112414</v>
      </c>
      <c r="AG925" s="13" t="e">
        <f>-AG924</f>
        <v>#VALUE!</v>
      </c>
      <c r="AI925" t="str">
        <f t="shared" si="43"/>
        <v>Dividend from HRB - Mt - 112414</v>
      </c>
      <c r="AK925" s="18"/>
      <c r="AL925" s="19"/>
      <c r="AM925" s="20"/>
      <c r="AN925" s="20"/>
      <c r="AO925" s="21"/>
      <c r="AP925" s="22"/>
    </row>
    <row r="926" spans="1:42" hidden="1" x14ac:dyDescent="0.35">
      <c r="A926" t="s">
        <v>845</v>
      </c>
      <c r="B926" t="s">
        <v>42</v>
      </c>
      <c r="C926" t="s">
        <v>12</v>
      </c>
      <c r="D926">
        <v>112414</v>
      </c>
      <c r="F926" s="7">
        <v>42419</v>
      </c>
      <c r="G926" t="s">
        <v>102</v>
      </c>
      <c r="H926">
        <v>0</v>
      </c>
      <c r="J926" t="s">
        <v>12</v>
      </c>
      <c r="K926">
        <v>112414</v>
      </c>
      <c r="L926" t="s">
        <v>15</v>
      </c>
      <c r="M926" t="s">
        <v>42</v>
      </c>
      <c r="N926" s="12" t="s">
        <v>249</v>
      </c>
      <c r="R926" s="13" t="e">
        <f>ROUND(IF(K926=112414,W926,IF(K926=22115,X926,Y926))*AP926,2)</f>
        <v>#VALUE!</v>
      </c>
      <c r="S926" t="e">
        <f t="shared" si="44"/>
        <v>#VALUE!</v>
      </c>
      <c r="T926"/>
      <c r="U926" t="e">
        <f>SUMPRODUCT(--($D$2:M925=M926), --($B$2:K925=22115),$H$2:Q925)</f>
        <v>#VALUE!</v>
      </c>
      <c r="V926" t="e">
        <f>SUMPRODUCT(--($D$2:M925=M926), --($B$2:K925=52815),$H$2:Q925)</f>
        <v>#VALUE!</v>
      </c>
      <c r="W926" s="15" t="e">
        <f>T926/S926</f>
        <v>#VALUE!</v>
      </c>
      <c r="X926" s="15" t="e">
        <f>U926/S926</f>
        <v>#VALUE!</v>
      </c>
      <c r="Y926" s="15" t="e">
        <f>V926/S926</f>
        <v>#VALUE!</v>
      </c>
      <c r="Z926" t="s">
        <v>243</v>
      </c>
      <c r="AB926" t="s">
        <v>244</v>
      </c>
      <c r="AC926" s="7">
        <f>AK926</f>
        <v>42419</v>
      </c>
      <c r="AD926" t="s">
        <v>102</v>
      </c>
      <c r="AF926" t="str">
        <f>"Cash From "&amp;AI926</f>
        <v>Cash From Dividend from PETS - Mt - 112414</v>
      </c>
      <c r="AG926" s="16" t="e">
        <f>R926</f>
        <v>#VALUE!</v>
      </c>
      <c r="AI926" t="str">
        <f t="shared" si="43"/>
        <v>Dividend from PETS - Mt - 112414</v>
      </c>
      <c r="AK926" s="18">
        <v>42419</v>
      </c>
      <c r="AL926" s="19" t="s">
        <v>476</v>
      </c>
      <c r="AM926" s="20" t="s">
        <v>328</v>
      </c>
      <c r="AN926" s="20" t="s">
        <v>329</v>
      </c>
      <c r="AO926" s="21" t="s">
        <v>329</v>
      </c>
      <c r="AP926" s="22">
        <v>3.98</v>
      </c>
    </row>
    <row r="927" spans="1:42" hidden="1" x14ac:dyDescent="0.35">
      <c r="A927" t="s">
        <v>842</v>
      </c>
      <c r="B927" t="s">
        <v>57</v>
      </c>
      <c r="C927" t="s">
        <v>12</v>
      </c>
      <c r="D927">
        <v>22115</v>
      </c>
      <c r="F927" s="7">
        <v>42422</v>
      </c>
      <c r="G927" t="s">
        <v>102</v>
      </c>
      <c r="H927">
        <v>0.97</v>
      </c>
      <c r="J927" t="s">
        <v>12</v>
      </c>
      <c r="K927">
        <v>22115</v>
      </c>
      <c r="L927" t="s">
        <v>19</v>
      </c>
      <c r="M927" t="str">
        <f>M925</f>
        <v>HRB</v>
      </c>
      <c r="N927" s="12" t="s">
        <v>249</v>
      </c>
      <c r="R927" s="13" t="e">
        <f>ROUND(IF(K927=112414,W927,IF(K927=22115,X927,Y927))*AP925,2)</f>
        <v>#VALUE!</v>
      </c>
      <c r="S927" t="e">
        <f t="shared" si="44"/>
        <v>#VALUE!</v>
      </c>
      <c r="T927"/>
      <c r="U927" t="e">
        <f>SUMPRODUCT(--($D$2:M926=M927), --($B$2:K926=22115),$H$2:Q926)</f>
        <v>#VALUE!</v>
      </c>
      <c r="V927" t="e">
        <f>SUMPRODUCT(--($D$2:M926=M927), --($B$2:K926=52815),$H$2:Q926)</f>
        <v>#VALUE!</v>
      </c>
      <c r="W927" s="15" t="e">
        <f>T927/S927</f>
        <v>#VALUE!</v>
      </c>
      <c r="X927" s="15" t="e">
        <f>U927/S927</f>
        <v>#VALUE!</v>
      </c>
      <c r="Y927" s="15" t="e">
        <f>V927/S927</f>
        <v>#VALUE!</v>
      </c>
      <c r="Z927" t="s">
        <v>243</v>
      </c>
      <c r="AB927" t="s">
        <v>244</v>
      </c>
      <c r="AC927" s="7">
        <f>AC925</f>
        <v>42373</v>
      </c>
      <c r="AD927" t="s">
        <v>102</v>
      </c>
      <c r="AF927" t="str">
        <f>"Cash From "&amp;AI927</f>
        <v>Cash From Net Royalty from HRB - Mt - 22115</v>
      </c>
      <c r="AG927" s="16" t="e">
        <f>R927</f>
        <v>#VALUE!</v>
      </c>
      <c r="AI927" t="str">
        <f t="shared" ref="AI927:AI932" si="45">"Net Royalty from "&amp;M927&amp;" - "&amp;J927&amp;" - "&amp;K927</f>
        <v>Net Royalty from HRB - Mt - 22115</v>
      </c>
      <c r="AK927" s="18"/>
      <c r="AL927" s="19"/>
      <c r="AM927" s="20"/>
      <c r="AN927" s="20"/>
      <c r="AO927" s="21"/>
      <c r="AP927" s="22"/>
    </row>
    <row r="928" spans="1:42" hidden="1" x14ac:dyDescent="0.35">
      <c r="A928" t="s">
        <v>842</v>
      </c>
      <c r="B928" t="s">
        <v>57</v>
      </c>
      <c r="C928" t="s">
        <v>12</v>
      </c>
      <c r="D928">
        <v>22115</v>
      </c>
      <c r="F928" s="7">
        <v>42422</v>
      </c>
      <c r="G928" t="s">
        <v>627</v>
      </c>
      <c r="H928">
        <v>-0.97</v>
      </c>
      <c r="J928" t="s">
        <v>12</v>
      </c>
      <c r="K928">
        <v>22115</v>
      </c>
      <c r="L928" t="s">
        <v>19</v>
      </c>
      <c r="M928" t="str">
        <f>M925</f>
        <v>HRB</v>
      </c>
      <c r="S928" t="e">
        <f t="shared" si="44"/>
        <v>#VALUE!</v>
      </c>
      <c r="T928"/>
      <c r="U928" t="e">
        <f>SUMPRODUCT(--($D$2:M927=M928), --($B$2:K927=22115),$H$2:Q927)</f>
        <v>#VALUE!</v>
      </c>
      <c r="V928" t="e">
        <f>SUMPRODUCT(--($D$2:M927=M928), --($B$2:K927=52815),$H$2:Q927)</f>
        <v>#VALUE!</v>
      </c>
      <c r="W928" s="15"/>
      <c r="X928" s="15"/>
      <c r="Y928" s="15"/>
      <c r="Z928" t="s">
        <v>243</v>
      </c>
      <c r="AB928" t="s">
        <v>244</v>
      </c>
      <c r="AC928" s="7">
        <f>AC925</f>
        <v>42373</v>
      </c>
      <c r="AD928" t="str">
        <f>M928&amp;" - "&amp;L928&amp;" - "&amp;J928&amp;" - "&amp;K928</f>
        <v>HRB - Net Royalty - Mt - 22115</v>
      </c>
      <c r="AG928" s="13" t="e">
        <f>-AG927</f>
        <v>#VALUE!</v>
      </c>
      <c r="AI928" t="str">
        <f t="shared" si="45"/>
        <v>Net Royalty from HRB - Mt - 22115</v>
      </c>
      <c r="AK928" s="18"/>
      <c r="AL928" s="19"/>
      <c r="AM928" s="20"/>
      <c r="AN928" s="20"/>
      <c r="AO928" s="21"/>
      <c r="AP928" s="22"/>
    </row>
    <row r="929" spans="1:43" hidden="1" x14ac:dyDescent="0.35">
      <c r="A929" t="s">
        <v>842</v>
      </c>
      <c r="B929" t="s">
        <v>57</v>
      </c>
      <c r="C929" t="s">
        <v>12</v>
      </c>
      <c r="D929">
        <v>52815</v>
      </c>
      <c r="F929" s="7">
        <v>42422</v>
      </c>
      <c r="G929" t="s">
        <v>102</v>
      </c>
      <c r="H929">
        <v>1.2</v>
      </c>
      <c r="J929" t="s">
        <v>12</v>
      </c>
      <c r="K929">
        <v>52815</v>
      </c>
      <c r="L929" t="s">
        <v>19</v>
      </c>
      <c r="M929" t="str">
        <f>M927</f>
        <v>HRB</v>
      </c>
      <c r="N929" s="12" t="s">
        <v>249</v>
      </c>
      <c r="R929" s="13" t="e">
        <f>AP925-R925-R927</f>
        <v>#VALUE!</v>
      </c>
      <c r="S929" t="e">
        <f t="shared" si="44"/>
        <v>#VALUE!</v>
      </c>
      <c r="T929"/>
      <c r="U929" t="e">
        <f>SUMPRODUCT(--($D$2:M928=M929), --($B$2:K928=22115),$H$2:Q928)</f>
        <v>#VALUE!</v>
      </c>
      <c r="V929" t="e">
        <f>SUMPRODUCT(--($D$2:M928=M929), --($B$2:K928=52815),$H$2:Q928)</f>
        <v>#VALUE!</v>
      </c>
      <c r="W929" s="15" t="e">
        <f>T929/S929</f>
        <v>#VALUE!</v>
      </c>
      <c r="X929" s="15" t="e">
        <f>U929/S929</f>
        <v>#VALUE!</v>
      </c>
      <c r="Y929" s="15" t="e">
        <f>V929/S929</f>
        <v>#VALUE!</v>
      </c>
      <c r="Z929" t="s">
        <v>243</v>
      </c>
      <c r="AB929" t="s">
        <v>244</v>
      </c>
      <c r="AC929" s="7">
        <f>AC927</f>
        <v>42373</v>
      </c>
      <c r="AD929" t="s">
        <v>102</v>
      </c>
      <c r="AF929" t="str">
        <f>"Cash From "&amp;AI929</f>
        <v>Cash From Net Royalty from HRB - Mt - 52815</v>
      </c>
      <c r="AG929" s="16" t="e">
        <f>R929</f>
        <v>#VALUE!</v>
      </c>
      <c r="AI929" t="str">
        <f t="shared" si="45"/>
        <v>Net Royalty from HRB - Mt - 52815</v>
      </c>
      <c r="AK929" s="18"/>
      <c r="AL929" s="19"/>
      <c r="AM929" s="20"/>
      <c r="AN929" s="20"/>
      <c r="AO929" s="21"/>
      <c r="AP929" s="22"/>
    </row>
    <row r="930" spans="1:43" hidden="1" x14ac:dyDescent="0.35">
      <c r="A930" t="s">
        <v>842</v>
      </c>
      <c r="B930" t="s">
        <v>57</v>
      </c>
      <c r="C930" t="s">
        <v>12</v>
      </c>
      <c r="D930">
        <v>52815</v>
      </c>
      <c r="F930" s="7">
        <v>42422</v>
      </c>
      <c r="G930" t="s">
        <v>627</v>
      </c>
      <c r="H930">
        <v>-1.2</v>
      </c>
      <c r="J930" t="s">
        <v>12</v>
      </c>
      <c r="K930">
        <v>52815</v>
      </c>
      <c r="L930" t="s">
        <v>19</v>
      </c>
      <c r="M930" t="str">
        <f>M927</f>
        <v>HRB</v>
      </c>
      <c r="S930" t="e">
        <f t="shared" si="44"/>
        <v>#VALUE!</v>
      </c>
      <c r="T930"/>
      <c r="U930" t="e">
        <f>SUMPRODUCT(--($D$2:M929=M930), --($B$2:K929=22115),$H$2:Q929)</f>
        <v>#VALUE!</v>
      </c>
      <c r="V930" t="e">
        <f>SUMPRODUCT(--($D$2:M929=M930), --($B$2:K929=52815),$H$2:Q929)</f>
        <v>#VALUE!</v>
      </c>
      <c r="W930" s="15"/>
      <c r="X930" s="15"/>
      <c r="Y930" s="15"/>
      <c r="Z930" t="s">
        <v>243</v>
      </c>
      <c r="AB930" t="s">
        <v>244</v>
      </c>
      <c r="AC930" s="7">
        <f>AC927</f>
        <v>42373</v>
      </c>
      <c r="AD930" t="str">
        <f>M930&amp;" - "&amp;L930&amp;" - "&amp;J930&amp;" - "&amp;K930</f>
        <v>HRB - Net Royalty - Mt - 52815</v>
      </c>
      <c r="AG930" s="13" t="e">
        <f>-AG929</f>
        <v>#VALUE!</v>
      </c>
      <c r="AI930" t="str">
        <f t="shared" si="45"/>
        <v>Net Royalty from HRB - Mt - 52815</v>
      </c>
      <c r="AK930" s="18"/>
      <c r="AL930" s="19"/>
      <c r="AM930" s="20"/>
      <c r="AN930" s="20"/>
      <c r="AO930" s="21"/>
      <c r="AP930" s="22"/>
    </row>
    <row r="931" spans="1:43" hidden="1" x14ac:dyDescent="0.35">
      <c r="A931" t="s">
        <v>842</v>
      </c>
      <c r="B931" t="s">
        <v>57</v>
      </c>
      <c r="C931" t="s">
        <v>12</v>
      </c>
      <c r="D931">
        <v>112414</v>
      </c>
      <c r="F931" s="7">
        <v>42422</v>
      </c>
      <c r="G931" t="s">
        <v>627</v>
      </c>
      <c r="H931">
        <v>0</v>
      </c>
      <c r="J931" t="s">
        <v>12</v>
      </c>
      <c r="K931">
        <v>112414</v>
      </c>
      <c r="L931" t="s">
        <v>19</v>
      </c>
      <c r="M931" t="str">
        <f>M930</f>
        <v>HRB</v>
      </c>
      <c r="N931" s="12">
        <f>AL930</f>
        <v>0</v>
      </c>
      <c r="O931" s="12" t="e">
        <f>LEFT(N931,(FIND(" ",N931,1)-1))</f>
        <v>#VALUE!</v>
      </c>
      <c r="P931" s="12" t="e">
        <f>_xlfn.NUMBERVALUE(O931)=S931</f>
        <v>#VALUE!</v>
      </c>
      <c r="S931" t="e">
        <f t="shared" si="44"/>
        <v>#VALUE!</v>
      </c>
      <c r="T931"/>
      <c r="U931" t="e">
        <f>SUMPRODUCT(--($D$2:M930=M931), --($B$2:K930=22115),$H$2:Q930)</f>
        <v>#VALUE!</v>
      </c>
      <c r="V931" t="e">
        <f>SUMPRODUCT(--($D$2:M930=M931), --($B$2:K930=52815),$H$2:Q930)</f>
        <v>#VALUE!</v>
      </c>
      <c r="W931" s="15"/>
      <c r="X931" s="15"/>
      <c r="Y931" s="15"/>
      <c r="Z931" t="s">
        <v>243</v>
      </c>
      <c r="AB931" t="s">
        <v>244</v>
      </c>
      <c r="AC931" s="7">
        <f>AC930</f>
        <v>42373</v>
      </c>
      <c r="AD931" t="str">
        <f>M931&amp;" - "&amp;L931&amp;" - "&amp;J931&amp;" - "&amp;K931</f>
        <v>HRB - Net Royalty - Mt - 112414</v>
      </c>
      <c r="AG931" s="13" t="e">
        <f>-AG930</f>
        <v>#VALUE!</v>
      </c>
      <c r="AI931" t="str">
        <f t="shared" si="45"/>
        <v>Net Royalty from HRB - Mt - 112414</v>
      </c>
      <c r="AK931" s="18"/>
      <c r="AL931" s="19"/>
      <c r="AM931" s="20"/>
      <c r="AN931" s="20"/>
      <c r="AO931" s="21"/>
      <c r="AP931" s="22"/>
    </row>
    <row r="932" spans="1:43" hidden="1" x14ac:dyDescent="0.35">
      <c r="A932" t="s">
        <v>842</v>
      </c>
      <c r="B932" t="s">
        <v>57</v>
      </c>
      <c r="C932" t="s">
        <v>12</v>
      </c>
      <c r="D932">
        <v>112414</v>
      </c>
      <c r="F932" s="7">
        <v>42422</v>
      </c>
      <c r="G932" t="s">
        <v>102</v>
      </c>
      <c r="H932">
        <v>0</v>
      </c>
      <c r="J932" t="s">
        <v>12</v>
      </c>
      <c r="K932">
        <v>112414</v>
      </c>
      <c r="L932" t="s">
        <v>19</v>
      </c>
      <c r="M932" t="s">
        <v>57</v>
      </c>
      <c r="N932" s="12" t="s">
        <v>249</v>
      </c>
      <c r="R932" s="13" t="e">
        <f>ROUND(IF(K932=112414,W932,IF(K932=22115,X932,Y932))*AP932,2)</f>
        <v>#VALUE!</v>
      </c>
      <c r="S932" t="e">
        <f t="shared" si="44"/>
        <v>#VALUE!</v>
      </c>
      <c r="T932"/>
      <c r="U932" t="e">
        <f>SUMPRODUCT(--($D$2:M931=M932), --($B$2:K931=22115),$H$2:Q931)</f>
        <v>#VALUE!</v>
      </c>
      <c r="V932" t="e">
        <f>SUMPRODUCT(--($D$2:M931=M932), --($B$2:K931=52815),$H$2:Q931)</f>
        <v>#VALUE!</v>
      </c>
      <c r="W932" s="15" t="e">
        <f>T932/S932</f>
        <v>#VALUE!</v>
      </c>
      <c r="X932" s="15" t="e">
        <f>U932/S932</f>
        <v>#VALUE!</v>
      </c>
      <c r="Y932" s="15" t="e">
        <f>V932/S932</f>
        <v>#VALUE!</v>
      </c>
      <c r="Z932" t="s">
        <v>243</v>
      </c>
      <c r="AB932" t="s">
        <v>244</v>
      </c>
      <c r="AC932" s="7">
        <f>AK932</f>
        <v>42422</v>
      </c>
      <c r="AD932" t="s">
        <v>102</v>
      </c>
      <c r="AF932" t="str">
        <f>"Cash From "&amp;AI932</f>
        <v>Cash From Net Royalty from MSB - Mt - 112414</v>
      </c>
      <c r="AG932" s="16" t="e">
        <f>R932</f>
        <v>#VALUE!</v>
      </c>
      <c r="AI932" t="str">
        <f t="shared" si="45"/>
        <v>Net Royalty from MSB - Mt - 112414</v>
      </c>
      <c r="AK932" s="18">
        <v>42422</v>
      </c>
      <c r="AL932" s="19" t="s">
        <v>477</v>
      </c>
      <c r="AM932" s="20" t="s">
        <v>370</v>
      </c>
      <c r="AN932" s="20" t="s">
        <v>329</v>
      </c>
      <c r="AO932" s="21" t="s">
        <v>329</v>
      </c>
      <c r="AP932" s="22">
        <v>2.17</v>
      </c>
    </row>
    <row r="933" spans="1:43" hidden="1" x14ac:dyDescent="0.35">
      <c r="A933" t="s">
        <v>849</v>
      </c>
      <c r="B933" t="s">
        <v>37</v>
      </c>
      <c r="C933" t="s">
        <v>12</v>
      </c>
      <c r="D933">
        <v>22115</v>
      </c>
      <c r="F933" s="7">
        <v>42423</v>
      </c>
      <c r="G933" t="s">
        <v>102</v>
      </c>
      <c r="H933">
        <v>378.72</v>
      </c>
      <c r="J933" t="s">
        <v>12</v>
      </c>
      <c r="K933">
        <v>22115</v>
      </c>
      <c r="M933" t="str">
        <f>M930</f>
        <v>HRB</v>
      </c>
      <c r="N933" s="12" t="s">
        <v>249</v>
      </c>
      <c r="Z933" t="s">
        <v>243</v>
      </c>
      <c r="AB933" t="s">
        <v>244</v>
      </c>
      <c r="AC933" s="7">
        <f>AC930</f>
        <v>42373</v>
      </c>
      <c r="AD933" t="s">
        <v>102</v>
      </c>
      <c r="AF933" t="str">
        <f>"Cash From "&amp;AI933</f>
        <v>Cash From Sale of HRB - Mt - 22115</v>
      </c>
      <c r="AG933" s="16">
        <v>378.72</v>
      </c>
      <c r="AI933" t="str">
        <f t="shared" ref="AI933:AI938" si="46">"Sale of "&amp;M933&amp;" - "&amp;J933&amp;" - "&amp;K933</f>
        <v>Sale of HRB - Mt - 22115</v>
      </c>
      <c r="AK933" s="35"/>
      <c r="AL933" s="28"/>
      <c r="AM933" s="29"/>
      <c r="AN933" s="29"/>
      <c r="AO933" s="26"/>
      <c r="AP933" s="26"/>
      <c r="AQ933" s="25"/>
    </row>
    <row r="934" spans="1:43" hidden="1" x14ac:dyDescent="0.35">
      <c r="A934" t="s">
        <v>849</v>
      </c>
      <c r="B934" t="s">
        <v>37</v>
      </c>
      <c r="C934" t="s">
        <v>12</v>
      </c>
      <c r="D934">
        <v>22115</v>
      </c>
      <c r="F934" s="7">
        <v>42423</v>
      </c>
      <c r="G934" t="s">
        <v>630</v>
      </c>
      <c r="H934">
        <v>0</v>
      </c>
      <c r="J934" t="s">
        <v>12</v>
      </c>
      <c r="K934">
        <v>22115</v>
      </c>
      <c r="L934" t="s">
        <v>20</v>
      </c>
      <c r="M934" t="str">
        <f>M931</f>
        <v>HRB</v>
      </c>
      <c r="S934"/>
      <c r="T934"/>
      <c r="U934"/>
      <c r="V934"/>
      <c r="W934" s="15"/>
      <c r="X934" s="15"/>
      <c r="Y934" s="15"/>
      <c r="Z934" t="s">
        <v>243</v>
      </c>
      <c r="AB934" t="s">
        <v>244</v>
      </c>
      <c r="AC934" s="7">
        <f>AC931</f>
        <v>42373</v>
      </c>
      <c r="AD934" t="str">
        <f>M934&amp;" - "&amp;L934&amp;" - "&amp;J934&amp;" - "&amp;K934</f>
        <v>HRB - S Fee - Mt - 22115</v>
      </c>
      <c r="AG934" s="13">
        <v>0</v>
      </c>
      <c r="AI934" t="str">
        <f t="shared" si="46"/>
        <v>Sale of HRB - Mt - 22115</v>
      </c>
      <c r="AK934" s="27"/>
      <c r="AL934" s="28"/>
      <c r="AM934" s="29"/>
      <c r="AN934" s="29"/>
      <c r="AO934" s="26"/>
      <c r="AP934" s="26"/>
      <c r="AQ934" s="25"/>
    </row>
    <row r="935" spans="1:43" hidden="1" x14ac:dyDescent="0.35">
      <c r="A935" t="s">
        <v>849</v>
      </c>
      <c r="B935" t="s">
        <v>37</v>
      </c>
      <c r="C935" t="s">
        <v>12</v>
      </c>
      <c r="D935">
        <v>22115</v>
      </c>
      <c r="F935" s="7">
        <v>42423</v>
      </c>
      <c r="G935" t="s">
        <v>631</v>
      </c>
      <c r="H935">
        <v>0</v>
      </c>
      <c r="J935" t="s">
        <v>12</v>
      </c>
      <c r="K935">
        <v>22115</v>
      </c>
      <c r="L935" t="s">
        <v>21</v>
      </c>
      <c r="M935" t="str">
        <f>M933</f>
        <v>HRB</v>
      </c>
      <c r="S935"/>
      <c r="T935"/>
      <c r="U935"/>
      <c r="V935"/>
      <c r="W935" s="15"/>
      <c r="X935" s="15"/>
      <c r="Y935" s="15"/>
      <c r="Z935" t="s">
        <v>243</v>
      </c>
      <c r="AB935" t="s">
        <v>244</v>
      </c>
      <c r="AC935" s="7">
        <f>AC933</f>
        <v>42373</v>
      </c>
      <c r="AD935" t="str">
        <f>M935&amp;" - "&amp;L935&amp;" - "&amp;J935&amp;" - "&amp;K935</f>
        <v>HRB - R Fee - Mt - 22115</v>
      </c>
      <c r="AG935" s="13">
        <v>0</v>
      </c>
      <c r="AI935" t="str">
        <f t="shared" si="46"/>
        <v>Sale of HRB - Mt - 22115</v>
      </c>
      <c r="AK935" s="27"/>
      <c r="AL935" s="28"/>
      <c r="AM935" s="29"/>
      <c r="AN935" s="29"/>
      <c r="AO935" s="26"/>
      <c r="AP935" s="26"/>
      <c r="AQ935" s="25"/>
    </row>
    <row r="936" spans="1:43" hidden="1" x14ac:dyDescent="0.35">
      <c r="A936" t="s">
        <v>849</v>
      </c>
      <c r="B936" t="s">
        <v>37</v>
      </c>
      <c r="C936" t="s">
        <v>12</v>
      </c>
      <c r="D936">
        <v>22115</v>
      </c>
      <c r="F936" s="7">
        <v>42423</v>
      </c>
      <c r="G936" t="s">
        <v>788</v>
      </c>
      <c r="H936">
        <v>-0.36</v>
      </c>
      <c r="J936" t="s">
        <v>12</v>
      </c>
      <c r="K936">
        <v>22115</v>
      </c>
      <c r="L936" t="s">
        <v>589</v>
      </c>
      <c r="M936" t="str">
        <f>M935</f>
        <v>HRB</v>
      </c>
      <c r="S936"/>
      <c r="T936"/>
      <c r="U936"/>
      <c r="V936"/>
      <c r="W936" s="15"/>
      <c r="X936" s="15"/>
      <c r="Y936" s="15"/>
      <c r="Z936" t="s">
        <v>243</v>
      </c>
      <c r="AB936" t="s">
        <v>244</v>
      </c>
      <c r="AC936" s="7">
        <f>AC935</f>
        <v>42373</v>
      </c>
      <c r="AD936" t="str">
        <f>M936&amp;" - "&amp;L936&amp;" - "&amp;J936&amp;" - "&amp;K936</f>
        <v>HRB - Purchase Fee - Mt - 22115</v>
      </c>
      <c r="AG936" s="16">
        <f>-AG151</f>
        <v>-340.19</v>
      </c>
      <c r="AI936" t="str">
        <f t="shared" si="46"/>
        <v>Sale of HRB - Mt - 22115</v>
      </c>
      <c r="AK936" s="27"/>
      <c r="AL936" s="28"/>
      <c r="AM936" s="29"/>
      <c r="AN936" s="29"/>
      <c r="AO936" s="26"/>
      <c r="AP936" s="26"/>
      <c r="AQ936" s="25"/>
    </row>
    <row r="937" spans="1:43" hidden="1" x14ac:dyDescent="0.35">
      <c r="A937" t="s">
        <v>849</v>
      </c>
      <c r="B937" t="s">
        <v>37</v>
      </c>
      <c r="C937" t="s">
        <v>12</v>
      </c>
      <c r="D937">
        <v>22115</v>
      </c>
      <c r="F937" s="7">
        <v>42423</v>
      </c>
      <c r="G937" t="s">
        <v>143</v>
      </c>
      <c r="H937">
        <v>-37.720000000000027</v>
      </c>
      <c r="J937" t="s">
        <v>12</v>
      </c>
      <c r="K937">
        <v>22115</v>
      </c>
      <c r="M937" t="str">
        <f>M935</f>
        <v>HRB</v>
      </c>
      <c r="S937"/>
      <c r="T937"/>
      <c r="U937"/>
      <c r="V937"/>
      <c r="W937" s="15"/>
      <c r="X937" s="15"/>
      <c r="Y937" s="15"/>
      <c r="Z937" t="s">
        <v>243</v>
      </c>
      <c r="AB937" t="s">
        <v>244</v>
      </c>
      <c r="AC937" s="7">
        <f>AC935</f>
        <v>42373</v>
      </c>
      <c r="AD937" t="s">
        <v>143</v>
      </c>
      <c r="AG937" s="13">
        <f>-SUM(AG935:AG936,AG938:AG940)</f>
        <v>-0.36000000000001364</v>
      </c>
      <c r="AI937" t="str">
        <f t="shared" si="46"/>
        <v>Sale of HRB - Mt - 22115</v>
      </c>
      <c r="AK937" s="27"/>
      <c r="AL937" s="28"/>
      <c r="AM937" s="29"/>
      <c r="AN937" s="29"/>
      <c r="AO937" s="26"/>
      <c r="AP937" s="26"/>
      <c r="AQ937" s="25"/>
    </row>
    <row r="938" spans="1:43" hidden="1" x14ac:dyDescent="0.35">
      <c r="A938" t="s">
        <v>849</v>
      </c>
      <c r="B938" t="s">
        <v>37</v>
      </c>
      <c r="C938" t="s">
        <v>12</v>
      </c>
      <c r="D938">
        <v>22115</v>
      </c>
      <c r="F938" s="7">
        <v>42423</v>
      </c>
      <c r="G938" t="s">
        <v>672</v>
      </c>
      <c r="H938">
        <v>-340.64</v>
      </c>
      <c r="J938" t="s">
        <v>12</v>
      </c>
      <c r="K938">
        <v>22115</v>
      </c>
      <c r="L938" t="s">
        <v>14</v>
      </c>
      <c r="M938" t="s">
        <v>37</v>
      </c>
      <c r="S938"/>
      <c r="T938"/>
      <c r="U938"/>
      <c r="V938"/>
      <c r="W938" s="15"/>
      <c r="X938" s="15"/>
      <c r="Y938" s="15"/>
      <c r="Z938" t="s">
        <v>243</v>
      </c>
      <c r="AB938" t="s">
        <v>244</v>
      </c>
      <c r="AC938" s="7">
        <v>42423</v>
      </c>
      <c r="AD938" t="str">
        <f>M938&amp;" - "&amp;L938&amp;" - "&amp;J938&amp;" - "&amp;K938</f>
        <v>KING - Inv - Mt - 22115</v>
      </c>
      <c r="AG938" s="16">
        <f>-AG153</f>
        <v>340.55</v>
      </c>
      <c r="AI938" t="str">
        <f t="shared" si="46"/>
        <v>Sale of KING - Mt - 22115</v>
      </c>
      <c r="AK938" s="51">
        <v>42423</v>
      </c>
      <c r="AL938" s="19" t="s">
        <v>478</v>
      </c>
      <c r="AM938" s="20" t="s">
        <v>386</v>
      </c>
      <c r="AN938" s="20">
        <v>-21.04</v>
      </c>
      <c r="AO938" s="33">
        <v>18</v>
      </c>
      <c r="AP938" s="22">
        <v>378.72</v>
      </c>
      <c r="AQ938" s="25"/>
    </row>
    <row r="939" spans="1:43" hidden="1" x14ac:dyDescent="0.35">
      <c r="A939" t="s">
        <v>844</v>
      </c>
      <c r="B939" t="s">
        <v>63</v>
      </c>
      <c r="C939" t="s">
        <v>12</v>
      </c>
      <c r="D939">
        <v>52815</v>
      </c>
      <c r="F939" s="7">
        <v>42426</v>
      </c>
      <c r="G939" t="s">
        <v>102</v>
      </c>
      <c r="H939">
        <v>2.3199999999999998</v>
      </c>
      <c r="J939" t="s">
        <v>12</v>
      </c>
      <c r="K939">
        <v>52815</v>
      </c>
      <c r="L939" t="s">
        <v>18</v>
      </c>
      <c r="M939" t="str">
        <f>M937</f>
        <v>HRB</v>
      </c>
      <c r="N939" s="12" t="s">
        <v>249</v>
      </c>
      <c r="R939" s="13">
        <v>2.3199999999999998</v>
      </c>
      <c r="S939" t="e">
        <f t="shared" ref="S939:S952" si="47">SUM(T939:V939)</f>
        <v>#VALUE!</v>
      </c>
      <c r="T939"/>
      <c r="U939" t="e">
        <f>SUMPRODUCT(--($D$2:M938=M939), --($B$2:K938=22115),$H$2:Q938)</f>
        <v>#VALUE!</v>
      </c>
      <c r="V939" t="e">
        <f>SUMPRODUCT(--($D$2:M938=M939), --($B$2:K938=52815),$H$2:Q938)</f>
        <v>#VALUE!</v>
      </c>
      <c r="W939" s="15" t="e">
        <f>T939/S939</f>
        <v>#VALUE!</v>
      </c>
      <c r="X939" s="15" t="e">
        <f>U939/S939</f>
        <v>#VALUE!</v>
      </c>
      <c r="Y939" s="15" t="e">
        <f>V939/S939</f>
        <v>#VALUE!</v>
      </c>
      <c r="Z939" t="s">
        <v>243</v>
      </c>
      <c r="AB939" t="s">
        <v>244</v>
      </c>
      <c r="AC939" s="7">
        <f>AC937</f>
        <v>42373</v>
      </c>
      <c r="AD939" t="s">
        <v>102</v>
      </c>
      <c r="AF939" t="str">
        <f>"Cash From "&amp;AI939</f>
        <v>Cash From Distribution from HRB - Mt - 52815</v>
      </c>
      <c r="AG939" s="16">
        <f>R939</f>
        <v>2.3199999999999998</v>
      </c>
      <c r="AI939" t="str">
        <f>"Distribution from "&amp;M939&amp;" - "&amp;J939&amp;" - "&amp;K939</f>
        <v>Distribution from HRB - Mt - 52815</v>
      </c>
      <c r="AK939" s="18"/>
      <c r="AL939" s="19"/>
      <c r="AM939" s="20"/>
      <c r="AN939" s="20"/>
      <c r="AO939" s="21"/>
      <c r="AP939" s="22"/>
    </row>
    <row r="940" spans="1:43" hidden="1" x14ac:dyDescent="0.35">
      <c r="A940" t="s">
        <v>844</v>
      </c>
      <c r="B940" t="s">
        <v>63</v>
      </c>
      <c r="C940" t="s">
        <v>12</v>
      </c>
      <c r="D940">
        <v>52815</v>
      </c>
      <c r="F940" s="7">
        <v>42426</v>
      </c>
      <c r="G940" t="s">
        <v>626</v>
      </c>
      <c r="H940">
        <v>-2.3199999999999998</v>
      </c>
      <c r="J940" t="s">
        <v>12</v>
      </c>
      <c r="K940">
        <v>52815</v>
      </c>
      <c r="L940" t="s">
        <v>18</v>
      </c>
      <c r="M940" t="str">
        <f>M937</f>
        <v>HRB</v>
      </c>
      <c r="S940" t="e">
        <f t="shared" si="47"/>
        <v>#VALUE!</v>
      </c>
      <c r="T940"/>
      <c r="U940" t="e">
        <f>SUMPRODUCT(--($D$2:M939=M940), --($B$2:K939=22115),$H$2:Q939)</f>
        <v>#VALUE!</v>
      </c>
      <c r="V940" t="e">
        <f>SUMPRODUCT(--($D$2:M939=M940), --($B$2:K939=52815),$H$2:Q939)</f>
        <v>#VALUE!</v>
      </c>
      <c r="W940" s="15"/>
      <c r="X940" s="15"/>
      <c r="Y940" s="15"/>
      <c r="Z940" t="s">
        <v>243</v>
      </c>
      <c r="AB940" t="s">
        <v>244</v>
      </c>
      <c r="AC940" s="7">
        <f>AC937</f>
        <v>42373</v>
      </c>
      <c r="AD940" t="str">
        <f>M940&amp;" - "&amp;L940&amp;" - "&amp;J940&amp;" - "&amp;K940</f>
        <v>HRB - Dist - Mt - 52815</v>
      </c>
      <c r="AG940" s="13">
        <f>-AG939</f>
        <v>-2.3199999999999998</v>
      </c>
      <c r="AI940" t="str">
        <f>"Distribution from "&amp;M940&amp;" - "&amp;J940&amp;" - "&amp;K940</f>
        <v>Distribution from HRB - Mt - 52815</v>
      </c>
      <c r="AK940" s="18"/>
      <c r="AL940" s="19"/>
      <c r="AM940" s="20"/>
      <c r="AN940" s="20"/>
      <c r="AO940" s="21"/>
      <c r="AP940" s="22"/>
    </row>
    <row r="941" spans="1:43" hidden="1" x14ac:dyDescent="0.35">
      <c r="A941" t="s">
        <v>845</v>
      </c>
      <c r="B941" t="s">
        <v>63</v>
      </c>
      <c r="C941" t="s">
        <v>12</v>
      </c>
      <c r="D941">
        <v>22115</v>
      </c>
      <c r="F941" s="7">
        <v>42426</v>
      </c>
      <c r="G941" t="s">
        <v>587</v>
      </c>
      <c r="H941">
        <v>0</v>
      </c>
      <c r="J941" t="s">
        <v>12</v>
      </c>
      <c r="K941">
        <v>22115</v>
      </c>
      <c r="L941" t="s">
        <v>15</v>
      </c>
      <c r="M941" t="str">
        <f>M938</f>
        <v>KING</v>
      </c>
      <c r="S941" t="e">
        <f t="shared" si="47"/>
        <v>#VALUE!</v>
      </c>
      <c r="T941"/>
      <c r="U941" t="e">
        <f>SUMPRODUCT(--($D$2:M940=M941), --($B$2:K940=22115),$H$2:Q940)</f>
        <v>#VALUE!</v>
      </c>
      <c r="V941" t="e">
        <f>SUMPRODUCT(--($D$2:M940=M941), --($B$2:K940=52815),$H$2:Q940)</f>
        <v>#VALUE!</v>
      </c>
      <c r="W941" s="15"/>
      <c r="X941" s="15"/>
      <c r="Y941" s="15"/>
      <c r="Z941" t="s">
        <v>243</v>
      </c>
      <c r="AB941" t="s">
        <v>244</v>
      </c>
      <c r="AC941" s="7">
        <f>AC938</f>
        <v>42423</v>
      </c>
      <c r="AD941" t="str">
        <f>M941&amp;" - "&amp;L941&amp;" - "&amp;J941&amp;" - "&amp;K941</f>
        <v>KING - Div - Mt - 22115</v>
      </c>
      <c r="AG941" s="13">
        <f>-AG940</f>
        <v>2.3199999999999998</v>
      </c>
      <c r="AI941" t="str">
        <f t="shared" ref="AI941:AI952" si="48">"Dividend from "&amp;M941&amp;" - "&amp;J941&amp;" - "&amp;K941</f>
        <v>Dividend from KING - Mt - 22115</v>
      </c>
      <c r="AK941" s="18"/>
      <c r="AL941" s="19"/>
      <c r="AM941" s="20"/>
      <c r="AN941" s="20"/>
      <c r="AO941" s="21"/>
      <c r="AP941" s="22"/>
    </row>
    <row r="942" spans="1:43" hidden="1" x14ac:dyDescent="0.35">
      <c r="A942" t="s">
        <v>845</v>
      </c>
      <c r="B942" t="s">
        <v>63</v>
      </c>
      <c r="C942" t="s">
        <v>12</v>
      </c>
      <c r="D942">
        <v>22115</v>
      </c>
      <c r="F942" s="7">
        <v>42426</v>
      </c>
      <c r="G942" t="s">
        <v>102</v>
      </c>
      <c r="H942">
        <v>0</v>
      </c>
      <c r="J942" t="s">
        <v>12</v>
      </c>
      <c r="K942">
        <v>22115</v>
      </c>
      <c r="L942" t="s">
        <v>15</v>
      </c>
      <c r="M942" t="str">
        <f>M940</f>
        <v>HRB</v>
      </c>
      <c r="N942" s="12" t="s">
        <v>249</v>
      </c>
      <c r="R942" s="13" t="e">
        <f>ROUND(IF(K942=112414,W942,IF(K942=22115,X942,Y942))*AP940,2)</f>
        <v>#VALUE!</v>
      </c>
      <c r="S942" t="e">
        <f t="shared" si="47"/>
        <v>#VALUE!</v>
      </c>
      <c r="T942"/>
      <c r="U942" t="e">
        <f>SUMPRODUCT(--($D$2:M941=M942), --($B$2:K941=22115),$H$2:Q941)</f>
        <v>#VALUE!</v>
      </c>
      <c r="V942" t="e">
        <f>SUMPRODUCT(--($D$2:M941=M942), --($B$2:K941=52815),$H$2:Q941)</f>
        <v>#VALUE!</v>
      </c>
      <c r="W942" s="15" t="e">
        <f>T942/S942</f>
        <v>#VALUE!</v>
      </c>
      <c r="X942" s="15" t="e">
        <f>U942/S942</f>
        <v>#VALUE!</v>
      </c>
      <c r="Y942" s="15" t="e">
        <f>V942/S942</f>
        <v>#VALUE!</v>
      </c>
      <c r="Z942" t="s">
        <v>243</v>
      </c>
      <c r="AB942" t="s">
        <v>244</v>
      </c>
      <c r="AC942" s="7">
        <f>AC940</f>
        <v>42373</v>
      </c>
      <c r="AD942" t="s">
        <v>102</v>
      </c>
      <c r="AF942" t="str">
        <f>"Cash From "&amp;AI942</f>
        <v>Cash From Dividend from HRB - Mt - 22115</v>
      </c>
      <c r="AG942" s="16" t="e">
        <f>R942</f>
        <v>#VALUE!</v>
      </c>
      <c r="AI942" t="str">
        <f t="shared" si="48"/>
        <v>Dividend from HRB - Mt - 22115</v>
      </c>
      <c r="AK942" s="18"/>
      <c r="AL942" s="19"/>
      <c r="AM942" s="20"/>
      <c r="AN942" s="20"/>
      <c r="AO942" s="21"/>
      <c r="AP942" s="22"/>
    </row>
    <row r="943" spans="1:43" hidden="1" x14ac:dyDescent="0.35">
      <c r="A943" t="s">
        <v>845</v>
      </c>
      <c r="B943" t="s">
        <v>52</v>
      </c>
      <c r="C943" t="s">
        <v>12</v>
      </c>
      <c r="D943">
        <v>22115</v>
      </c>
      <c r="F943" s="7">
        <v>42426</v>
      </c>
      <c r="G943" t="s">
        <v>102</v>
      </c>
      <c r="H943">
        <v>3.35</v>
      </c>
      <c r="J943" t="s">
        <v>12</v>
      </c>
      <c r="K943">
        <v>22115</v>
      </c>
      <c r="L943" t="s">
        <v>15</v>
      </c>
      <c r="M943" t="str">
        <f>M941</f>
        <v>KING</v>
      </c>
      <c r="N943" s="12" t="s">
        <v>249</v>
      </c>
      <c r="R943" s="13" t="e">
        <f>ROUND(IF(K943=112414,W943,IF(K943=22115,X943,Y943))*AP941,2)</f>
        <v>#VALUE!</v>
      </c>
      <c r="S943" t="e">
        <f t="shared" si="47"/>
        <v>#VALUE!</v>
      </c>
      <c r="T943"/>
      <c r="U943" t="e">
        <f>SUMPRODUCT(--($D$2:M942=M943), --($B$2:K942=22115),$H$2:Q942)</f>
        <v>#VALUE!</v>
      </c>
      <c r="V943" t="e">
        <f>SUMPRODUCT(--($D$2:M942=M943), --($B$2:K942=52815),$H$2:Q942)</f>
        <v>#VALUE!</v>
      </c>
      <c r="W943" s="15" t="e">
        <f>T943/S943</f>
        <v>#VALUE!</v>
      </c>
      <c r="X943" s="15" t="e">
        <f>U943/S943</f>
        <v>#VALUE!</v>
      </c>
      <c r="Y943" s="15" t="e">
        <f>V943/S943</f>
        <v>#VALUE!</v>
      </c>
      <c r="Z943" t="s">
        <v>243</v>
      </c>
      <c r="AB943" t="s">
        <v>244</v>
      </c>
      <c r="AC943" s="7">
        <f>AC941</f>
        <v>42423</v>
      </c>
      <c r="AD943" t="s">
        <v>102</v>
      </c>
      <c r="AF943" t="str">
        <f>"Cash From "&amp;AI943</f>
        <v>Cash From Dividend from KING - Mt - 22115</v>
      </c>
      <c r="AG943" s="16" t="e">
        <f>R943</f>
        <v>#VALUE!</v>
      </c>
      <c r="AI943" t="str">
        <f t="shared" si="48"/>
        <v>Dividend from KING - Mt - 22115</v>
      </c>
      <c r="AK943" s="18"/>
      <c r="AL943" s="19"/>
      <c r="AM943" s="20"/>
      <c r="AN943" s="20"/>
      <c r="AO943" s="21"/>
      <c r="AP943" s="22"/>
    </row>
    <row r="944" spans="1:43" hidden="1" x14ac:dyDescent="0.35">
      <c r="A944" t="s">
        <v>845</v>
      </c>
      <c r="B944" t="s">
        <v>52</v>
      </c>
      <c r="C944" t="s">
        <v>12</v>
      </c>
      <c r="D944">
        <v>22115</v>
      </c>
      <c r="F944" s="7">
        <v>42426</v>
      </c>
      <c r="G944" t="s">
        <v>587</v>
      </c>
      <c r="H944">
        <v>-3.35</v>
      </c>
      <c r="J944" t="s">
        <v>12</v>
      </c>
      <c r="K944">
        <v>22115</v>
      </c>
      <c r="L944" t="s">
        <v>15</v>
      </c>
      <c r="M944" t="str">
        <f>M941</f>
        <v>KING</v>
      </c>
      <c r="S944" t="e">
        <f t="shared" si="47"/>
        <v>#VALUE!</v>
      </c>
      <c r="T944"/>
      <c r="U944" t="e">
        <f>SUMPRODUCT(--($D$2:M943=M944), --($B$2:K943=22115),$H$2:Q943)</f>
        <v>#VALUE!</v>
      </c>
      <c r="V944" t="e">
        <f>SUMPRODUCT(--($D$2:M943=M944), --($B$2:K943=52815),$H$2:Q943)</f>
        <v>#VALUE!</v>
      </c>
      <c r="W944" s="15"/>
      <c r="X944" s="15"/>
      <c r="Y944" s="15"/>
      <c r="Z944" t="s">
        <v>243</v>
      </c>
      <c r="AB944" t="s">
        <v>244</v>
      </c>
      <c r="AC944" s="7">
        <f>AC941</f>
        <v>42423</v>
      </c>
      <c r="AD944" t="str">
        <f>M944&amp;" - "&amp;L944&amp;" - "&amp;J944&amp;" - "&amp;K944</f>
        <v>KING - Div - Mt - 22115</v>
      </c>
      <c r="AG944" s="13" t="e">
        <f>-AG943</f>
        <v>#VALUE!</v>
      </c>
      <c r="AI944" t="str">
        <f t="shared" si="48"/>
        <v>Dividend from KING - Mt - 22115</v>
      </c>
      <c r="AK944" s="18"/>
      <c r="AL944" s="19"/>
      <c r="AM944" s="20"/>
      <c r="AN944" s="20"/>
      <c r="AO944" s="21"/>
      <c r="AP944" s="22"/>
    </row>
    <row r="945" spans="1:42" hidden="1" x14ac:dyDescent="0.35">
      <c r="A945" t="s">
        <v>845</v>
      </c>
      <c r="B945" t="s">
        <v>63</v>
      </c>
      <c r="C945" t="s">
        <v>12</v>
      </c>
      <c r="D945">
        <v>52815</v>
      </c>
      <c r="F945" s="7">
        <v>42426</v>
      </c>
      <c r="G945" t="s">
        <v>102</v>
      </c>
      <c r="H945">
        <v>3.21</v>
      </c>
      <c r="J945" t="s">
        <v>12</v>
      </c>
      <c r="K945">
        <v>52815</v>
      </c>
      <c r="L945" t="s">
        <v>15</v>
      </c>
      <c r="M945" t="str">
        <f>M943</f>
        <v>KING</v>
      </c>
      <c r="N945" s="12" t="s">
        <v>249</v>
      </c>
      <c r="R945" s="13">
        <v>3.21</v>
      </c>
      <c r="S945" t="e">
        <f t="shared" si="47"/>
        <v>#VALUE!</v>
      </c>
      <c r="T945"/>
      <c r="U945" t="e">
        <f>SUMPRODUCT(--($D$2:M944=M945), --($B$2:K944=22115),$H$2:Q944)</f>
        <v>#VALUE!</v>
      </c>
      <c r="V945" t="e">
        <f>SUMPRODUCT(--($D$2:M944=M945), --($B$2:K944=52815),$H$2:Q944)</f>
        <v>#VALUE!</v>
      </c>
      <c r="W945" s="15" t="e">
        <f>T945/S945</f>
        <v>#VALUE!</v>
      </c>
      <c r="X945" s="15" t="e">
        <f>U945/S945</f>
        <v>#VALUE!</v>
      </c>
      <c r="Y945" s="15" t="e">
        <f>V945/S945</f>
        <v>#VALUE!</v>
      </c>
      <c r="Z945" t="s">
        <v>243</v>
      </c>
      <c r="AB945" t="s">
        <v>244</v>
      </c>
      <c r="AC945" s="7">
        <f>AC943</f>
        <v>42423</v>
      </c>
      <c r="AD945" t="s">
        <v>102</v>
      </c>
      <c r="AF945" t="str">
        <f>"Cash From "&amp;AI945</f>
        <v>Cash From Dividend from KING - Mt - 52815</v>
      </c>
      <c r="AG945" s="16">
        <f>R945</f>
        <v>3.21</v>
      </c>
      <c r="AI945" t="str">
        <f t="shared" si="48"/>
        <v>Dividend from KING - Mt - 52815</v>
      </c>
      <c r="AK945" s="18"/>
      <c r="AL945" s="19"/>
      <c r="AM945" s="20"/>
      <c r="AN945" s="20"/>
      <c r="AO945" s="21"/>
      <c r="AP945" s="22"/>
    </row>
    <row r="946" spans="1:42" hidden="1" x14ac:dyDescent="0.35">
      <c r="A946" t="s">
        <v>845</v>
      </c>
      <c r="B946" t="s">
        <v>63</v>
      </c>
      <c r="C946" t="s">
        <v>12</v>
      </c>
      <c r="D946">
        <v>52815</v>
      </c>
      <c r="F946" s="7">
        <v>42426</v>
      </c>
      <c r="G946" t="s">
        <v>587</v>
      </c>
      <c r="H946">
        <v>-3.21</v>
      </c>
      <c r="J946" t="s">
        <v>12</v>
      </c>
      <c r="K946">
        <v>52815</v>
      </c>
      <c r="L946" t="s">
        <v>15</v>
      </c>
      <c r="M946" t="str">
        <f>M943</f>
        <v>KING</v>
      </c>
      <c r="S946" t="e">
        <f t="shared" si="47"/>
        <v>#VALUE!</v>
      </c>
      <c r="T946"/>
      <c r="U946" t="e">
        <f>SUMPRODUCT(--($D$2:M945=M946), --($B$2:K945=22115),$H$2:Q945)</f>
        <v>#VALUE!</v>
      </c>
      <c r="V946" t="e">
        <f>SUMPRODUCT(--($D$2:M945=M946), --($B$2:K945=52815),$H$2:Q945)</f>
        <v>#VALUE!</v>
      </c>
      <c r="W946" s="15"/>
      <c r="X946" s="15"/>
      <c r="Y946" s="15"/>
      <c r="Z946" t="s">
        <v>243</v>
      </c>
      <c r="AB946" t="s">
        <v>244</v>
      </c>
      <c r="AC946" s="7">
        <f>AC943</f>
        <v>42423</v>
      </c>
      <c r="AD946" t="str">
        <f>M946&amp;" - "&amp;L946&amp;" - "&amp;J946&amp;" - "&amp;K946</f>
        <v>KING - Div - Mt - 52815</v>
      </c>
      <c r="AG946" s="13">
        <f>-AG945</f>
        <v>-3.21</v>
      </c>
      <c r="AI946" t="str">
        <f t="shared" si="48"/>
        <v>Dividend from KING - Mt - 52815</v>
      </c>
      <c r="AK946" s="18"/>
      <c r="AL946" s="19"/>
      <c r="AM946" s="20"/>
      <c r="AN946" s="20"/>
      <c r="AO946" s="21"/>
      <c r="AP946" s="22"/>
    </row>
    <row r="947" spans="1:42" hidden="1" x14ac:dyDescent="0.35">
      <c r="A947" t="s">
        <v>845</v>
      </c>
      <c r="B947" t="s">
        <v>52</v>
      </c>
      <c r="C947" t="s">
        <v>12</v>
      </c>
      <c r="D947">
        <v>52815</v>
      </c>
      <c r="F947" s="7">
        <v>42426</v>
      </c>
      <c r="G947" t="s">
        <v>587</v>
      </c>
      <c r="H947">
        <v>0</v>
      </c>
      <c r="J947" t="s">
        <v>12</v>
      </c>
      <c r="K947">
        <v>52815</v>
      </c>
      <c r="L947" t="s">
        <v>15</v>
      </c>
      <c r="M947" t="str">
        <f>M944</f>
        <v>KING</v>
      </c>
      <c r="S947" t="e">
        <f t="shared" si="47"/>
        <v>#VALUE!</v>
      </c>
      <c r="T947"/>
      <c r="U947" t="e">
        <f>SUMPRODUCT(--($D$2:M946=M947), --($B$2:K946=22115),$H$2:Q946)</f>
        <v>#VALUE!</v>
      </c>
      <c r="V947" t="e">
        <f>SUMPRODUCT(--($D$2:M946=M947), --($B$2:K946=52815),$H$2:Q946)</f>
        <v>#VALUE!</v>
      </c>
      <c r="W947" s="15"/>
      <c r="X947" s="15"/>
      <c r="Y947" s="15"/>
      <c r="Z947" t="s">
        <v>243</v>
      </c>
      <c r="AB947" t="s">
        <v>244</v>
      </c>
      <c r="AC947" s="7">
        <f>AC944</f>
        <v>42423</v>
      </c>
      <c r="AD947" t="str">
        <f>M947&amp;" - "&amp;L947&amp;" - "&amp;J947&amp;" - "&amp;K947</f>
        <v>KING - Div - Mt - 52815</v>
      </c>
      <c r="AG947" s="13">
        <f>-AG946</f>
        <v>3.21</v>
      </c>
      <c r="AI947" t="str">
        <f t="shared" si="48"/>
        <v>Dividend from KING - Mt - 52815</v>
      </c>
      <c r="AK947" s="18"/>
      <c r="AL947" s="19"/>
      <c r="AM947" s="20"/>
      <c r="AN947" s="20"/>
      <c r="AO947" s="21"/>
      <c r="AP947" s="22"/>
    </row>
    <row r="948" spans="1:42" hidden="1" x14ac:dyDescent="0.35">
      <c r="A948" t="s">
        <v>845</v>
      </c>
      <c r="B948" t="s">
        <v>52</v>
      </c>
      <c r="C948" t="s">
        <v>12</v>
      </c>
      <c r="D948">
        <v>52815</v>
      </c>
      <c r="F948" s="7">
        <v>42426</v>
      </c>
      <c r="G948" t="s">
        <v>102</v>
      </c>
      <c r="H948">
        <v>0</v>
      </c>
      <c r="J948" t="s">
        <v>12</v>
      </c>
      <c r="K948">
        <v>52815</v>
      </c>
      <c r="L948" t="s">
        <v>15</v>
      </c>
      <c r="M948" t="str">
        <f>M946</f>
        <v>KING</v>
      </c>
      <c r="N948" s="12" t="s">
        <v>249</v>
      </c>
      <c r="R948" s="13">
        <f>AP944-R944-R946</f>
        <v>0</v>
      </c>
      <c r="S948" t="e">
        <f t="shared" si="47"/>
        <v>#VALUE!</v>
      </c>
      <c r="T948"/>
      <c r="U948" t="e">
        <f>SUMPRODUCT(--($D$2:M947=M948), --($B$2:K947=22115),$H$2:Q947)</f>
        <v>#VALUE!</v>
      </c>
      <c r="V948" t="e">
        <f>SUMPRODUCT(--($D$2:M947=M948), --($B$2:K947=52815),$H$2:Q947)</f>
        <v>#VALUE!</v>
      </c>
      <c r="W948" s="15" t="e">
        <f>T948/S948</f>
        <v>#VALUE!</v>
      </c>
      <c r="X948" s="15" t="e">
        <f>U948/S948</f>
        <v>#VALUE!</v>
      </c>
      <c r="Y948" s="15" t="e">
        <f>V948/S948</f>
        <v>#VALUE!</v>
      </c>
      <c r="Z948" t="s">
        <v>243</v>
      </c>
      <c r="AB948" t="s">
        <v>244</v>
      </c>
      <c r="AC948" s="7">
        <f>AC946</f>
        <v>42423</v>
      </c>
      <c r="AD948" t="s">
        <v>102</v>
      </c>
      <c r="AF948" t="str">
        <f>"Cash From "&amp;AI948</f>
        <v>Cash From Dividend from KING - Mt - 52815</v>
      </c>
      <c r="AG948" s="16">
        <f>R948</f>
        <v>0</v>
      </c>
      <c r="AI948" t="str">
        <f t="shared" si="48"/>
        <v>Dividend from KING - Mt - 52815</v>
      </c>
      <c r="AK948" s="18"/>
      <c r="AL948" s="19"/>
      <c r="AM948" s="20"/>
      <c r="AN948" s="20"/>
      <c r="AO948" s="21"/>
      <c r="AP948" s="22"/>
    </row>
    <row r="949" spans="1:42" hidden="1" x14ac:dyDescent="0.35">
      <c r="A949" t="s">
        <v>845</v>
      </c>
      <c r="B949" t="s">
        <v>63</v>
      </c>
      <c r="C949" t="s">
        <v>12</v>
      </c>
      <c r="D949">
        <v>112414</v>
      </c>
      <c r="F949" s="7">
        <v>42426</v>
      </c>
      <c r="G949" t="s">
        <v>587</v>
      </c>
      <c r="H949">
        <v>0</v>
      </c>
      <c r="J949" t="s">
        <v>12</v>
      </c>
      <c r="K949">
        <v>112414</v>
      </c>
      <c r="L949" t="s">
        <v>15</v>
      </c>
      <c r="M949" t="str">
        <f>M948</f>
        <v>KING</v>
      </c>
      <c r="N949" s="12">
        <f>AL948</f>
        <v>0</v>
      </c>
      <c r="O949" s="12" t="e">
        <f>LEFT(N949,(FIND(" ",N949,1)-1))</f>
        <v>#VALUE!</v>
      </c>
      <c r="P949" s="12" t="e">
        <f>_xlfn.NUMBERVALUE(O949)=S949</f>
        <v>#VALUE!</v>
      </c>
      <c r="S949" t="e">
        <f t="shared" si="47"/>
        <v>#VALUE!</v>
      </c>
      <c r="T949"/>
      <c r="U949" t="e">
        <f>SUMPRODUCT(--($D$2:M948=M949), --($B$2:K948=22115),$H$2:Q948)</f>
        <v>#VALUE!</v>
      </c>
      <c r="V949" t="e">
        <f>SUMPRODUCT(--($D$2:M948=M949), --($B$2:K948=52815),$H$2:Q948)</f>
        <v>#VALUE!</v>
      </c>
      <c r="W949" s="15"/>
      <c r="X949" s="15"/>
      <c r="Y949" s="15"/>
      <c r="Z949" t="s">
        <v>243</v>
      </c>
      <c r="AB949" t="s">
        <v>244</v>
      </c>
      <c r="AC949" s="7">
        <f>AC948</f>
        <v>42423</v>
      </c>
      <c r="AD949" t="str">
        <f>M949&amp;" - "&amp;L949&amp;" - "&amp;J949&amp;" - "&amp;K949</f>
        <v>KING - Div - Mt - 112414</v>
      </c>
      <c r="AG949" s="13">
        <f>-AG948</f>
        <v>0</v>
      </c>
      <c r="AI949" t="str">
        <f t="shared" si="48"/>
        <v>Dividend from KING - Mt - 112414</v>
      </c>
      <c r="AK949" s="18"/>
      <c r="AL949" s="19"/>
      <c r="AM949" s="20"/>
      <c r="AN949" s="20"/>
      <c r="AO949" s="21"/>
      <c r="AP949" s="22"/>
    </row>
    <row r="950" spans="1:42" hidden="1" x14ac:dyDescent="0.35">
      <c r="A950" t="s">
        <v>845</v>
      </c>
      <c r="B950" t="s">
        <v>63</v>
      </c>
      <c r="C950" t="s">
        <v>12</v>
      </c>
      <c r="D950">
        <v>112414</v>
      </c>
      <c r="F950" s="7">
        <v>42426</v>
      </c>
      <c r="G950" t="s">
        <v>102</v>
      </c>
      <c r="H950">
        <v>0</v>
      </c>
      <c r="J950" t="s">
        <v>12</v>
      </c>
      <c r="K950">
        <v>112414</v>
      </c>
      <c r="L950" t="s">
        <v>15</v>
      </c>
      <c r="M950" t="s">
        <v>63</v>
      </c>
      <c r="N950" s="12" t="s">
        <v>249</v>
      </c>
      <c r="R950" s="13" t="e">
        <f>ROUND(IF(K950=112414,W950,IF(K950=22115,X950,Y950))*AP950,2)</f>
        <v>#VALUE!</v>
      </c>
      <c r="S950" t="e">
        <f t="shared" si="47"/>
        <v>#VALUE!</v>
      </c>
      <c r="T950"/>
      <c r="U950" t="e">
        <f>SUMPRODUCT(--($D$2:M949=M950), --($B$2:K949=22115),$H$2:Q949)</f>
        <v>#VALUE!</v>
      </c>
      <c r="V950" t="e">
        <f>SUMPRODUCT(--($D$2:M949=M950), --($B$2:K949=52815),$H$2:Q949)</f>
        <v>#VALUE!</v>
      </c>
      <c r="W950" s="15" t="e">
        <f>T950/S950</f>
        <v>#VALUE!</v>
      </c>
      <c r="X950" s="15" t="e">
        <f>U950/S950</f>
        <v>#VALUE!</v>
      </c>
      <c r="Y950" s="15" t="e">
        <f>V950/S950</f>
        <v>#VALUE!</v>
      </c>
      <c r="Z950" t="s">
        <v>243</v>
      </c>
      <c r="AB950" t="s">
        <v>244</v>
      </c>
      <c r="AC950" s="7">
        <f>AK950</f>
        <v>42426</v>
      </c>
      <c r="AD950" t="s">
        <v>102</v>
      </c>
      <c r="AF950" t="str">
        <f>"Cash From "&amp;AI950</f>
        <v>Cash From Dividend from CLCT - Mt - 112414</v>
      </c>
      <c r="AG950" s="16" t="e">
        <f>R950</f>
        <v>#VALUE!</v>
      </c>
      <c r="AI950" t="str">
        <f t="shared" si="48"/>
        <v>Dividend from CLCT - Mt - 112414</v>
      </c>
      <c r="AK950" s="18">
        <v>42426</v>
      </c>
      <c r="AL950" s="19" t="s">
        <v>480</v>
      </c>
      <c r="AM950" s="20" t="s">
        <v>328</v>
      </c>
      <c r="AN950" s="20" t="s">
        <v>329</v>
      </c>
      <c r="AO950" s="21" t="s">
        <v>329</v>
      </c>
      <c r="AP950" s="22">
        <v>5.53</v>
      </c>
    </row>
    <row r="951" spans="1:42" hidden="1" x14ac:dyDescent="0.35">
      <c r="A951" t="s">
        <v>845</v>
      </c>
      <c r="B951" t="s">
        <v>52</v>
      </c>
      <c r="C951" t="s">
        <v>12</v>
      </c>
      <c r="D951">
        <v>112414</v>
      </c>
      <c r="F951" s="7">
        <v>42426</v>
      </c>
      <c r="G951" t="s">
        <v>587</v>
      </c>
      <c r="H951">
        <v>0</v>
      </c>
      <c r="J951" t="s">
        <v>12</v>
      </c>
      <c r="K951">
        <v>112414</v>
      </c>
      <c r="L951" t="s">
        <v>15</v>
      </c>
      <c r="M951" t="str">
        <f>M950</f>
        <v>CLCT</v>
      </c>
      <c r="N951" s="12" t="str">
        <f>AL950</f>
        <v>15.7900 SHRS COLLECTORS UNIVERSE INC COM NEW RD 02/17 PD 02/26/16</v>
      </c>
      <c r="O951" s="12" t="str">
        <f>LEFT(N951,(FIND(" ",N951,1)-1))</f>
        <v>15.7900</v>
      </c>
      <c r="P951" s="12" t="e">
        <f>_xlfn.NUMBERVALUE(O951)=S951</f>
        <v>#VALUE!</v>
      </c>
      <c r="S951" t="e">
        <f t="shared" si="47"/>
        <v>#VALUE!</v>
      </c>
      <c r="T951"/>
      <c r="U951" t="e">
        <f>SUMPRODUCT(--($D$2:M950=M951), --($B$2:K950=22115),$H$2:Q950)</f>
        <v>#VALUE!</v>
      </c>
      <c r="V951" t="e">
        <f>SUMPRODUCT(--($D$2:M950=M951), --($B$2:K950=52815),$H$2:Q950)</f>
        <v>#VALUE!</v>
      </c>
      <c r="W951" s="15"/>
      <c r="X951" s="15"/>
      <c r="Y951" s="15"/>
      <c r="Z951" t="s">
        <v>243</v>
      </c>
      <c r="AB951" t="s">
        <v>244</v>
      </c>
      <c r="AC951" s="7">
        <f>AC950</f>
        <v>42426</v>
      </c>
      <c r="AD951" t="str">
        <f>M951&amp;" - "&amp;L951&amp;" - "&amp;J951&amp;" - "&amp;K951</f>
        <v>CLCT - Div - Mt - 112414</v>
      </c>
      <c r="AG951" s="13" t="e">
        <f>-AG950</f>
        <v>#VALUE!</v>
      </c>
      <c r="AI951" t="str">
        <f t="shared" si="48"/>
        <v>Dividend from CLCT - Mt - 112414</v>
      </c>
      <c r="AK951" s="18"/>
      <c r="AL951" s="19"/>
      <c r="AM951" s="20"/>
      <c r="AN951" s="20"/>
      <c r="AO951" s="21"/>
      <c r="AP951" s="22"/>
    </row>
    <row r="952" spans="1:42" hidden="1" x14ac:dyDescent="0.35">
      <c r="A952" t="s">
        <v>845</v>
      </c>
      <c r="B952" t="s">
        <v>52</v>
      </c>
      <c r="C952" t="s">
        <v>12</v>
      </c>
      <c r="D952">
        <v>112414</v>
      </c>
      <c r="F952" s="7">
        <v>42426</v>
      </c>
      <c r="G952" t="s">
        <v>102</v>
      </c>
      <c r="H952">
        <v>0</v>
      </c>
      <c r="J952" t="s">
        <v>12</v>
      </c>
      <c r="K952">
        <v>112414</v>
      </c>
      <c r="L952" t="s">
        <v>15</v>
      </c>
      <c r="M952" t="s">
        <v>52</v>
      </c>
      <c r="N952" s="12" t="s">
        <v>249</v>
      </c>
      <c r="R952" s="13" t="e">
        <f>ROUND(IF(K952=112414,W952,IF(K952=22115,X952,Y952))*AP952,2)</f>
        <v>#VALUE!</v>
      </c>
      <c r="S952" t="e">
        <f t="shared" si="47"/>
        <v>#VALUE!</v>
      </c>
      <c r="T952"/>
      <c r="U952" t="e">
        <f>SUMPRODUCT(--($D$2:M945=M952), --($B$2:K945=22115),$H$2:Q945)</f>
        <v>#VALUE!</v>
      </c>
      <c r="V952" t="e">
        <f>SUMPRODUCT(--($D$2:M945=M952), --($B$2:K945=52815),$H$2:Q945)</f>
        <v>#VALUE!</v>
      </c>
      <c r="W952" s="15" t="e">
        <f>T952/S952</f>
        <v>#VALUE!</v>
      </c>
      <c r="X952" s="15" t="e">
        <f>U952/S952</f>
        <v>#VALUE!</v>
      </c>
      <c r="Y952" s="15" t="e">
        <f>V952/S952</f>
        <v>#VALUE!</v>
      </c>
      <c r="Z952" t="s">
        <v>243</v>
      </c>
      <c r="AB952" t="s">
        <v>244</v>
      </c>
      <c r="AC952" s="7">
        <f>AK952</f>
        <v>42426</v>
      </c>
      <c r="AD952" t="s">
        <v>102</v>
      </c>
      <c r="AF952" t="str">
        <f>"Cash From "&amp;AI952</f>
        <v>Cash From Dividend from WSTG - Mt - 112414</v>
      </c>
      <c r="AG952" s="16" t="e">
        <f>R952</f>
        <v>#VALUE!</v>
      </c>
      <c r="AI952" t="str">
        <f t="shared" si="48"/>
        <v>Dividend from WSTG - Mt - 112414</v>
      </c>
      <c r="AK952" s="18">
        <v>42426</v>
      </c>
      <c r="AL952" s="19" t="s">
        <v>479</v>
      </c>
      <c r="AM952" s="20" t="s">
        <v>328</v>
      </c>
      <c r="AN952" s="20" t="s">
        <v>329</v>
      </c>
      <c r="AO952" s="21" t="s">
        <v>329</v>
      </c>
      <c r="AP952" s="22">
        <v>3.35</v>
      </c>
    </row>
    <row r="953" spans="1:42" hidden="1" x14ac:dyDescent="0.35">
      <c r="A953" t="s">
        <v>317</v>
      </c>
      <c r="C953" t="s">
        <v>12</v>
      </c>
      <c r="F953" s="7">
        <v>42430</v>
      </c>
      <c r="G953" t="s">
        <v>101</v>
      </c>
      <c r="H953">
        <v>547.69000000000005</v>
      </c>
      <c r="S953"/>
      <c r="T953"/>
      <c r="U953"/>
      <c r="V953"/>
      <c r="W953" s="15"/>
      <c r="X953" s="15"/>
      <c r="Y953" s="15"/>
      <c r="Z953" t="s">
        <v>243</v>
      </c>
      <c r="AB953" t="s">
        <v>244</v>
      </c>
      <c r="AC953" s="7">
        <f>AC952</f>
        <v>42426</v>
      </c>
      <c r="AD953" t="s">
        <v>101</v>
      </c>
      <c r="AG953" s="13" t="e">
        <f>-AG952</f>
        <v>#VALUE!</v>
      </c>
      <c r="AI953" t="s">
        <v>318</v>
      </c>
      <c r="AK953" s="18"/>
      <c r="AL953" s="19"/>
      <c r="AM953" s="20"/>
      <c r="AN953" s="20"/>
      <c r="AO953" s="21"/>
      <c r="AP953" s="22"/>
    </row>
    <row r="954" spans="1:42" hidden="1" x14ac:dyDescent="0.35">
      <c r="A954" t="s">
        <v>317</v>
      </c>
      <c r="C954" t="s">
        <v>12</v>
      </c>
      <c r="F954" s="7">
        <v>42430</v>
      </c>
      <c r="G954" t="s">
        <v>102</v>
      </c>
      <c r="H954">
        <v>-547.69000000000005</v>
      </c>
      <c r="S954"/>
      <c r="T954"/>
      <c r="U954"/>
      <c r="V954"/>
      <c r="W954" s="15"/>
      <c r="X954" s="15"/>
      <c r="Y954" s="15"/>
      <c r="Z954" t="s">
        <v>243</v>
      </c>
      <c r="AB954" t="s">
        <v>244</v>
      </c>
      <c r="AC954" s="7">
        <f>AK954</f>
        <v>42430</v>
      </c>
      <c r="AD954" t="s">
        <v>102</v>
      </c>
      <c r="AF954" t="s">
        <v>317</v>
      </c>
      <c r="AG954" s="13">
        <f>AP954</f>
        <v>-547.69000000000005</v>
      </c>
      <c r="AI954" t="s">
        <v>318</v>
      </c>
      <c r="AK954" s="18">
        <v>42430</v>
      </c>
      <c r="AL954" s="19" t="s">
        <v>344</v>
      </c>
      <c r="AM954" s="20" t="s">
        <v>345</v>
      </c>
      <c r="AN954" s="20" t="s">
        <v>329</v>
      </c>
      <c r="AO954" s="21" t="s">
        <v>329</v>
      </c>
      <c r="AP954" s="22">
        <v>-547.69000000000005</v>
      </c>
    </row>
    <row r="955" spans="1:42" hidden="1" x14ac:dyDescent="0.35">
      <c r="A955" t="s">
        <v>845</v>
      </c>
      <c r="B955" t="s">
        <v>32</v>
      </c>
      <c r="C955" t="s">
        <v>12</v>
      </c>
      <c r="D955">
        <v>22115</v>
      </c>
      <c r="F955" s="7">
        <v>42436</v>
      </c>
      <c r="G955" t="s">
        <v>587</v>
      </c>
      <c r="H955">
        <v>0</v>
      </c>
      <c r="J955" t="s">
        <v>12</v>
      </c>
      <c r="K955">
        <v>22115</v>
      </c>
      <c r="L955" t="s">
        <v>15</v>
      </c>
      <c r="M955" t="str">
        <f>M952</f>
        <v>WSTG</v>
      </c>
      <c r="S955" t="e">
        <f t="shared" ref="S955:S960" si="49">SUM(T955:V955)</f>
        <v>#VALUE!</v>
      </c>
      <c r="T955"/>
      <c r="U955" t="e">
        <f>SUMPRODUCT(--($D$2:M954=M955), --($B$2:K954=22115),$H$2:Q954)</f>
        <v>#VALUE!</v>
      </c>
      <c r="V955" t="e">
        <f>SUMPRODUCT(--($D$2:M954=M955), --($B$2:K954=52815),$H$2:Q954)</f>
        <v>#VALUE!</v>
      </c>
      <c r="W955" s="15"/>
      <c r="X955" s="15"/>
      <c r="Y955" s="15"/>
      <c r="Z955" t="s">
        <v>243</v>
      </c>
      <c r="AB955" t="s">
        <v>244</v>
      </c>
      <c r="AC955" s="7">
        <f>AC952</f>
        <v>42426</v>
      </c>
      <c r="AD955" t="str">
        <f>M955&amp;" - "&amp;L955&amp;" - "&amp;J955&amp;" - "&amp;K955</f>
        <v>WSTG - Div - Mt - 22115</v>
      </c>
      <c r="AG955" s="13">
        <f>-AG954</f>
        <v>547.69000000000005</v>
      </c>
      <c r="AI955" t="str">
        <f t="shared" ref="AI955:AI960" si="50">"Dividend from "&amp;M955&amp;" - "&amp;J955&amp;" - "&amp;K955</f>
        <v>Dividend from WSTG - Mt - 22115</v>
      </c>
      <c r="AK955" s="18"/>
      <c r="AL955" s="19"/>
      <c r="AM955" s="20"/>
      <c r="AN955" s="20"/>
      <c r="AO955" s="21"/>
      <c r="AP955" s="22"/>
    </row>
    <row r="956" spans="1:42" hidden="1" x14ac:dyDescent="0.35">
      <c r="A956" t="s">
        <v>845</v>
      </c>
      <c r="B956" t="s">
        <v>32</v>
      </c>
      <c r="C956" t="s">
        <v>12</v>
      </c>
      <c r="D956">
        <v>22115</v>
      </c>
      <c r="F956" s="7">
        <v>42436</v>
      </c>
      <c r="G956" t="s">
        <v>102</v>
      </c>
      <c r="H956">
        <v>0</v>
      </c>
      <c r="J956" t="s">
        <v>12</v>
      </c>
      <c r="K956">
        <v>22115</v>
      </c>
      <c r="L956" t="s">
        <v>15</v>
      </c>
      <c r="M956">
        <f>M954</f>
        <v>0</v>
      </c>
      <c r="N956" s="12" t="s">
        <v>249</v>
      </c>
      <c r="R956" s="13" t="e">
        <f>ROUND(IF(K956=112414,W956,IF(K956=22115,X956,Y956))*AP954,2)</f>
        <v>#VALUE!</v>
      </c>
      <c r="S956" t="e">
        <f t="shared" si="49"/>
        <v>#VALUE!</v>
      </c>
      <c r="T956"/>
      <c r="U956" t="e">
        <f>SUMPRODUCT(--($D$2:M955=M956), --($B$2:K955=22115),$H$2:Q955)</f>
        <v>#VALUE!</v>
      </c>
      <c r="V956" t="e">
        <f>SUMPRODUCT(--($D$2:M955=M956), --($B$2:K955=52815),$H$2:Q955)</f>
        <v>#VALUE!</v>
      </c>
      <c r="W956" s="15" t="e">
        <f>T956/S956</f>
        <v>#VALUE!</v>
      </c>
      <c r="X956" s="15" t="e">
        <f>U956/S956</f>
        <v>#VALUE!</v>
      </c>
      <c r="Y956" s="15" t="e">
        <f>V956/S956</f>
        <v>#VALUE!</v>
      </c>
      <c r="Z956" t="s">
        <v>243</v>
      </c>
      <c r="AB956" t="s">
        <v>244</v>
      </c>
      <c r="AC956" s="7">
        <f>AC954</f>
        <v>42430</v>
      </c>
      <c r="AD956" t="s">
        <v>102</v>
      </c>
      <c r="AF956" t="str">
        <f>"Cash From "&amp;AI956</f>
        <v>Cash From Dividend from 0 - Mt - 22115</v>
      </c>
      <c r="AG956" s="16" t="e">
        <f>R956</f>
        <v>#VALUE!</v>
      </c>
      <c r="AI956" t="str">
        <f t="shared" si="50"/>
        <v>Dividend from 0 - Mt - 22115</v>
      </c>
      <c r="AK956" s="18"/>
      <c r="AL956" s="19"/>
      <c r="AM956" s="20"/>
      <c r="AN956" s="20"/>
      <c r="AO956" s="21"/>
      <c r="AP956" s="22"/>
    </row>
    <row r="957" spans="1:42" hidden="1" x14ac:dyDescent="0.35">
      <c r="A957" t="s">
        <v>845</v>
      </c>
      <c r="B957" t="s">
        <v>32</v>
      </c>
      <c r="C957" t="s">
        <v>12</v>
      </c>
      <c r="D957">
        <v>52815</v>
      </c>
      <c r="F957" s="7">
        <v>42436</v>
      </c>
      <c r="G957" t="s">
        <v>102</v>
      </c>
      <c r="H957">
        <v>1.57</v>
      </c>
      <c r="J957" t="s">
        <v>12</v>
      </c>
      <c r="K957">
        <v>52815</v>
      </c>
      <c r="L957" t="s">
        <v>15</v>
      </c>
      <c r="M957" t="str">
        <f>M955</f>
        <v>WSTG</v>
      </c>
      <c r="N957" s="12" t="s">
        <v>249</v>
      </c>
      <c r="R957" s="13">
        <f>AP953-R953-R955</f>
        <v>0</v>
      </c>
      <c r="S957" t="e">
        <f t="shared" si="49"/>
        <v>#VALUE!</v>
      </c>
      <c r="T957"/>
      <c r="U957" t="e">
        <f>SUMPRODUCT(--($D$2:M956=M957), --($B$2:K956=22115),$H$2:Q956)</f>
        <v>#VALUE!</v>
      </c>
      <c r="V957" t="e">
        <f>SUMPRODUCT(--($D$2:M956=M957), --($B$2:K956=52815),$H$2:Q956)</f>
        <v>#VALUE!</v>
      </c>
      <c r="W957" s="15" t="e">
        <f>T957/S957</f>
        <v>#VALUE!</v>
      </c>
      <c r="X957" s="15" t="e">
        <f>U957/S957</f>
        <v>#VALUE!</v>
      </c>
      <c r="Y957" s="15" t="e">
        <f>V957/S957</f>
        <v>#VALUE!</v>
      </c>
      <c r="Z957" t="s">
        <v>243</v>
      </c>
      <c r="AB957" t="s">
        <v>244</v>
      </c>
      <c r="AC957" s="7">
        <f>AC955</f>
        <v>42426</v>
      </c>
      <c r="AD957" t="s">
        <v>102</v>
      </c>
      <c r="AF957" t="str">
        <f>"Cash From "&amp;AI957</f>
        <v>Cash From Dividend from WSTG - Mt - 52815</v>
      </c>
      <c r="AG957" s="16">
        <f>R957</f>
        <v>0</v>
      </c>
      <c r="AI957" t="str">
        <f t="shared" si="50"/>
        <v>Dividend from WSTG - Mt - 52815</v>
      </c>
      <c r="AK957" s="18"/>
      <c r="AL957" s="19"/>
      <c r="AM957" s="20"/>
      <c r="AN957" s="20"/>
      <c r="AO957" s="21"/>
      <c r="AP957" s="22"/>
    </row>
    <row r="958" spans="1:42" hidden="1" x14ac:dyDescent="0.35">
      <c r="A958" t="s">
        <v>845</v>
      </c>
      <c r="B958" t="s">
        <v>32</v>
      </c>
      <c r="C958" t="s">
        <v>12</v>
      </c>
      <c r="D958">
        <v>52815</v>
      </c>
      <c r="F958" s="7">
        <v>42436</v>
      </c>
      <c r="G958" t="s">
        <v>587</v>
      </c>
      <c r="H958">
        <v>-1.57</v>
      </c>
      <c r="J958" t="s">
        <v>12</v>
      </c>
      <c r="K958">
        <v>52815</v>
      </c>
      <c r="L958" t="s">
        <v>15</v>
      </c>
      <c r="M958" t="str">
        <f>M955</f>
        <v>WSTG</v>
      </c>
      <c r="S958" t="e">
        <f t="shared" si="49"/>
        <v>#VALUE!</v>
      </c>
      <c r="T958"/>
      <c r="U958" t="e">
        <f>SUMPRODUCT(--($D$2:M957=M958), --($B$2:K957=22115),$H$2:Q957)</f>
        <v>#VALUE!</v>
      </c>
      <c r="V958" t="e">
        <f>SUMPRODUCT(--($D$2:M957=M958), --($B$2:K957=52815),$H$2:Q957)</f>
        <v>#VALUE!</v>
      </c>
      <c r="W958" s="15"/>
      <c r="X958" s="15"/>
      <c r="Y958" s="15"/>
      <c r="Z958" t="s">
        <v>243</v>
      </c>
      <c r="AB958" t="s">
        <v>244</v>
      </c>
      <c r="AC958" s="7">
        <f>AC955</f>
        <v>42426</v>
      </c>
      <c r="AD958" t="str">
        <f>M958&amp;" - "&amp;L958&amp;" - "&amp;J958&amp;" - "&amp;K958</f>
        <v>WSTG - Div - Mt - 52815</v>
      </c>
      <c r="AG958" s="13">
        <f>-AG957</f>
        <v>0</v>
      </c>
      <c r="AI958" t="str">
        <f t="shared" si="50"/>
        <v>Dividend from WSTG - Mt - 52815</v>
      </c>
      <c r="AK958" s="18"/>
      <c r="AL958" s="19"/>
      <c r="AM958" s="20"/>
      <c r="AN958" s="20"/>
      <c r="AO958" s="21"/>
      <c r="AP958" s="22"/>
    </row>
    <row r="959" spans="1:42" hidden="1" x14ac:dyDescent="0.35">
      <c r="A959" t="s">
        <v>845</v>
      </c>
      <c r="B959" t="s">
        <v>32</v>
      </c>
      <c r="C959" t="s">
        <v>12</v>
      </c>
      <c r="D959">
        <v>112414</v>
      </c>
      <c r="F959" s="7">
        <v>42436</v>
      </c>
      <c r="G959" t="s">
        <v>587</v>
      </c>
      <c r="H959">
        <v>0</v>
      </c>
      <c r="J959" t="s">
        <v>12</v>
      </c>
      <c r="K959">
        <v>112414</v>
      </c>
      <c r="L959" t="s">
        <v>15</v>
      </c>
      <c r="M959" t="str">
        <f>M958</f>
        <v>WSTG</v>
      </c>
      <c r="N959" s="12">
        <f>AL958</f>
        <v>0</v>
      </c>
      <c r="O959" s="12" t="e">
        <f>LEFT(N959,(FIND(" ",N959,1)-1))</f>
        <v>#VALUE!</v>
      </c>
      <c r="P959" s="12" t="e">
        <f>_xlfn.NUMBERVALUE(O959)=S959</f>
        <v>#VALUE!</v>
      </c>
      <c r="S959" t="e">
        <f t="shared" si="49"/>
        <v>#VALUE!</v>
      </c>
      <c r="T959"/>
      <c r="U959" t="e">
        <f>SUMPRODUCT(--($D$2:M958=M959), --($B$2:K958=22115),$H$2:Q958)</f>
        <v>#VALUE!</v>
      </c>
      <c r="V959" t="e">
        <f>SUMPRODUCT(--($D$2:M958=M959), --($B$2:K958=52815),$H$2:Q958)</f>
        <v>#VALUE!</v>
      </c>
      <c r="W959" s="15"/>
      <c r="X959" s="15"/>
      <c r="Y959" s="15"/>
      <c r="Z959" t="s">
        <v>243</v>
      </c>
      <c r="AB959" t="s">
        <v>244</v>
      </c>
      <c r="AC959" s="7">
        <f>AC958</f>
        <v>42426</v>
      </c>
      <c r="AD959" t="str">
        <f>M959&amp;" - "&amp;L959&amp;" - "&amp;J959&amp;" - "&amp;K959</f>
        <v>WSTG - Div - Mt - 112414</v>
      </c>
      <c r="AG959" s="13">
        <f>-AG958</f>
        <v>0</v>
      </c>
      <c r="AI959" t="str">
        <f t="shared" si="50"/>
        <v>Dividend from WSTG - Mt - 112414</v>
      </c>
      <c r="AK959" s="18"/>
      <c r="AL959" s="19"/>
      <c r="AM959" s="20"/>
      <c r="AN959" s="20"/>
      <c r="AO959" s="21"/>
      <c r="AP959" s="22"/>
    </row>
    <row r="960" spans="1:42" hidden="1" x14ac:dyDescent="0.35">
      <c r="A960" t="s">
        <v>845</v>
      </c>
      <c r="B960" t="s">
        <v>32</v>
      </c>
      <c r="C960" t="s">
        <v>12</v>
      </c>
      <c r="D960">
        <v>112414</v>
      </c>
      <c r="F960" s="7">
        <v>42436</v>
      </c>
      <c r="G960" t="s">
        <v>102</v>
      </c>
      <c r="H960">
        <v>0</v>
      </c>
      <c r="J960" t="s">
        <v>12</v>
      </c>
      <c r="K960">
        <v>112414</v>
      </c>
      <c r="L960" t="s">
        <v>15</v>
      </c>
      <c r="M960" t="s">
        <v>32</v>
      </c>
      <c r="N960" s="12" t="s">
        <v>249</v>
      </c>
      <c r="R960" s="13" t="e">
        <f>ROUND(IF(K960=112414,W960,IF(K960=22115,X960,Y960))*AP960,2)</f>
        <v>#VALUE!</v>
      </c>
      <c r="S960" t="e">
        <f t="shared" si="49"/>
        <v>#VALUE!</v>
      </c>
      <c r="T960"/>
      <c r="U960" t="e">
        <f>SUMPRODUCT(--($D$2:M959=M960), --($B$2:K959=22115),$H$2:Q959)</f>
        <v>#VALUE!</v>
      </c>
      <c r="V960" t="e">
        <f>SUMPRODUCT(--($D$2:M959=M960), --($B$2:K959=52815),$H$2:Q959)</f>
        <v>#VALUE!</v>
      </c>
      <c r="W960" s="15" t="e">
        <f>T960/S960</f>
        <v>#VALUE!</v>
      </c>
      <c r="X960" s="15" t="e">
        <f>U960/S960</f>
        <v>#VALUE!</v>
      </c>
      <c r="Y960" s="15" t="e">
        <f>V960/S960</f>
        <v>#VALUE!</v>
      </c>
      <c r="Z960" t="s">
        <v>243</v>
      </c>
      <c r="AB960" t="s">
        <v>244</v>
      </c>
      <c r="AC960" s="7">
        <f>AK960</f>
        <v>42436</v>
      </c>
      <c r="AD960" t="s">
        <v>102</v>
      </c>
      <c r="AF960" t="str">
        <f>"Cash From "&amp;AI960</f>
        <v>Cash From Dividend from DLX - Mt - 112414</v>
      </c>
      <c r="AG960" s="16" t="e">
        <f>R960</f>
        <v>#VALUE!</v>
      </c>
      <c r="AI960" t="str">
        <f t="shared" si="50"/>
        <v>Dividend from DLX - Mt - 112414</v>
      </c>
      <c r="AK960" s="18">
        <v>42436</v>
      </c>
      <c r="AL960" s="19" t="s">
        <v>481</v>
      </c>
      <c r="AM960" s="20" t="s">
        <v>328</v>
      </c>
      <c r="AN960" s="20" t="s">
        <v>329</v>
      </c>
      <c r="AO960" s="21" t="s">
        <v>329</v>
      </c>
      <c r="AP960" s="22">
        <v>1.57</v>
      </c>
    </row>
    <row r="961" spans="1:43" hidden="1" x14ac:dyDescent="0.35">
      <c r="A961" t="s">
        <v>862</v>
      </c>
      <c r="C961" t="s">
        <v>12</v>
      </c>
      <c r="F961" s="7">
        <v>42437</v>
      </c>
      <c r="G961" t="s">
        <v>101</v>
      </c>
      <c r="H961">
        <v>386.1</v>
      </c>
      <c r="S961"/>
      <c r="T961"/>
      <c r="U961"/>
      <c r="V961"/>
      <c r="W961" s="15"/>
      <c r="X961" s="15"/>
      <c r="Y961" s="15"/>
      <c r="Z961" t="s">
        <v>243</v>
      </c>
      <c r="AB961" t="s">
        <v>244</v>
      </c>
      <c r="AC961" s="7">
        <v>42437</v>
      </c>
      <c r="AD961" t="s">
        <v>209</v>
      </c>
      <c r="AG961" s="13">
        <v>386.1</v>
      </c>
      <c r="AI961" t="s">
        <v>209</v>
      </c>
      <c r="AK961" s="27"/>
      <c r="AL961" s="54"/>
      <c r="AM961" s="55"/>
      <c r="AN961" s="55"/>
      <c r="AO961" s="56"/>
      <c r="AP961" s="26"/>
      <c r="AQ961" s="25"/>
    </row>
    <row r="962" spans="1:43" hidden="1" x14ac:dyDescent="0.35">
      <c r="A962" t="s">
        <v>862</v>
      </c>
      <c r="C962" t="s">
        <v>12</v>
      </c>
      <c r="F962" s="7">
        <v>42437</v>
      </c>
      <c r="G962" t="s">
        <v>102</v>
      </c>
      <c r="H962">
        <v>-386.1</v>
      </c>
      <c r="S962"/>
      <c r="T962"/>
      <c r="U962"/>
      <c r="V962"/>
      <c r="W962" s="15"/>
      <c r="X962" s="15"/>
      <c r="Y962" s="15"/>
      <c r="Z962" t="s">
        <v>243</v>
      </c>
      <c r="AB962" t="s">
        <v>244</v>
      </c>
      <c r="AC962" s="7">
        <v>42437</v>
      </c>
      <c r="AD962" t="s">
        <v>102</v>
      </c>
      <c r="AF962" t="s">
        <v>484</v>
      </c>
      <c r="AG962" s="13">
        <v>-386.1</v>
      </c>
      <c r="AI962" t="s">
        <v>209</v>
      </c>
      <c r="AK962" s="27"/>
      <c r="AL962" s="54"/>
      <c r="AM962" s="55"/>
      <c r="AN962" s="55"/>
      <c r="AO962" s="56"/>
      <c r="AP962" s="26"/>
      <c r="AQ962" s="25"/>
    </row>
    <row r="963" spans="1:43" hidden="1" x14ac:dyDescent="0.35">
      <c r="A963" t="s">
        <v>849</v>
      </c>
      <c r="B963" t="s">
        <v>42</v>
      </c>
      <c r="C963" t="s">
        <v>12</v>
      </c>
      <c r="D963">
        <v>22115</v>
      </c>
      <c r="E963"/>
      <c r="F963" s="7">
        <v>42437</v>
      </c>
      <c r="G963" t="s">
        <v>102</v>
      </c>
      <c r="H963">
        <v>386.1</v>
      </c>
      <c r="J963" t="s">
        <v>12</v>
      </c>
      <c r="K963">
        <v>22115</v>
      </c>
      <c r="M963" t="s">
        <v>42</v>
      </c>
      <c r="N963" s="12" t="s">
        <v>249</v>
      </c>
      <c r="Q963"/>
      <c r="Z963" t="s">
        <v>243</v>
      </c>
      <c r="AB963" t="s">
        <v>244</v>
      </c>
      <c r="AC963" s="7">
        <v>42437</v>
      </c>
      <c r="AD963" t="s">
        <v>102</v>
      </c>
      <c r="AF963" t="s">
        <v>483</v>
      </c>
      <c r="AG963" s="13">
        <v>386.1</v>
      </c>
      <c r="AI963" t="s">
        <v>482</v>
      </c>
      <c r="AK963" s="27"/>
      <c r="AL963" s="54"/>
      <c r="AM963" s="55"/>
      <c r="AN963" s="55"/>
      <c r="AO963" s="56"/>
      <c r="AP963" s="26"/>
      <c r="AQ963" s="25"/>
    </row>
    <row r="964" spans="1:43" hidden="1" x14ac:dyDescent="0.35">
      <c r="A964" t="s">
        <v>849</v>
      </c>
      <c r="B964" t="s">
        <v>42</v>
      </c>
      <c r="C964" t="s">
        <v>12</v>
      </c>
      <c r="D964">
        <v>22115</v>
      </c>
      <c r="E964"/>
      <c r="F964" s="7">
        <v>42437</v>
      </c>
      <c r="G964" t="s">
        <v>630</v>
      </c>
      <c r="H964">
        <v>0</v>
      </c>
      <c r="J964" t="s">
        <v>12</v>
      </c>
      <c r="K964">
        <v>22115</v>
      </c>
      <c r="L964" t="s">
        <v>20</v>
      </c>
      <c r="M964" t="s">
        <v>42</v>
      </c>
      <c r="Q964"/>
      <c r="T964"/>
      <c r="U964"/>
      <c r="V964"/>
      <c r="W964" s="15"/>
      <c r="X964" s="15"/>
      <c r="Y964" s="15"/>
      <c r="Z964" t="s">
        <v>243</v>
      </c>
      <c r="AB964" t="s">
        <v>244</v>
      </c>
      <c r="AC964" s="7">
        <v>42437</v>
      </c>
      <c r="AD964" t="s">
        <v>207</v>
      </c>
      <c r="AG964" s="13">
        <v>0</v>
      </c>
      <c r="AI964" t="s">
        <v>482</v>
      </c>
      <c r="AK964" s="27"/>
      <c r="AL964" s="28"/>
      <c r="AM964" s="29"/>
      <c r="AN964" s="29"/>
      <c r="AO964" s="26"/>
      <c r="AP964" s="26"/>
      <c r="AQ964" s="25"/>
    </row>
    <row r="965" spans="1:43" hidden="1" x14ac:dyDescent="0.35">
      <c r="A965" t="s">
        <v>849</v>
      </c>
      <c r="B965" t="s">
        <v>42</v>
      </c>
      <c r="C965" t="s">
        <v>12</v>
      </c>
      <c r="D965">
        <v>22115</v>
      </c>
      <c r="E965"/>
      <c r="F965" s="7">
        <v>42437</v>
      </c>
      <c r="G965" t="s">
        <v>631</v>
      </c>
      <c r="H965">
        <v>0</v>
      </c>
      <c r="J965" t="s">
        <v>12</v>
      </c>
      <c r="K965">
        <v>22115</v>
      </c>
      <c r="L965" t="s">
        <v>21</v>
      </c>
      <c r="M965" t="s">
        <v>42</v>
      </c>
      <c r="Q965"/>
      <c r="T965"/>
      <c r="U965"/>
      <c r="V965"/>
      <c r="W965" s="15"/>
      <c r="X965" s="15"/>
      <c r="Y965" s="15"/>
      <c r="Z965" t="s">
        <v>243</v>
      </c>
      <c r="AB965" t="s">
        <v>244</v>
      </c>
      <c r="AC965" s="7">
        <v>42437</v>
      </c>
      <c r="AD965" t="s">
        <v>208</v>
      </c>
      <c r="AG965" s="13">
        <v>0</v>
      </c>
      <c r="AI965" t="s">
        <v>482</v>
      </c>
      <c r="AK965" s="27"/>
      <c r="AL965" s="28"/>
      <c r="AM965" s="29"/>
      <c r="AN965" s="29"/>
      <c r="AO965" s="26"/>
      <c r="AP965" s="26"/>
      <c r="AQ965" s="25"/>
    </row>
    <row r="966" spans="1:43" hidden="1" x14ac:dyDescent="0.35">
      <c r="A966" t="s">
        <v>849</v>
      </c>
      <c r="B966" t="s">
        <v>42</v>
      </c>
      <c r="C966" t="s">
        <v>12</v>
      </c>
      <c r="D966">
        <v>22115</v>
      </c>
      <c r="E966"/>
      <c r="F966" s="7">
        <v>42437</v>
      </c>
      <c r="G966" t="s">
        <v>796</v>
      </c>
      <c r="H966">
        <v>-0.36</v>
      </c>
      <c r="J966" t="s">
        <v>12</v>
      </c>
      <c r="K966">
        <v>22115</v>
      </c>
      <c r="L966" t="s">
        <v>589</v>
      </c>
      <c r="M966" t="s">
        <v>42</v>
      </c>
      <c r="Q966"/>
      <c r="T966"/>
      <c r="U966"/>
      <c r="V966"/>
      <c r="W966" s="15"/>
      <c r="X966" s="15"/>
      <c r="Y966" s="15"/>
      <c r="Z966" t="s">
        <v>243</v>
      </c>
      <c r="AB966" t="s">
        <v>244</v>
      </c>
      <c r="AC966" s="7">
        <v>42437</v>
      </c>
      <c r="AD966" t="s">
        <v>620</v>
      </c>
      <c r="AG966" s="13">
        <v>-0.36</v>
      </c>
      <c r="AI966" t="s">
        <v>482</v>
      </c>
      <c r="AK966" s="34">
        <v>0.36</v>
      </c>
      <c r="AL966" s="35">
        <f>(0.36/22.13)*22</f>
        <v>0.35788522367826481</v>
      </c>
      <c r="AM966" s="35">
        <f>(0.36/22.13)*0.13</f>
        <v>2.114776321735201E-3</v>
      </c>
      <c r="AN966" s="35"/>
      <c r="AO966" s="50"/>
      <c r="AP966" s="26"/>
      <c r="AQ966" s="25"/>
    </row>
    <row r="967" spans="1:43" hidden="1" x14ac:dyDescent="0.35">
      <c r="A967" t="s">
        <v>849</v>
      </c>
      <c r="B967" t="s">
        <v>42</v>
      </c>
      <c r="C967" t="s">
        <v>12</v>
      </c>
      <c r="D967">
        <v>22115</v>
      </c>
      <c r="E967"/>
      <c r="F967" s="7">
        <v>42437</v>
      </c>
      <c r="G967" t="s">
        <v>206</v>
      </c>
      <c r="H967">
        <v>-47.6</v>
      </c>
      <c r="J967" t="s">
        <v>12</v>
      </c>
      <c r="K967">
        <v>22115</v>
      </c>
      <c r="M967" t="s">
        <v>42</v>
      </c>
      <c r="Q967"/>
      <c r="T967"/>
      <c r="U967"/>
      <c r="V967"/>
      <c r="W967" s="15"/>
      <c r="X967" s="15"/>
      <c r="Y967" s="15"/>
      <c r="Z967" t="s">
        <v>243</v>
      </c>
      <c r="AB967" t="s">
        <v>244</v>
      </c>
      <c r="AC967" s="7">
        <v>42437</v>
      </c>
      <c r="AD967" t="s">
        <v>206</v>
      </c>
      <c r="AG967" s="13" t="e">
        <f>-(AG970+AG965+AG966)</f>
        <v>#VALUE!</v>
      </c>
      <c r="AI967" t="s">
        <v>482</v>
      </c>
      <c r="AK967" s="34">
        <v>-340.5</v>
      </c>
      <c r="AL967" s="35"/>
      <c r="AM967" s="35"/>
      <c r="AN967" s="35"/>
      <c r="AO967" s="50"/>
      <c r="AP967" s="26"/>
      <c r="AQ967" s="25"/>
    </row>
    <row r="968" spans="1:43" hidden="1" x14ac:dyDescent="0.35">
      <c r="A968" t="s">
        <v>849</v>
      </c>
      <c r="B968" t="s">
        <v>42</v>
      </c>
      <c r="C968" t="s">
        <v>12</v>
      </c>
      <c r="D968">
        <v>22115</v>
      </c>
      <c r="E968">
        <v>-22.13</v>
      </c>
      <c r="F968" s="7">
        <v>42437</v>
      </c>
      <c r="G968" t="s">
        <v>680</v>
      </c>
      <c r="H968">
        <v>-338.14</v>
      </c>
      <c r="J968" t="s">
        <v>12</v>
      </c>
      <c r="K968">
        <v>22115</v>
      </c>
      <c r="L968" t="s">
        <v>14</v>
      </c>
      <c r="M968" t="s">
        <v>42</v>
      </c>
      <c r="Q968">
        <v>-22.13</v>
      </c>
      <c r="T968"/>
      <c r="U968"/>
      <c r="V968"/>
      <c r="W968" s="15"/>
      <c r="X968" s="15"/>
      <c r="Y968" s="15"/>
      <c r="Z968" t="s">
        <v>243</v>
      </c>
      <c r="AB968" t="s">
        <v>244</v>
      </c>
      <c r="AC968" s="7">
        <v>42437</v>
      </c>
      <c r="AD968" t="s">
        <v>205</v>
      </c>
      <c r="AG968" s="13">
        <v>-338.5</v>
      </c>
      <c r="AI968" t="s">
        <v>482</v>
      </c>
      <c r="AK968" s="34">
        <v>340.14</v>
      </c>
      <c r="AL968" s="35"/>
      <c r="AM968" s="35"/>
      <c r="AN968" s="35"/>
      <c r="AO968" s="50"/>
      <c r="AP968" s="26"/>
      <c r="AQ968" s="25"/>
    </row>
    <row r="969" spans="1:43" hidden="1" x14ac:dyDescent="0.35">
      <c r="A969" t="s">
        <v>845</v>
      </c>
      <c r="B969" t="s">
        <v>36</v>
      </c>
      <c r="C969" t="s">
        <v>12</v>
      </c>
      <c r="D969">
        <v>22115</v>
      </c>
      <c r="F969" s="7">
        <v>42440</v>
      </c>
      <c r="G969" t="s">
        <v>102</v>
      </c>
      <c r="H969">
        <v>2.94</v>
      </c>
      <c r="J969" t="s">
        <v>12</v>
      </c>
      <c r="K969">
        <v>22115</v>
      </c>
      <c r="L969" t="s">
        <v>15</v>
      </c>
      <c r="M969" t="str">
        <f>M967</f>
        <v>PETS</v>
      </c>
      <c r="N969" s="12" t="s">
        <v>249</v>
      </c>
      <c r="R969" s="13" t="e">
        <f>ROUND(IF(K969=112414,W969,IF(K969=22115,X969,Y969))*AP967,2)</f>
        <v>#VALUE!</v>
      </c>
      <c r="S969" t="e">
        <f t="shared" ref="S969:S980" si="51">SUM(T969:V969)</f>
        <v>#VALUE!</v>
      </c>
      <c r="T969"/>
      <c r="U969" t="e">
        <f>SUMPRODUCT(--($D$2:M968=M969), --($B$2:K968=22115),$H$2:Q968)</f>
        <v>#VALUE!</v>
      </c>
      <c r="V969" t="e">
        <f>SUMPRODUCT(--($D$2:M968=M969), --($B$2:K968=52815),$H$2:Q968)</f>
        <v>#VALUE!</v>
      </c>
      <c r="W969" s="15" t="e">
        <f>T969/S969</f>
        <v>#VALUE!</v>
      </c>
      <c r="X969" s="15" t="e">
        <f>U969/S969</f>
        <v>#VALUE!</v>
      </c>
      <c r="Y969" s="15" t="e">
        <f>V969/S969</f>
        <v>#VALUE!</v>
      </c>
      <c r="Z969" t="s">
        <v>243</v>
      </c>
      <c r="AB969" t="s">
        <v>244</v>
      </c>
      <c r="AC969" s="7">
        <f>AC967</f>
        <v>42437</v>
      </c>
      <c r="AD969" t="s">
        <v>102</v>
      </c>
      <c r="AF969" t="str">
        <f>"Cash From "&amp;AI969</f>
        <v>Cash From Dividend from PETS - Mt - 22115</v>
      </c>
      <c r="AG969" s="16" t="e">
        <f>R969</f>
        <v>#VALUE!</v>
      </c>
      <c r="AI969" t="str">
        <f t="shared" ref="AI969:AI980" si="52">"Dividend from "&amp;M969&amp;" - "&amp;J969&amp;" - "&amp;K969</f>
        <v>Dividend from PETS - Mt - 22115</v>
      </c>
      <c r="AK969" s="18"/>
      <c r="AL969" s="19"/>
      <c r="AM969" s="20"/>
      <c r="AN969" s="20"/>
      <c r="AO969" s="21"/>
      <c r="AP969" s="22"/>
    </row>
    <row r="970" spans="1:43" hidden="1" x14ac:dyDescent="0.35">
      <c r="A970" t="s">
        <v>845</v>
      </c>
      <c r="B970" t="s">
        <v>36</v>
      </c>
      <c r="C970" t="s">
        <v>12</v>
      </c>
      <c r="D970">
        <v>22115</v>
      </c>
      <c r="F970" s="7">
        <v>42440</v>
      </c>
      <c r="G970" t="s">
        <v>587</v>
      </c>
      <c r="H970">
        <v>-2.94</v>
      </c>
      <c r="J970" t="s">
        <v>12</v>
      </c>
      <c r="K970">
        <v>22115</v>
      </c>
      <c r="L970" t="s">
        <v>15</v>
      </c>
      <c r="M970" t="str">
        <f>M967</f>
        <v>PETS</v>
      </c>
      <c r="S970" t="e">
        <f t="shared" si="51"/>
        <v>#VALUE!</v>
      </c>
      <c r="T970"/>
      <c r="U970" t="e">
        <f>SUMPRODUCT(--($D$2:M969=M970), --($B$2:K969=22115),$H$2:Q969)</f>
        <v>#VALUE!</v>
      </c>
      <c r="V970" t="e">
        <f>SUMPRODUCT(--($D$2:M969=M970), --($B$2:K969=52815),$H$2:Q969)</f>
        <v>#VALUE!</v>
      </c>
      <c r="W970" s="15"/>
      <c r="X970" s="15"/>
      <c r="Y970" s="15"/>
      <c r="Z970" t="s">
        <v>243</v>
      </c>
      <c r="AB970" t="s">
        <v>244</v>
      </c>
      <c r="AC970" s="7">
        <f>AC967</f>
        <v>42437</v>
      </c>
      <c r="AD970" t="str">
        <f>M970&amp;" - "&amp;L970&amp;" - "&amp;J970&amp;" - "&amp;K970</f>
        <v>PETS - Div - Mt - 22115</v>
      </c>
      <c r="AG970" s="13" t="e">
        <f>-AG969</f>
        <v>#VALUE!</v>
      </c>
      <c r="AI970" t="str">
        <f t="shared" si="52"/>
        <v>Dividend from PETS - Mt - 22115</v>
      </c>
      <c r="AK970" s="18"/>
      <c r="AL970" s="19"/>
      <c r="AM970" s="20"/>
      <c r="AN970" s="20"/>
      <c r="AO970" s="21"/>
      <c r="AP970" s="22"/>
    </row>
    <row r="971" spans="1:43" hidden="1" x14ac:dyDescent="0.35">
      <c r="A971" t="s">
        <v>845</v>
      </c>
      <c r="B971" t="s">
        <v>41</v>
      </c>
      <c r="C971" t="s">
        <v>12</v>
      </c>
      <c r="D971">
        <v>22115</v>
      </c>
      <c r="F971" s="7">
        <v>42440</v>
      </c>
      <c r="G971" t="s">
        <v>102</v>
      </c>
      <c r="H971">
        <v>2.48</v>
      </c>
      <c r="J971" t="s">
        <v>12</v>
      </c>
      <c r="K971">
        <v>22115</v>
      </c>
      <c r="L971" t="s">
        <v>15</v>
      </c>
      <c r="M971" t="str">
        <f>M969</f>
        <v>PETS</v>
      </c>
      <c r="N971" s="12" t="s">
        <v>249</v>
      </c>
      <c r="R971" s="13" t="e">
        <f>ROUND(IF(K971=112414,W971,IF(K971=22115,X971,Y971))*AP969,2)</f>
        <v>#VALUE!</v>
      </c>
      <c r="S971" t="e">
        <f t="shared" si="51"/>
        <v>#VALUE!</v>
      </c>
      <c r="T971"/>
      <c r="U971" t="e">
        <f>SUMPRODUCT(--($D$2:M970=M971), --($B$2:K970=22115),$H$2:Q970)</f>
        <v>#VALUE!</v>
      </c>
      <c r="V971" t="e">
        <f>SUMPRODUCT(--($D$2:M970=M971), --($B$2:K970=52815),$H$2:Q970)</f>
        <v>#VALUE!</v>
      </c>
      <c r="W971" s="15" t="e">
        <f>T971/S971</f>
        <v>#VALUE!</v>
      </c>
      <c r="X971" s="15" t="e">
        <f>U971/S971</f>
        <v>#VALUE!</v>
      </c>
      <c r="Y971" s="15" t="e">
        <f>V971/S971</f>
        <v>#VALUE!</v>
      </c>
      <c r="Z971" t="s">
        <v>243</v>
      </c>
      <c r="AB971" t="s">
        <v>244</v>
      </c>
      <c r="AC971" s="7">
        <f>AC969</f>
        <v>42437</v>
      </c>
      <c r="AD971" t="s">
        <v>102</v>
      </c>
      <c r="AF971" t="str">
        <f>"Cash From "&amp;AI971</f>
        <v>Cash From Dividend from PETS - Mt - 22115</v>
      </c>
      <c r="AG971" s="16" t="e">
        <f>R971</f>
        <v>#VALUE!</v>
      </c>
      <c r="AI971" t="str">
        <f t="shared" si="52"/>
        <v>Dividend from PETS - Mt - 22115</v>
      </c>
      <c r="AK971" s="18"/>
      <c r="AL971" s="19"/>
      <c r="AM971" s="20"/>
      <c r="AN971" s="20"/>
      <c r="AO971" s="21"/>
      <c r="AP971" s="22"/>
    </row>
    <row r="972" spans="1:43" hidden="1" x14ac:dyDescent="0.35">
      <c r="A972" t="s">
        <v>845</v>
      </c>
      <c r="B972" t="s">
        <v>41</v>
      </c>
      <c r="C972" t="s">
        <v>12</v>
      </c>
      <c r="D972">
        <v>22115</v>
      </c>
      <c r="F972" s="7">
        <v>42440</v>
      </c>
      <c r="G972" t="s">
        <v>587</v>
      </c>
      <c r="H972">
        <v>-2.48</v>
      </c>
      <c r="J972" t="s">
        <v>12</v>
      </c>
      <c r="K972">
        <v>22115</v>
      </c>
      <c r="L972" t="s">
        <v>15</v>
      </c>
      <c r="M972" t="str">
        <f>M969</f>
        <v>PETS</v>
      </c>
      <c r="S972" t="e">
        <f t="shared" si="51"/>
        <v>#VALUE!</v>
      </c>
      <c r="T972"/>
      <c r="U972" t="e">
        <f>SUMPRODUCT(--($D$2:M971=M972), --($B$2:K971=22115),$H$2:Q971)</f>
        <v>#VALUE!</v>
      </c>
      <c r="V972" t="e">
        <f>SUMPRODUCT(--($D$2:M971=M972), --($B$2:K971=52815),$H$2:Q971)</f>
        <v>#VALUE!</v>
      </c>
      <c r="W972" s="15"/>
      <c r="X972" s="15"/>
      <c r="Y972" s="15"/>
      <c r="Z972" t="s">
        <v>243</v>
      </c>
      <c r="AB972" t="s">
        <v>244</v>
      </c>
      <c r="AC972" s="7">
        <f>AC969</f>
        <v>42437</v>
      </c>
      <c r="AD972" t="str">
        <f>M972&amp;" - "&amp;L972&amp;" - "&amp;J972&amp;" - "&amp;K972</f>
        <v>PETS - Div - Mt - 22115</v>
      </c>
      <c r="AG972" s="13" t="e">
        <f>-AG971</f>
        <v>#VALUE!</v>
      </c>
      <c r="AI972" t="str">
        <f t="shared" si="52"/>
        <v>Dividend from PETS - Mt - 22115</v>
      </c>
      <c r="AK972" s="18"/>
      <c r="AL972" s="19"/>
      <c r="AM972" s="20"/>
      <c r="AN972" s="20"/>
      <c r="AO972" s="21"/>
      <c r="AP972" s="22"/>
    </row>
    <row r="973" spans="1:43" hidden="1" x14ac:dyDescent="0.35">
      <c r="A973" t="s">
        <v>845</v>
      </c>
      <c r="B973" t="s">
        <v>36</v>
      </c>
      <c r="C973" t="s">
        <v>12</v>
      </c>
      <c r="D973">
        <v>52815</v>
      </c>
      <c r="F973" s="7">
        <v>42440</v>
      </c>
      <c r="G973" t="s">
        <v>102</v>
      </c>
      <c r="H973">
        <v>2.8800000000000003</v>
      </c>
      <c r="J973" t="s">
        <v>12</v>
      </c>
      <c r="K973">
        <v>52815</v>
      </c>
      <c r="L973" t="s">
        <v>15</v>
      </c>
      <c r="M973" t="str">
        <f>M971</f>
        <v>PETS</v>
      </c>
      <c r="N973" s="12" t="s">
        <v>249</v>
      </c>
      <c r="R973" s="13" t="e">
        <f>AP969-R969-R971</f>
        <v>#VALUE!</v>
      </c>
      <c r="S973" t="e">
        <f t="shared" si="51"/>
        <v>#VALUE!</v>
      </c>
      <c r="T973"/>
      <c r="U973" t="e">
        <f>SUMPRODUCT(--($D$2:M972=M973), --($B$2:K972=22115),$H$2:Q972)</f>
        <v>#VALUE!</v>
      </c>
      <c r="V973" t="e">
        <f>SUMPRODUCT(--($D$2:M972=M973), --($B$2:K972=52815),$H$2:Q972)</f>
        <v>#VALUE!</v>
      </c>
      <c r="W973" s="15" t="e">
        <f>T973/S973</f>
        <v>#VALUE!</v>
      </c>
      <c r="X973" s="15" t="e">
        <f>U973/S973</f>
        <v>#VALUE!</v>
      </c>
      <c r="Y973" s="15" t="e">
        <f>V973/S973</f>
        <v>#VALUE!</v>
      </c>
      <c r="Z973" t="s">
        <v>243</v>
      </c>
      <c r="AB973" t="s">
        <v>244</v>
      </c>
      <c r="AC973" s="7">
        <f>AC971</f>
        <v>42437</v>
      </c>
      <c r="AD973" t="s">
        <v>102</v>
      </c>
      <c r="AF973" t="str">
        <f>"Cash From "&amp;AI973</f>
        <v>Cash From Dividend from PETS - Mt - 52815</v>
      </c>
      <c r="AG973" s="16" t="e">
        <f>R973</f>
        <v>#VALUE!</v>
      </c>
      <c r="AI973" t="str">
        <f t="shared" si="52"/>
        <v>Dividend from PETS - Mt - 52815</v>
      </c>
      <c r="AK973" s="18"/>
      <c r="AL973" s="19"/>
      <c r="AM973" s="20"/>
      <c r="AN973" s="20"/>
      <c r="AO973" s="21"/>
      <c r="AP973" s="22"/>
    </row>
    <row r="974" spans="1:43" hidden="1" x14ac:dyDescent="0.35">
      <c r="A974" t="s">
        <v>845</v>
      </c>
      <c r="B974" t="s">
        <v>36</v>
      </c>
      <c r="C974" t="s">
        <v>12</v>
      </c>
      <c r="D974">
        <v>52815</v>
      </c>
      <c r="F974" s="7">
        <v>42440</v>
      </c>
      <c r="G974" t="s">
        <v>587</v>
      </c>
      <c r="H974">
        <v>-2.8800000000000003</v>
      </c>
      <c r="J974" t="s">
        <v>12</v>
      </c>
      <c r="K974">
        <v>52815</v>
      </c>
      <c r="L974" t="s">
        <v>15</v>
      </c>
      <c r="M974" t="str">
        <f>M971</f>
        <v>PETS</v>
      </c>
      <c r="S974" t="e">
        <f t="shared" si="51"/>
        <v>#VALUE!</v>
      </c>
      <c r="T974"/>
      <c r="U974" t="e">
        <f>SUMPRODUCT(--($D$2:M973=M974), --($B$2:K973=22115),$H$2:Q973)</f>
        <v>#VALUE!</v>
      </c>
      <c r="V974" t="e">
        <f>SUMPRODUCT(--($D$2:M973=M974), --($B$2:K973=52815),$H$2:Q973)</f>
        <v>#VALUE!</v>
      </c>
      <c r="W974" s="15"/>
      <c r="X974" s="15"/>
      <c r="Y974" s="15"/>
      <c r="Z974" t="s">
        <v>243</v>
      </c>
      <c r="AB974" t="s">
        <v>244</v>
      </c>
      <c r="AC974" s="7">
        <f>AC971</f>
        <v>42437</v>
      </c>
      <c r="AD974" t="str">
        <f>M974&amp;" - "&amp;L974&amp;" - "&amp;J974&amp;" - "&amp;K974</f>
        <v>PETS - Div - Mt - 52815</v>
      </c>
      <c r="AG974" s="13" t="e">
        <f>-AG973</f>
        <v>#VALUE!</v>
      </c>
      <c r="AI974" t="str">
        <f t="shared" si="52"/>
        <v>Dividend from PETS - Mt - 52815</v>
      </c>
      <c r="AK974" s="18"/>
      <c r="AL974" s="19"/>
      <c r="AM974" s="20"/>
      <c r="AN974" s="20"/>
      <c r="AO974" s="21"/>
      <c r="AP974" s="22"/>
    </row>
    <row r="975" spans="1:43" hidden="1" x14ac:dyDescent="0.35">
      <c r="A975" t="s">
        <v>845</v>
      </c>
      <c r="B975" t="s">
        <v>41</v>
      </c>
      <c r="C975" t="s">
        <v>12</v>
      </c>
      <c r="D975">
        <v>52815</v>
      </c>
      <c r="F975" s="7">
        <v>42440</v>
      </c>
      <c r="G975" t="s">
        <v>102</v>
      </c>
      <c r="H975">
        <v>2.4700000000000002</v>
      </c>
      <c r="J975" t="s">
        <v>12</v>
      </c>
      <c r="K975">
        <v>52815</v>
      </c>
      <c r="L975" t="s">
        <v>15</v>
      </c>
      <c r="M975" t="str">
        <f>M973</f>
        <v>PETS</v>
      </c>
      <c r="N975" s="12" t="s">
        <v>249</v>
      </c>
      <c r="R975" s="13" t="e">
        <f>AP971-R971-R973</f>
        <v>#VALUE!</v>
      </c>
      <c r="S975" t="e">
        <f t="shared" si="51"/>
        <v>#VALUE!</v>
      </c>
      <c r="T975"/>
      <c r="U975" t="e">
        <f>SUMPRODUCT(--($D$2:M974=M975), --($B$2:K974=22115),$H$2:Q974)</f>
        <v>#VALUE!</v>
      </c>
      <c r="V975" t="e">
        <f>SUMPRODUCT(--($D$2:M974=M975), --($B$2:K974=52815),$H$2:Q974)</f>
        <v>#VALUE!</v>
      </c>
      <c r="W975" s="15" t="e">
        <f>T975/S975</f>
        <v>#VALUE!</v>
      </c>
      <c r="X975" s="15" t="e">
        <f>U975/S975</f>
        <v>#VALUE!</v>
      </c>
      <c r="Y975" s="15" t="e">
        <f>V975/S975</f>
        <v>#VALUE!</v>
      </c>
      <c r="Z975" t="s">
        <v>243</v>
      </c>
      <c r="AB975" t="s">
        <v>244</v>
      </c>
      <c r="AC975" s="7">
        <f>AC973</f>
        <v>42437</v>
      </c>
      <c r="AD975" t="s">
        <v>102</v>
      </c>
      <c r="AF975" t="str">
        <f>"Cash From "&amp;AI975</f>
        <v>Cash From Dividend from PETS - Mt - 52815</v>
      </c>
      <c r="AG975" s="16" t="e">
        <f>R975</f>
        <v>#VALUE!</v>
      </c>
      <c r="AI975" t="str">
        <f t="shared" si="52"/>
        <v>Dividend from PETS - Mt - 52815</v>
      </c>
      <c r="AK975" s="18"/>
      <c r="AL975" s="19"/>
      <c r="AM975" s="20"/>
      <c r="AN975" s="20"/>
      <c r="AO975" s="21"/>
      <c r="AP975" s="22"/>
    </row>
    <row r="976" spans="1:43" hidden="1" x14ac:dyDescent="0.35">
      <c r="A976" t="s">
        <v>845</v>
      </c>
      <c r="B976" t="s">
        <v>41</v>
      </c>
      <c r="C976" t="s">
        <v>12</v>
      </c>
      <c r="D976">
        <v>52815</v>
      </c>
      <c r="F976" s="7">
        <v>42440</v>
      </c>
      <c r="G976" t="s">
        <v>587</v>
      </c>
      <c r="H976">
        <v>-2.4700000000000002</v>
      </c>
      <c r="J976" t="s">
        <v>12</v>
      </c>
      <c r="K976">
        <v>52815</v>
      </c>
      <c r="L976" t="s">
        <v>15</v>
      </c>
      <c r="M976" t="str">
        <f>M973</f>
        <v>PETS</v>
      </c>
      <c r="S976" t="e">
        <f t="shared" si="51"/>
        <v>#VALUE!</v>
      </c>
      <c r="T976"/>
      <c r="U976" t="e">
        <f>SUMPRODUCT(--($D$2:M975=M976), --($B$2:K975=22115),$H$2:Q975)</f>
        <v>#VALUE!</v>
      </c>
      <c r="V976" t="e">
        <f>SUMPRODUCT(--($D$2:M975=M976), --($B$2:K975=52815),$H$2:Q975)</f>
        <v>#VALUE!</v>
      </c>
      <c r="W976" s="15"/>
      <c r="X976" s="15"/>
      <c r="Y976" s="15"/>
      <c r="Z976" t="s">
        <v>243</v>
      </c>
      <c r="AB976" t="s">
        <v>244</v>
      </c>
      <c r="AC976" s="7">
        <f>AC973</f>
        <v>42437</v>
      </c>
      <c r="AD976" t="str">
        <f>M976&amp;" - "&amp;L976&amp;" - "&amp;J976&amp;" - "&amp;K976</f>
        <v>PETS - Div - Mt - 52815</v>
      </c>
      <c r="AG976" s="13" t="e">
        <f>-AG975</f>
        <v>#VALUE!</v>
      </c>
      <c r="AI976" t="str">
        <f t="shared" si="52"/>
        <v>Dividend from PETS - Mt - 52815</v>
      </c>
      <c r="AK976" s="18"/>
      <c r="AL976" s="19"/>
      <c r="AM976" s="20"/>
      <c r="AN976" s="20"/>
      <c r="AO976" s="21"/>
      <c r="AP976" s="22"/>
    </row>
    <row r="977" spans="1:43" hidden="1" x14ac:dyDescent="0.35">
      <c r="A977" t="s">
        <v>845</v>
      </c>
      <c r="B977" t="s">
        <v>36</v>
      </c>
      <c r="C977" t="s">
        <v>12</v>
      </c>
      <c r="D977">
        <v>112414</v>
      </c>
      <c r="F977" s="7">
        <v>42440</v>
      </c>
      <c r="G977" t="s">
        <v>587</v>
      </c>
      <c r="H977">
        <v>0</v>
      </c>
      <c r="J977" t="s">
        <v>12</v>
      </c>
      <c r="K977">
        <v>112414</v>
      </c>
      <c r="L977" t="s">
        <v>15</v>
      </c>
      <c r="M977" t="str">
        <f>M976</f>
        <v>PETS</v>
      </c>
      <c r="N977" s="12">
        <f>AL976</f>
        <v>0</v>
      </c>
      <c r="O977" s="12" t="e">
        <f>LEFT(N977,(FIND(" ",N977,1)-1))</f>
        <v>#VALUE!</v>
      </c>
      <c r="P977" s="12" t="e">
        <f>_xlfn.NUMBERVALUE(O977)=S977</f>
        <v>#VALUE!</v>
      </c>
      <c r="S977" t="e">
        <f t="shared" si="51"/>
        <v>#VALUE!</v>
      </c>
      <c r="T977"/>
      <c r="U977" t="e">
        <f>SUMPRODUCT(--($D$2:M976=M977), --($B$2:K976=22115),$H$2:Q976)</f>
        <v>#VALUE!</v>
      </c>
      <c r="V977" t="e">
        <f>SUMPRODUCT(--($D$2:M976=M977), --($B$2:K976=52815),$H$2:Q976)</f>
        <v>#VALUE!</v>
      </c>
      <c r="W977" s="15"/>
      <c r="X977" s="15"/>
      <c r="Y977" s="15"/>
      <c r="Z977" t="s">
        <v>243</v>
      </c>
      <c r="AB977" t="s">
        <v>244</v>
      </c>
      <c r="AC977" s="7">
        <f>AC976</f>
        <v>42437</v>
      </c>
      <c r="AD977" t="str">
        <f>M977&amp;" - "&amp;L977&amp;" - "&amp;J977&amp;" - "&amp;K977</f>
        <v>PETS - Div - Mt - 112414</v>
      </c>
      <c r="AG977" s="13" t="e">
        <f>-AG976</f>
        <v>#VALUE!</v>
      </c>
      <c r="AI977" t="str">
        <f t="shared" si="52"/>
        <v>Dividend from PETS - Mt - 112414</v>
      </c>
      <c r="AK977" s="18"/>
      <c r="AL977" s="19"/>
      <c r="AM977" s="20"/>
      <c r="AN977" s="20"/>
      <c r="AO977" s="21"/>
      <c r="AP977" s="22"/>
    </row>
    <row r="978" spans="1:43" hidden="1" x14ac:dyDescent="0.35">
      <c r="A978" t="s">
        <v>845</v>
      </c>
      <c r="B978" t="s">
        <v>36</v>
      </c>
      <c r="C978" t="s">
        <v>12</v>
      </c>
      <c r="D978">
        <v>112414</v>
      </c>
      <c r="F978" s="7">
        <v>42440</v>
      </c>
      <c r="G978" t="s">
        <v>102</v>
      </c>
      <c r="H978">
        <v>0</v>
      </c>
      <c r="J978" t="s">
        <v>12</v>
      </c>
      <c r="K978">
        <v>112414</v>
      </c>
      <c r="L978" t="s">
        <v>15</v>
      </c>
      <c r="M978" t="s">
        <v>36</v>
      </c>
      <c r="N978" s="12" t="s">
        <v>249</v>
      </c>
      <c r="R978" s="13" t="e">
        <f>ROUND(IF(K978=112414,W978,IF(K978=22115,X978,Y978))*AP978,2)</f>
        <v>#VALUE!</v>
      </c>
      <c r="S978" t="e">
        <f t="shared" si="51"/>
        <v>#VALUE!</v>
      </c>
      <c r="T978"/>
      <c r="U978" t="e">
        <f>SUMPRODUCT(--($D$2:M969=M978), --($B$2:K969=22115),$H$2:Q969)</f>
        <v>#VALUE!</v>
      </c>
      <c r="V978" t="e">
        <f>SUMPRODUCT(--($D$2:M969=M978), --($B$2:K969=52815),$H$2:Q969)</f>
        <v>#VALUE!</v>
      </c>
      <c r="W978" s="15" t="e">
        <f>T978/S978</f>
        <v>#VALUE!</v>
      </c>
      <c r="X978" s="15" t="e">
        <f>U978/S978</f>
        <v>#VALUE!</v>
      </c>
      <c r="Y978" s="15" t="e">
        <f>V978/S978</f>
        <v>#VALUE!</v>
      </c>
      <c r="Z978" t="s">
        <v>243</v>
      </c>
      <c r="AB978" t="s">
        <v>244</v>
      </c>
      <c r="AC978" s="7">
        <f>AK978</f>
        <v>42440</v>
      </c>
      <c r="AD978" t="s">
        <v>102</v>
      </c>
      <c r="AF978" t="str">
        <f>"Cash From "&amp;AI978</f>
        <v>Cash From Dividend from IQNT - Mt - 112414</v>
      </c>
      <c r="AG978" s="16" t="e">
        <f>R978</f>
        <v>#VALUE!</v>
      </c>
      <c r="AI978" t="str">
        <f t="shared" si="52"/>
        <v>Dividend from IQNT - Mt - 112414</v>
      </c>
      <c r="AK978" s="18">
        <v>42440</v>
      </c>
      <c r="AL978" s="19" t="s">
        <v>485</v>
      </c>
      <c r="AM978" s="20" t="s">
        <v>328</v>
      </c>
      <c r="AN978" s="20" t="s">
        <v>329</v>
      </c>
      <c r="AO978" s="21" t="s">
        <v>329</v>
      </c>
      <c r="AP978" s="22">
        <v>5.82</v>
      </c>
    </row>
    <row r="979" spans="1:43" hidden="1" x14ac:dyDescent="0.35">
      <c r="A979" t="s">
        <v>845</v>
      </c>
      <c r="B979" t="s">
        <v>41</v>
      </c>
      <c r="C979" t="s">
        <v>12</v>
      </c>
      <c r="D979">
        <v>112414</v>
      </c>
      <c r="F979" s="7">
        <v>42440</v>
      </c>
      <c r="G979" t="s">
        <v>587</v>
      </c>
      <c r="H979">
        <v>0</v>
      </c>
      <c r="J979" t="s">
        <v>12</v>
      </c>
      <c r="K979">
        <v>112414</v>
      </c>
      <c r="L979" t="s">
        <v>15</v>
      </c>
      <c r="M979" t="str">
        <f>M978</f>
        <v>IQNT</v>
      </c>
      <c r="N979" s="12" t="str">
        <f>AL978</f>
        <v>38.8200 SHRS INTELIQUENT INC COM RD 02/26 PD 03/11/16</v>
      </c>
      <c r="O979" s="12" t="str">
        <f>LEFT(N979,(FIND(" ",N979,1)-1))</f>
        <v>38.8200</v>
      </c>
      <c r="P979" s="12" t="e">
        <f>_xlfn.NUMBERVALUE(O979)=S979</f>
        <v>#VALUE!</v>
      </c>
      <c r="S979" t="e">
        <f t="shared" si="51"/>
        <v>#VALUE!</v>
      </c>
      <c r="T979"/>
      <c r="U979" t="e">
        <f>SUMPRODUCT(--($D$2:M978=M979), --($B$2:K978=22115),$H$2:Q978)</f>
        <v>#VALUE!</v>
      </c>
      <c r="V979" t="e">
        <f>SUMPRODUCT(--($D$2:M978=M979), --($B$2:K978=52815),$H$2:Q978)</f>
        <v>#VALUE!</v>
      </c>
      <c r="W979" s="15"/>
      <c r="X979" s="15"/>
      <c r="Y979" s="15"/>
      <c r="Z979" t="s">
        <v>243</v>
      </c>
      <c r="AB979" t="s">
        <v>244</v>
      </c>
      <c r="AC979" s="7">
        <f>AC978</f>
        <v>42440</v>
      </c>
      <c r="AD979" t="str">
        <f>M979&amp;" - "&amp;L979&amp;" - "&amp;J979&amp;" - "&amp;K979</f>
        <v>IQNT - Div - Mt - 112414</v>
      </c>
      <c r="AG979" s="13" t="e">
        <f>-AG978</f>
        <v>#VALUE!</v>
      </c>
      <c r="AI979" t="str">
        <f t="shared" si="52"/>
        <v>Dividend from IQNT - Mt - 112414</v>
      </c>
      <c r="AK979" s="18"/>
      <c r="AL979" s="19"/>
      <c r="AM979" s="20"/>
      <c r="AN979" s="20"/>
      <c r="AO979" s="21"/>
      <c r="AP979" s="22"/>
    </row>
    <row r="980" spans="1:43" hidden="1" x14ac:dyDescent="0.35">
      <c r="A980" t="s">
        <v>845</v>
      </c>
      <c r="B980" t="s">
        <v>41</v>
      </c>
      <c r="C980" t="s">
        <v>12</v>
      </c>
      <c r="D980">
        <v>112414</v>
      </c>
      <c r="F980" s="7">
        <v>42440</v>
      </c>
      <c r="G980" t="s">
        <v>102</v>
      </c>
      <c r="H980">
        <v>0</v>
      </c>
      <c r="J980" t="s">
        <v>12</v>
      </c>
      <c r="K980">
        <v>112414</v>
      </c>
      <c r="L980" t="s">
        <v>15</v>
      </c>
      <c r="M980" t="s">
        <v>41</v>
      </c>
      <c r="N980" s="12" t="s">
        <v>249</v>
      </c>
      <c r="R980" s="13" t="e">
        <f>ROUND(IF(K980=112414,W980,IF(K980=22115,X980,Y980))*AP980,2)</f>
        <v>#VALUE!</v>
      </c>
      <c r="S980" t="e">
        <f t="shared" si="51"/>
        <v>#VALUE!</v>
      </c>
      <c r="T980"/>
      <c r="U980" t="e">
        <f>SUMPRODUCT(--($D$2:M979=M980), --($B$2:K979=22115),$H$2:Q979)</f>
        <v>#VALUE!</v>
      </c>
      <c r="V980" t="e">
        <f>SUMPRODUCT(--($D$2:M979=M980), --($B$2:K979=52815),$H$2:Q979)</f>
        <v>#VALUE!</v>
      </c>
      <c r="W980" s="15" t="e">
        <f>T980/S980</f>
        <v>#VALUE!</v>
      </c>
      <c r="X980" s="15" t="e">
        <f>U980/S980</f>
        <v>#VALUE!</v>
      </c>
      <c r="Y980" s="15" t="e">
        <f>V980/S980</f>
        <v>#VALUE!</v>
      </c>
      <c r="Z980" t="s">
        <v>243</v>
      </c>
      <c r="AB980" t="s">
        <v>244</v>
      </c>
      <c r="AC980" s="7">
        <f>AK980</f>
        <v>42440</v>
      </c>
      <c r="AD980" t="s">
        <v>102</v>
      </c>
      <c r="AF980" t="str">
        <f>"Cash From "&amp;AI980</f>
        <v>Cash From Dividend from PDLI - Mt - 112414</v>
      </c>
      <c r="AG980" s="16" t="e">
        <f>R980</f>
        <v>#VALUE!</v>
      </c>
      <c r="AI980" t="str">
        <f t="shared" si="52"/>
        <v>Dividend from PDLI - Mt - 112414</v>
      </c>
      <c r="AK980" s="18">
        <v>42440</v>
      </c>
      <c r="AL980" s="19" t="s">
        <v>486</v>
      </c>
      <c r="AM980" s="20" t="s">
        <v>328</v>
      </c>
      <c r="AN980" s="20" t="s">
        <v>329</v>
      </c>
      <c r="AO980" s="21" t="s">
        <v>329</v>
      </c>
      <c r="AP980" s="22">
        <v>4.95</v>
      </c>
    </row>
    <row r="981" spans="1:43" hidden="1" x14ac:dyDescent="0.35">
      <c r="A981" t="s">
        <v>849</v>
      </c>
      <c r="B981" t="s">
        <v>25</v>
      </c>
      <c r="C981" t="s">
        <v>12</v>
      </c>
      <c r="D981">
        <v>22115</v>
      </c>
      <c r="F981" s="7">
        <v>42443</v>
      </c>
      <c r="G981" t="s">
        <v>102</v>
      </c>
      <c r="H981">
        <v>341.77</v>
      </c>
      <c r="J981" t="s">
        <v>12</v>
      </c>
      <c r="K981">
        <v>22115</v>
      </c>
      <c r="M981" t="str">
        <f>M976</f>
        <v>PETS</v>
      </c>
      <c r="N981" s="12" t="s">
        <v>249</v>
      </c>
      <c r="Z981" t="s">
        <v>243</v>
      </c>
      <c r="AB981" t="s">
        <v>244</v>
      </c>
      <c r="AC981" s="7">
        <v>42443</v>
      </c>
      <c r="AD981" t="s">
        <v>102</v>
      </c>
      <c r="AF981" t="str">
        <f>"Cash From "&amp;AI981</f>
        <v>Cash From Sale of PETS - Mt - 22115</v>
      </c>
      <c r="AG981" s="16">
        <v>341.77</v>
      </c>
      <c r="AI981" t="str">
        <f t="shared" ref="AI981:AI1012" si="53">"Sale of "&amp;M981&amp;" - "&amp;J981&amp;" - "&amp;K981</f>
        <v>Sale of PETS - Mt - 22115</v>
      </c>
      <c r="AK981" s="27"/>
      <c r="AL981" s="28"/>
      <c r="AM981" s="29"/>
      <c r="AN981" s="29"/>
      <c r="AO981" s="26"/>
      <c r="AP981" s="26"/>
      <c r="AQ981" s="25"/>
    </row>
    <row r="982" spans="1:43" hidden="1" x14ac:dyDescent="0.35">
      <c r="A982" t="s">
        <v>849</v>
      </c>
      <c r="B982" t="s">
        <v>25</v>
      </c>
      <c r="C982" t="s">
        <v>12</v>
      </c>
      <c r="D982">
        <v>22115</v>
      </c>
      <c r="F982" s="7">
        <v>42443</v>
      </c>
      <c r="G982" t="s">
        <v>630</v>
      </c>
      <c r="H982">
        <v>0.55000000000000004</v>
      </c>
      <c r="J982" t="s">
        <v>12</v>
      </c>
      <c r="K982">
        <v>22115</v>
      </c>
      <c r="L982" t="s">
        <v>20</v>
      </c>
      <c r="M982" t="str">
        <f>M979</f>
        <v>IQNT</v>
      </c>
      <c r="S982"/>
      <c r="T982"/>
      <c r="U982"/>
      <c r="V982"/>
      <c r="W982" s="15"/>
      <c r="X982" s="15"/>
      <c r="Y982" s="15"/>
      <c r="Z982" t="s">
        <v>243</v>
      </c>
      <c r="AB982" t="s">
        <v>244</v>
      </c>
      <c r="AC982" s="7">
        <v>42443</v>
      </c>
      <c r="AD982" t="str">
        <f>M982&amp;" - "&amp;L982&amp;" - "&amp;J982&amp;" - "&amp;K982</f>
        <v>IQNT - S Fee - Mt - 22115</v>
      </c>
      <c r="AG982" s="13">
        <v>0.55000000000000004</v>
      </c>
      <c r="AI982" t="str">
        <f t="shared" si="53"/>
        <v>Sale of IQNT - Mt - 22115</v>
      </c>
      <c r="AK982" s="27"/>
      <c r="AL982" s="28"/>
      <c r="AM982" s="29"/>
      <c r="AN982" s="29"/>
      <c r="AO982" s="26"/>
      <c r="AP982" s="26"/>
      <c r="AQ982" s="25"/>
    </row>
    <row r="983" spans="1:43" hidden="1" x14ac:dyDescent="0.35">
      <c r="A983" t="s">
        <v>849</v>
      </c>
      <c r="B983" t="s">
        <v>25</v>
      </c>
      <c r="C983" t="s">
        <v>12</v>
      </c>
      <c r="D983">
        <v>22115</v>
      </c>
      <c r="F983" s="7">
        <v>42443</v>
      </c>
      <c r="G983" t="s">
        <v>631</v>
      </c>
      <c r="H983">
        <v>0.01</v>
      </c>
      <c r="J983" t="s">
        <v>12</v>
      </c>
      <c r="K983">
        <v>22115</v>
      </c>
      <c r="L983" t="s">
        <v>21</v>
      </c>
      <c r="M983" t="str">
        <f>M979</f>
        <v>IQNT</v>
      </c>
      <c r="S983"/>
      <c r="T983"/>
      <c r="U983"/>
      <c r="V983"/>
      <c r="W983" s="15"/>
      <c r="X983" s="15"/>
      <c r="Y983" s="15"/>
      <c r="Z983" t="s">
        <v>243</v>
      </c>
      <c r="AB983" t="s">
        <v>244</v>
      </c>
      <c r="AC983" s="7">
        <v>42443</v>
      </c>
      <c r="AD983" t="str">
        <f>M983&amp;" - "&amp;L983&amp;" - "&amp;J983&amp;" - "&amp;K983</f>
        <v>IQNT - R Fee - Mt - 22115</v>
      </c>
      <c r="AG983" s="13">
        <v>0.01</v>
      </c>
      <c r="AI983" t="str">
        <f t="shared" si="53"/>
        <v>Sale of IQNT - Mt - 22115</v>
      </c>
      <c r="AK983" s="27"/>
      <c r="AL983" s="28"/>
      <c r="AM983" s="29"/>
      <c r="AN983" s="29"/>
      <c r="AO983" s="26"/>
      <c r="AP983" s="26"/>
      <c r="AQ983" s="25"/>
    </row>
    <row r="984" spans="1:43" hidden="1" x14ac:dyDescent="0.35">
      <c r="A984" t="s">
        <v>849</v>
      </c>
      <c r="B984" t="s">
        <v>25</v>
      </c>
      <c r="C984" t="s">
        <v>12</v>
      </c>
      <c r="D984">
        <v>22115</v>
      </c>
      <c r="F984" s="7">
        <v>42443</v>
      </c>
      <c r="G984" t="s">
        <v>779</v>
      </c>
      <c r="H984">
        <v>-0.35</v>
      </c>
      <c r="J984" t="s">
        <v>12</v>
      </c>
      <c r="K984">
        <v>22115</v>
      </c>
      <c r="L984" t="s">
        <v>589</v>
      </c>
      <c r="M984" t="str">
        <f>M983</f>
        <v>IQNT</v>
      </c>
      <c r="S984"/>
      <c r="T984"/>
      <c r="U984"/>
      <c r="V984"/>
      <c r="W984" s="15"/>
      <c r="X984" s="15"/>
      <c r="Y984" s="15"/>
      <c r="Z984" t="s">
        <v>243</v>
      </c>
      <c r="AB984" t="s">
        <v>244</v>
      </c>
      <c r="AC984" s="7">
        <v>42443</v>
      </c>
      <c r="AD984" t="str">
        <f>M984&amp;" - "&amp;L984&amp;" - "&amp;J984&amp;" - "&amp;K984</f>
        <v>IQNT - Purchase Fee - Mt - 22115</v>
      </c>
      <c r="AG984" s="16">
        <f>-SUMIF($U$118:$U$200,AD984,$X$118:$X$200)</f>
        <v>0</v>
      </c>
      <c r="AI984" t="str">
        <f t="shared" si="53"/>
        <v>Sale of IQNT - Mt - 22115</v>
      </c>
      <c r="AK984" s="27"/>
      <c r="AL984" s="28"/>
      <c r="AM984" s="29"/>
      <c r="AN984" s="29"/>
      <c r="AO984" s="26"/>
      <c r="AP984" s="26"/>
      <c r="AQ984" s="25"/>
    </row>
    <row r="985" spans="1:43" hidden="1" x14ac:dyDescent="0.35">
      <c r="A985" t="s">
        <v>849</v>
      </c>
      <c r="B985" t="s">
        <v>25</v>
      </c>
      <c r="C985" t="s">
        <v>12</v>
      </c>
      <c r="D985">
        <v>22115</v>
      </c>
      <c r="F985" s="7">
        <v>42443</v>
      </c>
      <c r="G985" t="s">
        <v>143</v>
      </c>
      <c r="H985">
        <v>-0.42999999999994998</v>
      </c>
      <c r="J985" t="s">
        <v>12</v>
      </c>
      <c r="K985">
        <v>22115</v>
      </c>
      <c r="M985" t="str">
        <f>M983</f>
        <v>IQNT</v>
      </c>
      <c r="S985"/>
      <c r="T985"/>
      <c r="U985"/>
      <c r="V985"/>
      <c r="W985" s="15"/>
      <c r="X985" s="15"/>
      <c r="Y985" s="15"/>
      <c r="Z985" t="s">
        <v>243</v>
      </c>
      <c r="AB985" t="s">
        <v>244</v>
      </c>
      <c r="AC985" s="7">
        <v>42443</v>
      </c>
      <c r="AD985" t="str">
        <f>IF(AG985&lt;0,"Gain On Sale","Loss On Sale")</f>
        <v>Loss On Sale</v>
      </c>
      <c r="AG985" s="13">
        <f>-SUM(AG983:AG984,AG986:AG988)</f>
        <v>0.12999999999999545</v>
      </c>
      <c r="AI985" t="str">
        <f t="shared" si="53"/>
        <v>Sale of IQNT - Mt - 22115</v>
      </c>
      <c r="AK985" s="27"/>
      <c r="AL985" s="28"/>
      <c r="AM985" s="29"/>
      <c r="AN985" s="29"/>
      <c r="AO985" s="26"/>
      <c r="AP985" s="26"/>
      <c r="AQ985" s="25"/>
    </row>
    <row r="986" spans="1:43" hidden="1" x14ac:dyDescent="0.35">
      <c r="A986" t="s">
        <v>849</v>
      </c>
      <c r="B986" t="s">
        <v>25</v>
      </c>
      <c r="C986" t="s">
        <v>12</v>
      </c>
      <c r="D986">
        <v>22115</v>
      </c>
      <c r="F986" s="7">
        <v>42443</v>
      </c>
      <c r="G986" t="s">
        <v>663</v>
      </c>
      <c r="H986">
        <v>-341.55</v>
      </c>
      <c r="J986" t="s">
        <v>12</v>
      </c>
      <c r="K986">
        <v>22115</v>
      </c>
      <c r="L986" t="s">
        <v>14</v>
      </c>
      <c r="M986" t="s">
        <v>25</v>
      </c>
      <c r="S986"/>
      <c r="T986"/>
      <c r="U986"/>
      <c r="V986"/>
      <c r="W986" s="15"/>
      <c r="X986" s="15"/>
      <c r="Y986" s="15"/>
      <c r="Z986" t="s">
        <v>243</v>
      </c>
      <c r="AB986" t="s">
        <v>244</v>
      </c>
      <c r="AC986" s="7">
        <v>42443</v>
      </c>
      <c r="AD986" t="str">
        <f>M986&amp;" - "&amp;L986&amp;" - "&amp;J986&amp;" - "&amp;K986</f>
        <v>AGX - Inv - Mt - 22115</v>
      </c>
      <c r="AG986" s="16">
        <f>-SUMIF($U$118:$U$200,AD986,$X$118:$X$200)</f>
        <v>0</v>
      </c>
      <c r="AI986" t="str">
        <f t="shared" si="53"/>
        <v>Sale of AGX - Mt - 22115</v>
      </c>
      <c r="AK986" s="27"/>
      <c r="AL986" s="28"/>
      <c r="AM986" s="29"/>
      <c r="AN986" s="29"/>
      <c r="AO986" s="26"/>
      <c r="AP986" s="26"/>
      <c r="AQ986" s="25"/>
    </row>
    <row r="987" spans="1:43" hidden="1" x14ac:dyDescent="0.35">
      <c r="A987" t="s">
        <v>849</v>
      </c>
      <c r="B987" t="s">
        <v>23</v>
      </c>
      <c r="C987" t="s">
        <v>12</v>
      </c>
      <c r="D987">
        <v>22115</v>
      </c>
      <c r="F987" s="7">
        <v>42443</v>
      </c>
      <c r="G987" t="s">
        <v>102</v>
      </c>
      <c r="H987">
        <v>289.25</v>
      </c>
      <c r="J987" t="s">
        <v>12</v>
      </c>
      <c r="K987">
        <v>22115</v>
      </c>
      <c r="M987" t="str">
        <f>M982</f>
        <v>IQNT</v>
      </c>
      <c r="N987" s="12" t="s">
        <v>249</v>
      </c>
      <c r="Z987" t="s">
        <v>243</v>
      </c>
      <c r="AB987" t="s">
        <v>244</v>
      </c>
      <c r="AC987" s="7">
        <v>42443</v>
      </c>
      <c r="AD987" t="s">
        <v>102</v>
      </c>
      <c r="AF987" t="str">
        <f>"Cash From "&amp;AI987</f>
        <v>Cash From Sale of IQNT - Mt - 22115</v>
      </c>
      <c r="AG987" s="16">
        <v>289.25</v>
      </c>
      <c r="AI987" t="str">
        <f t="shared" si="53"/>
        <v>Sale of IQNT - Mt - 22115</v>
      </c>
      <c r="AK987" s="27"/>
      <c r="AL987" s="28"/>
      <c r="AM987" s="29"/>
      <c r="AN987" s="29"/>
      <c r="AO987" s="26"/>
      <c r="AP987" s="26"/>
      <c r="AQ987" s="25"/>
    </row>
    <row r="988" spans="1:43" hidden="1" x14ac:dyDescent="0.35">
      <c r="A988" t="s">
        <v>849</v>
      </c>
      <c r="B988" t="s">
        <v>23</v>
      </c>
      <c r="C988" t="s">
        <v>12</v>
      </c>
      <c r="D988">
        <v>22115</v>
      </c>
      <c r="F988" s="7">
        <v>42443</v>
      </c>
      <c r="G988" t="s">
        <v>150</v>
      </c>
      <c r="H988">
        <v>50.610000000000014</v>
      </c>
      <c r="J988" t="s">
        <v>12</v>
      </c>
      <c r="K988">
        <v>22115</v>
      </c>
      <c r="M988" t="str">
        <f>M986</f>
        <v>AGX</v>
      </c>
      <c r="S988"/>
      <c r="T988"/>
      <c r="U988"/>
      <c r="V988"/>
      <c r="W988" s="15"/>
      <c r="X988" s="15"/>
      <c r="Y988" s="15"/>
      <c r="Z988" t="s">
        <v>243</v>
      </c>
      <c r="AB988" t="s">
        <v>244</v>
      </c>
      <c r="AC988" s="7">
        <v>42443</v>
      </c>
      <c r="AD988" t="s">
        <v>150</v>
      </c>
      <c r="AG988" s="13">
        <f>-SUM(AG986:AG987,AG989:AG991)</f>
        <v>-289.39</v>
      </c>
      <c r="AI988" t="str">
        <f t="shared" si="53"/>
        <v>Sale of AGX - Mt - 22115</v>
      </c>
      <c r="AK988" s="27"/>
      <c r="AL988" s="28"/>
      <c r="AM988" s="29"/>
      <c r="AN988" s="29"/>
      <c r="AO988" s="26"/>
      <c r="AP988" s="26"/>
      <c r="AQ988" s="25"/>
    </row>
    <row r="989" spans="1:43" hidden="1" x14ac:dyDescent="0.35">
      <c r="A989" t="s">
        <v>849</v>
      </c>
      <c r="B989" t="s">
        <v>23</v>
      </c>
      <c r="C989" t="s">
        <v>12</v>
      </c>
      <c r="D989">
        <v>22115</v>
      </c>
      <c r="F989" s="7">
        <v>42443</v>
      </c>
      <c r="G989" t="s">
        <v>630</v>
      </c>
      <c r="H989">
        <v>0.48</v>
      </c>
      <c r="J989" t="s">
        <v>12</v>
      </c>
      <c r="K989">
        <v>22115</v>
      </c>
      <c r="L989" t="s">
        <v>20</v>
      </c>
      <c r="M989" t="str">
        <f>M986</f>
        <v>AGX</v>
      </c>
      <c r="S989"/>
      <c r="T989"/>
      <c r="U989"/>
      <c r="V989"/>
      <c r="W989" s="15"/>
      <c r="X989" s="15"/>
      <c r="Y989" s="15"/>
      <c r="Z989" t="s">
        <v>243</v>
      </c>
      <c r="AB989" t="s">
        <v>244</v>
      </c>
      <c r="AC989" s="7">
        <v>42443</v>
      </c>
      <c r="AD989" t="str">
        <f>M989&amp;" - "&amp;L989&amp;" - "&amp;J989&amp;" - "&amp;K989</f>
        <v>AGX - S Fee - Mt - 22115</v>
      </c>
      <c r="AG989" s="13">
        <v>0.48</v>
      </c>
      <c r="AI989" t="str">
        <f t="shared" si="53"/>
        <v>Sale of AGX - Mt - 22115</v>
      </c>
      <c r="AK989" s="27"/>
      <c r="AL989" s="28"/>
      <c r="AM989" s="29"/>
      <c r="AN989" s="29"/>
      <c r="AO989" s="26"/>
      <c r="AP989" s="26"/>
      <c r="AQ989" s="25"/>
    </row>
    <row r="990" spans="1:43" hidden="1" x14ac:dyDescent="0.35">
      <c r="A990" t="s">
        <v>849</v>
      </c>
      <c r="B990" t="s">
        <v>23</v>
      </c>
      <c r="C990" t="s">
        <v>12</v>
      </c>
      <c r="D990">
        <v>22115</v>
      </c>
      <c r="F990" s="7">
        <v>42443</v>
      </c>
      <c r="G990" t="s">
        <v>631</v>
      </c>
      <c r="H990">
        <v>0.01</v>
      </c>
      <c r="J990" t="s">
        <v>12</v>
      </c>
      <c r="K990">
        <v>22115</v>
      </c>
      <c r="L990" t="s">
        <v>21</v>
      </c>
      <c r="M990" t="str">
        <f>M986</f>
        <v>AGX</v>
      </c>
      <c r="S990"/>
      <c r="T990"/>
      <c r="U990"/>
      <c r="V990"/>
      <c r="W990" s="15"/>
      <c r="X990" s="15"/>
      <c r="Y990" s="15"/>
      <c r="Z990" t="s">
        <v>243</v>
      </c>
      <c r="AB990" t="s">
        <v>244</v>
      </c>
      <c r="AC990" s="7">
        <v>42443</v>
      </c>
      <c r="AD990" t="str">
        <f>M990&amp;" - "&amp;L990&amp;" - "&amp;J990&amp;" - "&amp;K990</f>
        <v>AGX - R Fee - Mt - 22115</v>
      </c>
      <c r="AG990" s="13">
        <v>0.01</v>
      </c>
      <c r="AI990" t="str">
        <f t="shared" si="53"/>
        <v>Sale of AGX - Mt - 22115</v>
      </c>
      <c r="AK990" s="27"/>
      <c r="AL990" s="28"/>
      <c r="AM990" s="29"/>
      <c r="AN990" s="29"/>
      <c r="AO990" s="26"/>
      <c r="AP990" s="26"/>
      <c r="AQ990" s="25"/>
    </row>
    <row r="991" spans="1:43" hidden="1" x14ac:dyDescent="0.35">
      <c r="A991" t="s">
        <v>849</v>
      </c>
      <c r="B991" t="s">
        <v>23</v>
      </c>
      <c r="C991" t="s">
        <v>12</v>
      </c>
      <c r="D991">
        <v>22115</v>
      </c>
      <c r="F991" s="7">
        <v>42443</v>
      </c>
      <c r="G991" t="s">
        <v>835</v>
      </c>
      <c r="H991">
        <v>-0.35</v>
      </c>
      <c r="J991" t="s">
        <v>12</v>
      </c>
      <c r="K991">
        <v>22115</v>
      </c>
      <c r="L991" t="s">
        <v>589</v>
      </c>
      <c r="M991" t="str">
        <f>M990</f>
        <v>AGX</v>
      </c>
      <c r="S991"/>
      <c r="T991"/>
      <c r="U991"/>
      <c r="V991"/>
      <c r="W991" s="15"/>
      <c r="X991" s="15"/>
      <c r="Y991" s="15"/>
      <c r="Z991" t="s">
        <v>243</v>
      </c>
      <c r="AB991" t="s">
        <v>244</v>
      </c>
      <c r="AC991" s="7">
        <v>42443</v>
      </c>
      <c r="AD991" t="str">
        <f>M991&amp;" - "&amp;L991&amp;" - "&amp;J991&amp;" - "&amp;K991</f>
        <v>AGX - Purchase Fee - Mt - 22115</v>
      </c>
      <c r="AG991" s="16">
        <f>-AG128</f>
        <v>-0.35</v>
      </c>
      <c r="AI991" t="str">
        <f t="shared" si="53"/>
        <v>Sale of AGX - Mt - 22115</v>
      </c>
      <c r="AK991" s="27"/>
      <c r="AL991" s="28"/>
      <c r="AM991" s="29"/>
      <c r="AN991" s="29"/>
      <c r="AO991" s="26"/>
      <c r="AP991" s="26"/>
      <c r="AQ991" s="25"/>
    </row>
    <row r="992" spans="1:43" hidden="1" x14ac:dyDescent="0.35">
      <c r="A992" t="s">
        <v>849</v>
      </c>
      <c r="B992" t="s">
        <v>23</v>
      </c>
      <c r="C992" t="s">
        <v>12</v>
      </c>
      <c r="D992">
        <v>22115</v>
      </c>
      <c r="F992" s="7">
        <v>42443</v>
      </c>
      <c r="G992" t="s">
        <v>719</v>
      </c>
      <c r="H992">
        <v>-340</v>
      </c>
      <c r="J992" t="s">
        <v>12</v>
      </c>
      <c r="K992">
        <v>22115</v>
      </c>
      <c r="L992" t="s">
        <v>14</v>
      </c>
      <c r="M992" t="s">
        <v>73</v>
      </c>
      <c r="S992"/>
      <c r="T992"/>
      <c r="U992"/>
      <c r="V992"/>
      <c r="W992" s="15"/>
      <c r="X992" s="15"/>
      <c r="Y992" s="15"/>
      <c r="Z992" t="s">
        <v>243</v>
      </c>
      <c r="AB992" t="s">
        <v>244</v>
      </c>
      <c r="AC992" s="7">
        <v>42443</v>
      </c>
      <c r="AD992" t="str">
        <f>M992&amp;" - "&amp;L992&amp;" - "&amp;J992&amp;" - "&amp;K992</f>
        <v>AMDS - Inv - Mt - 22115</v>
      </c>
      <c r="AG992" s="16">
        <f>-AG129</f>
        <v>339.15000000000003</v>
      </c>
      <c r="AI992" t="str">
        <f t="shared" si="53"/>
        <v>Sale of AMDS - Mt - 22115</v>
      </c>
      <c r="AK992" s="27"/>
      <c r="AL992" s="28"/>
      <c r="AM992" s="29"/>
      <c r="AN992" s="29"/>
      <c r="AO992" s="26"/>
      <c r="AP992" s="26"/>
      <c r="AQ992" s="25"/>
    </row>
    <row r="993" spans="1:43" hidden="1" x14ac:dyDescent="0.35">
      <c r="A993" t="s">
        <v>849</v>
      </c>
      <c r="B993" t="s">
        <v>53</v>
      </c>
      <c r="C993" t="s">
        <v>12</v>
      </c>
      <c r="D993">
        <v>22115</v>
      </c>
      <c r="F993" s="7">
        <v>42443</v>
      </c>
      <c r="G993" t="s">
        <v>150</v>
      </c>
      <c r="H993">
        <v>179.9</v>
      </c>
      <c r="J993" t="s">
        <v>12</v>
      </c>
      <c r="K993">
        <v>22115</v>
      </c>
      <c r="M993" t="str">
        <f>M991</f>
        <v>AGX</v>
      </c>
      <c r="S993"/>
      <c r="T993"/>
      <c r="U993"/>
      <c r="V993"/>
      <c r="W993" s="15"/>
      <c r="X993" s="15"/>
      <c r="Y993" s="15"/>
      <c r="Z993" t="s">
        <v>243</v>
      </c>
      <c r="AB993" t="s">
        <v>244</v>
      </c>
      <c r="AC993" s="7">
        <v>42443</v>
      </c>
      <c r="AD993" t="str">
        <f>IF(AG993&lt;0,"Gain On Sale","Loss On Sale")</f>
        <v>Gain On Sale</v>
      </c>
      <c r="AG993" s="13">
        <f>-SUM(AG991:AG992,AG994:AG996)</f>
        <v>-497.9</v>
      </c>
      <c r="AI993" t="str">
        <f t="shared" si="53"/>
        <v>Sale of AGX - Mt - 22115</v>
      </c>
      <c r="AK993" s="27"/>
      <c r="AL993" s="28"/>
      <c r="AM993" s="29"/>
      <c r="AN993" s="29"/>
      <c r="AO993" s="26"/>
      <c r="AP993" s="26"/>
      <c r="AQ993" s="25"/>
    </row>
    <row r="994" spans="1:43" hidden="1" x14ac:dyDescent="0.35">
      <c r="A994" t="s">
        <v>849</v>
      </c>
      <c r="B994" t="s">
        <v>53</v>
      </c>
      <c r="C994" t="s">
        <v>12</v>
      </c>
      <c r="D994">
        <v>22115</v>
      </c>
      <c r="F994" s="7">
        <v>42443</v>
      </c>
      <c r="G994" t="s">
        <v>102</v>
      </c>
      <c r="H994">
        <v>158.84</v>
      </c>
      <c r="J994" t="s">
        <v>12</v>
      </c>
      <c r="K994">
        <v>22115</v>
      </c>
      <c r="M994" t="str">
        <f>M989</f>
        <v>AGX</v>
      </c>
      <c r="N994" s="12" t="s">
        <v>249</v>
      </c>
      <c r="Z994" t="s">
        <v>243</v>
      </c>
      <c r="AB994" t="s">
        <v>244</v>
      </c>
      <c r="AC994" s="7">
        <v>42443</v>
      </c>
      <c r="AD994" t="s">
        <v>102</v>
      </c>
      <c r="AF994" t="str">
        <f>"Cash From "&amp;AI994</f>
        <v>Cash From Sale of AGX - Mt - 22115</v>
      </c>
      <c r="AG994" s="16">
        <v>158.84</v>
      </c>
      <c r="AI994" t="str">
        <f t="shared" si="53"/>
        <v>Sale of AGX - Mt - 22115</v>
      </c>
      <c r="AK994" s="27"/>
      <c r="AL994" s="28"/>
      <c r="AM994" s="29"/>
      <c r="AN994" s="29"/>
      <c r="AO994" s="26"/>
      <c r="AP994" s="26"/>
      <c r="AQ994" s="25"/>
    </row>
    <row r="995" spans="1:43" hidden="1" x14ac:dyDescent="0.35">
      <c r="A995" t="s">
        <v>849</v>
      </c>
      <c r="B995" t="s">
        <v>53</v>
      </c>
      <c r="C995" t="s">
        <v>12</v>
      </c>
      <c r="D995">
        <v>22115</v>
      </c>
      <c r="F995" s="7">
        <v>42443</v>
      </c>
      <c r="G995" t="s">
        <v>630</v>
      </c>
      <c r="H995">
        <v>0.25</v>
      </c>
      <c r="J995" t="s">
        <v>12</v>
      </c>
      <c r="K995">
        <v>22115</v>
      </c>
      <c r="L995" t="s">
        <v>20</v>
      </c>
      <c r="M995" t="str">
        <f>M992</f>
        <v>AMDS</v>
      </c>
      <c r="S995"/>
      <c r="T995"/>
      <c r="U995"/>
      <c r="V995"/>
      <c r="W995" s="15"/>
      <c r="X995" s="15"/>
      <c r="Y995" s="15"/>
      <c r="Z995" t="s">
        <v>243</v>
      </c>
      <c r="AB995" t="s">
        <v>244</v>
      </c>
      <c r="AC995" s="7">
        <v>42443</v>
      </c>
      <c r="AD995" t="str">
        <f>M995&amp;" - "&amp;L995&amp;" - "&amp;J995&amp;" - "&amp;K995</f>
        <v>AMDS - S Fee - Mt - 22115</v>
      </c>
      <c r="AG995" s="13">
        <v>0.25</v>
      </c>
      <c r="AI995" t="str">
        <f t="shared" si="53"/>
        <v>Sale of AMDS - Mt - 22115</v>
      </c>
      <c r="AK995" s="27"/>
      <c r="AL995" s="28"/>
      <c r="AM995" s="29"/>
      <c r="AN995" s="29"/>
      <c r="AO995" s="26"/>
      <c r="AP995" s="26"/>
      <c r="AQ995" s="25"/>
    </row>
    <row r="996" spans="1:43" hidden="1" x14ac:dyDescent="0.35">
      <c r="A996" t="s">
        <v>849</v>
      </c>
      <c r="B996" t="s">
        <v>53</v>
      </c>
      <c r="C996" t="s">
        <v>12</v>
      </c>
      <c r="D996">
        <v>22115</v>
      </c>
      <c r="F996" s="7">
        <v>42443</v>
      </c>
      <c r="G996" t="s">
        <v>631</v>
      </c>
      <c r="H996">
        <v>0.01</v>
      </c>
      <c r="J996" t="s">
        <v>12</v>
      </c>
      <c r="K996">
        <v>22115</v>
      </c>
      <c r="L996" t="s">
        <v>21</v>
      </c>
      <c r="M996" t="str">
        <f>M992</f>
        <v>AMDS</v>
      </c>
      <c r="S996"/>
      <c r="T996"/>
      <c r="U996"/>
      <c r="V996"/>
      <c r="W996" s="15"/>
      <c r="X996" s="15"/>
      <c r="Y996" s="15"/>
      <c r="Z996" t="s">
        <v>243</v>
      </c>
      <c r="AB996" t="s">
        <v>244</v>
      </c>
      <c r="AC996" s="7">
        <v>42443</v>
      </c>
      <c r="AD996" t="str">
        <f>M996&amp;" - "&amp;L996&amp;" - "&amp;J996&amp;" - "&amp;K996</f>
        <v>AMDS - R Fee - Mt - 22115</v>
      </c>
      <c r="AG996" s="13">
        <v>0.01</v>
      </c>
      <c r="AI996" t="str">
        <f t="shared" si="53"/>
        <v>Sale of AMDS - Mt - 22115</v>
      </c>
      <c r="AK996" s="27"/>
      <c r="AL996" s="28"/>
      <c r="AM996" s="29"/>
      <c r="AN996" s="29"/>
      <c r="AO996" s="26"/>
      <c r="AP996" s="26"/>
      <c r="AQ996" s="25"/>
    </row>
    <row r="997" spans="1:43" hidden="1" x14ac:dyDescent="0.35">
      <c r="A997" t="s">
        <v>849</v>
      </c>
      <c r="B997" t="s">
        <v>53</v>
      </c>
      <c r="C997" t="s">
        <v>12</v>
      </c>
      <c r="D997">
        <v>22115</v>
      </c>
      <c r="F997" s="7">
        <v>42443</v>
      </c>
      <c r="G997" t="s">
        <v>780</v>
      </c>
      <c r="H997">
        <v>-0.36</v>
      </c>
      <c r="J997" t="s">
        <v>12</v>
      </c>
      <c r="K997">
        <v>22115</v>
      </c>
      <c r="L997" t="s">
        <v>589</v>
      </c>
      <c r="M997" t="str">
        <f>M996</f>
        <v>AMDS</v>
      </c>
      <c r="S997"/>
      <c r="T997"/>
      <c r="U997"/>
      <c r="V997"/>
      <c r="W997" s="15"/>
      <c r="X997" s="15"/>
      <c r="Y997" s="15"/>
      <c r="Z997" t="s">
        <v>243</v>
      </c>
      <c r="AB997" t="s">
        <v>244</v>
      </c>
      <c r="AC997" s="7">
        <v>42443</v>
      </c>
      <c r="AD997" t="str">
        <f>M997&amp;" - "&amp;L997&amp;" - "&amp;J997&amp;" - "&amp;K997</f>
        <v>AMDS - Purchase Fee - Mt - 22115</v>
      </c>
      <c r="AG997" s="16">
        <f>-SUMIF($U$118:$U$200,AD997,$X$118:$X$200)</f>
        <v>0</v>
      </c>
      <c r="AI997" t="str">
        <f t="shared" si="53"/>
        <v>Sale of AMDS - Mt - 22115</v>
      </c>
      <c r="AK997" s="27"/>
      <c r="AL997" s="28"/>
      <c r="AM997" s="29"/>
      <c r="AN997" s="29"/>
      <c r="AO997" s="26"/>
      <c r="AP997" s="26"/>
      <c r="AQ997" s="25"/>
    </row>
    <row r="998" spans="1:43" hidden="1" x14ac:dyDescent="0.35">
      <c r="A998" t="s">
        <v>849</v>
      </c>
      <c r="B998" t="s">
        <v>53</v>
      </c>
      <c r="C998" t="s">
        <v>12</v>
      </c>
      <c r="D998">
        <v>22115</v>
      </c>
      <c r="F998" s="7">
        <v>42443</v>
      </c>
      <c r="G998" t="s">
        <v>664</v>
      </c>
      <c r="H998">
        <v>-338.64</v>
      </c>
      <c r="J998" t="s">
        <v>12</v>
      </c>
      <c r="K998">
        <v>22115</v>
      </c>
      <c r="L998" t="s">
        <v>14</v>
      </c>
      <c r="M998" t="s">
        <v>53</v>
      </c>
      <c r="S998"/>
      <c r="T998"/>
      <c r="U998"/>
      <c r="V998"/>
      <c r="W998" s="15"/>
      <c r="X998" s="15"/>
      <c r="Y998" s="15"/>
      <c r="Z998" t="s">
        <v>243</v>
      </c>
      <c r="AB998" t="s">
        <v>244</v>
      </c>
      <c r="AC998" s="7">
        <v>42443</v>
      </c>
      <c r="AD998" t="str">
        <f>M998&amp;" - "&amp;L998&amp;" - "&amp;J998&amp;" - "&amp;K998</f>
        <v>AVID - Inv - Mt - 22115</v>
      </c>
      <c r="AG998" s="16">
        <f>-SUMIF($U$118:$U$200,AD998,$X$118:$X$200)</f>
        <v>0</v>
      </c>
      <c r="AI998" t="str">
        <f t="shared" si="53"/>
        <v>Sale of AVID - Mt - 22115</v>
      </c>
      <c r="AK998" s="27"/>
      <c r="AL998" s="28"/>
      <c r="AM998" s="29"/>
      <c r="AN998" s="29"/>
      <c r="AO998" s="26"/>
      <c r="AP998" s="26"/>
      <c r="AQ998" s="25"/>
    </row>
    <row r="999" spans="1:43" hidden="1" x14ac:dyDescent="0.35">
      <c r="A999" t="s">
        <v>849</v>
      </c>
      <c r="B999" t="s">
        <v>28</v>
      </c>
      <c r="C999" t="s">
        <v>12</v>
      </c>
      <c r="D999">
        <v>22115</v>
      </c>
      <c r="F999" s="7">
        <v>42443</v>
      </c>
      <c r="G999" t="s">
        <v>150</v>
      </c>
      <c r="H999">
        <v>199.52000000000004</v>
      </c>
      <c r="J999" t="s">
        <v>12</v>
      </c>
      <c r="K999">
        <v>22115</v>
      </c>
      <c r="M999" t="str">
        <f>M997</f>
        <v>AMDS</v>
      </c>
      <c r="S999"/>
      <c r="T999"/>
      <c r="U999"/>
      <c r="V999"/>
      <c r="W999" s="15"/>
      <c r="X999" s="15"/>
      <c r="Y999" s="15"/>
      <c r="Z999" t="s">
        <v>243</v>
      </c>
      <c r="AB999" t="s">
        <v>244</v>
      </c>
      <c r="AC999" s="7">
        <v>42443</v>
      </c>
      <c r="AD999" t="str">
        <f>IF(AG999&lt;0,"Gain On Sale","Loss On Sale")</f>
        <v>Gain On Sale</v>
      </c>
      <c r="AG999" s="13">
        <f>-SUM(AG997:AG998,AG1000:AG1002)</f>
        <v>-139.62999999999997</v>
      </c>
      <c r="AI999" t="str">
        <f t="shared" si="53"/>
        <v>Sale of AMDS - Mt - 22115</v>
      </c>
      <c r="AK999" s="27"/>
      <c r="AL999" s="28"/>
      <c r="AM999" s="29"/>
      <c r="AN999" s="29"/>
      <c r="AO999" s="26"/>
      <c r="AP999" s="26"/>
      <c r="AQ999" s="25"/>
    </row>
    <row r="1000" spans="1:43" hidden="1" x14ac:dyDescent="0.35">
      <c r="A1000" t="s">
        <v>849</v>
      </c>
      <c r="B1000" t="s">
        <v>28</v>
      </c>
      <c r="C1000" t="s">
        <v>12</v>
      </c>
      <c r="D1000">
        <v>22115</v>
      </c>
      <c r="F1000" s="7">
        <v>42443</v>
      </c>
      <c r="G1000" t="s">
        <v>102</v>
      </c>
      <c r="H1000">
        <v>139.38999999999999</v>
      </c>
      <c r="J1000" t="s">
        <v>12</v>
      </c>
      <c r="K1000">
        <v>22115</v>
      </c>
      <c r="M1000" t="str">
        <f>M995</f>
        <v>AMDS</v>
      </c>
      <c r="N1000" s="12" t="s">
        <v>249</v>
      </c>
      <c r="Z1000" t="s">
        <v>243</v>
      </c>
      <c r="AB1000" t="s">
        <v>244</v>
      </c>
      <c r="AC1000" s="7">
        <v>42443</v>
      </c>
      <c r="AD1000" t="s">
        <v>102</v>
      </c>
      <c r="AF1000" t="str">
        <f>"Cash From "&amp;AI1000</f>
        <v>Cash From Sale of AMDS - Mt - 22115</v>
      </c>
      <c r="AG1000" s="16">
        <v>139.38999999999999</v>
      </c>
      <c r="AI1000" t="str">
        <f t="shared" si="53"/>
        <v>Sale of AMDS - Mt - 22115</v>
      </c>
      <c r="AK1000" s="27"/>
      <c r="AL1000" s="28"/>
      <c r="AM1000" s="29"/>
      <c r="AN1000" s="29"/>
      <c r="AO1000" s="26"/>
      <c r="AP1000" s="26"/>
      <c r="AQ1000" s="25"/>
    </row>
    <row r="1001" spans="1:43" hidden="1" x14ac:dyDescent="0.35">
      <c r="A1001" t="s">
        <v>849</v>
      </c>
      <c r="B1001" t="s">
        <v>28</v>
      </c>
      <c r="C1001" t="s">
        <v>12</v>
      </c>
      <c r="D1001">
        <v>22115</v>
      </c>
      <c r="F1001" s="7">
        <v>42443</v>
      </c>
      <c r="G1001" t="s">
        <v>630</v>
      </c>
      <c r="H1001">
        <v>0.23</v>
      </c>
      <c r="J1001" t="s">
        <v>12</v>
      </c>
      <c r="K1001">
        <v>22115</v>
      </c>
      <c r="L1001" t="s">
        <v>20</v>
      </c>
      <c r="M1001" t="str">
        <f>M998</f>
        <v>AVID</v>
      </c>
      <c r="S1001"/>
      <c r="T1001"/>
      <c r="U1001"/>
      <c r="V1001"/>
      <c r="W1001" s="15"/>
      <c r="X1001" s="15"/>
      <c r="Y1001" s="15"/>
      <c r="Z1001" t="s">
        <v>243</v>
      </c>
      <c r="AB1001" t="s">
        <v>244</v>
      </c>
      <c r="AC1001" s="7">
        <v>42443</v>
      </c>
      <c r="AD1001" t="str">
        <f>M1001&amp;" - "&amp;L1001&amp;" - "&amp;J1001&amp;" - "&amp;K1001</f>
        <v>AVID - S Fee - Mt - 22115</v>
      </c>
      <c r="AG1001" s="13">
        <v>0.23</v>
      </c>
      <c r="AI1001" t="str">
        <f t="shared" si="53"/>
        <v>Sale of AVID - Mt - 22115</v>
      </c>
      <c r="AK1001" s="27"/>
      <c r="AL1001" s="28"/>
      <c r="AM1001" s="29"/>
      <c r="AN1001" s="29"/>
      <c r="AO1001" s="26"/>
      <c r="AP1001" s="26"/>
      <c r="AQ1001" s="25"/>
    </row>
    <row r="1002" spans="1:43" hidden="1" x14ac:dyDescent="0.35">
      <c r="A1002" t="s">
        <v>849</v>
      </c>
      <c r="B1002" t="s">
        <v>28</v>
      </c>
      <c r="C1002" t="s">
        <v>12</v>
      </c>
      <c r="D1002">
        <v>22115</v>
      </c>
      <c r="F1002" s="7">
        <v>42443</v>
      </c>
      <c r="G1002" t="s">
        <v>631</v>
      </c>
      <c r="H1002">
        <v>0.01</v>
      </c>
      <c r="J1002" t="s">
        <v>12</v>
      </c>
      <c r="K1002">
        <v>22115</v>
      </c>
      <c r="L1002" t="s">
        <v>21</v>
      </c>
      <c r="M1002" t="str">
        <f>M998</f>
        <v>AVID</v>
      </c>
      <c r="S1002"/>
      <c r="T1002"/>
      <c r="U1002"/>
      <c r="V1002"/>
      <c r="W1002" s="15"/>
      <c r="X1002" s="15"/>
      <c r="Y1002" s="15"/>
      <c r="Z1002" t="s">
        <v>243</v>
      </c>
      <c r="AB1002" t="s">
        <v>244</v>
      </c>
      <c r="AC1002" s="7">
        <v>42443</v>
      </c>
      <c r="AD1002" t="str">
        <f>M1002&amp;" - "&amp;L1002&amp;" - "&amp;J1002&amp;" - "&amp;K1002</f>
        <v>AVID - R Fee - Mt - 22115</v>
      </c>
      <c r="AG1002" s="13">
        <v>0.01</v>
      </c>
      <c r="AI1002" t="str">
        <f t="shared" si="53"/>
        <v>Sale of AVID - Mt - 22115</v>
      </c>
      <c r="AK1002" s="27"/>
      <c r="AL1002" s="28"/>
      <c r="AM1002" s="29"/>
      <c r="AN1002" s="29"/>
      <c r="AO1002" s="26"/>
      <c r="AP1002" s="26"/>
      <c r="AQ1002" s="25"/>
    </row>
    <row r="1003" spans="1:43" hidden="1" x14ac:dyDescent="0.35">
      <c r="A1003" t="s">
        <v>849</v>
      </c>
      <c r="B1003" t="s">
        <v>28</v>
      </c>
      <c r="C1003" t="s">
        <v>12</v>
      </c>
      <c r="D1003">
        <v>22115</v>
      </c>
      <c r="F1003" s="7">
        <v>42443</v>
      </c>
      <c r="G1003" t="s">
        <v>781</v>
      </c>
      <c r="H1003">
        <v>-0.35</v>
      </c>
      <c r="J1003" t="s">
        <v>12</v>
      </c>
      <c r="K1003">
        <v>22115</v>
      </c>
      <c r="L1003" t="s">
        <v>589</v>
      </c>
      <c r="M1003" t="str">
        <f>M1002</f>
        <v>AVID</v>
      </c>
      <c r="S1003"/>
      <c r="T1003"/>
      <c r="U1003"/>
      <c r="V1003"/>
      <c r="W1003" s="15"/>
      <c r="X1003" s="15"/>
      <c r="Y1003" s="15"/>
      <c r="Z1003" t="s">
        <v>243</v>
      </c>
      <c r="AB1003" t="s">
        <v>244</v>
      </c>
      <c r="AC1003" s="7">
        <v>42443</v>
      </c>
      <c r="AD1003" t="str">
        <f>M1003&amp;" - "&amp;L1003&amp;" - "&amp;J1003&amp;" - "&amp;K1003</f>
        <v>AVID - Purchase Fee - Mt - 22115</v>
      </c>
      <c r="AG1003" s="16">
        <f>-SUMIF($U$118:$U$200,AD1003,$X$118:$X$200)</f>
        <v>0</v>
      </c>
      <c r="AI1003" t="str">
        <f t="shared" si="53"/>
        <v>Sale of AVID - Mt - 22115</v>
      </c>
      <c r="AK1003" s="27"/>
      <c r="AL1003" s="28"/>
      <c r="AM1003" s="29"/>
      <c r="AN1003" s="29"/>
      <c r="AO1003" s="26"/>
      <c r="AP1003" s="26"/>
      <c r="AQ1003" s="25"/>
    </row>
    <row r="1004" spans="1:43" hidden="1" x14ac:dyDescent="0.35">
      <c r="A1004" t="s">
        <v>849</v>
      </c>
      <c r="B1004" t="s">
        <v>28</v>
      </c>
      <c r="C1004" t="s">
        <v>12</v>
      </c>
      <c r="D1004">
        <v>22115</v>
      </c>
      <c r="F1004" s="7">
        <v>42443</v>
      </c>
      <c r="G1004" t="s">
        <v>665</v>
      </c>
      <c r="H1004">
        <v>-338.8</v>
      </c>
      <c r="J1004" t="s">
        <v>12</v>
      </c>
      <c r="K1004">
        <v>22115</v>
      </c>
      <c r="L1004" t="s">
        <v>14</v>
      </c>
      <c r="M1004" t="s">
        <v>28</v>
      </c>
      <c r="S1004"/>
      <c r="T1004"/>
      <c r="U1004"/>
      <c r="V1004"/>
      <c r="W1004" s="15"/>
      <c r="X1004" s="15"/>
      <c r="Y1004" s="15"/>
      <c r="Z1004" t="s">
        <v>243</v>
      </c>
      <c r="AB1004" t="s">
        <v>244</v>
      </c>
      <c r="AC1004" s="7">
        <v>42443</v>
      </c>
      <c r="AD1004" t="str">
        <f>M1004&amp;" - "&amp;L1004&amp;" - "&amp;J1004&amp;" - "&amp;K1004</f>
        <v>BCOR - Inv - Mt - 22115</v>
      </c>
      <c r="AG1004" s="16">
        <f>-SUMIF($U$118:$U$200,AD1004,$X$118:$X$200)</f>
        <v>0</v>
      </c>
      <c r="AI1004" t="str">
        <f t="shared" si="53"/>
        <v>Sale of BCOR - Mt - 22115</v>
      </c>
      <c r="AK1004" s="27"/>
      <c r="AL1004" s="28"/>
      <c r="AM1004" s="29"/>
      <c r="AN1004" s="29"/>
      <c r="AO1004" s="26"/>
      <c r="AP1004" s="26"/>
      <c r="AQ1004" s="25"/>
    </row>
    <row r="1005" spans="1:43" hidden="1" x14ac:dyDescent="0.35">
      <c r="A1005" t="s">
        <v>849</v>
      </c>
      <c r="B1005" t="s">
        <v>54</v>
      </c>
      <c r="C1005" t="s">
        <v>12</v>
      </c>
      <c r="D1005">
        <v>22115</v>
      </c>
      <c r="F1005" s="7">
        <v>42443</v>
      </c>
      <c r="G1005" t="s">
        <v>102</v>
      </c>
      <c r="H1005">
        <v>277.49</v>
      </c>
      <c r="J1005" t="s">
        <v>12</v>
      </c>
      <c r="K1005">
        <v>22115</v>
      </c>
      <c r="M1005" t="str">
        <f>M1000</f>
        <v>AMDS</v>
      </c>
      <c r="N1005" s="12" t="s">
        <v>249</v>
      </c>
      <c r="Z1005" t="s">
        <v>243</v>
      </c>
      <c r="AB1005" t="s">
        <v>244</v>
      </c>
      <c r="AC1005" s="7">
        <v>42443</v>
      </c>
      <c r="AD1005" t="s">
        <v>102</v>
      </c>
      <c r="AF1005" t="str">
        <f>"Cash From "&amp;AI1005</f>
        <v>Cash From Sale of AMDS - Mt - 22115</v>
      </c>
      <c r="AG1005" s="16">
        <v>277.49</v>
      </c>
      <c r="AI1005" t="str">
        <f t="shared" si="53"/>
        <v>Sale of AMDS - Mt - 22115</v>
      </c>
      <c r="AK1005" s="27"/>
      <c r="AL1005" s="28"/>
      <c r="AM1005" s="29"/>
      <c r="AN1005" s="29"/>
      <c r="AO1005" s="26"/>
      <c r="AP1005" s="26"/>
      <c r="AQ1005" s="25"/>
    </row>
    <row r="1006" spans="1:43" hidden="1" x14ac:dyDescent="0.35">
      <c r="A1006" t="s">
        <v>849</v>
      </c>
      <c r="B1006" t="s">
        <v>54</v>
      </c>
      <c r="C1006" t="s">
        <v>12</v>
      </c>
      <c r="D1006">
        <v>22115</v>
      </c>
      <c r="F1006" s="7">
        <v>42443</v>
      </c>
      <c r="G1006" t="s">
        <v>150</v>
      </c>
      <c r="H1006">
        <v>66.06</v>
      </c>
      <c r="J1006" t="s">
        <v>12</v>
      </c>
      <c r="K1006">
        <v>22115</v>
      </c>
      <c r="M1006" t="str">
        <f>M1004</f>
        <v>BCOR</v>
      </c>
      <c r="S1006"/>
      <c r="T1006"/>
      <c r="U1006"/>
      <c r="V1006"/>
      <c r="W1006" s="15"/>
      <c r="X1006" s="15"/>
      <c r="Y1006" s="15"/>
      <c r="Z1006" t="s">
        <v>243</v>
      </c>
      <c r="AB1006" t="s">
        <v>244</v>
      </c>
      <c r="AC1006" s="7">
        <v>42443</v>
      </c>
      <c r="AD1006" t="str">
        <f>IF(AG1006&lt;0,"Gain On Sale","Loss On Sale")</f>
        <v>Gain On Sale</v>
      </c>
      <c r="AG1006" s="13">
        <f>-SUM(AG1004:AG1005,AG1007:AG1009)</f>
        <v>-277.95</v>
      </c>
      <c r="AI1006" t="str">
        <f t="shared" si="53"/>
        <v>Sale of BCOR - Mt - 22115</v>
      </c>
      <c r="AK1006" s="27"/>
      <c r="AL1006" s="28"/>
      <c r="AM1006" s="29"/>
      <c r="AN1006" s="29"/>
      <c r="AO1006" s="26"/>
      <c r="AP1006" s="26"/>
      <c r="AQ1006" s="25"/>
    </row>
    <row r="1007" spans="1:43" hidden="1" x14ac:dyDescent="0.35">
      <c r="A1007" t="s">
        <v>849</v>
      </c>
      <c r="B1007" t="s">
        <v>54</v>
      </c>
      <c r="C1007" t="s">
        <v>12</v>
      </c>
      <c r="D1007">
        <v>22115</v>
      </c>
      <c r="F1007" s="7">
        <v>42443</v>
      </c>
      <c r="G1007" t="s">
        <v>630</v>
      </c>
      <c r="H1007">
        <v>0.45</v>
      </c>
      <c r="J1007" t="s">
        <v>12</v>
      </c>
      <c r="K1007">
        <v>22115</v>
      </c>
      <c r="L1007" t="s">
        <v>20</v>
      </c>
      <c r="M1007" t="str">
        <f>M1004</f>
        <v>BCOR</v>
      </c>
      <c r="S1007"/>
      <c r="T1007"/>
      <c r="U1007"/>
      <c r="V1007"/>
      <c r="W1007" s="15"/>
      <c r="X1007" s="15"/>
      <c r="Y1007" s="15"/>
      <c r="Z1007" t="s">
        <v>243</v>
      </c>
      <c r="AB1007" t="s">
        <v>244</v>
      </c>
      <c r="AC1007" s="7">
        <v>42443</v>
      </c>
      <c r="AD1007" t="str">
        <f>M1007&amp;" - "&amp;L1007&amp;" - "&amp;J1007&amp;" - "&amp;K1007</f>
        <v>BCOR - S Fee - Mt - 22115</v>
      </c>
      <c r="AG1007" s="13">
        <v>0.45</v>
      </c>
      <c r="AI1007" t="str">
        <f t="shared" si="53"/>
        <v>Sale of BCOR - Mt - 22115</v>
      </c>
      <c r="AK1007" s="27"/>
      <c r="AL1007" s="28"/>
      <c r="AM1007" s="29"/>
      <c r="AN1007" s="29"/>
      <c r="AO1007" s="26"/>
      <c r="AP1007" s="26"/>
      <c r="AQ1007" s="25"/>
    </row>
    <row r="1008" spans="1:43" hidden="1" x14ac:dyDescent="0.35">
      <c r="A1008" t="s">
        <v>849</v>
      </c>
      <c r="B1008" t="s">
        <v>54</v>
      </c>
      <c r="C1008" t="s">
        <v>12</v>
      </c>
      <c r="D1008">
        <v>22115</v>
      </c>
      <c r="F1008" s="7">
        <v>42443</v>
      </c>
      <c r="G1008" t="s">
        <v>631</v>
      </c>
      <c r="H1008">
        <v>0.01</v>
      </c>
      <c r="J1008" t="s">
        <v>12</v>
      </c>
      <c r="K1008">
        <v>22115</v>
      </c>
      <c r="L1008" t="s">
        <v>21</v>
      </c>
      <c r="M1008" t="str">
        <f>M1004</f>
        <v>BCOR</v>
      </c>
      <c r="S1008"/>
      <c r="T1008"/>
      <c r="U1008"/>
      <c r="V1008"/>
      <c r="W1008" s="15"/>
      <c r="X1008" s="15"/>
      <c r="Y1008" s="15"/>
      <c r="Z1008" t="s">
        <v>243</v>
      </c>
      <c r="AB1008" t="s">
        <v>244</v>
      </c>
      <c r="AC1008" s="7">
        <v>42443</v>
      </c>
      <c r="AD1008" t="str">
        <f>M1008&amp;" - "&amp;L1008&amp;" - "&amp;J1008&amp;" - "&amp;K1008</f>
        <v>BCOR - R Fee - Mt - 22115</v>
      </c>
      <c r="AG1008" s="13">
        <v>0.01</v>
      </c>
      <c r="AI1008" t="str">
        <f t="shared" si="53"/>
        <v>Sale of BCOR - Mt - 22115</v>
      </c>
      <c r="AK1008" s="27"/>
      <c r="AL1008" s="28"/>
      <c r="AM1008" s="29"/>
      <c r="AN1008" s="29"/>
      <c r="AO1008" s="26"/>
      <c r="AP1008" s="26"/>
      <c r="AQ1008" s="25"/>
    </row>
    <row r="1009" spans="1:43" hidden="1" x14ac:dyDescent="0.35">
      <c r="A1009" t="s">
        <v>849</v>
      </c>
      <c r="B1009" t="s">
        <v>54</v>
      </c>
      <c r="C1009" t="s">
        <v>12</v>
      </c>
      <c r="D1009">
        <v>22115</v>
      </c>
      <c r="F1009" s="7">
        <v>42443</v>
      </c>
      <c r="G1009" t="s">
        <v>782</v>
      </c>
      <c r="H1009">
        <v>-0.36</v>
      </c>
      <c r="J1009" t="s">
        <v>12</v>
      </c>
      <c r="K1009">
        <v>22115</v>
      </c>
      <c r="L1009" t="s">
        <v>589</v>
      </c>
      <c r="M1009" t="str">
        <f>M1008</f>
        <v>BCOR</v>
      </c>
      <c r="S1009"/>
      <c r="T1009"/>
      <c r="U1009"/>
      <c r="V1009"/>
      <c r="W1009" s="15"/>
      <c r="X1009" s="15"/>
      <c r="Y1009" s="15"/>
      <c r="Z1009" t="s">
        <v>243</v>
      </c>
      <c r="AB1009" t="s">
        <v>244</v>
      </c>
      <c r="AC1009" s="7">
        <v>42443</v>
      </c>
      <c r="AD1009" t="str">
        <f>M1009&amp;" - "&amp;L1009&amp;" - "&amp;J1009&amp;" - "&amp;K1009</f>
        <v>BCOR - Purchase Fee - Mt - 22115</v>
      </c>
      <c r="AG1009" s="16">
        <f>-SUMIF($U$118:$U$200,AD1009,$X$118:$X$200)</f>
        <v>0</v>
      </c>
      <c r="AI1009" t="str">
        <f t="shared" si="53"/>
        <v>Sale of BCOR - Mt - 22115</v>
      </c>
      <c r="AK1009" s="27"/>
      <c r="AL1009" s="28"/>
      <c r="AM1009" s="29"/>
      <c r="AN1009" s="29"/>
      <c r="AO1009" s="26"/>
      <c r="AP1009" s="26"/>
      <c r="AQ1009" s="25"/>
    </row>
    <row r="1010" spans="1:43" hidden="1" x14ac:dyDescent="0.35">
      <c r="A1010" t="s">
        <v>849</v>
      </c>
      <c r="B1010" t="s">
        <v>54</v>
      </c>
      <c r="C1010" t="s">
        <v>12</v>
      </c>
      <c r="D1010">
        <v>22115</v>
      </c>
      <c r="F1010" s="7">
        <v>42443</v>
      </c>
      <c r="G1010" t="s">
        <v>666</v>
      </c>
      <c r="H1010">
        <v>-343.65</v>
      </c>
      <c r="J1010" t="s">
        <v>12</v>
      </c>
      <c r="K1010">
        <v>22115</v>
      </c>
      <c r="L1010" t="s">
        <v>14</v>
      </c>
      <c r="M1010" t="s">
        <v>54</v>
      </c>
      <c r="S1010"/>
      <c r="T1010"/>
      <c r="U1010"/>
      <c r="V1010"/>
      <c r="W1010" s="15"/>
      <c r="X1010" s="15"/>
      <c r="Y1010" s="15"/>
      <c r="Z1010" t="s">
        <v>243</v>
      </c>
      <c r="AB1010" t="s">
        <v>244</v>
      </c>
      <c r="AC1010" s="7">
        <v>42443</v>
      </c>
      <c r="AD1010" t="str">
        <f>M1010&amp;" - "&amp;L1010&amp;" - "&amp;J1010&amp;" - "&amp;K1010</f>
        <v>ENTA - Inv - Mt - 22115</v>
      </c>
      <c r="AG1010" s="16">
        <f>-SUMIF($U$118:$U$200,AD1010,$X$118:$X$200)</f>
        <v>0</v>
      </c>
      <c r="AI1010" t="str">
        <f t="shared" si="53"/>
        <v>Sale of ENTA - Mt - 22115</v>
      </c>
      <c r="AK1010" s="27"/>
      <c r="AL1010" s="28"/>
      <c r="AM1010" s="29"/>
      <c r="AN1010" s="29"/>
      <c r="AO1010" s="26"/>
      <c r="AP1010" s="26"/>
      <c r="AQ1010" s="25"/>
    </row>
    <row r="1011" spans="1:43" hidden="1" x14ac:dyDescent="0.35">
      <c r="A1011" t="s">
        <v>849</v>
      </c>
      <c r="B1011" t="s">
        <v>55</v>
      </c>
      <c r="C1011" t="s">
        <v>12</v>
      </c>
      <c r="D1011">
        <v>22115</v>
      </c>
      <c r="F1011" s="7">
        <v>42443</v>
      </c>
      <c r="G1011" t="s">
        <v>102</v>
      </c>
      <c r="H1011">
        <v>148.6</v>
      </c>
      <c r="J1011" t="s">
        <v>12</v>
      </c>
      <c r="K1011">
        <v>22115</v>
      </c>
      <c r="M1011" t="str">
        <f>M1006</f>
        <v>BCOR</v>
      </c>
      <c r="N1011" s="12" t="s">
        <v>249</v>
      </c>
      <c r="Z1011" t="s">
        <v>243</v>
      </c>
      <c r="AB1011" t="s">
        <v>244</v>
      </c>
      <c r="AC1011" s="7">
        <v>42443</v>
      </c>
      <c r="AD1011" t="s">
        <v>102</v>
      </c>
      <c r="AF1011" t="str">
        <f>"Cash From "&amp;AI1011</f>
        <v>Cash From Sale of BCOR - Mt - 22115</v>
      </c>
      <c r="AG1011" s="16">
        <v>148.6</v>
      </c>
      <c r="AI1011" t="str">
        <f t="shared" si="53"/>
        <v>Sale of BCOR - Mt - 22115</v>
      </c>
      <c r="AK1011" s="27"/>
      <c r="AL1011" s="28"/>
      <c r="AM1011" s="29"/>
      <c r="AN1011" s="29"/>
      <c r="AO1011" s="26"/>
      <c r="AP1011" s="26"/>
      <c r="AQ1011" s="25"/>
    </row>
    <row r="1012" spans="1:43" hidden="1" x14ac:dyDescent="0.35">
      <c r="A1012" t="s">
        <v>849</v>
      </c>
      <c r="B1012" t="s">
        <v>55</v>
      </c>
      <c r="C1012" t="s">
        <v>12</v>
      </c>
      <c r="D1012">
        <v>22115</v>
      </c>
      <c r="F1012" s="7">
        <v>42443</v>
      </c>
      <c r="G1012" t="s">
        <v>150</v>
      </c>
      <c r="H1012">
        <v>146.13000000000002</v>
      </c>
      <c r="J1012" t="s">
        <v>12</v>
      </c>
      <c r="K1012">
        <v>22115</v>
      </c>
      <c r="M1012" t="str">
        <f>M1010</f>
        <v>ENTA</v>
      </c>
      <c r="S1012"/>
      <c r="T1012"/>
      <c r="U1012"/>
      <c r="V1012"/>
      <c r="W1012" s="15"/>
      <c r="X1012" s="15"/>
      <c r="Y1012" s="15"/>
      <c r="Z1012" t="s">
        <v>243</v>
      </c>
      <c r="AB1012" t="s">
        <v>244</v>
      </c>
      <c r="AC1012" s="7">
        <v>42443</v>
      </c>
      <c r="AD1012" t="str">
        <f>IF(AG1012&lt;0,"Gain On Sale","Loss On Sale")</f>
        <v>Gain On Sale</v>
      </c>
      <c r="AG1012" s="13">
        <f>-SUM(AG1010:AG1011,AG1013:AG1015)</f>
        <v>-148.85999999999999</v>
      </c>
      <c r="AI1012" t="str">
        <f t="shared" si="53"/>
        <v>Sale of ENTA - Mt - 22115</v>
      </c>
      <c r="AK1012" s="27"/>
      <c r="AL1012" s="28"/>
      <c r="AM1012" s="29"/>
      <c r="AN1012" s="29"/>
      <c r="AO1012" s="26"/>
      <c r="AP1012" s="26"/>
      <c r="AQ1012" s="25"/>
    </row>
    <row r="1013" spans="1:43" hidden="1" x14ac:dyDescent="0.35">
      <c r="A1013" t="s">
        <v>849</v>
      </c>
      <c r="B1013" t="s">
        <v>55</v>
      </c>
      <c r="C1013" t="s">
        <v>12</v>
      </c>
      <c r="D1013">
        <v>22115</v>
      </c>
      <c r="F1013" s="7">
        <v>42443</v>
      </c>
      <c r="G1013" t="s">
        <v>630</v>
      </c>
      <c r="H1013">
        <v>0.25</v>
      </c>
      <c r="J1013" t="s">
        <v>12</v>
      </c>
      <c r="K1013">
        <v>22115</v>
      </c>
      <c r="L1013" t="s">
        <v>20</v>
      </c>
      <c r="M1013" t="str">
        <f>M1010</f>
        <v>ENTA</v>
      </c>
      <c r="S1013"/>
      <c r="T1013"/>
      <c r="U1013"/>
      <c r="V1013"/>
      <c r="W1013" s="15"/>
      <c r="X1013" s="15"/>
      <c r="Y1013" s="15"/>
      <c r="Z1013" t="s">
        <v>243</v>
      </c>
      <c r="AB1013" t="s">
        <v>244</v>
      </c>
      <c r="AC1013" s="7">
        <v>42443</v>
      </c>
      <c r="AD1013" t="str">
        <f>M1013&amp;" - "&amp;L1013&amp;" - "&amp;J1013&amp;" - "&amp;K1013</f>
        <v>ENTA - S Fee - Mt - 22115</v>
      </c>
      <c r="AG1013" s="13">
        <v>0.25</v>
      </c>
      <c r="AI1013" t="str">
        <f t="shared" ref="AI1013:AI1044" si="54">"Sale of "&amp;M1013&amp;" - "&amp;J1013&amp;" - "&amp;K1013</f>
        <v>Sale of ENTA - Mt - 22115</v>
      </c>
      <c r="AK1013" s="27"/>
      <c r="AL1013" s="28"/>
      <c r="AM1013" s="29"/>
      <c r="AN1013" s="29"/>
      <c r="AO1013" s="26"/>
      <c r="AP1013" s="26"/>
      <c r="AQ1013" s="25"/>
    </row>
    <row r="1014" spans="1:43" hidden="1" x14ac:dyDescent="0.35">
      <c r="A1014" t="s">
        <v>849</v>
      </c>
      <c r="B1014" t="s">
        <v>55</v>
      </c>
      <c r="C1014" t="s">
        <v>12</v>
      </c>
      <c r="D1014">
        <v>22115</v>
      </c>
      <c r="F1014" s="7">
        <v>42443</v>
      </c>
      <c r="G1014" t="s">
        <v>631</v>
      </c>
      <c r="H1014">
        <v>0.01</v>
      </c>
      <c r="J1014" t="s">
        <v>12</v>
      </c>
      <c r="K1014">
        <v>22115</v>
      </c>
      <c r="L1014" t="s">
        <v>21</v>
      </c>
      <c r="M1014" t="str">
        <f>M1010</f>
        <v>ENTA</v>
      </c>
      <c r="S1014"/>
      <c r="T1014"/>
      <c r="U1014"/>
      <c r="V1014"/>
      <c r="W1014" s="15"/>
      <c r="X1014" s="15"/>
      <c r="Y1014" s="15"/>
      <c r="Z1014" t="s">
        <v>243</v>
      </c>
      <c r="AB1014" t="s">
        <v>244</v>
      </c>
      <c r="AC1014" s="7">
        <v>42443</v>
      </c>
      <c r="AD1014" t="str">
        <f>M1014&amp;" - "&amp;L1014&amp;" - "&amp;J1014&amp;" - "&amp;K1014</f>
        <v>ENTA - R Fee - Mt - 22115</v>
      </c>
      <c r="AG1014" s="13">
        <v>0.01</v>
      </c>
      <c r="AI1014" t="str">
        <f t="shared" si="54"/>
        <v>Sale of ENTA - Mt - 22115</v>
      </c>
      <c r="AK1014" s="27"/>
      <c r="AL1014" s="28"/>
      <c r="AM1014" s="29"/>
      <c r="AN1014" s="29"/>
      <c r="AO1014" s="26"/>
      <c r="AP1014" s="26"/>
      <c r="AQ1014" s="25"/>
    </row>
    <row r="1015" spans="1:43" hidden="1" x14ac:dyDescent="0.35">
      <c r="A1015" t="s">
        <v>849</v>
      </c>
      <c r="B1015" t="s">
        <v>55</v>
      </c>
      <c r="C1015" t="s">
        <v>12</v>
      </c>
      <c r="D1015">
        <v>22115</v>
      </c>
      <c r="F1015" s="7">
        <v>42443</v>
      </c>
      <c r="G1015" t="s">
        <v>783</v>
      </c>
      <c r="H1015">
        <v>-0.36</v>
      </c>
      <c r="J1015" t="s">
        <v>12</v>
      </c>
      <c r="K1015">
        <v>22115</v>
      </c>
      <c r="L1015" t="s">
        <v>589</v>
      </c>
      <c r="M1015" t="str">
        <f>M1014</f>
        <v>ENTA</v>
      </c>
      <c r="S1015"/>
      <c r="T1015"/>
      <c r="U1015"/>
      <c r="V1015"/>
      <c r="W1015" s="15"/>
      <c r="X1015" s="15"/>
      <c r="Y1015" s="15"/>
      <c r="Z1015" t="s">
        <v>243</v>
      </c>
      <c r="AB1015" t="s">
        <v>244</v>
      </c>
      <c r="AC1015" s="7">
        <v>42443</v>
      </c>
      <c r="AD1015" t="str">
        <f>M1015&amp;" - "&amp;L1015&amp;" - "&amp;J1015&amp;" - "&amp;K1015</f>
        <v>ENTA - Purchase Fee - Mt - 22115</v>
      </c>
      <c r="AG1015" s="16">
        <f>-SUMIF($U$118:$U$200,AD1015,$X$118:$X$200)</f>
        <v>0</v>
      </c>
      <c r="AI1015" t="str">
        <f t="shared" si="54"/>
        <v>Sale of ENTA - Mt - 22115</v>
      </c>
      <c r="AK1015" s="27"/>
      <c r="AL1015" s="28"/>
      <c r="AM1015" s="29"/>
      <c r="AN1015" s="29"/>
      <c r="AO1015" s="26"/>
      <c r="AP1015" s="26"/>
      <c r="AQ1015" s="25"/>
    </row>
    <row r="1016" spans="1:43" hidden="1" x14ac:dyDescent="0.35">
      <c r="A1016" t="s">
        <v>849</v>
      </c>
      <c r="B1016" t="s">
        <v>55</v>
      </c>
      <c r="C1016" t="s">
        <v>12</v>
      </c>
      <c r="D1016">
        <v>22115</v>
      </c>
      <c r="F1016" s="7">
        <v>42443</v>
      </c>
      <c r="G1016" t="s">
        <v>667</v>
      </c>
      <c r="H1016">
        <v>-294.63</v>
      </c>
      <c r="J1016" t="s">
        <v>12</v>
      </c>
      <c r="K1016">
        <v>22115</v>
      </c>
      <c r="L1016" t="s">
        <v>14</v>
      </c>
      <c r="M1016" t="s">
        <v>55</v>
      </c>
      <c r="S1016"/>
      <c r="T1016"/>
      <c r="U1016"/>
      <c r="V1016"/>
      <c r="W1016" s="15"/>
      <c r="X1016" s="15"/>
      <c r="Y1016" s="15"/>
      <c r="Z1016" t="s">
        <v>243</v>
      </c>
      <c r="AB1016" t="s">
        <v>244</v>
      </c>
      <c r="AC1016" s="7">
        <v>42443</v>
      </c>
      <c r="AD1016" t="str">
        <f>M1016&amp;" - "&amp;L1016&amp;" - "&amp;J1016&amp;" - "&amp;K1016</f>
        <v>ENZN - Inv - Mt - 22115</v>
      </c>
      <c r="AG1016" s="16" t="e">
        <f>-SUMIF($U$118:$U$200,AD1016,$X$118:$X$200)+AG886</f>
        <v>#VALUE!</v>
      </c>
      <c r="AI1016" t="str">
        <f t="shared" si="54"/>
        <v>Sale of ENZN - Mt - 22115</v>
      </c>
      <c r="AK1016" s="27"/>
      <c r="AL1016" s="28"/>
      <c r="AM1016" s="29"/>
      <c r="AN1016" s="29"/>
      <c r="AO1016" s="26"/>
      <c r="AP1016" s="26"/>
      <c r="AQ1016" s="25"/>
    </row>
    <row r="1017" spans="1:43" hidden="1" x14ac:dyDescent="0.35">
      <c r="A1017" t="s">
        <v>849</v>
      </c>
      <c r="B1017" t="s">
        <v>56</v>
      </c>
      <c r="C1017" t="s">
        <v>12</v>
      </c>
      <c r="D1017">
        <v>22115</v>
      </c>
      <c r="F1017" s="7">
        <v>42443</v>
      </c>
      <c r="G1017" t="s">
        <v>102</v>
      </c>
      <c r="H1017">
        <v>296.83</v>
      </c>
      <c r="J1017" t="s">
        <v>12</v>
      </c>
      <c r="K1017">
        <v>22115</v>
      </c>
      <c r="M1017" t="str">
        <f>M1012</f>
        <v>ENTA</v>
      </c>
      <c r="N1017" s="12" t="s">
        <v>249</v>
      </c>
      <c r="Z1017" t="s">
        <v>243</v>
      </c>
      <c r="AB1017" t="s">
        <v>244</v>
      </c>
      <c r="AC1017" s="7">
        <v>42443</v>
      </c>
      <c r="AD1017" t="s">
        <v>102</v>
      </c>
      <c r="AF1017" t="str">
        <f>"Cash From "&amp;AI1017</f>
        <v>Cash From Sale of ENTA - Mt - 22115</v>
      </c>
      <c r="AG1017" s="16">
        <v>296.83</v>
      </c>
      <c r="AI1017" t="str">
        <f t="shared" si="54"/>
        <v>Sale of ENTA - Mt - 22115</v>
      </c>
      <c r="AK1017" s="27"/>
      <c r="AL1017" s="28"/>
      <c r="AM1017" s="29"/>
      <c r="AN1017" s="29"/>
      <c r="AO1017" s="26"/>
      <c r="AP1017" s="26"/>
      <c r="AQ1017" s="25"/>
    </row>
    <row r="1018" spans="1:43" hidden="1" x14ac:dyDescent="0.35">
      <c r="A1018" t="s">
        <v>849</v>
      </c>
      <c r="B1018" t="s">
        <v>56</v>
      </c>
      <c r="C1018" t="s">
        <v>12</v>
      </c>
      <c r="D1018">
        <v>22115</v>
      </c>
      <c r="F1018" s="7">
        <v>42443</v>
      </c>
      <c r="G1018" t="s">
        <v>150</v>
      </c>
      <c r="H1018">
        <v>44.330000000000041</v>
      </c>
      <c r="J1018" t="s">
        <v>12</v>
      </c>
      <c r="K1018">
        <v>22115</v>
      </c>
      <c r="M1018" t="str">
        <f>M1016</f>
        <v>ENZN</v>
      </c>
      <c r="S1018"/>
      <c r="T1018"/>
      <c r="U1018"/>
      <c r="V1018"/>
      <c r="W1018" s="15"/>
      <c r="X1018" s="15"/>
      <c r="Y1018" s="15"/>
      <c r="Z1018" t="s">
        <v>243</v>
      </c>
      <c r="AB1018" t="s">
        <v>244</v>
      </c>
      <c r="AC1018" s="7">
        <v>42443</v>
      </c>
      <c r="AD1018" t="e">
        <f>IF(AG1018&lt;0,"Gain On Sale","Loss On Sale")</f>
        <v>#VALUE!</v>
      </c>
      <c r="AG1018" s="13" t="e">
        <f>-SUM(AG1016:AG1017,AG1019:AG1021)</f>
        <v>#VALUE!</v>
      </c>
      <c r="AI1018" t="str">
        <f t="shared" si="54"/>
        <v>Sale of ENZN - Mt - 22115</v>
      </c>
      <c r="AK1018" s="27"/>
      <c r="AL1018" s="28"/>
      <c r="AM1018" s="29"/>
      <c r="AN1018" s="29"/>
      <c r="AO1018" s="26"/>
      <c r="AP1018" s="26"/>
      <c r="AQ1018" s="25"/>
    </row>
    <row r="1019" spans="1:43" hidden="1" x14ac:dyDescent="0.35">
      <c r="A1019" t="s">
        <v>849</v>
      </c>
      <c r="B1019" t="s">
        <v>56</v>
      </c>
      <c r="C1019" t="s">
        <v>12</v>
      </c>
      <c r="D1019">
        <v>22115</v>
      </c>
      <c r="F1019" s="7">
        <v>42443</v>
      </c>
      <c r="G1019" t="s">
        <v>630</v>
      </c>
      <c r="H1019">
        <v>0.49</v>
      </c>
      <c r="J1019" t="s">
        <v>12</v>
      </c>
      <c r="K1019">
        <v>22115</v>
      </c>
      <c r="L1019" t="s">
        <v>20</v>
      </c>
      <c r="M1019" t="str">
        <f>M1016</f>
        <v>ENZN</v>
      </c>
      <c r="S1019"/>
      <c r="T1019"/>
      <c r="U1019"/>
      <c r="V1019"/>
      <c r="W1019" s="15"/>
      <c r="X1019" s="15"/>
      <c r="Y1019" s="15"/>
      <c r="Z1019" t="s">
        <v>243</v>
      </c>
      <c r="AB1019" t="s">
        <v>244</v>
      </c>
      <c r="AC1019" s="7">
        <v>42443</v>
      </c>
      <c r="AD1019" t="str">
        <f>M1019&amp;" - "&amp;L1019&amp;" - "&amp;J1019&amp;" - "&amp;K1019</f>
        <v>ENZN - S Fee - Mt - 22115</v>
      </c>
      <c r="AG1019" s="13">
        <v>0.49</v>
      </c>
      <c r="AI1019" t="str">
        <f t="shared" si="54"/>
        <v>Sale of ENZN - Mt - 22115</v>
      </c>
      <c r="AK1019" s="27"/>
      <c r="AL1019" s="28"/>
      <c r="AM1019" s="29"/>
      <c r="AN1019" s="29"/>
      <c r="AO1019" s="26"/>
      <c r="AP1019" s="26"/>
      <c r="AQ1019" s="25"/>
    </row>
    <row r="1020" spans="1:43" hidden="1" x14ac:dyDescent="0.35">
      <c r="A1020" t="s">
        <v>849</v>
      </c>
      <c r="B1020" t="s">
        <v>56</v>
      </c>
      <c r="C1020" t="s">
        <v>12</v>
      </c>
      <c r="D1020">
        <v>22115</v>
      </c>
      <c r="F1020" s="7">
        <v>42443</v>
      </c>
      <c r="G1020" t="s">
        <v>631</v>
      </c>
      <c r="H1020">
        <v>0.01</v>
      </c>
      <c r="J1020" t="s">
        <v>12</v>
      </c>
      <c r="K1020">
        <v>22115</v>
      </c>
      <c r="L1020" t="s">
        <v>21</v>
      </c>
      <c r="M1020" t="str">
        <f>M1016</f>
        <v>ENZN</v>
      </c>
      <c r="S1020"/>
      <c r="T1020"/>
      <c r="U1020"/>
      <c r="V1020"/>
      <c r="W1020" s="15"/>
      <c r="X1020" s="15"/>
      <c r="Y1020" s="15"/>
      <c r="Z1020" t="s">
        <v>243</v>
      </c>
      <c r="AB1020" t="s">
        <v>244</v>
      </c>
      <c r="AC1020" s="7">
        <v>42443</v>
      </c>
      <c r="AD1020" t="str">
        <f>M1020&amp;" - "&amp;L1020&amp;" - "&amp;J1020&amp;" - "&amp;K1020</f>
        <v>ENZN - R Fee - Mt - 22115</v>
      </c>
      <c r="AG1020" s="13">
        <v>0.01</v>
      </c>
      <c r="AI1020" t="str">
        <f t="shared" si="54"/>
        <v>Sale of ENZN - Mt - 22115</v>
      </c>
      <c r="AK1020" s="27"/>
      <c r="AL1020" s="28"/>
      <c r="AM1020" s="29"/>
      <c r="AN1020" s="29"/>
      <c r="AO1020" s="26"/>
      <c r="AP1020" s="26"/>
      <c r="AQ1020" s="25"/>
    </row>
    <row r="1021" spans="1:43" hidden="1" x14ac:dyDescent="0.35">
      <c r="A1021" t="s">
        <v>849</v>
      </c>
      <c r="B1021" t="s">
        <v>56</v>
      </c>
      <c r="C1021" t="s">
        <v>12</v>
      </c>
      <c r="D1021">
        <v>22115</v>
      </c>
      <c r="F1021" s="7">
        <v>42443</v>
      </c>
      <c r="G1021" t="s">
        <v>784</v>
      </c>
      <c r="H1021">
        <v>-0.36</v>
      </c>
      <c r="J1021" t="s">
        <v>12</v>
      </c>
      <c r="K1021">
        <v>22115</v>
      </c>
      <c r="L1021" t="s">
        <v>589</v>
      </c>
      <c r="M1021" t="str">
        <f>M1020</f>
        <v>ENZN</v>
      </c>
      <c r="S1021"/>
      <c r="T1021"/>
      <c r="U1021"/>
      <c r="V1021"/>
      <c r="W1021" s="15"/>
      <c r="X1021" s="15"/>
      <c r="Y1021" s="15"/>
      <c r="Z1021" t="s">
        <v>243</v>
      </c>
      <c r="AB1021" t="s">
        <v>244</v>
      </c>
      <c r="AC1021" s="7">
        <v>42443</v>
      </c>
      <c r="AD1021" t="str">
        <f>M1021&amp;" - "&amp;L1021&amp;" - "&amp;J1021&amp;" - "&amp;K1021</f>
        <v>ENZN - Purchase Fee - Mt - 22115</v>
      </c>
      <c r="AG1021" s="16">
        <f>-SUMIF($U$118:$U$200,AD1021,$X$118:$X$200)</f>
        <v>0</v>
      </c>
      <c r="AI1021" t="str">
        <f t="shared" si="54"/>
        <v>Sale of ENZN - Mt - 22115</v>
      </c>
      <c r="AK1021" s="27"/>
      <c r="AL1021" s="28"/>
      <c r="AM1021" s="29"/>
      <c r="AN1021" s="29"/>
      <c r="AO1021" s="26"/>
      <c r="AP1021" s="26"/>
      <c r="AQ1021" s="25"/>
    </row>
    <row r="1022" spans="1:43" hidden="1" x14ac:dyDescent="0.35">
      <c r="A1022" t="s">
        <v>849</v>
      </c>
      <c r="B1022" t="s">
        <v>56</v>
      </c>
      <c r="C1022" t="s">
        <v>12</v>
      </c>
      <c r="D1022">
        <v>22115</v>
      </c>
      <c r="F1022" s="7">
        <v>42443</v>
      </c>
      <c r="G1022" t="s">
        <v>668</v>
      </c>
      <c r="H1022">
        <v>-341.3</v>
      </c>
      <c r="J1022" t="s">
        <v>12</v>
      </c>
      <c r="K1022">
        <v>22115</v>
      </c>
      <c r="L1022" t="s">
        <v>14</v>
      </c>
      <c r="M1022" t="s">
        <v>56</v>
      </c>
      <c r="S1022"/>
      <c r="T1022"/>
      <c r="U1022"/>
      <c r="V1022"/>
      <c r="W1022" s="15"/>
      <c r="X1022" s="15"/>
      <c r="Y1022" s="15"/>
      <c r="Z1022" t="s">
        <v>243</v>
      </c>
      <c r="AB1022" t="s">
        <v>244</v>
      </c>
      <c r="AC1022" s="7">
        <v>42443</v>
      </c>
      <c r="AD1022" t="str">
        <f>M1022&amp;" - "&amp;L1022&amp;" - "&amp;J1022&amp;" - "&amp;K1022</f>
        <v>FLR - Inv - Mt - 22115</v>
      </c>
      <c r="AG1022" s="16">
        <f>-SUMIF($U$118:$U$200,AD1022,$X$118:$X$200)</f>
        <v>0</v>
      </c>
      <c r="AI1022" t="str">
        <f t="shared" si="54"/>
        <v>Sale of FLR - Mt - 22115</v>
      </c>
      <c r="AK1022" s="27"/>
      <c r="AL1022" s="28"/>
      <c r="AM1022" s="29"/>
      <c r="AN1022" s="29"/>
      <c r="AO1022" s="26"/>
      <c r="AP1022" s="26"/>
      <c r="AQ1022" s="25"/>
    </row>
    <row r="1023" spans="1:43" hidden="1" x14ac:dyDescent="0.35">
      <c r="A1023" t="s">
        <v>849</v>
      </c>
      <c r="B1023" t="s">
        <v>34</v>
      </c>
      <c r="C1023" t="s">
        <v>12</v>
      </c>
      <c r="D1023">
        <v>22115</v>
      </c>
      <c r="F1023" s="7">
        <v>42443</v>
      </c>
      <c r="G1023" t="s">
        <v>102</v>
      </c>
      <c r="H1023">
        <v>289.16000000000003</v>
      </c>
      <c r="J1023" t="s">
        <v>12</v>
      </c>
      <c r="K1023">
        <v>22115</v>
      </c>
      <c r="M1023" t="str">
        <f>M1018</f>
        <v>ENZN</v>
      </c>
      <c r="N1023" s="12" t="s">
        <v>249</v>
      </c>
      <c r="Z1023" t="s">
        <v>243</v>
      </c>
      <c r="AB1023" t="s">
        <v>244</v>
      </c>
      <c r="AC1023" s="7">
        <v>42443</v>
      </c>
      <c r="AD1023" t="s">
        <v>102</v>
      </c>
      <c r="AF1023" t="str">
        <f>"Cash From "&amp;AI1023</f>
        <v>Cash From Sale of ENZN - Mt - 22115</v>
      </c>
      <c r="AG1023" s="16">
        <v>289.16000000000003</v>
      </c>
      <c r="AI1023" t="str">
        <f t="shared" si="54"/>
        <v>Sale of ENZN - Mt - 22115</v>
      </c>
      <c r="AK1023" s="27"/>
      <c r="AL1023" s="28"/>
      <c r="AM1023" s="29"/>
      <c r="AN1023" s="29"/>
      <c r="AO1023" s="26"/>
      <c r="AP1023" s="26"/>
      <c r="AQ1023" s="25"/>
    </row>
    <row r="1024" spans="1:43" hidden="1" x14ac:dyDescent="0.35">
      <c r="A1024" t="s">
        <v>849</v>
      </c>
      <c r="B1024" t="s">
        <v>34</v>
      </c>
      <c r="C1024" t="s">
        <v>12</v>
      </c>
      <c r="D1024">
        <v>22115</v>
      </c>
      <c r="F1024" s="7">
        <v>42443</v>
      </c>
      <c r="G1024" t="s">
        <v>150</v>
      </c>
      <c r="H1024">
        <v>52.839999999999975</v>
      </c>
      <c r="J1024" t="s">
        <v>12</v>
      </c>
      <c r="K1024">
        <v>22115</v>
      </c>
      <c r="M1024" t="str">
        <f>M1022</f>
        <v>FLR</v>
      </c>
      <c r="S1024"/>
      <c r="T1024"/>
      <c r="U1024"/>
      <c r="V1024"/>
      <c r="W1024" s="15"/>
      <c r="X1024" s="15"/>
      <c r="Y1024" s="15"/>
      <c r="Z1024" t="s">
        <v>243</v>
      </c>
      <c r="AB1024" t="s">
        <v>244</v>
      </c>
      <c r="AC1024" s="7">
        <v>42443</v>
      </c>
      <c r="AD1024" t="str">
        <f>IF(AG1024&lt;0,"Gain On Sale","Loss On Sale")</f>
        <v>Gain On Sale</v>
      </c>
      <c r="AG1024" s="13">
        <f>-SUM(AG1022:AG1023,AG1025:AG1027)</f>
        <v>-289.64000000000004</v>
      </c>
      <c r="AI1024" t="str">
        <f t="shared" si="54"/>
        <v>Sale of FLR - Mt - 22115</v>
      </c>
      <c r="AK1024" s="27"/>
      <c r="AL1024" s="28"/>
      <c r="AM1024" s="29"/>
      <c r="AN1024" s="29"/>
      <c r="AO1024" s="26"/>
      <c r="AP1024" s="26"/>
      <c r="AQ1024" s="25"/>
    </row>
    <row r="1025" spans="1:43" hidden="1" x14ac:dyDescent="0.35">
      <c r="A1025" t="s">
        <v>849</v>
      </c>
      <c r="B1025" t="s">
        <v>34</v>
      </c>
      <c r="C1025" t="s">
        <v>12</v>
      </c>
      <c r="D1025">
        <v>22115</v>
      </c>
      <c r="F1025" s="7">
        <v>42443</v>
      </c>
      <c r="G1025" t="s">
        <v>630</v>
      </c>
      <c r="H1025">
        <v>0.47</v>
      </c>
      <c r="J1025" t="s">
        <v>12</v>
      </c>
      <c r="K1025">
        <v>22115</v>
      </c>
      <c r="L1025" t="s">
        <v>20</v>
      </c>
      <c r="M1025" t="str">
        <f>M1022</f>
        <v>FLR</v>
      </c>
      <c r="S1025"/>
      <c r="T1025"/>
      <c r="U1025"/>
      <c r="V1025"/>
      <c r="W1025" s="15"/>
      <c r="X1025" s="15"/>
      <c r="Y1025" s="15"/>
      <c r="Z1025" t="s">
        <v>243</v>
      </c>
      <c r="AB1025" t="s">
        <v>244</v>
      </c>
      <c r="AC1025" s="7">
        <v>42443</v>
      </c>
      <c r="AD1025" t="str">
        <f>M1025&amp;" - "&amp;L1025&amp;" - "&amp;J1025&amp;" - "&amp;K1025</f>
        <v>FLR - S Fee - Mt - 22115</v>
      </c>
      <c r="AG1025" s="13">
        <v>0.47</v>
      </c>
      <c r="AI1025" t="str">
        <f t="shared" si="54"/>
        <v>Sale of FLR - Mt - 22115</v>
      </c>
      <c r="AK1025" s="27"/>
      <c r="AL1025" s="28"/>
      <c r="AM1025" s="29"/>
      <c r="AN1025" s="29"/>
      <c r="AO1025" s="26"/>
      <c r="AP1025" s="26"/>
      <c r="AQ1025" s="25"/>
    </row>
    <row r="1026" spans="1:43" hidden="1" x14ac:dyDescent="0.35">
      <c r="A1026" t="s">
        <v>849</v>
      </c>
      <c r="B1026" t="s">
        <v>34</v>
      </c>
      <c r="C1026" t="s">
        <v>12</v>
      </c>
      <c r="D1026">
        <v>22115</v>
      </c>
      <c r="F1026" s="7">
        <v>42443</v>
      </c>
      <c r="G1026" t="s">
        <v>631</v>
      </c>
      <c r="H1026">
        <v>0.01</v>
      </c>
      <c r="J1026" t="s">
        <v>12</v>
      </c>
      <c r="K1026">
        <v>22115</v>
      </c>
      <c r="L1026" t="s">
        <v>21</v>
      </c>
      <c r="M1026" t="str">
        <f>M1022</f>
        <v>FLR</v>
      </c>
      <c r="S1026"/>
      <c r="T1026"/>
      <c r="U1026"/>
      <c r="V1026"/>
      <c r="W1026" s="15"/>
      <c r="X1026" s="15"/>
      <c r="Y1026" s="15"/>
      <c r="Z1026" t="s">
        <v>243</v>
      </c>
      <c r="AB1026" t="s">
        <v>244</v>
      </c>
      <c r="AC1026" s="7">
        <v>42443</v>
      </c>
      <c r="AD1026" t="str">
        <f>M1026&amp;" - "&amp;L1026&amp;" - "&amp;J1026&amp;" - "&amp;K1026</f>
        <v>FLR - R Fee - Mt - 22115</v>
      </c>
      <c r="AG1026" s="13">
        <v>0.01</v>
      </c>
      <c r="AI1026" t="str">
        <f t="shared" si="54"/>
        <v>Sale of FLR - Mt - 22115</v>
      </c>
      <c r="AK1026" s="27"/>
      <c r="AL1026" s="28"/>
      <c r="AM1026" s="29"/>
      <c r="AN1026" s="29"/>
      <c r="AO1026" s="26"/>
      <c r="AP1026" s="26"/>
      <c r="AQ1026" s="25"/>
    </row>
    <row r="1027" spans="1:43" hidden="1" x14ac:dyDescent="0.35">
      <c r="A1027" t="s">
        <v>849</v>
      </c>
      <c r="B1027" t="s">
        <v>34</v>
      </c>
      <c r="C1027" t="s">
        <v>12</v>
      </c>
      <c r="D1027">
        <v>22115</v>
      </c>
      <c r="F1027" s="7">
        <v>42443</v>
      </c>
      <c r="G1027" t="s">
        <v>785</v>
      </c>
      <c r="H1027">
        <v>-0.35</v>
      </c>
      <c r="J1027" t="s">
        <v>12</v>
      </c>
      <c r="K1027">
        <v>22115</v>
      </c>
      <c r="L1027" t="s">
        <v>589</v>
      </c>
      <c r="M1027" t="str">
        <f>M1026</f>
        <v>FLR</v>
      </c>
      <c r="S1027"/>
      <c r="T1027"/>
      <c r="U1027"/>
      <c r="V1027"/>
      <c r="W1027" s="15"/>
      <c r="X1027" s="15"/>
      <c r="Y1027" s="15"/>
      <c r="Z1027" t="s">
        <v>243</v>
      </c>
      <c r="AB1027" t="s">
        <v>244</v>
      </c>
      <c r="AC1027" s="7">
        <v>42443</v>
      </c>
      <c r="AD1027" t="str">
        <f>M1027&amp;" - "&amp;L1027&amp;" - "&amp;J1027&amp;" - "&amp;K1027</f>
        <v>FLR - Purchase Fee - Mt - 22115</v>
      </c>
      <c r="AG1027" s="16">
        <f>-SUMIF($U$118:$U$200,AD1027,$X$118:$X$200)</f>
        <v>0</v>
      </c>
      <c r="AI1027" t="str">
        <f t="shared" si="54"/>
        <v>Sale of FLR - Mt - 22115</v>
      </c>
      <c r="AK1027" s="27"/>
      <c r="AL1027" s="28"/>
      <c r="AM1027" s="29"/>
      <c r="AN1027" s="29"/>
      <c r="AO1027" s="26"/>
      <c r="AP1027" s="26"/>
      <c r="AQ1027" s="25"/>
    </row>
    <row r="1028" spans="1:43" hidden="1" x14ac:dyDescent="0.35">
      <c r="A1028" t="s">
        <v>849</v>
      </c>
      <c r="B1028" t="s">
        <v>34</v>
      </c>
      <c r="C1028" t="s">
        <v>12</v>
      </c>
      <c r="D1028">
        <v>22115</v>
      </c>
      <c r="F1028" s="7">
        <v>42443</v>
      </c>
      <c r="G1028" t="s">
        <v>669</v>
      </c>
      <c r="H1028">
        <v>-342.13</v>
      </c>
      <c r="J1028" t="s">
        <v>12</v>
      </c>
      <c r="K1028">
        <v>22115</v>
      </c>
      <c r="L1028" t="s">
        <v>14</v>
      </c>
      <c r="M1028" t="s">
        <v>34</v>
      </c>
      <c r="S1028"/>
      <c r="T1028"/>
      <c r="U1028"/>
      <c r="V1028"/>
      <c r="W1028" s="15"/>
      <c r="X1028" s="15"/>
      <c r="Y1028" s="15"/>
      <c r="Z1028" t="s">
        <v>243</v>
      </c>
      <c r="AB1028" t="s">
        <v>244</v>
      </c>
      <c r="AC1028" s="7">
        <v>42443</v>
      </c>
      <c r="AD1028" t="str">
        <f>M1028&amp;" - "&amp;L1028&amp;" - "&amp;J1028&amp;" - "&amp;K1028</f>
        <v>GME - Inv - Mt - 22115</v>
      </c>
      <c r="AG1028" s="16">
        <f>-SUMIF($U$118:$U$200,AD1028,$X$118:$X$200)</f>
        <v>0</v>
      </c>
      <c r="AI1028" t="str">
        <f t="shared" si="54"/>
        <v>Sale of GME - Mt - 22115</v>
      </c>
      <c r="AK1028" s="27"/>
      <c r="AL1028" s="28"/>
      <c r="AM1028" s="29"/>
      <c r="AN1028" s="29"/>
      <c r="AO1028" s="26"/>
      <c r="AP1028" s="26"/>
      <c r="AQ1028" s="25"/>
    </row>
    <row r="1029" spans="1:43" hidden="1" x14ac:dyDescent="0.35">
      <c r="A1029" t="s">
        <v>849</v>
      </c>
      <c r="B1029" t="s">
        <v>35</v>
      </c>
      <c r="C1029" t="s">
        <v>12</v>
      </c>
      <c r="D1029">
        <v>22115</v>
      </c>
      <c r="F1029" s="7">
        <v>42443</v>
      </c>
      <c r="G1029" t="s">
        <v>102</v>
      </c>
      <c r="H1029">
        <v>332.53</v>
      </c>
      <c r="J1029" t="s">
        <v>12</v>
      </c>
      <c r="K1029">
        <v>22115</v>
      </c>
      <c r="M1029" t="str">
        <f>M1024</f>
        <v>FLR</v>
      </c>
      <c r="N1029" s="12" t="s">
        <v>249</v>
      </c>
      <c r="Z1029" t="s">
        <v>243</v>
      </c>
      <c r="AB1029" t="s">
        <v>244</v>
      </c>
      <c r="AC1029" s="7">
        <v>42443</v>
      </c>
      <c r="AD1029" t="s">
        <v>102</v>
      </c>
      <c r="AF1029" t="str">
        <f>"Cash From "&amp;AI1029</f>
        <v>Cash From Sale of FLR - Mt - 22115</v>
      </c>
      <c r="AG1029" s="16">
        <v>332.53</v>
      </c>
      <c r="AI1029" t="str">
        <f t="shared" si="54"/>
        <v>Sale of FLR - Mt - 22115</v>
      </c>
      <c r="AK1029" s="27"/>
      <c r="AL1029" s="28"/>
      <c r="AM1029" s="29"/>
      <c r="AN1029" s="29"/>
      <c r="AO1029" s="26"/>
      <c r="AP1029" s="26"/>
      <c r="AQ1029" s="25"/>
    </row>
    <row r="1030" spans="1:43" hidden="1" x14ac:dyDescent="0.35">
      <c r="A1030" t="s">
        <v>849</v>
      </c>
      <c r="B1030" t="s">
        <v>35</v>
      </c>
      <c r="C1030" t="s">
        <v>12</v>
      </c>
      <c r="D1030">
        <v>22115</v>
      </c>
      <c r="F1030" s="7">
        <v>42443</v>
      </c>
      <c r="G1030" t="s">
        <v>150</v>
      </c>
      <c r="H1030">
        <v>7.2600000000000477</v>
      </c>
      <c r="J1030" t="s">
        <v>12</v>
      </c>
      <c r="K1030">
        <v>22115</v>
      </c>
      <c r="M1030" t="str">
        <f>M1028</f>
        <v>GME</v>
      </c>
      <c r="S1030"/>
      <c r="T1030"/>
      <c r="U1030"/>
      <c r="V1030"/>
      <c r="W1030" s="15"/>
      <c r="X1030" s="15"/>
      <c r="Y1030" s="15"/>
      <c r="Z1030" t="s">
        <v>243</v>
      </c>
      <c r="AB1030" t="s">
        <v>244</v>
      </c>
      <c r="AC1030" s="7">
        <v>42443</v>
      </c>
      <c r="AD1030" t="str">
        <f>IF(AG1030&lt;0,"Gain On Sale","Loss On Sale")</f>
        <v>Gain On Sale</v>
      </c>
      <c r="AG1030" s="13">
        <f>-SUM(AG1028:AG1029,AG1031:AG1033)</f>
        <v>-333.08</v>
      </c>
      <c r="AI1030" t="str">
        <f t="shared" si="54"/>
        <v>Sale of GME - Mt - 22115</v>
      </c>
      <c r="AK1030" s="27"/>
      <c r="AL1030" s="28"/>
      <c r="AM1030" s="29"/>
      <c r="AN1030" s="29"/>
      <c r="AO1030" s="26"/>
      <c r="AP1030" s="26"/>
      <c r="AQ1030" s="25"/>
    </row>
    <row r="1031" spans="1:43" hidden="1" x14ac:dyDescent="0.35">
      <c r="A1031" t="s">
        <v>849</v>
      </c>
      <c r="B1031" t="s">
        <v>35</v>
      </c>
      <c r="C1031" t="s">
        <v>12</v>
      </c>
      <c r="D1031">
        <v>22115</v>
      </c>
      <c r="F1031" s="7">
        <v>42443</v>
      </c>
      <c r="G1031" t="s">
        <v>630</v>
      </c>
      <c r="H1031">
        <v>0.54</v>
      </c>
      <c r="J1031" t="s">
        <v>12</v>
      </c>
      <c r="K1031">
        <v>22115</v>
      </c>
      <c r="L1031" t="s">
        <v>20</v>
      </c>
      <c r="M1031" t="str">
        <f>M1028</f>
        <v>GME</v>
      </c>
      <c r="S1031"/>
      <c r="T1031"/>
      <c r="U1031"/>
      <c r="V1031"/>
      <c r="W1031" s="15"/>
      <c r="X1031" s="15"/>
      <c r="Y1031" s="15"/>
      <c r="Z1031" t="s">
        <v>243</v>
      </c>
      <c r="AB1031" t="s">
        <v>244</v>
      </c>
      <c r="AC1031" s="7">
        <v>42443</v>
      </c>
      <c r="AD1031" t="str">
        <f>M1031&amp;" - "&amp;L1031&amp;" - "&amp;J1031&amp;" - "&amp;K1031</f>
        <v>GME - S Fee - Mt - 22115</v>
      </c>
      <c r="AG1031" s="13">
        <v>0.54</v>
      </c>
      <c r="AI1031" t="str">
        <f t="shared" si="54"/>
        <v>Sale of GME - Mt - 22115</v>
      </c>
      <c r="AK1031" s="27"/>
      <c r="AL1031" s="28"/>
      <c r="AM1031" s="29"/>
      <c r="AN1031" s="29"/>
      <c r="AO1031" s="26"/>
      <c r="AP1031" s="26"/>
      <c r="AQ1031" s="25"/>
    </row>
    <row r="1032" spans="1:43" hidden="1" x14ac:dyDescent="0.35">
      <c r="A1032" t="s">
        <v>849</v>
      </c>
      <c r="B1032" t="s">
        <v>35</v>
      </c>
      <c r="C1032" t="s">
        <v>12</v>
      </c>
      <c r="D1032">
        <v>22115</v>
      </c>
      <c r="F1032" s="7">
        <v>42443</v>
      </c>
      <c r="G1032" t="s">
        <v>631</v>
      </c>
      <c r="H1032">
        <v>0.01</v>
      </c>
      <c r="J1032" t="s">
        <v>12</v>
      </c>
      <c r="K1032">
        <v>22115</v>
      </c>
      <c r="L1032" t="s">
        <v>21</v>
      </c>
      <c r="M1032" t="str">
        <f>M1028</f>
        <v>GME</v>
      </c>
      <c r="S1032"/>
      <c r="T1032"/>
      <c r="U1032"/>
      <c r="V1032"/>
      <c r="W1032" s="15"/>
      <c r="X1032" s="15"/>
      <c r="Y1032" s="15"/>
      <c r="Z1032" t="s">
        <v>243</v>
      </c>
      <c r="AB1032" t="s">
        <v>244</v>
      </c>
      <c r="AC1032" s="7">
        <v>42443</v>
      </c>
      <c r="AD1032" t="str">
        <f>M1032&amp;" - "&amp;L1032&amp;" - "&amp;J1032&amp;" - "&amp;K1032</f>
        <v>GME - R Fee - Mt - 22115</v>
      </c>
      <c r="AG1032" s="13">
        <v>0.01</v>
      </c>
      <c r="AI1032" t="str">
        <f t="shared" si="54"/>
        <v>Sale of GME - Mt - 22115</v>
      </c>
      <c r="AK1032" s="27"/>
      <c r="AL1032" s="28"/>
      <c r="AM1032" s="29"/>
      <c r="AN1032" s="29"/>
      <c r="AO1032" s="26"/>
      <c r="AP1032" s="26"/>
      <c r="AQ1032" s="25"/>
    </row>
    <row r="1033" spans="1:43" hidden="1" x14ac:dyDescent="0.35">
      <c r="A1033" t="s">
        <v>849</v>
      </c>
      <c r="B1033" t="s">
        <v>35</v>
      </c>
      <c r="C1033" t="s">
        <v>12</v>
      </c>
      <c r="D1033">
        <v>22115</v>
      </c>
      <c r="F1033" s="7">
        <v>42443</v>
      </c>
      <c r="G1033" t="s">
        <v>787</v>
      </c>
      <c r="H1033">
        <v>-0.36</v>
      </c>
      <c r="J1033" t="s">
        <v>12</v>
      </c>
      <c r="K1033">
        <v>22115</v>
      </c>
      <c r="L1033" t="s">
        <v>589</v>
      </c>
      <c r="M1033" t="str">
        <f>M1032</f>
        <v>GME</v>
      </c>
      <c r="S1033"/>
      <c r="T1033"/>
      <c r="U1033"/>
      <c r="V1033"/>
      <c r="W1033" s="15"/>
      <c r="X1033" s="15"/>
      <c r="Y1033" s="15"/>
      <c r="Z1033" t="s">
        <v>243</v>
      </c>
      <c r="AB1033" t="s">
        <v>244</v>
      </c>
      <c r="AC1033" s="7">
        <v>42443</v>
      </c>
      <c r="AD1033" t="str">
        <f>M1033&amp;" - "&amp;L1033&amp;" - "&amp;J1033&amp;" - "&amp;K1033</f>
        <v>GME - Purchase Fee - Mt - 22115</v>
      </c>
      <c r="AG1033" s="16">
        <f>-SUMIF($U$118:$U$200,AD1033,$X$118:$X$200)</f>
        <v>0</v>
      </c>
      <c r="AI1033" t="str">
        <f t="shared" si="54"/>
        <v>Sale of GME - Mt - 22115</v>
      </c>
      <c r="AK1033" s="27"/>
      <c r="AL1033" s="28"/>
      <c r="AM1033" s="29"/>
      <c r="AN1033" s="29"/>
      <c r="AO1033" s="26"/>
      <c r="AP1033" s="26"/>
      <c r="AQ1033" s="25"/>
    </row>
    <row r="1034" spans="1:43" hidden="1" x14ac:dyDescent="0.35">
      <c r="A1034" t="s">
        <v>849</v>
      </c>
      <c r="B1034" t="s">
        <v>35</v>
      </c>
      <c r="C1034" t="s">
        <v>12</v>
      </c>
      <c r="D1034">
        <v>22115</v>
      </c>
      <c r="F1034" s="7">
        <v>42443</v>
      </c>
      <c r="G1034" t="s">
        <v>671</v>
      </c>
      <c r="H1034">
        <v>-339.98</v>
      </c>
      <c r="J1034" t="s">
        <v>12</v>
      </c>
      <c r="K1034">
        <v>22115</v>
      </c>
      <c r="L1034" t="s">
        <v>14</v>
      </c>
      <c r="M1034" t="s">
        <v>35</v>
      </c>
      <c r="S1034"/>
      <c r="T1034"/>
      <c r="U1034"/>
      <c r="V1034"/>
      <c r="W1034" s="15"/>
      <c r="X1034" s="15"/>
      <c r="Y1034" s="15"/>
      <c r="Z1034" t="s">
        <v>243</v>
      </c>
      <c r="AB1034" t="s">
        <v>244</v>
      </c>
      <c r="AC1034" s="7">
        <v>42443</v>
      </c>
      <c r="AD1034" t="str">
        <f>M1034&amp;" - "&amp;L1034&amp;" - "&amp;J1034&amp;" - "&amp;K1034</f>
        <v>IDCC - Inv - Mt - 22115</v>
      </c>
      <c r="AG1034" s="16">
        <f>-SUMIF($U$118:$U$200,AD1034,$X$118:$X$200)</f>
        <v>0</v>
      </c>
      <c r="AI1034" t="str">
        <f t="shared" si="54"/>
        <v>Sale of IDCC - Mt - 22115</v>
      </c>
      <c r="AK1034" s="27"/>
      <c r="AL1034" s="28"/>
      <c r="AM1034" s="29"/>
      <c r="AN1034" s="29"/>
      <c r="AO1034" s="26"/>
      <c r="AP1034" s="26"/>
      <c r="AQ1034" s="25"/>
    </row>
    <row r="1035" spans="1:43" hidden="1" x14ac:dyDescent="0.35">
      <c r="A1035" t="s">
        <v>849</v>
      </c>
      <c r="B1035" t="s">
        <v>36</v>
      </c>
      <c r="C1035" t="s">
        <v>12</v>
      </c>
      <c r="D1035">
        <v>22115</v>
      </c>
      <c r="F1035" s="7">
        <v>42443</v>
      </c>
      <c r="G1035" t="s">
        <v>102</v>
      </c>
      <c r="H1035">
        <v>325.02</v>
      </c>
      <c r="J1035" t="s">
        <v>12</v>
      </c>
      <c r="K1035">
        <v>22115</v>
      </c>
      <c r="M1035" t="str">
        <f>M1030</f>
        <v>GME</v>
      </c>
      <c r="N1035" s="12" t="s">
        <v>249</v>
      </c>
      <c r="Z1035" t="s">
        <v>243</v>
      </c>
      <c r="AB1035" t="s">
        <v>244</v>
      </c>
      <c r="AC1035" s="7">
        <v>42443</v>
      </c>
      <c r="AD1035" t="s">
        <v>102</v>
      </c>
      <c r="AF1035" t="str">
        <f>"Cash From "&amp;AI1035</f>
        <v>Cash From Sale of GME - Mt - 22115</v>
      </c>
      <c r="AG1035" s="16">
        <v>325.02</v>
      </c>
      <c r="AI1035" t="str">
        <f t="shared" si="54"/>
        <v>Sale of GME - Mt - 22115</v>
      </c>
      <c r="AK1035" s="27"/>
      <c r="AL1035" s="28"/>
      <c r="AM1035" s="29"/>
      <c r="AN1035" s="29"/>
      <c r="AO1035" s="26"/>
      <c r="AP1035" s="26"/>
      <c r="AQ1035" s="25"/>
    </row>
    <row r="1036" spans="1:43" hidden="1" x14ac:dyDescent="0.35">
      <c r="A1036" t="s">
        <v>849</v>
      </c>
      <c r="B1036" t="s">
        <v>36</v>
      </c>
      <c r="C1036" t="s">
        <v>12</v>
      </c>
      <c r="D1036">
        <v>22115</v>
      </c>
      <c r="F1036" s="7">
        <v>42443</v>
      </c>
      <c r="G1036" t="s">
        <v>150</v>
      </c>
      <c r="H1036">
        <v>13.680000000000064</v>
      </c>
      <c r="J1036" t="s">
        <v>12</v>
      </c>
      <c r="K1036">
        <v>22115</v>
      </c>
      <c r="M1036" t="str">
        <f>M1034</f>
        <v>IDCC</v>
      </c>
      <c r="S1036"/>
      <c r="T1036"/>
      <c r="U1036"/>
      <c r="V1036"/>
      <c r="W1036" s="15"/>
      <c r="X1036" s="15"/>
      <c r="Y1036" s="15"/>
      <c r="Z1036" t="s">
        <v>243</v>
      </c>
      <c r="AB1036" t="s">
        <v>244</v>
      </c>
      <c r="AC1036" s="7">
        <v>42443</v>
      </c>
      <c r="AD1036" t="str">
        <f>IF(AG1036&lt;0,"Gain On Sale","Loss On Sale")</f>
        <v>Gain On Sale</v>
      </c>
      <c r="AG1036" s="13">
        <f>-SUM(AG1034:AG1035,AG1037:AG1039)</f>
        <v>-325.55999999999995</v>
      </c>
      <c r="AI1036" t="str">
        <f t="shared" si="54"/>
        <v>Sale of IDCC - Mt - 22115</v>
      </c>
      <c r="AK1036" s="27"/>
      <c r="AL1036" s="28"/>
      <c r="AM1036" s="29"/>
      <c r="AN1036" s="29"/>
      <c r="AO1036" s="26"/>
      <c r="AP1036" s="26"/>
      <c r="AQ1036" s="25"/>
    </row>
    <row r="1037" spans="1:43" hidden="1" x14ac:dyDescent="0.35">
      <c r="A1037" t="s">
        <v>849</v>
      </c>
      <c r="B1037" t="s">
        <v>36</v>
      </c>
      <c r="C1037" t="s">
        <v>12</v>
      </c>
      <c r="D1037">
        <v>22115</v>
      </c>
      <c r="F1037" s="7">
        <v>42443</v>
      </c>
      <c r="G1037" t="s">
        <v>630</v>
      </c>
      <c r="H1037">
        <v>0.53</v>
      </c>
      <c r="J1037" t="s">
        <v>12</v>
      </c>
      <c r="K1037">
        <v>22115</v>
      </c>
      <c r="L1037" t="s">
        <v>20</v>
      </c>
      <c r="M1037" t="str">
        <f>M1034</f>
        <v>IDCC</v>
      </c>
      <c r="S1037"/>
      <c r="T1037"/>
      <c r="U1037"/>
      <c r="V1037"/>
      <c r="W1037" s="15"/>
      <c r="X1037" s="15"/>
      <c r="Y1037" s="15"/>
      <c r="Z1037" t="s">
        <v>243</v>
      </c>
      <c r="AB1037" t="s">
        <v>244</v>
      </c>
      <c r="AC1037" s="7">
        <v>42443</v>
      </c>
      <c r="AD1037" t="str">
        <f>M1037&amp;" - "&amp;L1037&amp;" - "&amp;J1037&amp;" - "&amp;K1037</f>
        <v>IDCC - S Fee - Mt - 22115</v>
      </c>
      <c r="AG1037" s="13">
        <v>0.53</v>
      </c>
      <c r="AI1037" t="str">
        <f t="shared" si="54"/>
        <v>Sale of IDCC - Mt - 22115</v>
      </c>
      <c r="AK1037" s="27"/>
      <c r="AL1037" s="28"/>
      <c r="AM1037" s="29"/>
      <c r="AN1037" s="29"/>
      <c r="AO1037" s="26"/>
      <c r="AP1037" s="26"/>
      <c r="AQ1037" s="25"/>
    </row>
    <row r="1038" spans="1:43" hidden="1" x14ac:dyDescent="0.35">
      <c r="A1038" t="s">
        <v>849</v>
      </c>
      <c r="B1038" t="s">
        <v>36</v>
      </c>
      <c r="C1038" t="s">
        <v>12</v>
      </c>
      <c r="D1038">
        <v>22115</v>
      </c>
      <c r="F1038" s="7">
        <v>42443</v>
      </c>
      <c r="G1038" t="s">
        <v>631</v>
      </c>
      <c r="H1038">
        <v>0.01</v>
      </c>
      <c r="J1038" t="s">
        <v>12</v>
      </c>
      <c r="K1038">
        <v>22115</v>
      </c>
      <c r="L1038" t="s">
        <v>21</v>
      </c>
      <c r="M1038" t="str">
        <f>M1034</f>
        <v>IDCC</v>
      </c>
      <c r="S1038"/>
      <c r="T1038"/>
      <c r="U1038"/>
      <c r="V1038"/>
      <c r="W1038" s="15"/>
      <c r="X1038" s="15"/>
      <c r="Y1038" s="15"/>
      <c r="Z1038" t="s">
        <v>243</v>
      </c>
      <c r="AB1038" t="s">
        <v>244</v>
      </c>
      <c r="AC1038" s="7">
        <v>42443</v>
      </c>
      <c r="AD1038" t="str">
        <f>M1038&amp;" - "&amp;L1038&amp;" - "&amp;J1038&amp;" - "&amp;K1038</f>
        <v>IDCC - R Fee - Mt - 22115</v>
      </c>
      <c r="AG1038" s="13">
        <v>0.01</v>
      </c>
      <c r="AI1038" t="str">
        <f t="shared" si="54"/>
        <v>Sale of IDCC - Mt - 22115</v>
      </c>
      <c r="AK1038" s="27"/>
      <c r="AL1038" s="28"/>
      <c r="AM1038" s="29"/>
      <c r="AN1038" s="29"/>
      <c r="AO1038" s="26"/>
      <c r="AP1038" s="26"/>
      <c r="AQ1038" s="25"/>
    </row>
    <row r="1039" spans="1:43" hidden="1" x14ac:dyDescent="0.35">
      <c r="A1039" t="s">
        <v>849</v>
      </c>
      <c r="B1039" t="s">
        <v>36</v>
      </c>
      <c r="C1039" t="s">
        <v>12</v>
      </c>
      <c r="D1039">
        <v>22115</v>
      </c>
      <c r="F1039" s="7">
        <v>42443</v>
      </c>
      <c r="G1039" t="s">
        <v>786</v>
      </c>
      <c r="H1039">
        <v>-0.36</v>
      </c>
      <c r="J1039" t="s">
        <v>12</v>
      </c>
      <c r="K1039">
        <v>22115</v>
      </c>
      <c r="L1039" t="s">
        <v>589</v>
      </c>
      <c r="M1039" t="str">
        <f>M1038</f>
        <v>IDCC</v>
      </c>
      <c r="S1039"/>
      <c r="T1039"/>
      <c r="U1039"/>
      <c r="V1039"/>
      <c r="W1039" s="15"/>
      <c r="X1039" s="15"/>
      <c r="Y1039" s="15"/>
      <c r="Z1039" t="s">
        <v>243</v>
      </c>
      <c r="AB1039" t="s">
        <v>244</v>
      </c>
      <c r="AC1039" s="7">
        <v>42443</v>
      </c>
      <c r="AD1039" t="str">
        <f>M1039&amp;" - "&amp;L1039&amp;" - "&amp;J1039&amp;" - "&amp;K1039</f>
        <v>IDCC - Purchase Fee - Mt - 22115</v>
      </c>
      <c r="AG1039" s="16">
        <f>-SUMIF($U$118:$U$200,AD1039,$X$118:$X$200)</f>
        <v>0</v>
      </c>
      <c r="AI1039" t="str">
        <f t="shared" si="54"/>
        <v>Sale of IDCC - Mt - 22115</v>
      </c>
      <c r="AK1039" s="27"/>
      <c r="AL1039" s="28"/>
      <c r="AM1039" s="29"/>
      <c r="AN1039" s="29"/>
      <c r="AO1039" s="26"/>
      <c r="AP1039" s="26"/>
      <c r="AQ1039" s="25"/>
    </row>
    <row r="1040" spans="1:43" hidden="1" x14ac:dyDescent="0.35">
      <c r="A1040" t="s">
        <v>849</v>
      </c>
      <c r="B1040" t="s">
        <v>36</v>
      </c>
      <c r="C1040" t="s">
        <v>12</v>
      </c>
      <c r="D1040">
        <v>22115</v>
      </c>
      <c r="F1040" s="7">
        <v>42443</v>
      </c>
      <c r="G1040" t="s">
        <v>670</v>
      </c>
      <c r="H1040">
        <v>-338.88</v>
      </c>
      <c r="J1040" t="s">
        <v>12</v>
      </c>
      <c r="K1040">
        <v>22115</v>
      </c>
      <c r="L1040" t="s">
        <v>14</v>
      </c>
      <c r="M1040" t="s">
        <v>36</v>
      </c>
      <c r="S1040"/>
      <c r="T1040"/>
      <c r="U1040"/>
      <c r="V1040"/>
      <c r="W1040" s="15"/>
      <c r="X1040" s="15"/>
      <c r="Y1040" s="15"/>
      <c r="Z1040" t="s">
        <v>243</v>
      </c>
      <c r="AB1040" t="s">
        <v>244</v>
      </c>
      <c r="AC1040" s="7">
        <v>42443</v>
      </c>
      <c r="AD1040" t="str">
        <f>M1040&amp;" - "&amp;L1040&amp;" - "&amp;J1040&amp;" - "&amp;K1040</f>
        <v>IQNT - Inv - Mt - 22115</v>
      </c>
      <c r="AG1040" s="16">
        <f>-SUMIF($U$118:$U$200,AD1040,$X$118:$X$200)</f>
        <v>0</v>
      </c>
      <c r="AI1040" t="str">
        <f t="shared" si="54"/>
        <v>Sale of IQNT - Mt - 22115</v>
      </c>
      <c r="AK1040" s="27"/>
      <c r="AL1040" s="28"/>
      <c r="AM1040" s="29"/>
      <c r="AN1040" s="29"/>
      <c r="AO1040" s="26"/>
      <c r="AP1040" s="26"/>
      <c r="AQ1040" s="25"/>
    </row>
    <row r="1041" spans="1:43" hidden="1" x14ac:dyDescent="0.35">
      <c r="A1041" t="s">
        <v>849</v>
      </c>
      <c r="B1041" t="s">
        <v>39</v>
      </c>
      <c r="C1041" t="s">
        <v>12</v>
      </c>
      <c r="D1041">
        <v>22115</v>
      </c>
      <c r="F1041" s="7">
        <v>42443</v>
      </c>
      <c r="G1041" t="s">
        <v>102</v>
      </c>
      <c r="H1041">
        <v>178.65</v>
      </c>
      <c r="J1041" t="s">
        <v>12</v>
      </c>
      <c r="K1041">
        <v>22115</v>
      </c>
      <c r="M1041" t="str">
        <f>M1036</f>
        <v>IDCC</v>
      </c>
      <c r="N1041" s="12" t="s">
        <v>249</v>
      </c>
      <c r="Z1041" t="s">
        <v>243</v>
      </c>
      <c r="AB1041" t="s">
        <v>244</v>
      </c>
      <c r="AC1041" s="7">
        <v>42443</v>
      </c>
      <c r="AD1041" t="s">
        <v>102</v>
      </c>
      <c r="AF1041" t="str">
        <f>"Cash From "&amp;AI1041</f>
        <v>Cash From Sale of IDCC - Mt - 22115</v>
      </c>
      <c r="AG1041" s="16">
        <v>178.65</v>
      </c>
      <c r="AI1041" t="str">
        <f t="shared" si="54"/>
        <v>Sale of IDCC - Mt - 22115</v>
      </c>
      <c r="AK1041" s="27"/>
      <c r="AL1041" s="28"/>
      <c r="AM1041" s="29"/>
      <c r="AN1041" s="29"/>
      <c r="AO1041" s="26"/>
      <c r="AP1041" s="26"/>
      <c r="AQ1041" s="25"/>
    </row>
    <row r="1042" spans="1:43" hidden="1" x14ac:dyDescent="0.35">
      <c r="A1042" t="s">
        <v>849</v>
      </c>
      <c r="B1042" t="s">
        <v>39</v>
      </c>
      <c r="C1042" t="s">
        <v>12</v>
      </c>
      <c r="D1042">
        <v>22115</v>
      </c>
      <c r="F1042" s="7">
        <v>42443</v>
      </c>
      <c r="G1042" t="s">
        <v>150</v>
      </c>
      <c r="H1042">
        <v>162.29</v>
      </c>
      <c r="J1042" t="s">
        <v>12</v>
      </c>
      <c r="K1042">
        <v>22115</v>
      </c>
      <c r="M1042" t="str">
        <f>M1040</f>
        <v>IQNT</v>
      </c>
      <c r="S1042"/>
      <c r="T1042"/>
      <c r="U1042"/>
      <c r="V1042"/>
      <c r="W1042" s="15"/>
      <c r="X1042" s="15"/>
      <c r="Y1042" s="15"/>
      <c r="Z1042" t="s">
        <v>243</v>
      </c>
      <c r="AB1042" t="s">
        <v>244</v>
      </c>
      <c r="AC1042" s="7">
        <v>42443</v>
      </c>
      <c r="AD1042" t="str">
        <f>IF(AG1042&lt;0,"Gain On Sale","Loss On Sale")</f>
        <v>Gain On Sale</v>
      </c>
      <c r="AG1042" s="13">
        <f>-SUM(AG1040:AG1041,AG1043:AG1045)</f>
        <v>-178.96</v>
      </c>
      <c r="AI1042" t="str">
        <f t="shared" si="54"/>
        <v>Sale of IQNT - Mt - 22115</v>
      </c>
      <c r="AK1042" s="27"/>
      <c r="AL1042" s="28"/>
      <c r="AM1042" s="29"/>
      <c r="AN1042" s="29"/>
      <c r="AO1042" s="26"/>
      <c r="AP1042" s="26"/>
      <c r="AQ1042" s="25"/>
    </row>
    <row r="1043" spans="1:43" hidden="1" x14ac:dyDescent="0.35">
      <c r="A1043" t="s">
        <v>849</v>
      </c>
      <c r="B1043" t="s">
        <v>39</v>
      </c>
      <c r="C1043" t="s">
        <v>12</v>
      </c>
      <c r="D1043">
        <v>22115</v>
      </c>
      <c r="F1043" s="7">
        <v>42443</v>
      </c>
      <c r="G1043" t="s">
        <v>630</v>
      </c>
      <c r="H1043">
        <v>0.3</v>
      </c>
      <c r="J1043" t="s">
        <v>12</v>
      </c>
      <c r="K1043">
        <v>22115</v>
      </c>
      <c r="L1043" t="s">
        <v>20</v>
      </c>
      <c r="M1043" t="str">
        <f>M1040</f>
        <v>IQNT</v>
      </c>
      <c r="S1043"/>
      <c r="T1043"/>
      <c r="U1043"/>
      <c r="V1043"/>
      <c r="W1043" s="15"/>
      <c r="X1043" s="15"/>
      <c r="Y1043" s="15"/>
      <c r="Z1043" t="s">
        <v>243</v>
      </c>
      <c r="AB1043" t="s">
        <v>244</v>
      </c>
      <c r="AC1043" s="7">
        <v>42443</v>
      </c>
      <c r="AD1043" t="str">
        <f>M1043&amp;" - "&amp;L1043&amp;" - "&amp;J1043&amp;" - "&amp;K1043</f>
        <v>IQNT - S Fee - Mt - 22115</v>
      </c>
      <c r="AG1043" s="13">
        <v>0.3</v>
      </c>
      <c r="AI1043" t="str">
        <f t="shared" si="54"/>
        <v>Sale of IQNT - Mt - 22115</v>
      </c>
      <c r="AK1043" s="27"/>
      <c r="AL1043" s="28"/>
      <c r="AM1043" s="29"/>
      <c r="AN1043" s="29"/>
      <c r="AO1043" s="26"/>
      <c r="AP1043" s="26"/>
      <c r="AQ1043" s="25"/>
    </row>
    <row r="1044" spans="1:43" hidden="1" x14ac:dyDescent="0.35">
      <c r="A1044" t="s">
        <v>849</v>
      </c>
      <c r="B1044" t="s">
        <v>39</v>
      </c>
      <c r="C1044" t="s">
        <v>12</v>
      </c>
      <c r="D1044">
        <v>22115</v>
      </c>
      <c r="F1044" s="7">
        <v>42443</v>
      </c>
      <c r="G1044" t="s">
        <v>631</v>
      </c>
      <c r="H1044">
        <v>0.01</v>
      </c>
      <c r="J1044" t="s">
        <v>12</v>
      </c>
      <c r="K1044">
        <v>22115</v>
      </c>
      <c r="L1044" t="s">
        <v>21</v>
      </c>
      <c r="M1044" t="str">
        <f>M1040</f>
        <v>IQNT</v>
      </c>
      <c r="S1044"/>
      <c r="T1044"/>
      <c r="U1044"/>
      <c r="V1044"/>
      <c r="W1044" s="15"/>
      <c r="X1044" s="15"/>
      <c r="Y1044" s="15"/>
      <c r="Z1044" t="s">
        <v>243</v>
      </c>
      <c r="AB1044" t="s">
        <v>244</v>
      </c>
      <c r="AC1044" s="7">
        <v>42443</v>
      </c>
      <c r="AD1044" t="str">
        <f>M1044&amp;" - "&amp;L1044&amp;" - "&amp;J1044&amp;" - "&amp;K1044</f>
        <v>IQNT - R Fee - Mt - 22115</v>
      </c>
      <c r="AG1044" s="13">
        <v>0.01</v>
      </c>
      <c r="AI1044" t="str">
        <f t="shared" si="54"/>
        <v>Sale of IQNT - Mt - 22115</v>
      </c>
      <c r="AK1044" s="27"/>
      <c r="AL1044" s="28"/>
      <c r="AM1044" s="29"/>
      <c r="AN1044" s="29"/>
      <c r="AO1044" s="26"/>
      <c r="AP1044" s="26"/>
      <c r="AQ1044" s="25"/>
    </row>
    <row r="1045" spans="1:43" hidden="1" x14ac:dyDescent="0.35">
      <c r="A1045" t="s">
        <v>849</v>
      </c>
      <c r="B1045" t="s">
        <v>39</v>
      </c>
      <c r="C1045" t="s">
        <v>12</v>
      </c>
      <c r="D1045">
        <v>22115</v>
      </c>
      <c r="F1045" s="7">
        <v>42443</v>
      </c>
      <c r="G1045" t="s">
        <v>790</v>
      </c>
      <c r="H1045">
        <v>-0.35</v>
      </c>
      <c r="J1045" t="s">
        <v>12</v>
      </c>
      <c r="K1045">
        <v>22115</v>
      </c>
      <c r="L1045" t="s">
        <v>589</v>
      </c>
      <c r="M1045" t="str">
        <f>M1044</f>
        <v>IQNT</v>
      </c>
      <c r="S1045"/>
      <c r="T1045"/>
      <c r="U1045"/>
      <c r="V1045"/>
      <c r="W1045" s="15"/>
      <c r="X1045" s="15"/>
      <c r="Y1045" s="15"/>
      <c r="Z1045" t="s">
        <v>243</v>
      </c>
      <c r="AB1045" t="s">
        <v>244</v>
      </c>
      <c r="AC1045" s="7">
        <v>42443</v>
      </c>
      <c r="AD1045" t="str">
        <f>M1045&amp;" - "&amp;L1045&amp;" - "&amp;J1045&amp;" - "&amp;K1045</f>
        <v>IQNT - Purchase Fee - Mt - 22115</v>
      </c>
      <c r="AG1045" s="16">
        <f>-SUMIF($U$118:$U$200,AD1045,$X$118:$X$200)</f>
        <v>0</v>
      </c>
      <c r="AI1045" t="str">
        <f t="shared" ref="AI1045:AI1076" si="55">"Sale of "&amp;M1045&amp;" - "&amp;J1045&amp;" - "&amp;K1045</f>
        <v>Sale of IQNT - Mt - 22115</v>
      </c>
      <c r="AK1045" s="27"/>
      <c r="AL1045" s="28"/>
      <c r="AM1045" s="29"/>
      <c r="AN1045" s="29"/>
      <c r="AO1045" s="26"/>
      <c r="AP1045" s="26"/>
      <c r="AQ1045" s="25"/>
    </row>
    <row r="1046" spans="1:43" hidden="1" x14ac:dyDescent="0.35">
      <c r="A1046" t="s">
        <v>849</v>
      </c>
      <c r="B1046" t="s">
        <v>39</v>
      </c>
      <c r="C1046" t="s">
        <v>12</v>
      </c>
      <c r="D1046">
        <v>22115</v>
      </c>
      <c r="F1046" s="7">
        <v>42443</v>
      </c>
      <c r="G1046" t="s">
        <v>674</v>
      </c>
      <c r="H1046">
        <v>-340.9</v>
      </c>
      <c r="J1046" t="s">
        <v>12</v>
      </c>
      <c r="K1046">
        <v>22115</v>
      </c>
      <c r="L1046" t="s">
        <v>14</v>
      </c>
      <c r="M1046" t="s">
        <v>39</v>
      </c>
      <c r="S1046"/>
      <c r="T1046"/>
      <c r="U1046"/>
      <c r="V1046"/>
      <c r="W1046" s="15"/>
      <c r="X1046" s="15"/>
      <c r="Y1046" s="15"/>
      <c r="Z1046" t="s">
        <v>243</v>
      </c>
      <c r="AB1046" t="s">
        <v>244</v>
      </c>
      <c r="AC1046" s="7">
        <v>42443</v>
      </c>
      <c r="AD1046" t="str">
        <f>M1046&amp;" - "&amp;L1046&amp;" - "&amp;J1046&amp;" - "&amp;K1046</f>
        <v>LQDT - Inv - Mt - 22115</v>
      </c>
      <c r="AG1046" s="16">
        <f>-SUMIF($U$118:$U$200,AD1046,$X$118:$X$200)</f>
        <v>0</v>
      </c>
      <c r="AI1046" t="str">
        <f t="shared" si="55"/>
        <v>Sale of LQDT - Mt - 22115</v>
      </c>
      <c r="AK1046" s="27"/>
      <c r="AL1046" s="28"/>
      <c r="AM1046" s="29"/>
      <c r="AN1046" s="29"/>
      <c r="AO1046" s="26"/>
      <c r="AP1046" s="26"/>
      <c r="AQ1046" s="25"/>
    </row>
    <row r="1047" spans="1:43" hidden="1" x14ac:dyDescent="0.35">
      <c r="A1047" t="s">
        <v>849</v>
      </c>
      <c r="B1047" t="s">
        <v>40</v>
      </c>
      <c r="C1047" t="s">
        <v>12</v>
      </c>
      <c r="D1047">
        <v>22115</v>
      </c>
      <c r="F1047" s="7">
        <v>42443</v>
      </c>
      <c r="G1047" t="s">
        <v>102</v>
      </c>
      <c r="H1047">
        <v>207.7</v>
      </c>
      <c r="J1047" t="s">
        <v>12</v>
      </c>
      <c r="K1047">
        <v>22115</v>
      </c>
      <c r="M1047" t="str">
        <f>M1042</f>
        <v>IQNT</v>
      </c>
      <c r="N1047" s="12" t="s">
        <v>249</v>
      </c>
      <c r="Z1047" t="s">
        <v>243</v>
      </c>
      <c r="AB1047" t="s">
        <v>244</v>
      </c>
      <c r="AC1047" s="7">
        <v>42443</v>
      </c>
      <c r="AD1047" t="s">
        <v>102</v>
      </c>
      <c r="AF1047" t="str">
        <f>"Cash From "&amp;AI1047</f>
        <v>Cash From Sale of IQNT - Mt - 22115</v>
      </c>
      <c r="AG1047" s="16">
        <v>207.7</v>
      </c>
      <c r="AI1047" t="str">
        <f t="shared" si="55"/>
        <v>Sale of IQNT - Mt - 22115</v>
      </c>
      <c r="AK1047" s="27"/>
      <c r="AL1047" s="28"/>
      <c r="AM1047" s="29"/>
      <c r="AN1047" s="29"/>
      <c r="AO1047" s="26"/>
      <c r="AP1047" s="26"/>
      <c r="AQ1047" s="25"/>
    </row>
    <row r="1048" spans="1:43" hidden="1" x14ac:dyDescent="0.35">
      <c r="A1048" t="s">
        <v>849</v>
      </c>
      <c r="B1048" t="s">
        <v>40</v>
      </c>
      <c r="C1048" t="s">
        <v>12</v>
      </c>
      <c r="D1048">
        <v>22115</v>
      </c>
      <c r="F1048" s="7">
        <v>42443</v>
      </c>
      <c r="G1048" t="s">
        <v>150</v>
      </c>
      <c r="H1048">
        <v>129.51000000000005</v>
      </c>
      <c r="J1048" t="s">
        <v>12</v>
      </c>
      <c r="K1048">
        <v>22115</v>
      </c>
      <c r="M1048" t="str">
        <f>M1046</f>
        <v>LQDT</v>
      </c>
      <c r="S1048"/>
      <c r="T1048"/>
      <c r="U1048"/>
      <c r="V1048"/>
      <c r="W1048" s="15"/>
      <c r="X1048" s="15"/>
      <c r="Y1048" s="15"/>
      <c r="Z1048" t="s">
        <v>243</v>
      </c>
      <c r="AB1048" t="s">
        <v>244</v>
      </c>
      <c r="AC1048" s="7">
        <v>42443</v>
      </c>
      <c r="AD1048" t="str">
        <f>IF(AG1048&lt;0,"Gain On Sale","Loss On Sale")</f>
        <v>Gain On Sale</v>
      </c>
      <c r="AG1048" s="13">
        <f>-SUM(AG1046:AG1047,AG1049:AG1051)</f>
        <v>-208.04999999999998</v>
      </c>
      <c r="AI1048" t="str">
        <f t="shared" si="55"/>
        <v>Sale of LQDT - Mt - 22115</v>
      </c>
      <c r="AK1048" s="27"/>
      <c r="AL1048" s="28"/>
      <c r="AM1048" s="29"/>
      <c r="AN1048" s="29"/>
      <c r="AO1048" s="26"/>
      <c r="AP1048" s="26"/>
      <c r="AQ1048" s="25"/>
    </row>
    <row r="1049" spans="1:43" hidden="1" x14ac:dyDescent="0.35">
      <c r="A1049" t="s">
        <v>849</v>
      </c>
      <c r="B1049" t="s">
        <v>40</v>
      </c>
      <c r="C1049" t="s">
        <v>12</v>
      </c>
      <c r="D1049">
        <v>22115</v>
      </c>
      <c r="F1049" s="7">
        <v>42443</v>
      </c>
      <c r="G1049" t="s">
        <v>630</v>
      </c>
      <c r="H1049">
        <v>0.34</v>
      </c>
      <c r="J1049" t="s">
        <v>12</v>
      </c>
      <c r="K1049">
        <v>22115</v>
      </c>
      <c r="L1049" t="s">
        <v>20</v>
      </c>
      <c r="M1049" t="str">
        <f>M1046</f>
        <v>LQDT</v>
      </c>
      <c r="S1049"/>
      <c r="T1049"/>
      <c r="U1049"/>
      <c r="V1049"/>
      <c r="W1049" s="15"/>
      <c r="X1049" s="15"/>
      <c r="Y1049" s="15"/>
      <c r="Z1049" t="s">
        <v>243</v>
      </c>
      <c r="AB1049" t="s">
        <v>244</v>
      </c>
      <c r="AC1049" s="7">
        <v>42443</v>
      </c>
      <c r="AD1049" t="str">
        <f>M1049&amp;" - "&amp;L1049&amp;" - "&amp;J1049&amp;" - "&amp;K1049</f>
        <v>LQDT - S Fee - Mt - 22115</v>
      </c>
      <c r="AG1049" s="13">
        <v>0.34</v>
      </c>
      <c r="AI1049" t="str">
        <f t="shared" si="55"/>
        <v>Sale of LQDT - Mt - 22115</v>
      </c>
      <c r="AK1049" s="27"/>
      <c r="AL1049" s="28"/>
      <c r="AM1049" s="29"/>
      <c r="AN1049" s="29"/>
      <c r="AO1049" s="26"/>
      <c r="AP1049" s="26"/>
      <c r="AQ1049" s="25"/>
    </row>
    <row r="1050" spans="1:43" hidden="1" x14ac:dyDescent="0.35">
      <c r="A1050" t="s">
        <v>849</v>
      </c>
      <c r="B1050" t="s">
        <v>40</v>
      </c>
      <c r="C1050" t="s">
        <v>12</v>
      </c>
      <c r="D1050">
        <v>22115</v>
      </c>
      <c r="F1050" s="7">
        <v>42443</v>
      </c>
      <c r="G1050" t="s">
        <v>631</v>
      </c>
      <c r="H1050">
        <v>0.01</v>
      </c>
      <c r="J1050" t="s">
        <v>12</v>
      </c>
      <c r="K1050">
        <v>22115</v>
      </c>
      <c r="L1050" t="s">
        <v>21</v>
      </c>
      <c r="M1050" t="str">
        <f>M1046</f>
        <v>LQDT</v>
      </c>
      <c r="S1050"/>
      <c r="T1050"/>
      <c r="U1050"/>
      <c r="V1050"/>
      <c r="W1050" s="15"/>
      <c r="X1050" s="15"/>
      <c r="Y1050" s="15"/>
      <c r="Z1050" t="s">
        <v>243</v>
      </c>
      <c r="AB1050" t="s">
        <v>244</v>
      </c>
      <c r="AC1050" s="7">
        <v>42443</v>
      </c>
      <c r="AD1050" t="str">
        <f>M1050&amp;" - "&amp;L1050&amp;" - "&amp;J1050&amp;" - "&amp;K1050</f>
        <v>LQDT - R Fee - Mt - 22115</v>
      </c>
      <c r="AG1050" s="13">
        <v>0.01</v>
      </c>
      <c r="AI1050" t="str">
        <f t="shared" si="55"/>
        <v>Sale of LQDT - Mt - 22115</v>
      </c>
      <c r="AK1050" s="27"/>
      <c r="AL1050" s="28"/>
      <c r="AM1050" s="29"/>
      <c r="AN1050" s="29"/>
      <c r="AO1050" s="26"/>
      <c r="AP1050" s="26"/>
      <c r="AQ1050" s="25"/>
    </row>
    <row r="1051" spans="1:43" hidden="1" x14ac:dyDescent="0.35">
      <c r="A1051" t="s">
        <v>849</v>
      </c>
      <c r="B1051" t="s">
        <v>40</v>
      </c>
      <c r="C1051" t="s">
        <v>12</v>
      </c>
      <c r="D1051">
        <v>22115</v>
      </c>
      <c r="F1051" s="7">
        <v>42443</v>
      </c>
      <c r="G1051" t="s">
        <v>791</v>
      </c>
      <c r="H1051">
        <v>-0.35</v>
      </c>
      <c r="J1051" t="s">
        <v>12</v>
      </c>
      <c r="K1051">
        <v>22115</v>
      </c>
      <c r="L1051" t="s">
        <v>589</v>
      </c>
      <c r="M1051" t="str">
        <f>M1050</f>
        <v>LQDT</v>
      </c>
      <c r="S1051"/>
      <c r="T1051"/>
      <c r="U1051"/>
      <c r="V1051"/>
      <c r="W1051" s="15"/>
      <c r="X1051" s="15"/>
      <c r="Y1051" s="15"/>
      <c r="Z1051" t="s">
        <v>243</v>
      </c>
      <c r="AB1051" t="s">
        <v>244</v>
      </c>
      <c r="AC1051" s="7">
        <v>42443</v>
      </c>
      <c r="AD1051" t="str">
        <f>M1051&amp;" - "&amp;L1051&amp;" - "&amp;J1051&amp;" - "&amp;K1051</f>
        <v>LQDT - Purchase Fee - Mt - 22115</v>
      </c>
      <c r="AG1051" s="16">
        <f>-SUMIF($U$118:$U$200,AD1051,$X$118:$X$200)</f>
        <v>0</v>
      </c>
      <c r="AI1051" t="str">
        <f t="shared" si="55"/>
        <v>Sale of LQDT - Mt - 22115</v>
      </c>
      <c r="AK1051" s="27"/>
      <c r="AL1051" s="28"/>
      <c r="AM1051" s="29"/>
      <c r="AN1051" s="29"/>
      <c r="AO1051" s="26"/>
      <c r="AP1051" s="26"/>
      <c r="AQ1051" s="25"/>
    </row>
    <row r="1052" spans="1:43" hidden="1" x14ac:dyDescent="0.35">
      <c r="A1052" t="s">
        <v>849</v>
      </c>
      <c r="B1052" t="s">
        <v>40</v>
      </c>
      <c r="C1052" t="s">
        <v>12</v>
      </c>
      <c r="D1052">
        <v>22115</v>
      </c>
      <c r="F1052" s="7">
        <v>42443</v>
      </c>
      <c r="G1052" t="s">
        <v>675</v>
      </c>
      <c r="H1052">
        <v>-337.21</v>
      </c>
      <c r="J1052" t="s">
        <v>12</v>
      </c>
      <c r="K1052">
        <v>22115</v>
      </c>
      <c r="L1052" t="s">
        <v>14</v>
      </c>
      <c r="M1052" t="s">
        <v>40</v>
      </c>
      <c r="S1052"/>
      <c r="T1052"/>
      <c r="U1052"/>
      <c r="V1052"/>
      <c r="W1052" s="15"/>
      <c r="X1052" s="15"/>
      <c r="Y1052" s="15"/>
      <c r="Z1052" t="s">
        <v>243</v>
      </c>
      <c r="AB1052" t="s">
        <v>244</v>
      </c>
      <c r="AC1052" s="7">
        <v>42443</v>
      </c>
      <c r="AD1052" t="str">
        <f>M1052&amp;" - "&amp;L1052&amp;" - "&amp;J1052&amp;" - "&amp;K1052</f>
        <v>MNDO - Inv - Mt - 22115</v>
      </c>
      <c r="AG1052" s="16">
        <f>-SUMIF($U$118:$U$200,AD1052,$X$118:$X$200)</f>
        <v>0</v>
      </c>
      <c r="AI1052" t="str">
        <f t="shared" si="55"/>
        <v>Sale of MNDO - Mt - 22115</v>
      </c>
      <c r="AK1052" s="27"/>
      <c r="AL1052" s="28"/>
      <c r="AM1052" s="29"/>
      <c r="AN1052" s="29"/>
      <c r="AO1052" s="26"/>
      <c r="AP1052" s="26"/>
      <c r="AQ1052" s="25"/>
    </row>
    <row r="1053" spans="1:43" hidden="1" x14ac:dyDescent="0.35">
      <c r="A1053" t="s">
        <v>849</v>
      </c>
      <c r="B1053" t="s">
        <v>57</v>
      </c>
      <c r="C1053" t="s">
        <v>12</v>
      </c>
      <c r="D1053">
        <v>22115</v>
      </c>
      <c r="F1053" s="7">
        <v>42443</v>
      </c>
      <c r="G1053" t="s">
        <v>150</v>
      </c>
      <c r="H1053">
        <v>210.95000000000002</v>
      </c>
      <c r="J1053" t="s">
        <v>12</v>
      </c>
      <c r="K1053">
        <v>22115</v>
      </c>
      <c r="M1053" t="str">
        <f>M1051</f>
        <v>LQDT</v>
      </c>
      <c r="S1053"/>
      <c r="T1053"/>
      <c r="U1053"/>
      <c r="V1053"/>
      <c r="W1053" s="15"/>
      <c r="X1053" s="15"/>
      <c r="Y1053" s="15"/>
      <c r="Z1053" t="s">
        <v>243</v>
      </c>
      <c r="AB1053" t="s">
        <v>244</v>
      </c>
      <c r="AC1053" s="7">
        <v>42443</v>
      </c>
      <c r="AD1053" t="str">
        <f>IF(AG1053&lt;0,"Gain On Sale","Loss On Sale")</f>
        <v>Gain On Sale</v>
      </c>
      <c r="AG1053" s="13">
        <f>-SUM(AG1051:AG1052,AG1054:AG1056)</f>
        <v>-130.05000000000001</v>
      </c>
      <c r="AI1053" t="str">
        <f t="shared" si="55"/>
        <v>Sale of LQDT - Mt - 22115</v>
      </c>
      <c r="AK1053" s="27"/>
      <c r="AL1053" s="28"/>
      <c r="AM1053" s="29"/>
      <c r="AN1053" s="29"/>
      <c r="AO1053" s="26"/>
      <c r="AP1053" s="26"/>
      <c r="AQ1053" s="25"/>
    </row>
    <row r="1054" spans="1:43" hidden="1" x14ac:dyDescent="0.35">
      <c r="A1054" t="s">
        <v>849</v>
      </c>
      <c r="B1054" t="s">
        <v>57</v>
      </c>
      <c r="C1054" t="s">
        <v>12</v>
      </c>
      <c r="D1054">
        <v>22115</v>
      </c>
      <c r="F1054" s="7">
        <v>42443</v>
      </c>
      <c r="G1054" t="s">
        <v>102</v>
      </c>
      <c r="H1054">
        <v>129.83000000000001</v>
      </c>
      <c r="J1054" t="s">
        <v>12</v>
      </c>
      <c r="K1054">
        <v>22115</v>
      </c>
      <c r="M1054" t="str">
        <f>M1049</f>
        <v>LQDT</v>
      </c>
      <c r="N1054" s="12" t="s">
        <v>249</v>
      </c>
      <c r="Z1054" t="s">
        <v>243</v>
      </c>
      <c r="AB1054" t="s">
        <v>244</v>
      </c>
      <c r="AC1054" s="7">
        <v>42443</v>
      </c>
      <c r="AD1054" t="s">
        <v>102</v>
      </c>
      <c r="AF1054" t="str">
        <f>"Cash From "&amp;AI1054</f>
        <v>Cash From Sale of LQDT - Mt - 22115</v>
      </c>
      <c r="AG1054" s="16">
        <v>129.83000000000001</v>
      </c>
      <c r="AI1054" t="str">
        <f t="shared" si="55"/>
        <v>Sale of LQDT - Mt - 22115</v>
      </c>
      <c r="AK1054" s="27"/>
      <c r="AL1054" s="28"/>
      <c r="AM1054" s="29"/>
      <c r="AN1054" s="29"/>
      <c r="AO1054" s="26"/>
      <c r="AP1054" s="26"/>
      <c r="AQ1054" s="25"/>
    </row>
    <row r="1055" spans="1:43" hidden="1" x14ac:dyDescent="0.35">
      <c r="A1055" t="s">
        <v>849</v>
      </c>
      <c r="B1055" t="s">
        <v>57</v>
      </c>
      <c r="C1055" t="s">
        <v>12</v>
      </c>
      <c r="D1055">
        <v>22115</v>
      </c>
      <c r="F1055" s="7">
        <v>42443</v>
      </c>
      <c r="G1055" t="s">
        <v>630</v>
      </c>
      <c r="H1055">
        <v>0.21</v>
      </c>
      <c r="J1055" t="s">
        <v>12</v>
      </c>
      <c r="K1055">
        <v>22115</v>
      </c>
      <c r="L1055" t="s">
        <v>20</v>
      </c>
      <c r="M1055" t="str">
        <f>M1052</f>
        <v>MNDO</v>
      </c>
      <c r="S1055"/>
      <c r="T1055"/>
      <c r="U1055"/>
      <c r="V1055"/>
      <c r="W1055" s="15"/>
      <c r="X1055" s="15"/>
      <c r="Y1055" s="15"/>
      <c r="Z1055" t="s">
        <v>243</v>
      </c>
      <c r="AB1055" t="s">
        <v>244</v>
      </c>
      <c r="AC1055" s="7">
        <v>42443</v>
      </c>
      <c r="AD1055" t="str">
        <f>M1055&amp;" - "&amp;L1055&amp;" - "&amp;J1055&amp;" - "&amp;K1055</f>
        <v>MNDO - S Fee - Mt - 22115</v>
      </c>
      <c r="AG1055" s="13">
        <v>0.21</v>
      </c>
      <c r="AI1055" t="str">
        <f t="shared" si="55"/>
        <v>Sale of MNDO - Mt - 22115</v>
      </c>
      <c r="AK1055" s="27"/>
      <c r="AL1055" s="28"/>
      <c r="AM1055" s="29"/>
      <c r="AN1055" s="29"/>
      <c r="AO1055" s="26"/>
      <c r="AP1055" s="26"/>
      <c r="AQ1055" s="25"/>
    </row>
    <row r="1056" spans="1:43" hidden="1" x14ac:dyDescent="0.35">
      <c r="A1056" t="s">
        <v>849</v>
      </c>
      <c r="B1056" t="s">
        <v>57</v>
      </c>
      <c r="C1056" t="s">
        <v>12</v>
      </c>
      <c r="D1056">
        <v>22115</v>
      </c>
      <c r="F1056" s="7">
        <v>42443</v>
      </c>
      <c r="G1056" t="s">
        <v>631</v>
      </c>
      <c r="H1056">
        <v>0.01</v>
      </c>
      <c r="J1056" t="s">
        <v>12</v>
      </c>
      <c r="K1056">
        <v>22115</v>
      </c>
      <c r="L1056" t="s">
        <v>21</v>
      </c>
      <c r="M1056" t="str">
        <f>M1052</f>
        <v>MNDO</v>
      </c>
      <c r="S1056"/>
      <c r="T1056"/>
      <c r="U1056"/>
      <c r="V1056"/>
      <c r="W1056" s="15"/>
      <c r="X1056" s="15"/>
      <c r="Y1056" s="15"/>
      <c r="Z1056" t="s">
        <v>243</v>
      </c>
      <c r="AB1056" t="s">
        <v>244</v>
      </c>
      <c r="AC1056" s="7">
        <v>42443</v>
      </c>
      <c r="AD1056" t="str">
        <f>M1056&amp;" - "&amp;L1056&amp;" - "&amp;J1056&amp;" - "&amp;K1056</f>
        <v>MNDO - R Fee - Mt - 22115</v>
      </c>
      <c r="AG1056" s="13">
        <v>0.01</v>
      </c>
      <c r="AI1056" t="str">
        <f t="shared" si="55"/>
        <v>Sale of MNDO - Mt - 22115</v>
      </c>
      <c r="AK1056" s="27"/>
      <c r="AL1056" s="28"/>
      <c r="AM1056" s="29"/>
      <c r="AN1056" s="29"/>
      <c r="AO1056" s="26"/>
      <c r="AP1056" s="26"/>
      <c r="AQ1056" s="25"/>
    </row>
    <row r="1057" spans="1:43" hidden="1" x14ac:dyDescent="0.35">
      <c r="A1057" t="s">
        <v>849</v>
      </c>
      <c r="B1057" t="s">
        <v>57</v>
      </c>
      <c r="C1057" t="s">
        <v>12</v>
      </c>
      <c r="D1057">
        <v>22115</v>
      </c>
      <c r="F1057" s="7">
        <v>42443</v>
      </c>
      <c r="G1057" t="s">
        <v>792</v>
      </c>
      <c r="H1057">
        <v>-0.35</v>
      </c>
      <c r="J1057" t="s">
        <v>12</v>
      </c>
      <c r="K1057">
        <v>22115</v>
      </c>
      <c r="L1057" t="s">
        <v>589</v>
      </c>
      <c r="M1057" t="str">
        <f>M1056</f>
        <v>MNDO</v>
      </c>
      <c r="S1057"/>
      <c r="T1057"/>
      <c r="U1057"/>
      <c r="V1057"/>
      <c r="W1057" s="15"/>
      <c r="X1057" s="15"/>
      <c r="Y1057" s="15"/>
      <c r="Z1057" t="s">
        <v>243</v>
      </c>
      <c r="AB1057" t="s">
        <v>244</v>
      </c>
      <c r="AC1057" s="7">
        <v>42443</v>
      </c>
      <c r="AD1057" t="str">
        <f>M1057&amp;" - "&amp;L1057&amp;" - "&amp;J1057&amp;" - "&amp;K1057</f>
        <v>MNDO - Purchase Fee - Mt - 22115</v>
      </c>
      <c r="AG1057" s="16">
        <f>-SUMIF($U$118:$U$200,AD1057,$X$118:$X$200)</f>
        <v>0</v>
      </c>
      <c r="AI1057" t="str">
        <f t="shared" si="55"/>
        <v>Sale of MNDO - Mt - 22115</v>
      </c>
      <c r="AK1057" s="27"/>
      <c r="AL1057" s="28"/>
      <c r="AM1057" s="29"/>
      <c r="AN1057" s="29"/>
      <c r="AO1057" s="26"/>
      <c r="AP1057" s="26"/>
      <c r="AQ1057" s="25"/>
    </row>
    <row r="1058" spans="1:43" hidden="1" x14ac:dyDescent="0.35">
      <c r="A1058" t="s">
        <v>849</v>
      </c>
      <c r="B1058" t="s">
        <v>57</v>
      </c>
      <c r="C1058" t="s">
        <v>12</v>
      </c>
      <c r="D1058">
        <v>22115</v>
      </c>
      <c r="F1058" s="7">
        <v>42443</v>
      </c>
      <c r="G1058" t="s">
        <v>676</v>
      </c>
      <c r="H1058">
        <v>-340.65</v>
      </c>
      <c r="J1058" t="s">
        <v>12</v>
      </c>
      <c r="K1058">
        <v>22115</v>
      </c>
      <c r="L1058" t="s">
        <v>14</v>
      </c>
      <c r="M1058" t="s">
        <v>57</v>
      </c>
      <c r="S1058"/>
      <c r="T1058"/>
      <c r="U1058"/>
      <c r="V1058"/>
      <c r="W1058" s="15"/>
      <c r="X1058" s="15"/>
      <c r="Y1058" s="15"/>
      <c r="Z1058" t="s">
        <v>243</v>
      </c>
      <c r="AB1058" t="s">
        <v>244</v>
      </c>
      <c r="AC1058" s="7">
        <v>42443</v>
      </c>
      <c r="AD1058" t="str">
        <f>M1058&amp;" - "&amp;L1058&amp;" - "&amp;J1058&amp;" - "&amp;K1058</f>
        <v>MSB - Inv - Mt - 22115</v>
      </c>
      <c r="AG1058" s="16">
        <f>-SUMIF($U$118:$U$200,AD1058,$X$118:$X$200)</f>
        <v>0</v>
      </c>
      <c r="AI1058" t="str">
        <f t="shared" si="55"/>
        <v>Sale of MSB - Mt - 22115</v>
      </c>
      <c r="AK1058" s="27"/>
      <c r="AL1058" s="28"/>
      <c r="AM1058" s="29"/>
      <c r="AN1058" s="29"/>
      <c r="AO1058" s="26"/>
      <c r="AP1058" s="26"/>
      <c r="AQ1058" s="25"/>
    </row>
    <row r="1059" spans="1:43" hidden="1" x14ac:dyDescent="0.35">
      <c r="A1059" t="s">
        <v>849</v>
      </c>
      <c r="B1059" t="s">
        <v>58</v>
      </c>
      <c r="C1059" t="s">
        <v>12</v>
      </c>
      <c r="D1059">
        <v>22115</v>
      </c>
      <c r="F1059" s="7">
        <v>42443</v>
      </c>
      <c r="G1059" t="s">
        <v>102</v>
      </c>
      <c r="H1059">
        <v>265.48</v>
      </c>
      <c r="J1059" t="s">
        <v>12</v>
      </c>
      <c r="K1059">
        <v>22115</v>
      </c>
      <c r="M1059" t="str">
        <f>M1054</f>
        <v>LQDT</v>
      </c>
      <c r="N1059" s="12" t="s">
        <v>249</v>
      </c>
      <c r="Z1059" t="s">
        <v>243</v>
      </c>
      <c r="AB1059" t="s">
        <v>244</v>
      </c>
      <c r="AC1059" s="7">
        <v>42443</v>
      </c>
      <c r="AD1059" t="s">
        <v>102</v>
      </c>
      <c r="AF1059" t="str">
        <f>"Cash From "&amp;AI1059</f>
        <v>Cash From Sale of LQDT - Mt - 22115</v>
      </c>
      <c r="AG1059" s="16">
        <v>265.48</v>
      </c>
      <c r="AI1059" t="str">
        <f t="shared" si="55"/>
        <v>Sale of LQDT - Mt - 22115</v>
      </c>
      <c r="AK1059" s="27"/>
      <c r="AL1059" s="28"/>
      <c r="AM1059" s="29"/>
      <c r="AN1059" s="29"/>
      <c r="AO1059" s="26"/>
      <c r="AP1059" s="26"/>
      <c r="AQ1059" s="25"/>
    </row>
    <row r="1060" spans="1:43" hidden="1" x14ac:dyDescent="0.35">
      <c r="A1060" t="s">
        <v>849</v>
      </c>
      <c r="B1060" t="s">
        <v>58</v>
      </c>
      <c r="C1060" t="s">
        <v>12</v>
      </c>
      <c r="D1060">
        <v>22115</v>
      </c>
      <c r="F1060" s="7">
        <v>42443</v>
      </c>
      <c r="G1060" t="s">
        <v>150</v>
      </c>
      <c r="H1060">
        <v>76.430000000000007</v>
      </c>
      <c r="J1060" t="s">
        <v>12</v>
      </c>
      <c r="K1060">
        <v>22115</v>
      </c>
      <c r="M1060" t="str">
        <f>M1058</f>
        <v>MSB</v>
      </c>
      <c r="S1060"/>
      <c r="T1060"/>
      <c r="U1060"/>
      <c r="V1060"/>
      <c r="W1060" s="15"/>
      <c r="X1060" s="15"/>
      <c r="Y1060" s="15"/>
      <c r="Z1060" t="s">
        <v>243</v>
      </c>
      <c r="AB1060" t="s">
        <v>244</v>
      </c>
      <c r="AC1060" s="7">
        <v>42443</v>
      </c>
      <c r="AD1060" t="str">
        <f>IF(AG1060&lt;0,"Gain On Sale","Loss On Sale")</f>
        <v>Gain On Sale</v>
      </c>
      <c r="AG1060" s="13">
        <f>-SUM(AG1058:AG1059,AG1061:AG1063)</f>
        <v>-265.92</v>
      </c>
      <c r="AI1060" t="str">
        <f t="shared" si="55"/>
        <v>Sale of MSB - Mt - 22115</v>
      </c>
      <c r="AK1060" s="27"/>
      <c r="AL1060" s="28"/>
      <c r="AM1060" s="29"/>
      <c r="AN1060" s="29"/>
      <c r="AO1060" s="26"/>
      <c r="AP1060" s="26"/>
      <c r="AQ1060" s="25"/>
    </row>
    <row r="1061" spans="1:43" hidden="1" x14ac:dyDescent="0.35">
      <c r="A1061" t="s">
        <v>849</v>
      </c>
      <c r="B1061" t="s">
        <v>58</v>
      </c>
      <c r="C1061" t="s">
        <v>12</v>
      </c>
      <c r="D1061">
        <v>22115</v>
      </c>
      <c r="F1061" s="7">
        <v>42443</v>
      </c>
      <c r="G1061" t="s">
        <v>630</v>
      </c>
      <c r="H1061">
        <v>0.43</v>
      </c>
      <c r="J1061" t="s">
        <v>12</v>
      </c>
      <c r="K1061">
        <v>22115</v>
      </c>
      <c r="L1061" t="s">
        <v>20</v>
      </c>
      <c r="M1061" t="str">
        <f>M1058</f>
        <v>MSB</v>
      </c>
      <c r="S1061"/>
      <c r="T1061"/>
      <c r="U1061"/>
      <c r="V1061"/>
      <c r="W1061" s="15"/>
      <c r="X1061" s="15"/>
      <c r="Y1061" s="15"/>
      <c r="Z1061" t="s">
        <v>243</v>
      </c>
      <c r="AB1061" t="s">
        <v>244</v>
      </c>
      <c r="AC1061" s="7">
        <v>42443</v>
      </c>
      <c r="AD1061" t="str">
        <f>M1061&amp;" - "&amp;L1061&amp;" - "&amp;J1061&amp;" - "&amp;K1061</f>
        <v>MSB - S Fee - Mt - 22115</v>
      </c>
      <c r="AG1061" s="13">
        <v>0.43</v>
      </c>
      <c r="AI1061" t="str">
        <f t="shared" si="55"/>
        <v>Sale of MSB - Mt - 22115</v>
      </c>
      <c r="AK1061" s="27"/>
      <c r="AL1061" s="28"/>
      <c r="AM1061" s="29"/>
      <c r="AN1061" s="29"/>
      <c r="AO1061" s="26"/>
      <c r="AP1061" s="26"/>
      <c r="AQ1061" s="25"/>
    </row>
    <row r="1062" spans="1:43" hidden="1" x14ac:dyDescent="0.35">
      <c r="A1062" t="s">
        <v>849</v>
      </c>
      <c r="B1062" t="s">
        <v>58</v>
      </c>
      <c r="C1062" t="s">
        <v>12</v>
      </c>
      <c r="D1062">
        <v>22115</v>
      </c>
      <c r="F1062" s="7">
        <v>42443</v>
      </c>
      <c r="G1062" t="s">
        <v>631</v>
      </c>
      <c r="H1062">
        <v>0.01</v>
      </c>
      <c r="J1062" t="s">
        <v>12</v>
      </c>
      <c r="K1062">
        <v>22115</v>
      </c>
      <c r="L1062" t="s">
        <v>21</v>
      </c>
      <c r="M1062" t="str">
        <f>M1058</f>
        <v>MSB</v>
      </c>
      <c r="S1062"/>
      <c r="T1062"/>
      <c r="U1062"/>
      <c r="V1062"/>
      <c r="W1062" s="15"/>
      <c r="X1062" s="15"/>
      <c r="Y1062" s="15"/>
      <c r="Z1062" t="s">
        <v>243</v>
      </c>
      <c r="AB1062" t="s">
        <v>244</v>
      </c>
      <c r="AC1062" s="7">
        <v>42443</v>
      </c>
      <c r="AD1062" t="str">
        <f>M1062&amp;" - "&amp;L1062&amp;" - "&amp;J1062&amp;" - "&amp;K1062</f>
        <v>MSB - R Fee - Mt - 22115</v>
      </c>
      <c r="AG1062" s="13">
        <v>0.01</v>
      </c>
      <c r="AI1062" t="str">
        <f t="shared" si="55"/>
        <v>Sale of MSB - Mt - 22115</v>
      </c>
      <c r="AK1062" s="27"/>
      <c r="AL1062" s="28"/>
      <c r="AM1062" s="29"/>
      <c r="AN1062" s="29"/>
      <c r="AO1062" s="26"/>
      <c r="AP1062" s="26"/>
      <c r="AQ1062" s="25"/>
    </row>
    <row r="1063" spans="1:43" hidden="1" x14ac:dyDescent="0.35">
      <c r="A1063" t="s">
        <v>849</v>
      </c>
      <c r="B1063" t="s">
        <v>58</v>
      </c>
      <c r="C1063" t="s">
        <v>12</v>
      </c>
      <c r="D1063">
        <v>22115</v>
      </c>
      <c r="F1063" s="7">
        <v>42443</v>
      </c>
      <c r="G1063" t="s">
        <v>793</v>
      </c>
      <c r="H1063">
        <v>-0.35</v>
      </c>
      <c r="J1063" t="s">
        <v>12</v>
      </c>
      <c r="K1063">
        <v>22115</v>
      </c>
      <c r="L1063" t="s">
        <v>589</v>
      </c>
      <c r="M1063" t="str">
        <f>M1062</f>
        <v>MSB</v>
      </c>
      <c r="S1063"/>
      <c r="T1063"/>
      <c r="U1063"/>
      <c r="V1063"/>
      <c r="W1063" s="15"/>
      <c r="X1063" s="15"/>
      <c r="Y1063" s="15"/>
      <c r="Z1063" t="s">
        <v>243</v>
      </c>
      <c r="AB1063" t="s">
        <v>244</v>
      </c>
      <c r="AC1063" s="7">
        <v>42443</v>
      </c>
      <c r="AD1063" t="str">
        <f>M1063&amp;" - "&amp;L1063&amp;" - "&amp;J1063&amp;" - "&amp;K1063</f>
        <v>MSB - Purchase Fee - Mt - 22115</v>
      </c>
      <c r="AG1063" s="16">
        <f>-SUMIF($U$118:$U$200,AD1063,$X$118:$X$200)</f>
        <v>0</v>
      </c>
      <c r="AI1063" t="str">
        <f t="shared" si="55"/>
        <v>Sale of MSB - Mt - 22115</v>
      </c>
      <c r="AK1063" s="27"/>
      <c r="AL1063" s="28"/>
      <c r="AM1063" s="29"/>
      <c r="AN1063" s="29"/>
      <c r="AO1063" s="26"/>
      <c r="AP1063" s="26"/>
      <c r="AQ1063" s="25"/>
    </row>
    <row r="1064" spans="1:43" hidden="1" x14ac:dyDescent="0.35">
      <c r="A1064" t="s">
        <v>849</v>
      </c>
      <c r="B1064" t="s">
        <v>58</v>
      </c>
      <c r="C1064" t="s">
        <v>12</v>
      </c>
      <c r="D1064">
        <v>22115</v>
      </c>
      <c r="F1064" s="7">
        <v>42443</v>
      </c>
      <c r="G1064" t="s">
        <v>677</v>
      </c>
      <c r="H1064">
        <v>-342</v>
      </c>
      <c r="J1064" t="s">
        <v>12</v>
      </c>
      <c r="K1064">
        <v>22115</v>
      </c>
      <c r="L1064" t="s">
        <v>14</v>
      </c>
      <c r="M1064" t="s">
        <v>58</v>
      </c>
      <c r="S1064"/>
      <c r="T1064"/>
      <c r="U1064"/>
      <c r="V1064"/>
      <c r="W1064" s="15"/>
      <c r="X1064" s="15"/>
      <c r="Y1064" s="15"/>
      <c r="Z1064" t="s">
        <v>243</v>
      </c>
      <c r="AB1064" t="s">
        <v>244</v>
      </c>
      <c r="AC1064" s="7">
        <v>42443</v>
      </c>
      <c r="AD1064" t="str">
        <f>M1064&amp;" - "&amp;L1064&amp;" - "&amp;J1064&amp;" - "&amp;K1064</f>
        <v>MTEX - Inv - Mt - 22115</v>
      </c>
      <c r="AG1064" s="16">
        <f>-SUMIF($U$118:$U$200,AD1064,$X$118:$X$200)</f>
        <v>0</v>
      </c>
      <c r="AI1064" t="str">
        <f t="shared" si="55"/>
        <v>Sale of MTEX - Mt - 22115</v>
      </c>
      <c r="AK1064" s="27"/>
      <c r="AL1064" s="28"/>
      <c r="AM1064" s="29"/>
      <c r="AN1064" s="29"/>
      <c r="AO1064" s="26"/>
      <c r="AP1064" s="26"/>
      <c r="AQ1064" s="25"/>
    </row>
    <row r="1065" spans="1:43" hidden="1" x14ac:dyDescent="0.35">
      <c r="A1065" t="s">
        <v>849</v>
      </c>
      <c r="B1065" t="s">
        <v>59</v>
      </c>
      <c r="C1065" t="s">
        <v>12</v>
      </c>
      <c r="D1065">
        <v>22115</v>
      </c>
      <c r="F1065" s="7">
        <v>42443</v>
      </c>
      <c r="G1065" t="s">
        <v>102</v>
      </c>
      <c r="H1065">
        <v>335.97</v>
      </c>
      <c r="J1065" t="s">
        <v>12</v>
      </c>
      <c r="K1065">
        <v>22115</v>
      </c>
      <c r="M1065" t="str">
        <f>M1060</f>
        <v>MSB</v>
      </c>
      <c r="N1065" s="12" t="s">
        <v>249</v>
      </c>
      <c r="Z1065" t="s">
        <v>243</v>
      </c>
      <c r="AB1065" t="s">
        <v>244</v>
      </c>
      <c r="AC1065" s="7">
        <v>42443</v>
      </c>
      <c r="AD1065" t="s">
        <v>102</v>
      </c>
      <c r="AF1065" t="str">
        <f>"Cash From "&amp;AI1065</f>
        <v>Cash From Sale of MSB - Mt - 22115</v>
      </c>
      <c r="AG1065" s="16">
        <v>335.97</v>
      </c>
      <c r="AI1065" t="str">
        <f t="shared" si="55"/>
        <v>Sale of MSB - Mt - 22115</v>
      </c>
      <c r="AK1065" s="27"/>
      <c r="AL1065" s="28"/>
      <c r="AM1065" s="29"/>
      <c r="AN1065" s="29"/>
      <c r="AO1065" s="26"/>
      <c r="AP1065" s="26"/>
      <c r="AQ1065" s="25"/>
    </row>
    <row r="1066" spans="1:43" hidden="1" x14ac:dyDescent="0.35">
      <c r="A1066" t="s">
        <v>849</v>
      </c>
      <c r="B1066" t="s">
        <v>59</v>
      </c>
      <c r="C1066" t="s">
        <v>12</v>
      </c>
      <c r="D1066">
        <v>22115</v>
      </c>
      <c r="F1066" s="7">
        <v>42443</v>
      </c>
      <c r="G1066" t="s">
        <v>150</v>
      </c>
      <c r="H1066">
        <v>0.97999999999996135</v>
      </c>
      <c r="J1066" t="s">
        <v>12</v>
      </c>
      <c r="K1066">
        <v>22115</v>
      </c>
      <c r="M1066" t="str">
        <f>M1064</f>
        <v>MTEX</v>
      </c>
      <c r="S1066"/>
      <c r="T1066"/>
      <c r="U1066"/>
      <c r="V1066"/>
      <c r="W1066" s="15"/>
      <c r="X1066" s="15"/>
      <c r="Y1066" s="15"/>
      <c r="Z1066" t="s">
        <v>243</v>
      </c>
      <c r="AB1066" t="s">
        <v>244</v>
      </c>
      <c r="AC1066" s="7">
        <v>42443</v>
      </c>
      <c r="AD1066" t="str">
        <f>IF(AG1066&lt;0,"Gain On Sale","Loss On Sale")</f>
        <v>Gain On Sale</v>
      </c>
      <c r="AG1066" s="13">
        <f>-SUM(AG1064:AG1065,AG1067:AG1069)</f>
        <v>-336.52000000000004</v>
      </c>
      <c r="AI1066" t="str">
        <f t="shared" si="55"/>
        <v>Sale of MTEX - Mt - 22115</v>
      </c>
      <c r="AK1066" s="27"/>
      <c r="AL1066" s="28"/>
      <c r="AM1066" s="29"/>
      <c r="AN1066" s="29"/>
      <c r="AO1066" s="26"/>
      <c r="AP1066" s="26"/>
      <c r="AQ1066" s="25"/>
    </row>
    <row r="1067" spans="1:43" hidden="1" x14ac:dyDescent="0.35">
      <c r="A1067" t="s">
        <v>849</v>
      </c>
      <c r="B1067" t="s">
        <v>59</v>
      </c>
      <c r="C1067" t="s">
        <v>12</v>
      </c>
      <c r="D1067">
        <v>22115</v>
      </c>
      <c r="F1067" s="7">
        <v>42443</v>
      </c>
      <c r="G1067" t="s">
        <v>630</v>
      </c>
      <c r="H1067">
        <v>0.54</v>
      </c>
      <c r="J1067" t="s">
        <v>12</v>
      </c>
      <c r="K1067">
        <v>22115</v>
      </c>
      <c r="L1067" t="s">
        <v>20</v>
      </c>
      <c r="M1067" t="str">
        <f>M1064</f>
        <v>MTEX</v>
      </c>
      <c r="S1067"/>
      <c r="T1067"/>
      <c r="U1067"/>
      <c r="V1067"/>
      <c r="W1067" s="15"/>
      <c r="X1067" s="15"/>
      <c r="Y1067" s="15"/>
      <c r="Z1067" t="s">
        <v>243</v>
      </c>
      <c r="AB1067" t="s">
        <v>244</v>
      </c>
      <c r="AC1067" s="7">
        <v>42443</v>
      </c>
      <c r="AD1067" t="str">
        <f>M1067&amp;" - "&amp;L1067&amp;" - "&amp;J1067&amp;" - "&amp;K1067</f>
        <v>MTEX - S Fee - Mt - 22115</v>
      </c>
      <c r="AG1067" s="13">
        <v>0.54</v>
      </c>
      <c r="AI1067" t="str">
        <f t="shared" si="55"/>
        <v>Sale of MTEX - Mt - 22115</v>
      </c>
      <c r="AK1067" s="27"/>
      <c r="AL1067" s="28"/>
      <c r="AM1067" s="29"/>
      <c r="AN1067" s="29"/>
      <c r="AO1067" s="26"/>
      <c r="AP1067" s="26"/>
      <c r="AQ1067" s="25"/>
    </row>
    <row r="1068" spans="1:43" hidden="1" x14ac:dyDescent="0.35">
      <c r="A1068" t="s">
        <v>849</v>
      </c>
      <c r="B1068" t="s">
        <v>59</v>
      </c>
      <c r="C1068" t="s">
        <v>12</v>
      </c>
      <c r="D1068">
        <v>22115</v>
      </c>
      <c r="F1068" s="7">
        <v>42443</v>
      </c>
      <c r="G1068" t="s">
        <v>631</v>
      </c>
      <c r="H1068">
        <v>0.01</v>
      </c>
      <c r="J1068" t="s">
        <v>12</v>
      </c>
      <c r="K1068">
        <v>22115</v>
      </c>
      <c r="L1068" t="s">
        <v>21</v>
      </c>
      <c r="M1068" t="str">
        <f>M1064</f>
        <v>MTEX</v>
      </c>
      <c r="S1068"/>
      <c r="T1068"/>
      <c r="U1068"/>
      <c r="V1068"/>
      <c r="W1068" s="15"/>
      <c r="X1068" s="15"/>
      <c r="Y1068" s="15"/>
      <c r="Z1068" t="s">
        <v>243</v>
      </c>
      <c r="AB1068" t="s">
        <v>244</v>
      </c>
      <c r="AC1068" s="7">
        <v>42443</v>
      </c>
      <c r="AD1068" t="str">
        <f>M1068&amp;" - "&amp;L1068&amp;" - "&amp;J1068&amp;" - "&amp;K1068</f>
        <v>MTEX - R Fee - Mt - 22115</v>
      </c>
      <c r="AG1068" s="13">
        <v>0.01</v>
      </c>
      <c r="AI1068" t="str">
        <f t="shared" si="55"/>
        <v>Sale of MTEX - Mt - 22115</v>
      </c>
      <c r="AK1068" s="27"/>
      <c r="AL1068" s="28"/>
      <c r="AM1068" s="29"/>
      <c r="AN1068" s="29"/>
      <c r="AO1068" s="26"/>
      <c r="AP1068" s="26"/>
      <c r="AQ1068" s="25"/>
    </row>
    <row r="1069" spans="1:43" hidden="1" x14ac:dyDescent="0.35">
      <c r="A1069" t="s">
        <v>849</v>
      </c>
      <c r="B1069" t="s">
        <v>59</v>
      </c>
      <c r="C1069" t="s">
        <v>12</v>
      </c>
      <c r="D1069">
        <v>22115</v>
      </c>
      <c r="F1069" s="7">
        <v>42443</v>
      </c>
      <c r="G1069" t="s">
        <v>794</v>
      </c>
      <c r="H1069">
        <v>-0.35</v>
      </c>
      <c r="J1069" t="s">
        <v>12</v>
      </c>
      <c r="K1069">
        <v>22115</v>
      </c>
      <c r="L1069" t="s">
        <v>589</v>
      </c>
      <c r="M1069" t="str">
        <f>M1068</f>
        <v>MTEX</v>
      </c>
      <c r="S1069"/>
      <c r="T1069"/>
      <c r="U1069"/>
      <c r="V1069"/>
      <c r="W1069" s="15"/>
      <c r="X1069" s="15"/>
      <c r="Y1069" s="15"/>
      <c r="Z1069" t="s">
        <v>243</v>
      </c>
      <c r="AB1069" t="s">
        <v>244</v>
      </c>
      <c r="AC1069" s="7">
        <v>42443</v>
      </c>
      <c r="AD1069" t="str">
        <f>M1069&amp;" - "&amp;L1069&amp;" - "&amp;J1069&amp;" - "&amp;K1069</f>
        <v>MTEX - Purchase Fee - Mt - 22115</v>
      </c>
      <c r="AG1069" s="16">
        <f>-SUMIF($U$118:$U$200,AD1069,$X$118:$X$200)</f>
        <v>0</v>
      </c>
      <c r="AI1069" t="str">
        <f t="shared" si="55"/>
        <v>Sale of MTEX - Mt - 22115</v>
      </c>
      <c r="AK1069" s="27"/>
      <c r="AL1069" s="28"/>
      <c r="AM1069" s="29"/>
      <c r="AN1069" s="29"/>
      <c r="AO1069" s="26"/>
      <c r="AP1069" s="26"/>
      <c r="AQ1069" s="25"/>
    </row>
    <row r="1070" spans="1:43" hidden="1" x14ac:dyDescent="0.35">
      <c r="A1070" t="s">
        <v>849</v>
      </c>
      <c r="B1070" t="s">
        <v>59</v>
      </c>
      <c r="C1070" t="s">
        <v>12</v>
      </c>
      <c r="D1070">
        <v>22115</v>
      </c>
      <c r="F1070" s="7">
        <v>42443</v>
      </c>
      <c r="G1070" t="s">
        <v>678</v>
      </c>
      <c r="H1070">
        <v>-337.15</v>
      </c>
      <c r="J1070" t="s">
        <v>12</v>
      </c>
      <c r="K1070">
        <v>22115</v>
      </c>
      <c r="L1070" t="s">
        <v>14</v>
      </c>
      <c r="M1070" t="s">
        <v>59</v>
      </c>
      <c r="S1070"/>
      <c r="T1070"/>
      <c r="U1070"/>
      <c r="V1070"/>
      <c r="W1070" s="15"/>
      <c r="X1070" s="15"/>
      <c r="Y1070" s="15"/>
      <c r="Z1070" t="s">
        <v>243</v>
      </c>
      <c r="AB1070" t="s">
        <v>244</v>
      </c>
      <c r="AC1070" s="7">
        <v>42443</v>
      </c>
      <c r="AD1070" t="str">
        <f>M1070&amp;" - "&amp;L1070&amp;" - "&amp;J1070&amp;" - "&amp;K1070</f>
        <v>NSR - Inv - Mt - 22115</v>
      </c>
      <c r="AG1070" s="16">
        <f>-SUMIF($U$118:$U$200,AD1070,$X$118:$X$200)</f>
        <v>0</v>
      </c>
      <c r="AI1070" t="str">
        <f t="shared" si="55"/>
        <v>Sale of NSR - Mt - 22115</v>
      </c>
      <c r="AK1070" s="27"/>
      <c r="AL1070" s="28"/>
      <c r="AM1070" s="29"/>
      <c r="AN1070" s="29"/>
      <c r="AO1070" s="26"/>
      <c r="AP1070" s="26"/>
      <c r="AQ1070" s="25"/>
    </row>
    <row r="1071" spans="1:43" hidden="1" x14ac:dyDescent="0.35">
      <c r="A1071" t="s">
        <v>849</v>
      </c>
      <c r="B1071" t="s">
        <v>41</v>
      </c>
      <c r="C1071" t="s">
        <v>12</v>
      </c>
      <c r="D1071">
        <v>22115</v>
      </c>
      <c r="F1071" s="7">
        <v>42443</v>
      </c>
      <c r="G1071" t="s">
        <v>150</v>
      </c>
      <c r="H1071">
        <v>184.34000000000003</v>
      </c>
      <c r="J1071" t="s">
        <v>12</v>
      </c>
      <c r="K1071">
        <v>22115</v>
      </c>
      <c r="M1071" t="str">
        <f>M1069</f>
        <v>MTEX</v>
      </c>
      <c r="S1071"/>
      <c r="T1071"/>
      <c r="U1071"/>
      <c r="V1071"/>
      <c r="W1071" s="15"/>
      <c r="X1071" s="15"/>
      <c r="Y1071" s="15"/>
      <c r="Z1071" t="s">
        <v>243</v>
      </c>
      <c r="AB1071" t="s">
        <v>244</v>
      </c>
      <c r="AC1071" s="7">
        <v>42443</v>
      </c>
      <c r="AD1071" t="str">
        <f>IF(AG1071&lt;0,"Gain On Sale","Loss On Sale")</f>
        <v>Gain On Sale</v>
      </c>
      <c r="AG1071" s="13">
        <f>-SUM(AG1069:AG1070,AG1072:AG1074)</f>
        <v>-158.19</v>
      </c>
      <c r="AI1071" t="str">
        <f t="shared" si="55"/>
        <v>Sale of MTEX - Mt - 22115</v>
      </c>
      <c r="AK1071" s="27"/>
      <c r="AL1071" s="28"/>
      <c r="AM1071" s="29"/>
      <c r="AN1071" s="29"/>
      <c r="AO1071" s="26"/>
      <c r="AP1071" s="26"/>
      <c r="AQ1071" s="25"/>
    </row>
    <row r="1072" spans="1:43" hidden="1" x14ac:dyDescent="0.35">
      <c r="A1072" t="s">
        <v>849</v>
      </c>
      <c r="B1072" t="s">
        <v>41</v>
      </c>
      <c r="C1072" t="s">
        <v>12</v>
      </c>
      <c r="D1072">
        <v>22115</v>
      </c>
      <c r="F1072" s="7">
        <v>42443</v>
      </c>
      <c r="G1072" t="s">
        <v>102</v>
      </c>
      <c r="H1072">
        <v>157.93</v>
      </c>
      <c r="J1072" t="s">
        <v>12</v>
      </c>
      <c r="K1072">
        <v>22115</v>
      </c>
      <c r="M1072" t="str">
        <f>M1067</f>
        <v>MTEX</v>
      </c>
      <c r="N1072" s="12" t="s">
        <v>249</v>
      </c>
      <c r="Z1072" t="s">
        <v>243</v>
      </c>
      <c r="AB1072" t="s">
        <v>244</v>
      </c>
      <c r="AC1072" s="7">
        <v>42443</v>
      </c>
      <c r="AD1072" t="s">
        <v>102</v>
      </c>
      <c r="AF1072" t="str">
        <f>"Cash From "&amp;AI1072</f>
        <v>Cash From Sale of MTEX - Mt - 22115</v>
      </c>
      <c r="AG1072" s="16">
        <v>157.93</v>
      </c>
      <c r="AI1072" t="str">
        <f t="shared" si="55"/>
        <v>Sale of MTEX - Mt - 22115</v>
      </c>
      <c r="AK1072" s="27"/>
      <c r="AL1072" s="28"/>
      <c r="AM1072" s="29"/>
      <c r="AN1072" s="29"/>
      <c r="AO1072" s="26"/>
      <c r="AP1072" s="26"/>
      <c r="AQ1072" s="25"/>
    </row>
    <row r="1073" spans="1:43" hidden="1" x14ac:dyDescent="0.35">
      <c r="A1073" t="s">
        <v>849</v>
      </c>
      <c r="B1073" t="s">
        <v>41</v>
      </c>
      <c r="C1073" t="s">
        <v>12</v>
      </c>
      <c r="D1073">
        <v>22115</v>
      </c>
      <c r="F1073" s="7">
        <v>42443</v>
      </c>
      <c r="G1073" t="s">
        <v>630</v>
      </c>
      <c r="H1073">
        <v>0.25</v>
      </c>
      <c r="J1073" t="s">
        <v>12</v>
      </c>
      <c r="K1073">
        <v>22115</v>
      </c>
      <c r="L1073" t="s">
        <v>20</v>
      </c>
      <c r="M1073" t="str">
        <f>M1070</f>
        <v>NSR</v>
      </c>
      <c r="S1073"/>
      <c r="T1073"/>
      <c r="U1073"/>
      <c r="V1073"/>
      <c r="W1073" s="15"/>
      <c r="X1073" s="15"/>
      <c r="Y1073" s="15"/>
      <c r="Z1073" t="s">
        <v>243</v>
      </c>
      <c r="AB1073" t="s">
        <v>244</v>
      </c>
      <c r="AC1073" s="7">
        <v>42443</v>
      </c>
      <c r="AD1073" t="str">
        <f>M1073&amp;" - "&amp;L1073&amp;" - "&amp;J1073&amp;" - "&amp;K1073</f>
        <v>NSR - S Fee - Mt - 22115</v>
      </c>
      <c r="AG1073" s="13">
        <v>0.25</v>
      </c>
      <c r="AI1073" t="str">
        <f t="shared" si="55"/>
        <v>Sale of NSR - Mt - 22115</v>
      </c>
      <c r="AK1073" s="27"/>
      <c r="AL1073" s="28"/>
      <c r="AM1073" s="29"/>
      <c r="AN1073" s="29"/>
      <c r="AO1073" s="26"/>
      <c r="AP1073" s="26"/>
      <c r="AQ1073" s="25"/>
    </row>
    <row r="1074" spans="1:43" hidden="1" x14ac:dyDescent="0.35">
      <c r="A1074" t="s">
        <v>849</v>
      </c>
      <c r="B1074" t="s">
        <v>41</v>
      </c>
      <c r="C1074" t="s">
        <v>12</v>
      </c>
      <c r="D1074">
        <v>22115</v>
      </c>
      <c r="F1074" s="7">
        <v>42443</v>
      </c>
      <c r="G1074" t="s">
        <v>631</v>
      </c>
      <c r="H1074">
        <v>0.01</v>
      </c>
      <c r="J1074" t="s">
        <v>12</v>
      </c>
      <c r="K1074">
        <v>22115</v>
      </c>
      <c r="L1074" t="s">
        <v>21</v>
      </c>
      <c r="M1074" t="str">
        <f>M1070</f>
        <v>NSR</v>
      </c>
      <c r="S1074"/>
      <c r="T1074"/>
      <c r="U1074"/>
      <c r="V1074"/>
      <c r="W1074" s="15"/>
      <c r="X1074" s="15"/>
      <c r="Y1074" s="15"/>
      <c r="Z1074" t="s">
        <v>243</v>
      </c>
      <c r="AB1074" t="s">
        <v>244</v>
      </c>
      <c r="AC1074" s="7">
        <v>42443</v>
      </c>
      <c r="AD1074" t="str">
        <f>M1074&amp;" - "&amp;L1074&amp;" - "&amp;J1074&amp;" - "&amp;K1074</f>
        <v>NSR - R Fee - Mt - 22115</v>
      </c>
      <c r="AG1074" s="13">
        <v>0.01</v>
      </c>
      <c r="AI1074" t="str">
        <f t="shared" si="55"/>
        <v>Sale of NSR - Mt - 22115</v>
      </c>
      <c r="AK1074" s="27"/>
      <c r="AL1074" s="28"/>
      <c r="AM1074" s="29"/>
      <c r="AN1074" s="29"/>
      <c r="AO1074" s="26"/>
      <c r="AP1074" s="26"/>
      <c r="AQ1074" s="25"/>
    </row>
    <row r="1075" spans="1:43" hidden="1" x14ac:dyDescent="0.35">
      <c r="A1075" t="s">
        <v>849</v>
      </c>
      <c r="B1075" t="s">
        <v>41</v>
      </c>
      <c r="C1075" t="s">
        <v>12</v>
      </c>
      <c r="D1075">
        <v>22115</v>
      </c>
      <c r="F1075" s="7">
        <v>42443</v>
      </c>
      <c r="G1075" t="s">
        <v>795</v>
      </c>
      <c r="H1075">
        <v>-0.36</v>
      </c>
      <c r="J1075" t="s">
        <v>12</v>
      </c>
      <c r="K1075">
        <v>22115</v>
      </c>
      <c r="L1075" t="s">
        <v>589</v>
      </c>
      <c r="M1075" t="str">
        <f>M1074</f>
        <v>NSR</v>
      </c>
      <c r="S1075"/>
      <c r="T1075"/>
      <c r="U1075"/>
      <c r="V1075"/>
      <c r="W1075" s="15"/>
      <c r="X1075" s="15"/>
      <c r="Y1075" s="15"/>
      <c r="Z1075" t="s">
        <v>243</v>
      </c>
      <c r="AB1075" t="s">
        <v>244</v>
      </c>
      <c r="AC1075" s="7">
        <v>42443</v>
      </c>
      <c r="AD1075" t="str">
        <f>M1075&amp;" - "&amp;L1075&amp;" - "&amp;J1075&amp;" - "&amp;K1075</f>
        <v>NSR - Purchase Fee - Mt - 22115</v>
      </c>
      <c r="AG1075" s="16">
        <f>-SUMIF($U$118:$U$200,AD1075,$X$118:$X$200)</f>
        <v>0</v>
      </c>
      <c r="AI1075" t="str">
        <f t="shared" si="55"/>
        <v>Sale of NSR - Mt - 22115</v>
      </c>
      <c r="AK1075" s="27"/>
      <c r="AL1075" s="28"/>
      <c r="AM1075" s="29"/>
      <c r="AN1075" s="29"/>
      <c r="AO1075" s="26"/>
      <c r="AP1075" s="26"/>
      <c r="AQ1075" s="25"/>
    </row>
    <row r="1076" spans="1:43" hidden="1" x14ac:dyDescent="0.35">
      <c r="A1076" t="s">
        <v>849</v>
      </c>
      <c r="B1076" t="s">
        <v>41</v>
      </c>
      <c r="C1076" t="s">
        <v>12</v>
      </c>
      <c r="D1076">
        <v>22115</v>
      </c>
      <c r="F1076" s="7">
        <v>42443</v>
      </c>
      <c r="G1076" t="s">
        <v>679</v>
      </c>
      <c r="H1076">
        <v>-342.17</v>
      </c>
      <c r="J1076" t="s">
        <v>12</v>
      </c>
      <c r="K1076">
        <v>22115</v>
      </c>
      <c r="L1076" t="s">
        <v>14</v>
      </c>
      <c r="M1076" t="s">
        <v>41</v>
      </c>
      <c r="S1076"/>
      <c r="T1076"/>
      <c r="U1076"/>
      <c r="V1076"/>
      <c r="W1076" s="15"/>
      <c r="X1076" s="15"/>
      <c r="Y1076" s="15"/>
      <c r="Z1076" t="s">
        <v>243</v>
      </c>
      <c r="AB1076" t="s">
        <v>244</v>
      </c>
      <c r="AC1076" s="7">
        <v>42443</v>
      </c>
      <c r="AD1076" t="str">
        <f>M1076&amp;" - "&amp;L1076&amp;" - "&amp;J1076&amp;" - "&amp;K1076</f>
        <v>PDLI - Inv - Mt - 22115</v>
      </c>
      <c r="AG1076" s="16">
        <f>-SUMIF($U$118:$U$200,AD1076,$X$118:$X$200)</f>
        <v>0</v>
      </c>
      <c r="AI1076" t="str">
        <f t="shared" si="55"/>
        <v>Sale of PDLI - Mt - 22115</v>
      </c>
      <c r="AK1076" s="27"/>
      <c r="AL1076" s="28"/>
      <c r="AM1076" s="29"/>
      <c r="AN1076" s="29"/>
      <c r="AO1076" s="26"/>
      <c r="AP1076" s="26"/>
      <c r="AQ1076" s="25"/>
    </row>
    <row r="1077" spans="1:43" hidden="1" x14ac:dyDescent="0.35">
      <c r="A1077" t="s">
        <v>849</v>
      </c>
      <c r="B1077" t="s">
        <v>42</v>
      </c>
      <c r="C1077" t="s">
        <v>12</v>
      </c>
      <c r="D1077">
        <v>22115</v>
      </c>
      <c r="F1077" s="7">
        <v>42443</v>
      </c>
      <c r="G1077" t="s">
        <v>102</v>
      </c>
      <c r="H1077">
        <v>2.25</v>
      </c>
      <c r="J1077" t="s">
        <v>12</v>
      </c>
      <c r="K1077">
        <v>22115</v>
      </c>
      <c r="M1077" t="str">
        <f>M1072</f>
        <v>MTEX</v>
      </c>
      <c r="N1077" s="12" t="s">
        <v>249</v>
      </c>
      <c r="Z1077" t="s">
        <v>243</v>
      </c>
      <c r="AB1077" t="s">
        <v>244</v>
      </c>
      <c r="AC1077" s="7">
        <v>42443</v>
      </c>
      <c r="AD1077" t="s">
        <v>102</v>
      </c>
      <c r="AF1077" t="str">
        <f>"Cash From "&amp;AI1077</f>
        <v>Cash From Sale of MTEX - Mt - 22115</v>
      </c>
      <c r="AG1077" s="16">
        <v>2.25</v>
      </c>
      <c r="AI1077" t="str">
        <f t="shared" ref="AI1077:AI1108" si="56">"Sale of "&amp;M1077&amp;" - "&amp;J1077&amp;" - "&amp;K1077</f>
        <v>Sale of MTEX - Mt - 22115</v>
      </c>
      <c r="AK1077" s="27"/>
      <c r="AL1077" s="28"/>
      <c r="AM1077" s="29"/>
      <c r="AN1077" s="29"/>
      <c r="AO1077" s="26"/>
      <c r="AP1077" s="26"/>
      <c r="AQ1077" s="25"/>
    </row>
    <row r="1078" spans="1:43" hidden="1" x14ac:dyDescent="0.35">
      <c r="A1078" t="s">
        <v>849</v>
      </c>
      <c r="B1078" t="s">
        <v>42</v>
      </c>
      <c r="C1078" t="s">
        <v>12</v>
      </c>
      <c r="D1078">
        <v>22115</v>
      </c>
      <c r="F1078" s="7">
        <v>42443</v>
      </c>
      <c r="G1078" t="s">
        <v>631</v>
      </c>
      <c r="H1078">
        <v>0.01</v>
      </c>
      <c r="J1078" t="s">
        <v>12</v>
      </c>
      <c r="K1078">
        <v>22115</v>
      </c>
      <c r="L1078" t="s">
        <v>21</v>
      </c>
      <c r="M1078" t="str">
        <f>M1074</f>
        <v>NSR</v>
      </c>
      <c r="S1078"/>
      <c r="T1078"/>
      <c r="U1078"/>
      <c r="V1078"/>
      <c r="W1078" s="15"/>
      <c r="X1078" s="15"/>
      <c r="Y1078" s="15"/>
      <c r="Z1078" t="s">
        <v>243</v>
      </c>
      <c r="AB1078" t="s">
        <v>244</v>
      </c>
      <c r="AC1078" s="7">
        <v>42443</v>
      </c>
      <c r="AD1078" t="str">
        <f>M1078&amp;" - "&amp;L1078&amp;" - "&amp;J1078&amp;" - "&amp;K1078</f>
        <v>NSR - R Fee - Mt - 22115</v>
      </c>
      <c r="AG1078" s="13">
        <v>0.01</v>
      </c>
      <c r="AI1078" t="str">
        <f t="shared" si="56"/>
        <v>Sale of NSR - Mt - 22115</v>
      </c>
      <c r="AK1078" s="27"/>
      <c r="AL1078" s="28"/>
      <c r="AM1078" s="29"/>
      <c r="AN1078" s="29"/>
      <c r="AO1078" s="26"/>
      <c r="AP1078" s="26"/>
      <c r="AQ1078" s="25"/>
    </row>
    <row r="1079" spans="1:43" hidden="1" x14ac:dyDescent="0.35">
      <c r="A1079" t="s">
        <v>849</v>
      </c>
      <c r="B1079" t="s">
        <v>42</v>
      </c>
      <c r="C1079" t="s">
        <v>12</v>
      </c>
      <c r="D1079">
        <v>22115</v>
      </c>
      <c r="F1079" s="7">
        <v>42443</v>
      </c>
      <c r="G1079" t="s">
        <v>796</v>
      </c>
      <c r="H1079">
        <v>0</v>
      </c>
      <c r="J1079" t="s">
        <v>12</v>
      </c>
      <c r="K1079">
        <v>22115</v>
      </c>
      <c r="L1079" t="s">
        <v>589</v>
      </c>
      <c r="M1079" t="str">
        <f>M1078</f>
        <v>NSR</v>
      </c>
      <c r="S1079"/>
      <c r="T1079"/>
      <c r="U1079"/>
      <c r="V1079"/>
      <c r="W1079" s="15"/>
      <c r="X1079" s="15"/>
      <c r="Y1079" s="15"/>
      <c r="Z1079" t="s">
        <v>243</v>
      </c>
      <c r="AB1079" t="s">
        <v>244</v>
      </c>
      <c r="AC1079" s="7">
        <v>42443</v>
      </c>
      <c r="AD1079" t="str">
        <f>M1079&amp;" - "&amp;L1079&amp;" - "&amp;J1079&amp;" - "&amp;K1079</f>
        <v>NSR - Purchase Fee - Mt - 22115</v>
      </c>
      <c r="AG1079" s="16">
        <v>0</v>
      </c>
      <c r="AI1079" t="str">
        <f t="shared" si="56"/>
        <v>Sale of NSR - Mt - 22115</v>
      </c>
      <c r="AK1079" s="27"/>
      <c r="AL1079" s="28"/>
      <c r="AM1079" s="29"/>
      <c r="AN1079" s="29"/>
      <c r="AO1079" s="26"/>
      <c r="AP1079" s="26"/>
      <c r="AQ1079" s="25"/>
    </row>
    <row r="1080" spans="1:43" hidden="1" x14ac:dyDescent="0.35">
      <c r="A1080" t="s">
        <v>849</v>
      </c>
      <c r="B1080" t="s">
        <v>42</v>
      </c>
      <c r="C1080" t="s">
        <v>12</v>
      </c>
      <c r="D1080">
        <v>22115</v>
      </c>
      <c r="F1080" s="7">
        <v>42443</v>
      </c>
      <c r="G1080" t="s">
        <v>630</v>
      </c>
      <c r="H1080">
        <v>0</v>
      </c>
      <c r="J1080" t="s">
        <v>12</v>
      </c>
      <c r="K1080">
        <v>22115</v>
      </c>
      <c r="L1080" t="s">
        <v>20</v>
      </c>
      <c r="M1080" t="str">
        <f>M1077</f>
        <v>MTEX</v>
      </c>
      <c r="S1080"/>
      <c r="T1080"/>
      <c r="U1080"/>
      <c r="V1080"/>
      <c r="W1080" s="15"/>
      <c r="X1080" s="15"/>
      <c r="Y1080" s="15"/>
      <c r="Z1080" t="s">
        <v>243</v>
      </c>
      <c r="AB1080" t="s">
        <v>244</v>
      </c>
      <c r="AC1080" s="7">
        <v>42443</v>
      </c>
      <c r="AD1080" t="str">
        <f>M1080&amp;" - "&amp;L1080&amp;" - "&amp;J1080&amp;" - "&amp;K1080</f>
        <v>MTEX - S Fee - Mt - 22115</v>
      </c>
      <c r="AG1080" s="13">
        <v>0</v>
      </c>
      <c r="AI1080" t="str">
        <f t="shared" si="56"/>
        <v>Sale of MTEX - Mt - 22115</v>
      </c>
      <c r="AK1080" s="27"/>
      <c r="AL1080" s="28"/>
      <c r="AM1080" s="29"/>
      <c r="AN1080" s="29"/>
      <c r="AO1080" s="26"/>
      <c r="AP1080" s="26"/>
      <c r="AQ1080" s="25"/>
    </row>
    <row r="1081" spans="1:43" hidden="1" x14ac:dyDescent="0.35">
      <c r="A1081" t="s">
        <v>849</v>
      </c>
      <c r="B1081" t="s">
        <v>42</v>
      </c>
      <c r="C1081" t="s">
        <v>12</v>
      </c>
      <c r="D1081">
        <v>22115</v>
      </c>
      <c r="F1081" s="7">
        <v>42443</v>
      </c>
      <c r="G1081" t="s">
        <v>143</v>
      </c>
      <c r="H1081">
        <v>-0.26</v>
      </c>
      <c r="J1081" t="s">
        <v>12</v>
      </c>
      <c r="K1081">
        <v>22115</v>
      </c>
      <c r="M1081" t="str">
        <f>M1079</f>
        <v>NSR</v>
      </c>
      <c r="S1081"/>
      <c r="T1081"/>
      <c r="U1081"/>
      <c r="V1081"/>
      <c r="W1081" s="15"/>
      <c r="X1081" s="15"/>
      <c r="Y1081" s="15"/>
      <c r="Z1081" t="s">
        <v>243</v>
      </c>
      <c r="AB1081" t="s">
        <v>244</v>
      </c>
      <c r="AC1081" s="7">
        <v>42443</v>
      </c>
      <c r="AD1081" t="str">
        <f>IF(AG1081&lt;0,"Gain On Sale","Loss On Sale")</f>
        <v>Gain On Sale</v>
      </c>
      <c r="AG1081" s="13">
        <f>-SUM(AG1079:AG1080,AG1082:AG1084)</f>
        <v>-102.24</v>
      </c>
      <c r="AI1081" t="str">
        <f t="shared" si="56"/>
        <v>Sale of NSR - Mt - 22115</v>
      </c>
      <c r="AK1081" s="27"/>
      <c r="AL1081" s="28"/>
      <c r="AM1081" s="29"/>
      <c r="AN1081" s="29"/>
      <c r="AO1081" s="26"/>
      <c r="AP1081" s="26"/>
      <c r="AQ1081" s="25"/>
    </row>
    <row r="1082" spans="1:43" hidden="1" x14ac:dyDescent="0.35">
      <c r="A1082" t="s">
        <v>849</v>
      </c>
      <c r="B1082" t="s">
        <v>42</v>
      </c>
      <c r="C1082" t="s">
        <v>12</v>
      </c>
      <c r="D1082">
        <v>22115</v>
      </c>
      <c r="F1082" s="7">
        <v>42443</v>
      </c>
      <c r="G1082" t="s">
        <v>680</v>
      </c>
      <c r="H1082">
        <v>-2</v>
      </c>
      <c r="J1082" t="s">
        <v>12</v>
      </c>
      <c r="K1082">
        <v>22115</v>
      </c>
      <c r="L1082" t="s">
        <v>14</v>
      </c>
      <c r="M1082" t="s">
        <v>42</v>
      </c>
      <c r="S1082"/>
      <c r="T1082"/>
      <c r="U1082"/>
      <c r="V1082"/>
      <c r="W1082" s="15"/>
      <c r="X1082" s="15"/>
      <c r="Y1082" s="15"/>
      <c r="Z1082" t="s">
        <v>243</v>
      </c>
      <c r="AB1082" t="s">
        <v>244</v>
      </c>
      <c r="AC1082" s="7">
        <v>42443</v>
      </c>
      <c r="AD1082" t="str">
        <f>M1082&amp;" - "&amp;L1082&amp;" - "&amp;J1082&amp;" - "&amp;K1082</f>
        <v>PETS - Inv - Mt - 22115</v>
      </c>
      <c r="AG1082" s="16">
        <v>-2</v>
      </c>
      <c r="AI1082" t="str">
        <f t="shared" si="56"/>
        <v>Sale of PETS - Mt - 22115</v>
      </c>
      <c r="AK1082" s="27"/>
      <c r="AL1082" s="28"/>
      <c r="AM1082" s="29"/>
      <c r="AN1082" s="29"/>
      <c r="AO1082" s="26"/>
      <c r="AP1082" s="26"/>
      <c r="AQ1082" s="25"/>
    </row>
    <row r="1083" spans="1:43" hidden="1" x14ac:dyDescent="0.35">
      <c r="A1083" t="s">
        <v>849</v>
      </c>
      <c r="B1083" t="s">
        <v>43</v>
      </c>
      <c r="C1083" t="s">
        <v>12</v>
      </c>
      <c r="D1083">
        <v>22115</v>
      </c>
      <c r="F1083" s="7">
        <v>42443</v>
      </c>
      <c r="G1083" t="s">
        <v>150</v>
      </c>
      <c r="H1083">
        <v>234.44</v>
      </c>
      <c r="J1083" t="s">
        <v>12</v>
      </c>
      <c r="K1083">
        <v>22115</v>
      </c>
      <c r="M1083" t="str">
        <f>M1081</f>
        <v>NSR</v>
      </c>
      <c r="S1083"/>
      <c r="T1083"/>
      <c r="U1083"/>
      <c r="V1083"/>
      <c r="W1083" s="15"/>
      <c r="X1083" s="15"/>
      <c r="Y1083" s="15"/>
      <c r="Z1083" t="s">
        <v>243</v>
      </c>
      <c r="AB1083" t="s">
        <v>244</v>
      </c>
      <c r="AC1083" s="7">
        <v>42443</v>
      </c>
      <c r="AD1083" t="str">
        <f>IF(AG1083&lt;0,"Gain On Sale","Loss On Sale")</f>
        <v>Loss On Sale</v>
      </c>
      <c r="AI1083" t="str">
        <f t="shared" si="56"/>
        <v>Sale of NSR - Mt - 22115</v>
      </c>
      <c r="AK1083" s="27"/>
      <c r="AL1083" s="28"/>
      <c r="AM1083" s="29"/>
      <c r="AN1083" s="29"/>
      <c r="AO1083" s="26"/>
      <c r="AP1083" s="26"/>
      <c r="AQ1083" s="25"/>
    </row>
    <row r="1084" spans="1:43" hidden="1" x14ac:dyDescent="0.35">
      <c r="A1084" t="s">
        <v>849</v>
      </c>
      <c r="B1084" t="s">
        <v>43</v>
      </c>
      <c r="C1084" t="s">
        <v>12</v>
      </c>
      <c r="D1084">
        <v>22115</v>
      </c>
      <c r="F1084" s="7">
        <v>42443</v>
      </c>
      <c r="G1084" t="s">
        <v>102</v>
      </c>
      <c r="H1084">
        <v>104.24</v>
      </c>
      <c r="J1084" t="s">
        <v>12</v>
      </c>
      <c r="K1084">
        <v>22115</v>
      </c>
      <c r="M1084" t="str">
        <f>M1079</f>
        <v>NSR</v>
      </c>
      <c r="N1084" s="12" t="s">
        <v>249</v>
      </c>
      <c r="Z1084" t="s">
        <v>243</v>
      </c>
      <c r="AB1084" t="s">
        <v>244</v>
      </c>
      <c r="AC1084" s="7">
        <v>42443</v>
      </c>
      <c r="AD1084" t="s">
        <v>102</v>
      </c>
      <c r="AF1084" t="str">
        <f>"Cash From "&amp;AI1084</f>
        <v>Cash From Sale of NSR - Mt - 22115</v>
      </c>
      <c r="AG1084" s="16">
        <v>104.24</v>
      </c>
      <c r="AI1084" t="str">
        <f t="shared" si="56"/>
        <v>Sale of NSR - Mt - 22115</v>
      </c>
      <c r="AK1084" s="27"/>
      <c r="AL1084" s="28"/>
      <c r="AM1084" s="29"/>
      <c r="AN1084" s="29"/>
      <c r="AO1084" s="26"/>
      <c r="AP1084" s="26"/>
      <c r="AQ1084" s="25"/>
    </row>
    <row r="1085" spans="1:43" hidden="1" x14ac:dyDescent="0.35">
      <c r="A1085" t="s">
        <v>849</v>
      </c>
      <c r="B1085" t="s">
        <v>43</v>
      </c>
      <c r="C1085" t="s">
        <v>12</v>
      </c>
      <c r="D1085">
        <v>22115</v>
      </c>
      <c r="F1085" s="7">
        <v>42443</v>
      </c>
      <c r="G1085" t="s">
        <v>630</v>
      </c>
      <c r="H1085">
        <v>0.18</v>
      </c>
      <c r="J1085" t="s">
        <v>12</v>
      </c>
      <c r="K1085">
        <v>22115</v>
      </c>
      <c r="L1085" t="s">
        <v>20</v>
      </c>
      <c r="M1085" t="str">
        <f>M1082</f>
        <v>PETS</v>
      </c>
      <c r="S1085"/>
      <c r="T1085"/>
      <c r="U1085"/>
      <c r="V1085"/>
      <c r="W1085" s="15"/>
      <c r="X1085" s="15"/>
      <c r="Y1085" s="15"/>
      <c r="Z1085" t="s">
        <v>243</v>
      </c>
      <c r="AB1085" t="s">
        <v>244</v>
      </c>
      <c r="AC1085" s="7">
        <v>42443</v>
      </c>
      <c r="AD1085" t="str">
        <f>M1085&amp;" - "&amp;L1085&amp;" - "&amp;J1085&amp;" - "&amp;K1085</f>
        <v>PETS - S Fee - Mt - 22115</v>
      </c>
      <c r="AG1085" s="13">
        <v>0.18</v>
      </c>
      <c r="AI1085" t="str">
        <f t="shared" si="56"/>
        <v>Sale of PETS - Mt - 22115</v>
      </c>
      <c r="AK1085" s="27"/>
      <c r="AL1085" s="28"/>
      <c r="AM1085" s="29"/>
      <c r="AN1085" s="29"/>
      <c r="AO1085" s="26"/>
      <c r="AP1085" s="26"/>
      <c r="AQ1085" s="25"/>
    </row>
    <row r="1086" spans="1:43" hidden="1" x14ac:dyDescent="0.35">
      <c r="A1086" t="s">
        <v>849</v>
      </c>
      <c r="B1086" t="s">
        <v>43</v>
      </c>
      <c r="C1086" t="s">
        <v>12</v>
      </c>
      <c r="D1086">
        <v>22115</v>
      </c>
      <c r="F1086" s="7">
        <v>42443</v>
      </c>
      <c r="G1086" t="s">
        <v>631</v>
      </c>
      <c r="H1086">
        <v>0.01</v>
      </c>
      <c r="J1086" t="s">
        <v>12</v>
      </c>
      <c r="K1086">
        <v>22115</v>
      </c>
      <c r="L1086" t="s">
        <v>21</v>
      </c>
      <c r="M1086" t="str">
        <f>M1082</f>
        <v>PETS</v>
      </c>
      <c r="S1086"/>
      <c r="T1086"/>
      <c r="U1086"/>
      <c r="V1086"/>
      <c r="W1086" s="15"/>
      <c r="X1086" s="15"/>
      <c r="Y1086" s="15"/>
      <c r="Z1086" t="s">
        <v>243</v>
      </c>
      <c r="AB1086" t="s">
        <v>244</v>
      </c>
      <c r="AC1086" s="7">
        <v>42443</v>
      </c>
      <c r="AD1086" t="str">
        <f>M1086&amp;" - "&amp;L1086&amp;" - "&amp;J1086&amp;" - "&amp;K1086</f>
        <v>PETS - R Fee - Mt - 22115</v>
      </c>
      <c r="AG1086" s="13">
        <v>0.01</v>
      </c>
      <c r="AI1086" t="str">
        <f t="shared" si="56"/>
        <v>Sale of PETS - Mt - 22115</v>
      </c>
      <c r="AK1086" s="27"/>
      <c r="AL1086" s="28"/>
      <c r="AM1086" s="29"/>
      <c r="AN1086" s="29"/>
      <c r="AO1086" s="26"/>
      <c r="AP1086" s="26"/>
      <c r="AQ1086" s="25"/>
    </row>
    <row r="1087" spans="1:43" hidden="1" x14ac:dyDescent="0.35">
      <c r="A1087" t="s">
        <v>849</v>
      </c>
      <c r="B1087" t="s">
        <v>43</v>
      </c>
      <c r="C1087" t="s">
        <v>12</v>
      </c>
      <c r="D1087">
        <v>22115</v>
      </c>
      <c r="F1087" s="7">
        <v>42443</v>
      </c>
      <c r="G1087" t="s">
        <v>797</v>
      </c>
      <c r="H1087">
        <v>-0.35</v>
      </c>
      <c r="J1087" t="s">
        <v>12</v>
      </c>
      <c r="K1087">
        <v>22115</v>
      </c>
      <c r="L1087" t="s">
        <v>589</v>
      </c>
      <c r="M1087" t="str">
        <f>M1086</f>
        <v>PETS</v>
      </c>
      <c r="S1087"/>
      <c r="T1087"/>
      <c r="U1087"/>
      <c r="V1087"/>
      <c r="W1087" s="15"/>
      <c r="X1087" s="15"/>
      <c r="Y1087" s="15"/>
      <c r="Z1087" t="s">
        <v>243</v>
      </c>
      <c r="AB1087" t="s">
        <v>244</v>
      </c>
      <c r="AC1087" s="7">
        <v>42443</v>
      </c>
      <c r="AD1087" t="str">
        <f>M1087&amp;" - "&amp;L1087&amp;" - "&amp;J1087&amp;" - "&amp;K1087</f>
        <v>PETS - Purchase Fee - Mt - 22115</v>
      </c>
      <c r="AG1087" s="16">
        <f>-SUMIF($U$118:$U$200,AD1087,$X$118:$X$200)</f>
        <v>0</v>
      </c>
      <c r="AI1087" t="str">
        <f t="shared" si="56"/>
        <v>Sale of PETS - Mt - 22115</v>
      </c>
      <c r="AK1087" s="27"/>
      <c r="AL1087" s="28"/>
      <c r="AM1087" s="29"/>
      <c r="AN1087" s="29"/>
      <c r="AO1087" s="26"/>
      <c r="AP1087" s="26"/>
      <c r="AQ1087" s="25"/>
    </row>
    <row r="1088" spans="1:43" hidden="1" x14ac:dyDescent="0.35">
      <c r="A1088" t="s">
        <v>849</v>
      </c>
      <c r="B1088" t="s">
        <v>43</v>
      </c>
      <c r="C1088" t="s">
        <v>12</v>
      </c>
      <c r="D1088">
        <v>22115</v>
      </c>
      <c r="F1088" s="7">
        <v>42443</v>
      </c>
      <c r="G1088" t="s">
        <v>681</v>
      </c>
      <c r="H1088">
        <v>-338.52</v>
      </c>
      <c r="J1088" t="s">
        <v>12</v>
      </c>
      <c r="K1088">
        <v>22115</v>
      </c>
      <c r="L1088" t="s">
        <v>14</v>
      </c>
      <c r="M1088" t="s">
        <v>43</v>
      </c>
      <c r="S1088"/>
      <c r="T1088"/>
      <c r="U1088"/>
      <c r="V1088"/>
      <c r="W1088" s="15"/>
      <c r="X1088" s="15"/>
      <c r="Y1088" s="15"/>
      <c r="Z1088" t="s">
        <v>243</v>
      </c>
      <c r="AB1088" t="s">
        <v>244</v>
      </c>
      <c r="AC1088" s="7">
        <v>42443</v>
      </c>
      <c r="AD1088" t="str">
        <f>M1088&amp;" - "&amp;L1088&amp;" - "&amp;J1088&amp;" - "&amp;K1088</f>
        <v>PFMT - Inv - Mt - 22115</v>
      </c>
      <c r="AG1088" s="16">
        <f>-SUMIF($U$118:$U$200,AD1088,$X$118:$X$200)</f>
        <v>0</v>
      </c>
      <c r="AI1088" t="str">
        <f t="shared" si="56"/>
        <v>Sale of PFMT - Mt - 22115</v>
      </c>
      <c r="AK1088" s="27"/>
      <c r="AL1088" s="28"/>
      <c r="AM1088" s="29"/>
      <c r="AN1088" s="29"/>
      <c r="AO1088" s="26"/>
      <c r="AP1088" s="26"/>
      <c r="AQ1088" s="25"/>
    </row>
    <row r="1089" spans="1:43" hidden="1" x14ac:dyDescent="0.35">
      <c r="A1089" t="s">
        <v>849</v>
      </c>
      <c r="B1089" t="s">
        <v>60</v>
      </c>
      <c r="C1089" t="s">
        <v>12</v>
      </c>
      <c r="D1089">
        <v>22115</v>
      </c>
      <c r="F1089" s="7">
        <v>42443</v>
      </c>
      <c r="G1089" t="s">
        <v>102</v>
      </c>
      <c r="H1089">
        <v>219.29</v>
      </c>
      <c r="J1089" t="s">
        <v>12</v>
      </c>
      <c r="K1089">
        <v>22115</v>
      </c>
      <c r="M1089" t="str">
        <f>M1084</f>
        <v>NSR</v>
      </c>
      <c r="N1089" s="12" t="s">
        <v>249</v>
      </c>
      <c r="Z1089" t="s">
        <v>243</v>
      </c>
      <c r="AB1089" t="s">
        <v>244</v>
      </c>
      <c r="AC1089" s="7">
        <v>42443</v>
      </c>
      <c r="AD1089" t="s">
        <v>102</v>
      </c>
      <c r="AF1089" t="str">
        <f>"Cash From "&amp;AI1089</f>
        <v>Cash From Sale of NSR - Mt - 22115</v>
      </c>
      <c r="AG1089" s="16">
        <v>219.29</v>
      </c>
      <c r="AI1089" t="str">
        <f t="shared" si="56"/>
        <v>Sale of NSR - Mt - 22115</v>
      </c>
      <c r="AK1089" s="27"/>
      <c r="AL1089" s="28"/>
      <c r="AM1089" s="29"/>
      <c r="AN1089" s="29"/>
      <c r="AO1089" s="26"/>
      <c r="AP1089" s="26"/>
      <c r="AQ1089" s="25"/>
    </row>
    <row r="1090" spans="1:43" hidden="1" x14ac:dyDescent="0.35">
      <c r="A1090" t="s">
        <v>849</v>
      </c>
      <c r="B1090" t="s">
        <v>60</v>
      </c>
      <c r="C1090" t="s">
        <v>12</v>
      </c>
      <c r="D1090">
        <v>22115</v>
      </c>
      <c r="F1090" s="7">
        <v>42443</v>
      </c>
      <c r="G1090" t="s">
        <v>150</v>
      </c>
      <c r="H1090">
        <v>123.15</v>
      </c>
      <c r="J1090" t="s">
        <v>12</v>
      </c>
      <c r="K1090">
        <v>22115</v>
      </c>
      <c r="M1090" t="str">
        <f>M1088</f>
        <v>PFMT</v>
      </c>
      <c r="S1090"/>
      <c r="T1090"/>
      <c r="U1090"/>
      <c r="V1090"/>
      <c r="W1090" s="15"/>
      <c r="X1090" s="15"/>
      <c r="Y1090" s="15"/>
      <c r="Z1090" t="s">
        <v>243</v>
      </c>
      <c r="AB1090" t="s">
        <v>244</v>
      </c>
      <c r="AC1090" s="7">
        <v>42443</v>
      </c>
      <c r="AD1090" t="str">
        <f>IF(AG1090&lt;0,"Gain On Sale","Loss On Sale")</f>
        <v>Gain On Sale</v>
      </c>
      <c r="AG1090" s="13">
        <f>-SUM(AG1088:AG1089,AG1091:AG1093)</f>
        <v>-219.66</v>
      </c>
      <c r="AI1090" t="str">
        <f t="shared" si="56"/>
        <v>Sale of PFMT - Mt - 22115</v>
      </c>
      <c r="AK1090" s="27"/>
      <c r="AL1090" s="28"/>
      <c r="AM1090" s="29"/>
      <c r="AN1090" s="29"/>
      <c r="AO1090" s="26"/>
      <c r="AP1090" s="26"/>
      <c r="AQ1090" s="25"/>
    </row>
    <row r="1091" spans="1:43" hidden="1" x14ac:dyDescent="0.35">
      <c r="A1091" t="s">
        <v>849</v>
      </c>
      <c r="B1091" t="s">
        <v>60</v>
      </c>
      <c r="C1091" t="s">
        <v>12</v>
      </c>
      <c r="D1091">
        <v>22115</v>
      </c>
      <c r="F1091" s="7">
        <v>42443</v>
      </c>
      <c r="G1091" t="s">
        <v>630</v>
      </c>
      <c r="H1091">
        <v>0.36</v>
      </c>
      <c r="J1091" t="s">
        <v>12</v>
      </c>
      <c r="K1091">
        <v>22115</v>
      </c>
      <c r="L1091" t="s">
        <v>20</v>
      </c>
      <c r="M1091" t="str">
        <f>M1088</f>
        <v>PFMT</v>
      </c>
      <c r="S1091"/>
      <c r="T1091"/>
      <c r="U1091"/>
      <c r="V1091"/>
      <c r="W1091" s="15"/>
      <c r="X1091" s="15"/>
      <c r="Y1091" s="15"/>
      <c r="Z1091" t="s">
        <v>243</v>
      </c>
      <c r="AB1091" t="s">
        <v>244</v>
      </c>
      <c r="AC1091" s="7">
        <v>42443</v>
      </c>
      <c r="AD1091" t="str">
        <f>M1091&amp;" - "&amp;L1091&amp;" - "&amp;J1091&amp;" - "&amp;K1091</f>
        <v>PFMT - S Fee - Mt - 22115</v>
      </c>
      <c r="AG1091" s="13">
        <v>0.36</v>
      </c>
      <c r="AI1091" t="str">
        <f t="shared" si="56"/>
        <v>Sale of PFMT - Mt - 22115</v>
      </c>
      <c r="AK1091" s="27"/>
      <c r="AL1091" s="28"/>
      <c r="AM1091" s="29"/>
      <c r="AN1091" s="29"/>
      <c r="AO1091" s="26"/>
      <c r="AP1091" s="26"/>
      <c r="AQ1091" s="25"/>
    </row>
    <row r="1092" spans="1:43" hidden="1" x14ac:dyDescent="0.35">
      <c r="A1092" t="s">
        <v>849</v>
      </c>
      <c r="B1092" t="s">
        <v>60</v>
      </c>
      <c r="C1092" t="s">
        <v>12</v>
      </c>
      <c r="D1092">
        <v>22115</v>
      </c>
      <c r="F1092" s="7">
        <v>42443</v>
      </c>
      <c r="G1092" t="s">
        <v>631</v>
      </c>
      <c r="H1092">
        <v>0.01</v>
      </c>
      <c r="J1092" t="s">
        <v>12</v>
      </c>
      <c r="K1092">
        <v>22115</v>
      </c>
      <c r="L1092" t="s">
        <v>21</v>
      </c>
      <c r="M1092" t="str">
        <f>M1088</f>
        <v>PFMT</v>
      </c>
      <c r="S1092"/>
      <c r="T1092"/>
      <c r="U1092"/>
      <c r="V1092"/>
      <c r="W1092" s="15"/>
      <c r="X1092" s="15"/>
      <c r="Y1092" s="15"/>
      <c r="Z1092" t="s">
        <v>243</v>
      </c>
      <c r="AB1092" t="s">
        <v>244</v>
      </c>
      <c r="AC1092" s="7">
        <v>42443</v>
      </c>
      <c r="AD1092" t="str">
        <f>M1092&amp;" - "&amp;L1092&amp;" - "&amp;J1092&amp;" - "&amp;K1092</f>
        <v>PFMT - R Fee - Mt - 22115</v>
      </c>
      <c r="AG1092" s="13">
        <v>0.01</v>
      </c>
      <c r="AI1092" t="str">
        <f t="shared" si="56"/>
        <v>Sale of PFMT - Mt - 22115</v>
      </c>
      <c r="AK1092" s="27"/>
      <c r="AL1092" s="28"/>
      <c r="AM1092" s="29"/>
      <c r="AN1092" s="29"/>
      <c r="AO1092" s="26"/>
      <c r="AP1092" s="26"/>
      <c r="AQ1092" s="25"/>
    </row>
    <row r="1093" spans="1:43" hidden="1" x14ac:dyDescent="0.35">
      <c r="A1093" t="s">
        <v>849</v>
      </c>
      <c r="B1093" t="s">
        <v>60</v>
      </c>
      <c r="C1093" t="s">
        <v>12</v>
      </c>
      <c r="D1093">
        <v>22115</v>
      </c>
      <c r="F1093" s="7">
        <v>42443</v>
      </c>
      <c r="G1093" t="s">
        <v>798</v>
      </c>
      <c r="H1093">
        <v>-0.36</v>
      </c>
      <c r="J1093" t="s">
        <v>12</v>
      </c>
      <c r="K1093">
        <v>22115</v>
      </c>
      <c r="L1093" t="s">
        <v>589</v>
      </c>
      <c r="M1093" t="str">
        <f>M1092</f>
        <v>PFMT</v>
      </c>
      <c r="S1093"/>
      <c r="T1093"/>
      <c r="U1093"/>
      <c r="V1093"/>
      <c r="W1093" s="15"/>
      <c r="X1093" s="15"/>
      <c r="Y1093" s="15"/>
      <c r="Z1093" t="s">
        <v>243</v>
      </c>
      <c r="AB1093" t="s">
        <v>244</v>
      </c>
      <c r="AC1093" s="7">
        <v>42443</v>
      </c>
      <c r="AD1093" t="str">
        <f>M1093&amp;" - "&amp;L1093&amp;" - "&amp;J1093&amp;" - "&amp;K1093</f>
        <v>PFMT - Purchase Fee - Mt - 22115</v>
      </c>
      <c r="AG1093" s="16">
        <f>-SUMIF($U$118:$U$200,AD1093,$X$118:$X$200)</f>
        <v>0</v>
      </c>
      <c r="AI1093" t="str">
        <f t="shared" si="56"/>
        <v>Sale of PFMT - Mt - 22115</v>
      </c>
      <c r="AK1093" s="27"/>
      <c r="AL1093" s="28"/>
      <c r="AM1093" s="29"/>
      <c r="AN1093" s="29"/>
      <c r="AO1093" s="26"/>
      <c r="AP1093" s="26"/>
      <c r="AQ1093" s="25"/>
    </row>
    <row r="1094" spans="1:43" hidden="1" x14ac:dyDescent="0.35">
      <c r="A1094" t="s">
        <v>849</v>
      </c>
      <c r="B1094" t="s">
        <v>60</v>
      </c>
      <c r="C1094" t="s">
        <v>12</v>
      </c>
      <c r="D1094">
        <v>22115</v>
      </c>
      <c r="F1094" s="7">
        <v>42443</v>
      </c>
      <c r="G1094" t="s">
        <v>682</v>
      </c>
      <c r="H1094">
        <v>-342.45</v>
      </c>
      <c r="J1094" t="s">
        <v>12</v>
      </c>
      <c r="K1094">
        <v>22115</v>
      </c>
      <c r="L1094" t="s">
        <v>14</v>
      </c>
      <c r="M1094" t="s">
        <v>60</v>
      </c>
      <c r="S1094"/>
      <c r="T1094"/>
      <c r="U1094"/>
      <c r="V1094"/>
      <c r="W1094" s="15"/>
      <c r="X1094" s="15"/>
      <c r="Y1094" s="15"/>
      <c r="Z1094" t="s">
        <v>243</v>
      </c>
      <c r="AB1094" t="s">
        <v>244</v>
      </c>
      <c r="AC1094" s="7">
        <v>42443</v>
      </c>
      <c r="AD1094" t="str">
        <f>M1094&amp;" - "&amp;L1094&amp;" - "&amp;J1094&amp;" - "&amp;K1094</f>
        <v>PSDV - Inv - Mt - 22115</v>
      </c>
      <c r="AG1094" s="16">
        <f>-SUMIF($U$118:$U$200,AD1094,$X$118:$X$200)</f>
        <v>0</v>
      </c>
      <c r="AI1094" t="str">
        <f t="shared" si="56"/>
        <v>Sale of PSDV - Mt - 22115</v>
      </c>
      <c r="AK1094" s="27"/>
      <c r="AL1094" s="28"/>
      <c r="AM1094" s="29"/>
      <c r="AN1094" s="29"/>
      <c r="AO1094" s="26"/>
      <c r="AP1094" s="26"/>
      <c r="AQ1094" s="25"/>
    </row>
    <row r="1095" spans="1:43" hidden="1" x14ac:dyDescent="0.35">
      <c r="A1095" t="s">
        <v>849</v>
      </c>
      <c r="B1095" t="s">
        <v>45</v>
      </c>
      <c r="C1095" t="s">
        <v>12</v>
      </c>
      <c r="D1095">
        <v>22115</v>
      </c>
      <c r="F1095" s="7">
        <v>42443</v>
      </c>
      <c r="G1095" t="s">
        <v>102</v>
      </c>
      <c r="H1095">
        <v>258.54000000000002</v>
      </c>
      <c r="J1095" t="s">
        <v>12</v>
      </c>
      <c r="K1095">
        <v>22115</v>
      </c>
      <c r="M1095" t="str">
        <f>M1090</f>
        <v>PFMT</v>
      </c>
      <c r="N1095" s="12" t="s">
        <v>249</v>
      </c>
      <c r="Z1095" t="s">
        <v>243</v>
      </c>
      <c r="AB1095" t="s">
        <v>244</v>
      </c>
      <c r="AC1095" s="7">
        <v>42443</v>
      </c>
      <c r="AD1095" t="s">
        <v>102</v>
      </c>
      <c r="AF1095" t="str">
        <f>"Cash From "&amp;AI1095</f>
        <v>Cash From Sale of PFMT - Mt - 22115</v>
      </c>
      <c r="AG1095" s="16">
        <v>258.54000000000002</v>
      </c>
      <c r="AI1095" t="str">
        <f t="shared" si="56"/>
        <v>Sale of PFMT - Mt - 22115</v>
      </c>
      <c r="AK1095" s="27"/>
      <c r="AL1095" s="28"/>
      <c r="AM1095" s="29"/>
      <c r="AN1095" s="29"/>
      <c r="AO1095" s="26"/>
      <c r="AP1095" s="26"/>
      <c r="AQ1095" s="25"/>
    </row>
    <row r="1096" spans="1:43" hidden="1" x14ac:dyDescent="0.35">
      <c r="A1096" t="s">
        <v>849</v>
      </c>
      <c r="B1096" t="s">
        <v>45</v>
      </c>
      <c r="C1096" t="s">
        <v>12</v>
      </c>
      <c r="D1096">
        <v>22115</v>
      </c>
      <c r="F1096" s="7">
        <v>42443</v>
      </c>
      <c r="G1096" t="s">
        <v>150</v>
      </c>
      <c r="H1096">
        <v>81.819999999999993</v>
      </c>
      <c r="J1096" t="s">
        <v>12</v>
      </c>
      <c r="K1096">
        <v>22115</v>
      </c>
      <c r="M1096" t="str">
        <f>M1094</f>
        <v>PSDV</v>
      </c>
      <c r="S1096"/>
      <c r="T1096"/>
      <c r="U1096"/>
      <c r="V1096"/>
      <c r="W1096" s="15"/>
      <c r="X1096" s="15"/>
      <c r="Y1096" s="15"/>
      <c r="Z1096" t="s">
        <v>243</v>
      </c>
      <c r="AB1096" t="s">
        <v>244</v>
      </c>
      <c r="AC1096" s="7">
        <v>42443</v>
      </c>
      <c r="AD1096" t="str">
        <f>IF(AG1096&lt;0,"Gain On Sale","Loss On Sale")</f>
        <v>Gain On Sale</v>
      </c>
      <c r="AG1096" s="13">
        <f>-SUM(AG1094:AG1095,AG1097:AG1099)</f>
        <v>-258.97000000000003</v>
      </c>
      <c r="AI1096" t="str">
        <f t="shared" si="56"/>
        <v>Sale of PSDV - Mt - 22115</v>
      </c>
      <c r="AK1096" s="27"/>
      <c r="AL1096" s="28"/>
      <c r="AM1096" s="29"/>
      <c r="AN1096" s="29"/>
      <c r="AO1096" s="26"/>
      <c r="AP1096" s="26"/>
      <c r="AQ1096" s="25"/>
    </row>
    <row r="1097" spans="1:43" hidden="1" x14ac:dyDescent="0.35">
      <c r="A1097" t="s">
        <v>849</v>
      </c>
      <c r="B1097" t="s">
        <v>45</v>
      </c>
      <c r="C1097" t="s">
        <v>12</v>
      </c>
      <c r="D1097">
        <v>22115</v>
      </c>
      <c r="F1097" s="7">
        <v>42443</v>
      </c>
      <c r="G1097" t="s">
        <v>630</v>
      </c>
      <c r="H1097">
        <v>0.42</v>
      </c>
      <c r="J1097" t="s">
        <v>12</v>
      </c>
      <c r="K1097">
        <v>22115</v>
      </c>
      <c r="L1097" t="s">
        <v>20</v>
      </c>
      <c r="M1097" t="str">
        <f>M1094</f>
        <v>PSDV</v>
      </c>
      <c r="S1097"/>
      <c r="T1097"/>
      <c r="U1097"/>
      <c r="V1097"/>
      <c r="W1097" s="15"/>
      <c r="X1097" s="15"/>
      <c r="Y1097" s="15"/>
      <c r="Z1097" t="s">
        <v>243</v>
      </c>
      <c r="AB1097" t="s">
        <v>244</v>
      </c>
      <c r="AC1097" s="7">
        <v>42443</v>
      </c>
      <c r="AD1097" t="str">
        <f>M1097&amp;" - "&amp;L1097&amp;" - "&amp;J1097&amp;" - "&amp;K1097</f>
        <v>PSDV - S Fee - Mt - 22115</v>
      </c>
      <c r="AG1097" s="13">
        <v>0.42</v>
      </c>
      <c r="AI1097" t="str">
        <f t="shared" si="56"/>
        <v>Sale of PSDV - Mt - 22115</v>
      </c>
      <c r="AK1097" s="27"/>
      <c r="AL1097" s="28"/>
      <c r="AM1097" s="29"/>
      <c r="AN1097" s="29"/>
      <c r="AO1097" s="26"/>
      <c r="AP1097" s="26"/>
      <c r="AQ1097" s="25"/>
    </row>
    <row r="1098" spans="1:43" hidden="1" x14ac:dyDescent="0.35">
      <c r="A1098" t="s">
        <v>849</v>
      </c>
      <c r="B1098" t="s">
        <v>45</v>
      </c>
      <c r="C1098" t="s">
        <v>12</v>
      </c>
      <c r="D1098">
        <v>22115</v>
      </c>
      <c r="F1098" s="7">
        <v>42443</v>
      </c>
      <c r="G1098" t="s">
        <v>631</v>
      </c>
      <c r="H1098">
        <v>0.01</v>
      </c>
      <c r="J1098" t="s">
        <v>12</v>
      </c>
      <c r="K1098">
        <v>22115</v>
      </c>
      <c r="L1098" t="s">
        <v>21</v>
      </c>
      <c r="M1098" t="str">
        <f>M1094</f>
        <v>PSDV</v>
      </c>
      <c r="S1098"/>
      <c r="T1098"/>
      <c r="U1098"/>
      <c r="V1098"/>
      <c r="W1098" s="15"/>
      <c r="X1098" s="15"/>
      <c r="Y1098" s="15"/>
      <c r="Z1098" t="s">
        <v>243</v>
      </c>
      <c r="AB1098" t="s">
        <v>244</v>
      </c>
      <c r="AC1098" s="7">
        <v>42443</v>
      </c>
      <c r="AD1098" t="str">
        <f>M1098&amp;" - "&amp;L1098&amp;" - "&amp;J1098&amp;" - "&amp;K1098</f>
        <v>PSDV - R Fee - Mt - 22115</v>
      </c>
      <c r="AG1098" s="13">
        <v>0.01</v>
      </c>
      <c r="AI1098" t="str">
        <f t="shared" si="56"/>
        <v>Sale of PSDV - Mt - 22115</v>
      </c>
      <c r="AK1098" s="27"/>
      <c r="AL1098" s="28"/>
      <c r="AM1098" s="29"/>
      <c r="AN1098" s="29"/>
      <c r="AO1098" s="26"/>
      <c r="AP1098" s="26"/>
      <c r="AQ1098" s="25"/>
    </row>
    <row r="1099" spans="1:43" hidden="1" x14ac:dyDescent="0.35">
      <c r="A1099" t="s">
        <v>849</v>
      </c>
      <c r="B1099" t="s">
        <v>45</v>
      </c>
      <c r="C1099" t="s">
        <v>12</v>
      </c>
      <c r="D1099">
        <v>22115</v>
      </c>
      <c r="F1099" s="7">
        <v>42443</v>
      </c>
      <c r="G1099" t="s">
        <v>799</v>
      </c>
      <c r="H1099">
        <v>-0.36</v>
      </c>
      <c r="J1099" t="s">
        <v>12</v>
      </c>
      <c r="K1099">
        <v>22115</v>
      </c>
      <c r="L1099" t="s">
        <v>589</v>
      </c>
      <c r="M1099" t="str">
        <f>M1098</f>
        <v>PSDV</v>
      </c>
      <c r="S1099"/>
      <c r="T1099"/>
      <c r="U1099"/>
      <c r="V1099"/>
      <c r="W1099" s="15"/>
      <c r="X1099" s="15"/>
      <c r="Y1099" s="15"/>
      <c r="Z1099" t="s">
        <v>243</v>
      </c>
      <c r="AB1099" t="s">
        <v>244</v>
      </c>
      <c r="AC1099" s="7">
        <v>42443</v>
      </c>
      <c r="AD1099" t="str">
        <f>M1099&amp;" - "&amp;L1099&amp;" - "&amp;J1099&amp;" - "&amp;K1099</f>
        <v>PSDV - Purchase Fee - Mt - 22115</v>
      </c>
      <c r="AG1099" s="16">
        <f>-SUMIF($U$118:$U$200,AD1099,$X$118:$X$200)</f>
        <v>0</v>
      </c>
      <c r="AI1099" t="str">
        <f t="shared" si="56"/>
        <v>Sale of PSDV - Mt - 22115</v>
      </c>
      <c r="AK1099" s="27"/>
      <c r="AL1099" s="28"/>
      <c r="AM1099" s="29"/>
      <c r="AN1099" s="29"/>
      <c r="AO1099" s="26"/>
      <c r="AP1099" s="26"/>
      <c r="AQ1099" s="25"/>
    </row>
    <row r="1100" spans="1:43" hidden="1" x14ac:dyDescent="0.35">
      <c r="A1100" t="s">
        <v>849</v>
      </c>
      <c r="B1100" t="s">
        <v>45</v>
      </c>
      <c r="C1100" t="s">
        <v>12</v>
      </c>
      <c r="D1100">
        <v>22115</v>
      </c>
      <c r="F1100" s="7">
        <v>42443</v>
      </c>
      <c r="G1100" t="s">
        <v>683</v>
      </c>
      <c r="H1100">
        <v>-340.43</v>
      </c>
      <c r="J1100" t="s">
        <v>12</v>
      </c>
      <c r="K1100">
        <v>22115</v>
      </c>
      <c r="L1100" t="s">
        <v>14</v>
      </c>
      <c r="M1100" t="s">
        <v>45</v>
      </c>
      <c r="S1100"/>
      <c r="T1100"/>
      <c r="U1100"/>
      <c r="V1100"/>
      <c r="W1100" s="15"/>
      <c r="X1100" s="15"/>
      <c r="Y1100" s="15"/>
      <c r="Z1100" t="s">
        <v>243</v>
      </c>
      <c r="AB1100" t="s">
        <v>244</v>
      </c>
      <c r="AC1100" s="7">
        <v>42443</v>
      </c>
      <c r="AD1100" t="str">
        <f>M1100&amp;" - "&amp;L1100&amp;" - "&amp;J1100&amp;" - "&amp;K1100</f>
        <v>RPXC - Inv - Mt - 22115</v>
      </c>
      <c r="AG1100" s="16">
        <f>-SUMIF($U$118:$U$200,AD1100,$X$118:$X$200)</f>
        <v>0</v>
      </c>
      <c r="AI1100" t="str">
        <f t="shared" si="56"/>
        <v>Sale of RPXC - Mt - 22115</v>
      </c>
      <c r="AK1100" s="27"/>
      <c r="AL1100" s="28"/>
      <c r="AM1100" s="29"/>
      <c r="AN1100" s="29"/>
      <c r="AO1100" s="26"/>
      <c r="AP1100" s="26"/>
      <c r="AQ1100" s="25"/>
    </row>
    <row r="1101" spans="1:43" hidden="1" x14ac:dyDescent="0.35">
      <c r="A1101" t="s">
        <v>849</v>
      </c>
      <c r="B1101" t="s">
        <v>46</v>
      </c>
      <c r="C1101" t="s">
        <v>12</v>
      </c>
      <c r="D1101">
        <v>22115</v>
      </c>
      <c r="F1101" s="7">
        <v>42443</v>
      </c>
      <c r="G1101" t="s">
        <v>102</v>
      </c>
      <c r="H1101">
        <v>298.14999999999998</v>
      </c>
      <c r="J1101" t="s">
        <v>12</v>
      </c>
      <c r="K1101">
        <v>22115</v>
      </c>
      <c r="M1101" t="str">
        <f>M1096</f>
        <v>PSDV</v>
      </c>
      <c r="N1101" s="12" t="s">
        <v>249</v>
      </c>
      <c r="Z1101" t="s">
        <v>243</v>
      </c>
      <c r="AB1101" t="s">
        <v>244</v>
      </c>
      <c r="AC1101" s="7">
        <v>42443</v>
      </c>
      <c r="AD1101" t="s">
        <v>102</v>
      </c>
      <c r="AF1101" t="str">
        <f>"Cash From "&amp;AI1101</f>
        <v>Cash From Sale of PSDV - Mt - 22115</v>
      </c>
      <c r="AG1101" s="16">
        <v>298.14999999999998</v>
      </c>
      <c r="AI1101" t="str">
        <f t="shared" si="56"/>
        <v>Sale of PSDV - Mt - 22115</v>
      </c>
      <c r="AK1101" s="27"/>
      <c r="AL1101" s="28"/>
      <c r="AM1101" s="29"/>
      <c r="AN1101" s="29"/>
      <c r="AO1101" s="26"/>
      <c r="AP1101" s="26"/>
      <c r="AQ1101" s="25"/>
    </row>
    <row r="1102" spans="1:43" hidden="1" x14ac:dyDescent="0.35">
      <c r="A1102" t="s">
        <v>849</v>
      </c>
      <c r="B1102" t="s">
        <v>46</v>
      </c>
      <c r="C1102" t="s">
        <v>12</v>
      </c>
      <c r="D1102">
        <v>22115</v>
      </c>
      <c r="F1102" s="7">
        <v>42443</v>
      </c>
      <c r="G1102" t="s">
        <v>150</v>
      </c>
      <c r="H1102">
        <v>41.980000000000018</v>
      </c>
      <c r="J1102" t="s">
        <v>12</v>
      </c>
      <c r="K1102">
        <v>22115</v>
      </c>
      <c r="M1102" t="str">
        <f>M1100</f>
        <v>RPXC</v>
      </c>
      <c r="S1102"/>
      <c r="T1102"/>
      <c r="U1102"/>
      <c r="V1102"/>
      <c r="W1102" s="15"/>
      <c r="X1102" s="15"/>
      <c r="Y1102" s="15"/>
      <c r="Z1102" t="s">
        <v>243</v>
      </c>
      <c r="AB1102" t="s">
        <v>244</v>
      </c>
      <c r="AC1102" s="7">
        <v>42443</v>
      </c>
      <c r="AD1102" t="str">
        <f>IF(AG1102&lt;0,"Gain On Sale","Loss On Sale")</f>
        <v>Gain On Sale</v>
      </c>
      <c r="AG1102" s="13">
        <f>-SUM(AG1100:AG1101,AG1103:AG1105)</f>
        <v>-298.64999999999998</v>
      </c>
      <c r="AI1102" t="str">
        <f t="shared" si="56"/>
        <v>Sale of RPXC - Mt - 22115</v>
      </c>
      <c r="AK1102" s="27"/>
      <c r="AL1102" s="28"/>
      <c r="AM1102" s="29"/>
      <c r="AN1102" s="29"/>
      <c r="AO1102" s="26"/>
      <c r="AP1102" s="26"/>
      <c r="AQ1102" s="25"/>
    </row>
    <row r="1103" spans="1:43" hidden="1" x14ac:dyDescent="0.35">
      <c r="A1103" t="s">
        <v>849</v>
      </c>
      <c r="B1103" t="s">
        <v>46</v>
      </c>
      <c r="C1103" t="s">
        <v>12</v>
      </c>
      <c r="D1103">
        <v>22115</v>
      </c>
      <c r="F1103" s="7">
        <v>42443</v>
      </c>
      <c r="G1103" t="s">
        <v>630</v>
      </c>
      <c r="H1103">
        <v>0.49</v>
      </c>
      <c r="J1103" t="s">
        <v>12</v>
      </c>
      <c r="K1103">
        <v>22115</v>
      </c>
      <c r="L1103" t="s">
        <v>20</v>
      </c>
      <c r="M1103" t="str">
        <f>M1100</f>
        <v>RPXC</v>
      </c>
      <c r="S1103"/>
      <c r="T1103"/>
      <c r="U1103"/>
      <c r="V1103"/>
      <c r="W1103" s="15"/>
      <c r="X1103" s="15"/>
      <c r="Y1103" s="15"/>
      <c r="Z1103" t="s">
        <v>243</v>
      </c>
      <c r="AB1103" t="s">
        <v>244</v>
      </c>
      <c r="AC1103" s="7">
        <v>42443</v>
      </c>
      <c r="AD1103" t="str">
        <f>M1103&amp;" - "&amp;L1103&amp;" - "&amp;J1103&amp;" - "&amp;K1103</f>
        <v>RPXC - S Fee - Mt - 22115</v>
      </c>
      <c r="AG1103" s="13">
        <v>0.49</v>
      </c>
      <c r="AI1103" t="str">
        <f t="shared" si="56"/>
        <v>Sale of RPXC - Mt - 22115</v>
      </c>
      <c r="AK1103" s="27"/>
      <c r="AL1103" s="28"/>
      <c r="AM1103" s="29"/>
      <c r="AN1103" s="29"/>
      <c r="AO1103" s="26"/>
      <c r="AP1103" s="26"/>
      <c r="AQ1103" s="25"/>
    </row>
    <row r="1104" spans="1:43" hidden="1" x14ac:dyDescent="0.35">
      <c r="A1104" t="s">
        <v>849</v>
      </c>
      <c r="B1104" t="s">
        <v>46</v>
      </c>
      <c r="C1104" t="s">
        <v>12</v>
      </c>
      <c r="D1104">
        <v>22115</v>
      </c>
      <c r="F1104" s="7">
        <v>42443</v>
      </c>
      <c r="G1104" t="s">
        <v>631</v>
      </c>
      <c r="H1104">
        <v>0.01</v>
      </c>
      <c r="J1104" t="s">
        <v>12</v>
      </c>
      <c r="K1104">
        <v>22115</v>
      </c>
      <c r="L1104" t="s">
        <v>21</v>
      </c>
      <c r="M1104" t="str">
        <f>M1100</f>
        <v>RPXC</v>
      </c>
      <c r="S1104"/>
      <c r="T1104"/>
      <c r="U1104"/>
      <c r="V1104"/>
      <c r="W1104" s="15"/>
      <c r="X1104" s="15"/>
      <c r="Y1104" s="15"/>
      <c r="Z1104" t="s">
        <v>243</v>
      </c>
      <c r="AB1104" t="s">
        <v>244</v>
      </c>
      <c r="AC1104" s="7">
        <v>42443</v>
      </c>
      <c r="AD1104" t="str">
        <f>M1104&amp;" - "&amp;L1104&amp;" - "&amp;J1104&amp;" - "&amp;K1104</f>
        <v>RPXC - R Fee - Mt - 22115</v>
      </c>
      <c r="AG1104" s="13">
        <v>0.01</v>
      </c>
      <c r="AI1104" t="str">
        <f t="shared" si="56"/>
        <v>Sale of RPXC - Mt - 22115</v>
      </c>
      <c r="AK1104" s="27"/>
      <c r="AL1104" s="28"/>
      <c r="AM1104" s="29"/>
      <c r="AN1104" s="29"/>
      <c r="AO1104" s="26"/>
      <c r="AP1104" s="26"/>
      <c r="AQ1104" s="25"/>
    </row>
    <row r="1105" spans="1:43" hidden="1" x14ac:dyDescent="0.35">
      <c r="A1105" t="s">
        <v>849</v>
      </c>
      <c r="B1105" t="s">
        <v>46</v>
      </c>
      <c r="C1105" t="s">
        <v>12</v>
      </c>
      <c r="D1105">
        <v>22115</v>
      </c>
      <c r="F1105" s="7">
        <v>42443</v>
      </c>
      <c r="G1105" t="s">
        <v>800</v>
      </c>
      <c r="H1105">
        <v>-0.35</v>
      </c>
      <c r="J1105" t="s">
        <v>12</v>
      </c>
      <c r="K1105">
        <v>22115</v>
      </c>
      <c r="L1105" t="s">
        <v>589</v>
      </c>
      <c r="M1105" t="str">
        <f>M1104</f>
        <v>RPXC</v>
      </c>
      <c r="S1105"/>
      <c r="T1105"/>
      <c r="U1105"/>
      <c r="V1105"/>
      <c r="W1105" s="15"/>
      <c r="X1105" s="15"/>
      <c r="Y1105" s="15"/>
      <c r="Z1105" t="s">
        <v>243</v>
      </c>
      <c r="AB1105" t="s">
        <v>244</v>
      </c>
      <c r="AC1105" s="7">
        <v>42443</v>
      </c>
      <c r="AD1105" t="str">
        <f>M1105&amp;" - "&amp;L1105&amp;" - "&amp;J1105&amp;" - "&amp;K1105</f>
        <v>RPXC - Purchase Fee - Mt - 22115</v>
      </c>
      <c r="AG1105" s="16">
        <f>-SUMIF($U$118:$U$200,AD1105,$X$118:$X$200)</f>
        <v>0</v>
      </c>
      <c r="AI1105" t="str">
        <f t="shared" si="56"/>
        <v>Sale of RPXC - Mt - 22115</v>
      </c>
      <c r="AK1105" s="27"/>
      <c r="AL1105" s="28"/>
      <c r="AM1105" s="29"/>
      <c r="AN1105" s="29"/>
      <c r="AO1105" s="26"/>
      <c r="AP1105" s="26"/>
      <c r="AQ1105" s="25"/>
    </row>
    <row r="1106" spans="1:43" hidden="1" x14ac:dyDescent="0.35">
      <c r="A1106" t="s">
        <v>849</v>
      </c>
      <c r="B1106" t="s">
        <v>46</v>
      </c>
      <c r="C1106" t="s">
        <v>12</v>
      </c>
      <c r="D1106">
        <v>22115</v>
      </c>
      <c r="F1106" s="7">
        <v>42443</v>
      </c>
      <c r="G1106" t="s">
        <v>684</v>
      </c>
      <c r="H1106">
        <v>-340.28</v>
      </c>
      <c r="J1106" t="s">
        <v>12</v>
      </c>
      <c r="K1106">
        <v>22115</v>
      </c>
      <c r="L1106" t="s">
        <v>14</v>
      </c>
      <c r="M1106" t="s">
        <v>46</v>
      </c>
      <c r="S1106"/>
      <c r="T1106"/>
      <c r="U1106"/>
      <c r="V1106"/>
      <c r="W1106" s="15"/>
      <c r="X1106" s="15"/>
      <c r="Y1106" s="15"/>
      <c r="Z1106" t="s">
        <v>243</v>
      </c>
      <c r="AB1106" t="s">
        <v>244</v>
      </c>
      <c r="AC1106" s="7">
        <v>42443</v>
      </c>
      <c r="AD1106" t="str">
        <f>M1106&amp;" - "&amp;L1106&amp;" - "&amp;J1106&amp;" - "&amp;K1106</f>
        <v>SPOK - Inv - Mt - 22115</v>
      </c>
      <c r="AG1106" s="16">
        <f>-SUMIF($U$118:$U$200,AD1106,$X$118:$X$200)</f>
        <v>0</v>
      </c>
      <c r="AI1106" t="str">
        <f t="shared" si="56"/>
        <v>Sale of SPOK - Mt - 22115</v>
      </c>
      <c r="AK1106" s="27"/>
      <c r="AL1106" s="28"/>
      <c r="AM1106" s="29"/>
      <c r="AN1106" s="29"/>
      <c r="AO1106" s="26"/>
      <c r="AP1106" s="26"/>
      <c r="AQ1106" s="25"/>
    </row>
    <row r="1107" spans="1:43" hidden="1" x14ac:dyDescent="0.35">
      <c r="A1107" t="s">
        <v>849</v>
      </c>
      <c r="B1107" t="s">
        <v>61</v>
      </c>
      <c r="C1107" t="s">
        <v>12</v>
      </c>
      <c r="D1107">
        <v>22115</v>
      </c>
      <c r="F1107" s="7">
        <v>42443</v>
      </c>
      <c r="G1107" t="s">
        <v>102</v>
      </c>
      <c r="H1107">
        <v>254.19</v>
      </c>
      <c r="J1107" t="s">
        <v>12</v>
      </c>
      <c r="K1107">
        <v>22115</v>
      </c>
      <c r="M1107" t="str">
        <f>M1102</f>
        <v>RPXC</v>
      </c>
      <c r="N1107" s="12" t="s">
        <v>249</v>
      </c>
      <c r="Z1107" t="s">
        <v>243</v>
      </c>
      <c r="AB1107" t="s">
        <v>244</v>
      </c>
      <c r="AC1107" s="7">
        <v>42443</v>
      </c>
      <c r="AD1107" t="s">
        <v>102</v>
      </c>
      <c r="AF1107" t="str">
        <f>"Cash From "&amp;AI1107</f>
        <v>Cash From Sale of RPXC - Mt - 22115</v>
      </c>
      <c r="AG1107" s="16">
        <v>254.19</v>
      </c>
      <c r="AI1107" t="str">
        <f t="shared" si="56"/>
        <v>Sale of RPXC - Mt - 22115</v>
      </c>
      <c r="AK1107" s="27"/>
      <c r="AL1107" s="28"/>
      <c r="AM1107" s="29"/>
      <c r="AN1107" s="29"/>
      <c r="AO1107" s="26"/>
      <c r="AP1107" s="26"/>
      <c r="AQ1107" s="25"/>
    </row>
    <row r="1108" spans="1:43" hidden="1" x14ac:dyDescent="0.35">
      <c r="A1108" t="s">
        <v>849</v>
      </c>
      <c r="B1108" t="s">
        <v>61</v>
      </c>
      <c r="C1108" t="s">
        <v>12</v>
      </c>
      <c r="D1108">
        <v>22115</v>
      </c>
      <c r="F1108" s="7">
        <v>42443</v>
      </c>
      <c r="G1108" t="s">
        <v>150</v>
      </c>
      <c r="H1108">
        <v>85.340000000000032</v>
      </c>
      <c r="J1108" t="s">
        <v>12</v>
      </c>
      <c r="K1108">
        <v>22115</v>
      </c>
      <c r="M1108" t="str">
        <f>M1106</f>
        <v>SPOK</v>
      </c>
      <c r="S1108"/>
      <c r="T1108"/>
      <c r="U1108"/>
      <c r="V1108"/>
      <c r="W1108" s="15"/>
      <c r="X1108" s="15"/>
      <c r="Y1108" s="15"/>
      <c r="Z1108" t="s">
        <v>243</v>
      </c>
      <c r="AB1108" t="s">
        <v>244</v>
      </c>
      <c r="AC1108" s="7">
        <v>42443</v>
      </c>
      <c r="AD1108" t="str">
        <f>IF(AG1108&lt;0,"Gain On Sale","Loss On Sale")</f>
        <v>Gain On Sale</v>
      </c>
      <c r="AG1108" s="13">
        <f>-SUM(AG1106:AG1107,AG1109:AG1111)</f>
        <v>-254.61999999999998</v>
      </c>
      <c r="AI1108" t="str">
        <f t="shared" si="56"/>
        <v>Sale of SPOK - Mt - 22115</v>
      </c>
      <c r="AK1108" s="27"/>
      <c r="AL1108" s="28"/>
      <c r="AM1108" s="29"/>
      <c r="AN1108" s="29"/>
      <c r="AO1108" s="26"/>
      <c r="AP1108" s="26"/>
      <c r="AQ1108" s="25"/>
    </row>
    <row r="1109" spans="1:43" hidden="1" x14ac:dyDescent="0.35">
      <c r="A1109" t="s">
        <v>849</v>
      </c>
      <c r="B1109" t="s">
        <v>61</v>
      </c>
      <c r="C1109" t="s">
        <v>12</v>
      </c>
      <c r="D1109">
        <v>22115</v>
      </c>
      <c r="F1109" s="7">
        <v>42443</v>
      </c>
      <c r="G1109" t="s">
        <v>630</v>
      </c>
      <c r="H1109">
        <v>0.42</v>
      </c>
      <c r="J1109" t="s">
        <v>12</v>
      </c>
      <c r="K1109">
        <v>22115</v>
      </c>
      <c r="L1109" t="s">
        <v>20</v>
      </c>
      <c r="M1109" t="str">
        <f>M1106</f>
        <v>SPOK</v>
      </c>
      <c r="S1109"/>
      <c r="T1109"/>
      <c r="U1109"/>
      <c r="V1109"/>
      <c r="W1109" s="15"/>
      <c r="X1109" s="15"/>
      <c r="Y1109" s="15"/>
      <c r="Z1109" t="s">
        <v>243</v>
      </c>
      <c r="AB1109" t="s">
        <v>244</v>
      </c>
      <c r="AC1109" s="7">
        <v>42443</v>
      </c>
      <c r="AD1109" t="str">
        <f>M1109&amp;" - "&amp;L1109&amp;" - "&amp;J1109&amp;" - "&amp;K1109</f>
        <v>SPOK - S Fee - Mt - 22115</v>
      </c>
      <c r="AG1109" s="13">
        <v>0.42</v>
      </c>
      <c r="AI1109" t="str">
        <f t="shared" ref="AI1109:AI1136" si="57">"Sale of "&amp;M1109&amp;" - "&amp;J1109&amp;" - "&amp;K1109</f>
        <v>Sale of SPOK - Mt - 22115</v>
      </c>
      <c r="AK1109" s="27"/>
      <c r="AL1109" s="28"/>
      <c r="AM1109" s="29"/>
      <c r="AN1109" s="29"/>
      <c r="AO1109" s="26"/>
      <c r="AP1109" s="26"/>
      <c r="AQ1109" s="25"/>
    </row>
    <row r="1110" spans="1:43" hidden="1" x14ac:dyDescent="0.35">
      <c r="A1110" t="s">
        <v>849</v>
      </c>
      <c r="B1110" t="s">
        <v>61</v>
      </c>
      <c r="C1110" t="s">
        <v>12</v>
      </c>
      <c r="D1110">
        <v>22115</v>
      </c>
      <c r="F1110" s="7">
        <v>42443</v>
      </c>
      <c r="G1110" t="s">
        <v>631</v>
      </c>
      <c r="H1110">
        <v>0.01</v>
      </c>
      <c r="J1110" t="s">
        <v>12</v>
      </c>
      <c r="K1110">
        <v>22115</v>
      </c>
      <c r="L1110" t="s">
        <v>21</v>
      </c>
      <c r="M1110" t="str">
        <f>M1106</f>
        <v>SPOK</v>
      </c>
      <c r="S1110"/>
      <c r="T1110"/>
      <c r="U1110"/>
      <c r="V1110"/>
      <c r="W1110" s="15"/>
      <c r="X1110" s="15"/>
      <c r="Y1110" s="15"/>
      <c r="Z1110" t="s">
        <v>243</v>
      </c>
      <c r="AB1110" t="s">
        <v>244</v>
      </c>
      <c r="AC1110" s="7">
        <v>42443</v>
      </c>
      <c r="AD1110" t="str">
        <f>M1110&amp;" - "&amp;L1110&amp;" - "&amp;J1110&amp;" - "&amp;K1110</f>
        <v>SPOK - R Fee - Mt - 22115</v>
      </c>
      <c r="AG1110" s="13">
        <v>0.01</v>
      </c>
      <c r="AI1110" t="str">
        <f t="shared" si="57"/>
        <v>Sale of SPOK - Mt - 22115</v>
      </c>
      <c r="AK1110" s="27"/>
      <c r="AL1110" s="28"/>
      <c r="AM1110" s="29"/>
      <c r="AN1110" s="29"/>
      <c r="AO1110" s="26"/>
      <c r="AP1110" s="26"/>
      <c r="AQ1110" s="25"/>
    </row>
    <row r="1111" spans="1:43" hidden="1" x14ac:dyDescent="0.35">
      <c r="A1111" t="s">
        <v>849</v>
      </c>
      <c r="B1111" t="s">
        <v>61</v>
      </c>
      <c r="C1111" t="s">
        <v>12</v>
      </c>
      <c r="D1111">
        <v>22115</v>
      </c>
      <c r="F1111" s="7">
        <v>42443</v>
      </c>
      <c r="G1111" t="s">
        <v>801</v>
      </c>
      <c r="H1111">
        <v>-0.36</v>
      </c>
      <c r="J1111" t="s">
        <v>12</v>
      </c>
      <c r="K1111">
        <v>22115</v>
      </c>
      <c r="L1111" t="s">
        <v>589</v>
      </c>
      <c r="M1111" t="str">
        <f>M1110</f>
        <v>SPOK</v>
      </c>
      <c r="S1111"/>
      <c r="T1111"/>
      <c r="U1111"/>
      <c r="V1111"/>
      <c r="W1111" s="15"/>
      <c r="X1111" s="15"/>
      <c r="Y1111" s="15"/>
      <c r="Z1111" t="s">
        <v>243</v>
      </c>
      <c r="AB1111" t="s">
        <v>244</v>
      </c>
      <c r="AC1111" s="7">
        <v>42443</v>
      </c>
      <c r="AD1111" t="str">
        <f>M1111&amp;" - "&amp;L1111&amp;" - "&amp;J1111&amp;" - "&amp;K1111</f>
        <v>SPOK - Purchase Fee - Mt - 22115</v>
      </c>
      <c r="AG1111" s="16">
        <f>-SUMIF($U$118:$U$200,AD1111,$X$118:$X$200)</f>
        <v>0</v>
      </c>
      <c r="AI1111" t="str">
        <f t="shared" si="57"/>
        <v>Sale of SPOK - Mt - 22115</v>
      </c>
      <c r="AK1111" s="27"/>
      <c r="AL1111" s="28"/>
      <c r="AM1111" s="29"/>
      <c r="AN1111" s="29"/>
      <c r="AO1111" s="26"/>
      <c r="AP1111" s="26"/>
      <c r="AQ1111" s="25"/>
    </row>
    <row r="1112" spans="1:43" hidden="1" x14ac:dyDescent="0.35">
      <c r="A1112" t="s">
        <v>849</v>
      </c>
      <c r="B1112" t="s">
        <v>61</v>
      </c>
      <c r="C1112" t="s">
        <v>12</v>
      </c>
      <c r="D1112">
        <v>22115</v>
      </c>
      <c r="F1112" s="7">
        <v>42443</v>
      </c>
      <c r="G1112" t="s">
        <v>685</v>
      </c>
      <c r="H1112">
        <v>-339.6</v>
      </c>
      <c r="J1112" t="s">
        <v>12</v>
      </c>
      <c r="K1112">
        <v>22115</v>
      </c>
      <c r="L1112" t="s">
        <v>14</v>
      </c>
      <c r="M1112" t="s">
        <v>61</v>
      </c>
      <c r="S1112"/>
      <c r="T1112"/>
      <c r="U1112"/>
      <c r="V1112"/>
      <c r="W1112" s="15"/>
      <c r="X1112" s="15"/>
      <c r="Y1112" s="15"/>
      <c r="Z1112" t="s">
        <v>243</v>
      </c>
      <c r="AB1112" t="s">
        <v>244</v>
      </c>
      <c r="AC1112" s="7">
        <v>42443</v>
      </c>
      <c r="AD1112" t="str">
        <f>M1112&amp;" - "&amp;L1112&amp;" - "&amp;J1112&amp;" - "&amp;K1112</f>
        <v>TSRA - Inv - Mt - 22115</v>
      </c>
      <c r="AG1112" s="16">
        <f>-SUMIF($U$118:$U$200,AD1112,$X$118:$X$200)</f>
        <v>0</v>
      </c>
      <c r="AI1112" t="str">
        <f t="shared" si="57"/>
        <v>Sale of TSRA - Mt - 22115</v>
      </c>
      <c r="AK1112" s="27"/>
      <c r="AL1112" s="28"/>
      <c r="AM1112" s="29"/>
      <c r="AN1112" s="29"/>
      <c r="AO1112" s="26"/>
      <c r="AP1112" s="26"/>
      <c r="AQ1112" s="25"/>
    </row>
    <row r="1113" spans="1:43" hidden="1" x14ac:dyDescent="0.35">
      <c r="A1113" t="s">
        <v>849</v>
      </c>
      <c r="B1113" t="s">
        <v>48</v>
      </c>
      <c r="C1113" t="s">
        <v>12</v>
      </c>
      <c r="D1113">
        <v>22115</v>
      </c>
      <c r="F1113" s="7">
        <v>42443</v>
      </c>
      <c r="G1113" t="s">
        <v>102</v>
      </c>
      <c r="H1113">
        <v>280.14</v>
      </c>
      <c r="J1113" t="s">
        <v>12</v>
      </c>
      <c r="K1113">
        <v>22115</v>
      </c>
      <c r="M1113" t="str">
        <f>M1108</f>
        <v>SPOK</v>
      </c>
      <c r="N1113" s="12" t="s">
        <v>249</v>
      </c>
      <c r="Z1113" t="s">
        <v>243</v>
      </c>
      <c r="AB1113" t="s">
        <v>244</v>
      </c>
      <c r="AC1113" s="7">
        <v>42443</v>
      </c>
      <c r="AD1113" t="s">
        <v>102</v>
      </c>
      <c r="AF1113" t="str">
        <f>"Cash From "&amp;AI1113</f>
        <v>Cash From Sale of SPOK - Mt - 22115</v>
      </c>
      <c r="AG1113" s="16">
        <v>280.14</v>
      </c>
      <c r="AI1113" t="str">
        <f t="shared" si="57"/>
        <v>Sale of SPOK - Mt - 22115</v>
      </c>
      <c r="AK1113" s="27"/>
      <c r="AL1113" s="28"/>
      <c r="AM1113" s="29"/>
      <c r="AN1113" s="29"/>
      <c r="AO1113" s="26"/>
      <c r="AP1113" s="26"/>
      <c r="AQ1113" s="25"/>
    </row>
    <row r="1114" spans="1:43" hidden="1" x14ac:dyDescent="0.35">
      <c r="A1114" t="s">
        <v>849</v>
      </c>
      <c r="B1114" t="s">
        <v>48</v>
      </c>
      <c r="C1114" t="s">
        <v>12</v>
      </c>
      <c r="D1114">
        <v>22115</v>
      </c>
      <c r="F1114" s="7">
        <v>42443</v>
      </c>
      <c r="G1114" t="s">
        <v>150</v>
      </c>
      <c r="H1114">
        <v>61.620000000000061</v>
      </c>
      <c r="J1114" t="s">
        <v>12</v>
      </c>
      <c r="K1114">
        <v>22115</v>
      </c>
      <c r="M1114" t="str">
        <f>M1112</f>
        <v>TSRA</v>
      </c>
      <c r="S1114"/>
      <c r="T1114"/>
      <c r="U1114"/>
      <c r="V1114"/>
      <c r="W1114" s="15"/>
      <c r="X1114" s="15"/>
      <c r="Y1114" s="15"/>
      <c r="Z1114" t="s">
        <v>243</v>
      </c>
      <c r="AB1114" t="s">
        <v>244</v>
      </c>
      <c r="AC1114" s="7">
        <v>42443</v>
      </c>
      <c r="AD1114" t="str">
        <f>IF(AG1114&lt;0,"Gain On Sale","Loss On Sale")</f>
        <v>Gain On Sale</v>
      </c>
      <c r="AG1114" s="13">
        <f>-SUM(AG1112:AG1113,AG1115:AG1117)</f>
        <v>-280.59999999999997</v>
      </c>
      <c r="AI1114" t="str">
        <f t="shared" si="57"/>
        <v>Sale of TSRA - Mt - 22115</v>
      </c>
      <c r="AK1114" s="27"/>
      <c r="AL1114" s="28"/>
      <c r="AM1114" s="29"/>
      <c r="AN1114" s="29"/>
      <c r="AO1114" s="26"/>
      <c r="AP1114" s="26"/>
      <c r="AQ1114" s="25"/>
    </row>
    <row r="1115" spans="1:43" hidden="1" x14ac:dyDescent="0.35">
      <c r="A1115" t="s">
        <v>849</v>
      </c>
      <c r="B1115" t="s">
        <v>48</v>
      </c>
      <c r="C1115" t="s">
        <v>12</v>
      </c>
      <c r="D1115">
        <v>22115</v>
      </c>
      <c r="F1115" s="7">
        <v>42443</v>
      </c>
      <c r="G1115" t="s">
        <v>630</v>
      </c>
      <c r="H1115">
        <v>0.45</v>
      </c>
      <c r="J1115" t="s">
        <v>12</v>
      </c>
      <c r="K1115">
        <v>22115</v>
      </c>
      <c r="L1115" t="s">
        <v>20</v>
      </c>
      <c r="M1115" t="str">
        <f>M1112</f>
        <v>TSRA</v>
      </c>
      <c r="S1115"/>
      <c r="T1115"/>
      <c r="U1115"/>
      <c r="V1115"/>
      <c r="W1115" s="15"/>
      <c r="X1115" s="15"/>
      <c r="Y1115" s="15"/>
      <c r="Z1115" t="s">
        <v>243</v>
      </c>
      <c r="AB1115" t="s">
        <v>244</v>
      </c>
      <c r="AC1115" s="7">
        <v>42443</v>
      </c>
      <c r="AD1115" t="str">
        <f>M1115&amp;" - "&amp;L1115&amp;" - "&amp;J1115&amp;" - "&amp;K1115</f>
        <v>TSRA - S Fee - Mt - 22115</v>
      </c>
      <c r="AG1115" s="13">
        <v>0.45</v>
      </c>
      <c r="AI1115" t="str">
        <f t="shared" si="57"/>
        <v>Sale of TSRA - Mt - 22115</v>
      </c>
      <c r="AK1115" s="27"/>
      <c r="AL1115" s="28"/>
      <c r="AM1115" s="29"/>
      <c r="AN1115" s="29"/>
      <c r="AO1115" s="26"/>
      <c r="AP1115" s="26"/>
      <c r="AQ1115" s="25"/>
    </row>
    <row r="1116" spans="1:43" hidden="1" x14ac:dyDescent="0.35">
      <c r="A1116" t="s">
        <v>849</v>
      </c>
      <c r="B1116" t="s">
        <v>48</v>
      </c>
      <c r="C1116" t="s">
        <v>12</v>
      </c>
      <c r="D1116">
        <v>22115</v>
      </c>
      <c r="F1116" s="7">
        <v>42443</v>
      </c>
      <c r="G1116" t="s">
        <v>631</v>
      </c>
      <c r="H1116">
        <v>0.01</v>
      </c>
      <c r="J1116" t="s">
        <v>12</v>
      </c>
      <c r="K1116">
        <v>22115</v>
      </c>
      <c r="L1116" t="s">
        <v>21</v>
      </c>
      <c r="M1116" t="str">
        <f>M1112</f>
        <v>TSRA</v>
      </c>
      <c r="S1116"/>
      <c r="T1116"/>
      <c r="U1116"/>
      <c r="V1116"/>
      <c r="W1116" s="15"/>
      <c r="X1116" s="15"/>
      <c r="Y1116" s="15"/>
      <c r="Z1116" t="s">
        <v>243</v>
      </c>
      <c r="AB1116" t="s">
        <v>244</v>
      </c>
      <c r="AC1116" s="7">
        <v>42443</v>
      </c>
      <c r="AD1116" t="str">
        <f>M1116&amp;" - "&amp;L1116&amp;" - "&amp;J1116&amp;" - "&amp;K1116</f>
        <v>TSRA - R Fee - Mt - 22115</v>
      </c>
      <c r="AG1116" s="13">
        <v>0.01</v>
      </c>
      <c r="AI1116" t="str">
        <f t="shared" si="57"/>
        <v>Sale of TSRA - Mt - 22115</v>
      </c>
      <c r="AK1116" s="27"/>
      <c r="AL1116" s="28"/>
      <c r="AM1116" s="29"/>
      <c r="AN1116" s="29"/>
      <c r="AO1116" s="26"/>
      <c r="AP1116" s="26"/>
      <c r="AQ1116" s="25"/>
    </row>
    <row r="1117" spans="1:43" hidden="1" x14ac:dyDescent="0.35">
      <c r="A1117" t="s">
        <v>849</v>
      </c>
      <c r="B1117" t="s">
        <v>48</v>
      </c>
      <c r="C1117" t="s">
        <v>12</v>
      </c>
      <c r="D1117">
        <v>22115</v>
      </c>
      <c r="F1117" s="7">
        <v>42443</v>
      </c>
      <c r="G1117" t="s">
        <v>802</v>
      </c>
      <c r="H1117">
        <v>-0.36</v>
      </c>
      <c r="J1117" t="s">
        <v>12</v>
      </c>
      <c r="K1117">
        <v>22115</v>
      </c>
      <c r="L1117" t="s">
        <v>589</v>
      </c>
      <c r="M1117" t="str">
        <f>M1116</f>
        <v>TSRA</v>
      </c>
      <c r="S1117"/>
      <c r="T1117"/>
      <c r="U1117"/>
      <c r="V1117"/>
      <c r="W1117" s="15"/>
      <c r="X1117" s="15"/>
      <c r="Y1117" s="15"/>
      <c r="Z1117" t="s">
        <v>243</v>
      </c>
      <c r="AB1117" t="s">
        <v>244</v>
      </c>
      <c r="AC1117" s="7">
        <v>42443</v>
      </c>
      <c r="AD1117" t="str">
        <f>M1117&amp;" - "&amp;L1117&amp;" - "&amp;J1117&amp;" - "&amp;K1117</f>
        <v>TSRA - Purchase Fee - Mt - 22115</v>
      </c>
      <c r="AG1117" s="16">
        <f>-SUMIF($U$118:$U$200,AD1117,$X$118:$X$200)</f>
        <v>0</v>
      </c>
      <c r="AI1117" t="str">
        <f t="shared" si="57"/>
        <v>Sale of TSRA - Mt - 22115</v>
      </c>
      <c r="AK1117" s="27"/>
      <c r="AL1117" s="28"/>
      <c r="AM1117" s="29"/>
      <c r="AN1117" s="29"/>
      <c r="AO1117" s="26"/>
      <c r="AP1117" s="26"/>
      <c r="AQ1117" s="25"/>
    </row>
    <row r="1118" spans="1:43" hidden="1" x14ac:dyDescent="0.35">
      <c r="A1118" t="s">
        <v>849</v>
      </c>
      <c r="B1118" t="s">
        <v>48</v>
      </c>
      <c r="C1118" t="s">
        <v>12</v>
      </c>
      <c r="D1118">
        <v>22115</v>
      </c>
      <c r="F1118" s="7">
        <v>42443</v>
      </c>
      <c r="G1118" t="s">
        <v>686</v>
      </c>
      <c r="H1118">
        <v>-341.86</v>
      </c>
      <c r="J1118" t="s">
        <v>12</v>
      </c>
      <c r="K1118">
        <v>22115</v>
      </c>
      <c r="L1118" t="s">
        <v>14</v>
      </c>
      <c r="M1118" t="s">
        <v>48</v>
      </c>
      <c r="S1118"/>
      <c r="T1118"/>
      <c r="U1118"/>
      <c r="V1118"/>
      <c r="W1118" s="15"/>
      <c r="X1118" s="15"/>
      <c r="Y1118" s="15"/>
      <c r="Z1118" t="s">
        <v>243</v>
      </c>
      <c r="AB1118" t="s">
        <v>244</v>
      </c>
      <c r="AC1118" s="7">
        <v>42443</v>
      </c>
      <c r="AD1118" t="str">
        <f>M1118&amp;" - "&amp;L1118&amp;" - "&amp;J1118&amp;" - "&amp;K1118</f>
        <v>TZOO - Inv - Mt - 22115</v>
      </c>
      <c r="AG1118" s="16">
        <f>-SUMIF($U$118:$U$200,AD1118,$X$118:$X$200)</f>
        <v>0</v>
      </c>
      <c r="AI1118" t="str">
        <f t="shared" si="57"/>
        <v>Sale of TZOO - Mt - 22115</v>
      </c>
      <c r="AK1118" s="27"/>
      <c r="AL1118" s="28"/>
      <c r="AM1118" s="29"/>
      <c r="AN1118" s="29"/>
      <c r="AO1118" s="26"/>
      <c r="AP1118" s="26"/>
      <c r="AQ1118" s="25"/>
    </row>
    <row r="1119" spans="1:43" hidden="1" x14ac:dyDescent="0.35">
      <c r="A1119" t="s">
        <v>849</v>
      </c>
      <c r="B1119" t="s">
        <v>50</v>
      </c>
      <c r="C1119" t="s">
        <v>12</v>
      </c>
      <c r="D1119">
        <v>22115</v>
      </c>
      <c r="F1119" s="7">
        <v>42443</v>
      </c>
      <c r="G1119" t="s">
        <v>102</v>
      </c>
      <c r="H1119">
        <v>215.61</v>
      </c>
      <c r="J1119" t="s">
        <v>12</v>
      </c>
      <c r="K1119">
        <v>22115</v>
      </c>
      <c r="M1119" t="str">
        <f>M1114</f>
        <v>TSRA</v>
      </c>
      <c r="N1119" s="12" t="s">
        <v>249</v>
      </c>
      <c r="Z1119" t="s">
        <v>243</v>
      </c>
      <c r="AB1119" t="s">
        <v>244</v>
      </c>
      <c r="AC1119" s="7">
        <v>42443</v>
      </c>
      <c r="AD1119" t="s">
        <v>102</v>
      </c>
      <c r="AF1119" t="str">
        <f>"Cash From "&amp;AI1119</f>
        <v>Cash From Sale of TSRA - Mt - 22115</v>
      </c>
      <c r="AG1119" s="16">
        <v>215.61</v>
      </c>
      <c r="AI1119" t="str">
        <f t="shared" si="57"/>
        <v>Sale of TSRA - Mt - 22115</v>
      </c>
      <c r="AK1119" s="27"/>
      <c r="AL1119" s="28"/>
      <c r="AM1119" s="29"/>
      <c r="AN1119" s="29"/>
      <c r="AO1119" s="26"/>
      <c r="AP1119" s="26"/>
      <c r="AQ1119" s="25"/>
    </row>
    <row r="1120" spans="1:43" hidden="1" x14ac:dyDescent="0.35">
      <c r="A1120" t="s">
        <v>849</v>
      </c>
      <c r="B1120" t="s">
        <v>50</v>
      </c>
      <c r="C1120" t="s">
        <v>12</v>
      </c>
      <c r="D1120">
        <v>22115</v>
      </c>
      <c r="F1120" s="7">
        <v>42443</v>
      </c>
      <c r="G1120" t="s">
        <v>150</v>
      </c>
      <c r="H1120">
        <v>123.04000000000002</v>
      </c>
      <c r="J1120" t="s">
        <v>12</v>
      </c>
      <c r="K1120">
        <v>22115</v>
      </c>
      <c r="M1120" t="str">
        <f>M1118</f>
        <v>TZOO</v>
      </c>
      <c r="S1120"/>
      <c r="T1120"/>
      <c r="U1120"/>
      <c r="V1120"/>
      <c r="W1120" s="15"/>
      <c r="X1120" s="15"/>
      <c r="Y1120" s="15"/>
      <c r="Z1120" t="s">
        <v>243</v>
      </c>
      <c r="AB1120" t="s">
        <v>244</v>
      </c>
      <c r="AC1120" s="7">
        <v>42443</v>
      </c>
      <c r="AD1120" t="str">
        <f>IF(AG1120&lt;0,"Gain On Sale","Loss On Sale")</f>
        <v>Gain On Sale</v>
      </c>
      <c r="AG1120" s="13">
        <f>-SUM(AG1118:AG1119,AG1121:AG1123)</f>
        <v>-215.98000000000002</v>
      </c>
      <c r="AI1120" t="str">
        <f t="shared" si="57"/>
        <v>Sale of TZOO - Mt - 22115</v>
      </c>
      <c r="AK1120" s="27"/>
      <c r="AL1120" s="28"/>
      <c r="AM1120" s="29"/>
      <c r="AN1120" s="29"/>
      <c r="AO1120" s="26"/>
      <c r="AP1120" s="26"/>
      <c r="AQ1120" s="25"/>
    </row>
    <row r="1121" spans="1:43" hidden="1" x14ac:dyDescent="0.35">
      <c r="A1121" t="s">
        <v>849</v>
      </c>
      <c r="B1121" t="s">
        <v>50</v>
      </c>
      <c r="C1121" t="s">
        <v>12</v>
      </c>
      <c r="D1121">
        <v>22115</v>
      </c>
      <c r="F1121" s="7">
        <v>42443</v>
      </c>
      <c r="G1121" t="s">
        <v>630</v>
      </c>
      <c r="H1121">
        <v>0.36</v>
      </c>
      <c r="J1121" t="s">
        <v>12</v>
      </c>
      <c r="K1121">
        <v>22115</v>
      </c>
      <c r="L1121" t="s">
        <v>20</v>
      </c>
      <c r="M1121" t="str">
        <f>M1118</f>
        <v>TZOO</v>
      </c>
      <c r="S1121"/>
      <c r="T1121"/>
      <c r="U1121"/>
      <c r="V1121"/>
      <c r="W1121" s="15"/>
      <c r="X1121" s="15"/>
      <c r="Y1121" s="15"/>
      <c r="Z1121" t="s">
        <v>243</v>
      </c>
      <c r="AB1121" t="s">
        <v>244</v>
      </c>
      <c r="AC1121" s="7">
        <v>42443</v>
      </c>
      <c r="AD1121" t="str">
        <f>M1121&amp;" - "&amp;L1121&amp;" - "&amp;J1121&amp;" - "&amp;K1121</f>
        <v>TZOO - S Fee - Mt - 22115</v>
      </c>
      <c r="AG1121" s="13">
        <v>0.36</v>
      </c>
      <c r="AI1121" t="str">
        <f t="shared" si="57"/>
        <v>Sale of TZOO - Mt - 22115</v>
      </c>
      <c r="AK1121" s="27"/>
      <c r="AL1121" s="28"/>
      <c r="AM1121" s="29"/>
      <c r="AN1121" s="29"/>
      <c r="AO1121" s="26"/>
      <c r="AP1121" s="26"/>
      <c r="AQ1121" s="25"/>
    </row>
    <row r="1122" spans="1:43" hidden="1" x14ac:dyDescent="0.35">
      <c r="A1122" t="s">
        <v>849</v>
      </c>
      <c r="B1122" t="s">
        <v>50</v>
      </c>
      <c r="C1122" t="s">
        <v>12</v>
      </c>
      <c r="D1122">
        <v>22115</v>
      </c>
      <c r="F1122" s="7">
        <v>42443</v>
      </c>
      <c r="G1122" t="s">
        <v>631</v>
      </c>
      <c r="H1122">
        <v>0.01</v>
      </c>
      <c r="J1122" t="s">
        <v>12</v>
      </c>
      <c r="K1122">
        <v>22115</v>
      </c>
      <c r="L1122" t="s">
        <v>21</v>
      </c>
      <c r="M1122" t="str">
        <f>M1118</f>
        <v>TZOO</v>
      </c>
      <c r="S1122"/>
      <c r="T1122"/>
      <c r="U1122"/>
      <c r="V1122"/>
      <c r="W1122" s="15"/>
      <c r="X1122" s="15"/>
      <c r="Y1122" s="15"/>
      <c r="Z1122" t="s">
        <v>243</v>
      </c>
      <c r="AB1122" t="s">
        <v>244</v>
      </c>
      <c r="AC1122" s="7">
        <v>42443</v>
      </c>
      <c r="AD1122" t="str">
        <f>M1122&amp;" - "&amp;L1122&amp;" - "&amp;J1122&amp;" - "&amp;K1122</f>
        <v>TZOO - R Fee - Mt - 22115</v>
      </c>
      <c r="AG1122" s="13">
        <v>0.01</v>
      </c>
      <c r="AI1122" t="str">
        <f t="shared" si="57"/>
        <v>Sale of TZOO - Mt - 22115</v>
      </c>
      <c r="AK1122" s="27"/>
      <c r="AL1122" s="28"/>
      <c r="AM1122" s="29"/>
      <c r="AN1122" s="29"/>
      <c r="AO1122" s="26"/>
      <c r="AP1122" s="26"/>
      <c r="AQ1122" s="25"/>
    </row>
    <row r="1123" spans="1:43" hidden="1" x14ac:dyDescent="0.35">
      <c r="A1123" t="s">
        <v>849</v>
      </c>
      <c r="B1123" t="s">
        <v>50</v>
      </c>
      <c r="C1123" t="s">
        <v>12</v>
      </c>
      <c r="D1123">
        <v>22115</v>
      </c>
      <c r="F1123" s="7">
        <v>42443</v>
      </c>
      <c r="G1123" t="s">
        <v>803</v>
      </c>
      <c r="H1123">
        <v>-0.35</v>
      </c>
      <c r="J1123" t="s">
        <v>12</v>
      </c>
      <c r="K1123">
        <v>22115</v>
      </c>
      <c r="L1123" t="s">
        <v>589</v>
      </c>
      <c r="M1123" t="str">
        <f>M1122</f>
        <v>TZOO</v>
      </c>
      <c r="S1123"/>
      <c r="T1123"/>
      <c r="U1123"/>
      <c r="V1123"/>
      <c r="W1123" s="15"/>
      <c r="X1123" s="15"/>
      <c r="Y1123" s="15"/>
      <c r="Z1123" t="s">
        <v>243</v>
      </c>
      <c r="AB1123" t="s">
        <v>244</v>
      </c>
      <c r="AC1123" s="7">
        <v>42443</v>
      </c>
      <c r="AD1123" t="str">
        <f>M1123&amp;" - "&amp;L1123&amp;" - "&amp;J1123&amp;" - "&amp;K1123</f>
        <v>TZOO - Purchase Fee - Mt - 22115</v>
      </c>
      <c r="AG1123" s="16">
        <f>-SUMIF($U$118:$U$200,AD1123,$X$118:$X$200)</f>
        <v>0</v>
      </c>
      <c r="AI1123" t="str">
        <f t="shared" si="57"/>
        <v>Sale of TZOO - Mt - 22115</v>
      </c>
      <c r="AK1123" s="27"/>
      <c r="AL1123" s="28"/>
      <c r="AM1123" s="29"/>
      <c r="AN1123" s="29"/>
      <c r="AO1123" s="26"/>
      <c r="AP1123" s="26"/>
      <c r="AQ1123" s="25"/>
    </row>
    <row r="1124" spans="1:43" hidden="1" x14ac:dyDescent="0.35">
      <c r="A1124" t="s">
        <v>849</v>
      </c>
      <c r="B1124" t="s">
        <v>50</v>
      </c>
      <c r="C1124" t="s">
        <v>12</v>
      </c>
      <c r="D1124">
        <v>22115</v>
      </c>
      <c r="F1124" s="7">
        <v>42443</v>
      </c>
      <c r="G1124" t="s">
        <v>687</v>
      </c>
      <c r="H1124">
        <v>-338.67</v>
      </c>
      <c r="J1124" t="s">
        <v>12</v>
      </c>
      <c r="K1124">
        <v>22115</v>
      </c>
      <c r="L1124" t="s">
        <v>14</v>
      </c>
      <c r="M1124" t="s">
        <v>50</v>
      </c>
      <c r="S1124"/>
      <c r="T1124"/>
      <c r="U1124"/>
      <c r="V1124"/>
      <c r="W1124" s="15"/>
      <c r="X1124" s="15"/>
      <c r="Y1124" s="15"/>
      <c r="Z1124" t="s">
        <v>243</v>
      </c>
      <c r="AB1124" t="s">
        <v>244</v>
      </c>
      <c r="AC1124" s="7">
        <v>42443</v>
      </c>
      <c r="AD1124" t="str">
        <f>M1124&amp;" - "&amp;L1124&amp;" - "&amp;J1124&amp;" - "&amp;K1124</f>
        <v>VEC - Inv - Mt - 22115</v>
      </c>
      <c r="AG1124" s="16">
        <f>-SUMIF($U$118:$U$200,AD1124,$X$118:$X$200)</f>
        <v>0</v>
      </c>
      <c r="AI1124" t="str">
        <f t="shared" si="57"/>
        <v>Sale of VEC - Mt - 22115</v>
      </c>
      <c r="AK1124" s="27"/>
      <c r="AL1124" s="28"/>
      <c r="AM1124" s="29"/>
      <c r="AN1124" s="29"/>
      <c r="AO1124" s="26"/>
      <c r="AP1124" s="26"/>
      <c r="AQ1124" s="25"/>
    </row>
    <row r="1125" spans="1:43" hidden="1" x14ac:dyDescent="0.35">
      <c r="A1125" t="s">
        <v>849</v>
      </c>
      <c r="B1125" t="s">
        <v>52</v>
      </c>
      <c r="C1125" t="s">
        <v>12</v>
      </c>
      <c r="D1125">
        <v>22115</v>
      </c>
      <c r="F1125" s="7">
        <v>42443</v>
      </c>
      <c r="G1125" t="s">
        <v>102</v>
      </c>
      <c r="H1125">
        <v>318.81</v>
      </c>
      <c r="J1125" t="s">
        <v>12</v>
      </c>
      <c r="K1125">
        <v>22115</v>
      </c>
      <c r="M1125" t="str">
        <f>M1120</f>
        <v>TZOO</v>
      </c>
      <c r="N1125" s="12" t="s">
        <v>249</v>
      </c>
      <c r="Z1125" t="s">
        <v>243</v>
      </c>
      <c r="AB1125" t="s">
        <v>244</v>
      </c>
      <c r="AC1125" s="7">
        <v>42443</v>
      </c>
      <c r="AD1125" t="s">
        <v>102</v>
      </c>
      <c r="AF1125" t="str">
        <f>"Cash From "&amp;AI1125</f>
        <v>Cash From Sale of TZOO - Mt - 22115</v>
      </c>
      <c r="AG1125" s="16">
        <v>318.81</v>
      </c>
      <c r="AI1125" t="str">
        <f t="shared" si="57"/>
        <v>Sale of TZOO - Mt - 22115</v>
      </c>
      <c r="AK1125" s="27"/>
      <c r="AL1125" s="28"/>
      <c r="AM1125" s="29"/>
      <c r="AN1125" s="29"/>
      <c r="AO1125" s="26"/>
      <c r="AP1125" s="26"/>
      <c r="AQ1125" s="25"/>
    </row>
    <row r="1126" spans="1:43" hidden="1" x14ac:dyDescent="0.35">
      <c r="A1126" t="s">
        <v>849</v>
      </c>
      <c r="B1126" t="s">
        <v>52</v>
      </c>
      <c r="C1126" t="s">
        <v>12</v>
      </c>
      <c r="D1126">
        <v>22115</v>
      </c>
      <c r="F1126" s="7">
        <v>42443</v>
      </c>
      <c r="G1126" t="s">
        <v>150</v>
      </c>
      <c r="H1126">
        <v>19.850000000000023</v>
      </c>
      <c r="J1126" t="s">
        <v>12</v>
      </c>
      <c r="K1126">
        <v>22115</v>
      </c>
      <c r="M1126" t="str">
        <f>M1124</f>
        <v>VEC</v>
      </c>
      <c r="S1126"/>
      <c r="T1126"/>
      <c r="U1126"/>
      <c r="V1126"/>
      <c r="W1126" s="15"/>
      <c r="X1126" s="15"/>
      <c r="Y1126" s="15"/>
      <c r="Z1126" t="s">
        <v>243</v>
      </c>
      <c r="AB1126" t="s">
        <v>244</v>
      </c>
      <c r="AC1126" s="7">
        <v>42443</v>
      </c>
      <c r="AD1126" t="str">
        <f>IF(AG1126&lt;0,"Gain On Sale","Loss On Sale")</f>
        <v>Gain On Sale</v>
      </c>
      <c r="AG1126" s="13">
        <f>-SUM(AG1124:AG1125,AG1127:AG1129)</f>
        <v>-319.33999999999997</v>
      </c>
      <c r="AI1126" t="str">
        <f t="shared" si="57"/>
        <v>Sale of VEC - Mt - 22115</v>
      </c>
      <c r="AK1126" s="27"/>
      <c r="AL1126" s="28"/>
      <c r="AM1126" s="29"/>
      <c r="AN1126" s="29"/>
      <c r="AO1126" s="26"/>
      <c r="AP1126" s="26"/>
      <c r="AQ1126" s="25"/>
    </row>
    <row r="1127" spans="1:43" hidden="1" x14ac:dyDescent="0.35">
      <c r="A1127" t="s">
        <v>849</v>
      </c>
      <c r="B1127" t="s">
        <v>52</v>
      </c>
      <c r="C1127" t="s">
        <v>12</v>
      </c>
      <c r="D1127">
        <v>22115</v>
      </c>
      <c r="F1127" s="7">
        <v>42443</v>
      </c>
      <c r="G1127" t="s">
        <v>630</v>
      </c>
      <c r="H1127">
        <v>0.52</v>
      </c>
      <c r="J1127" t="s">
        <v>12</v>
      </c>
      <c r="K1127">
        <v>22115</v>
      </c>
      <c r="L1127" t="s">
        <v>20</v>
      </c>
      <c r="M1127" t="str">
        <f>M1124</f>
        <v>VEC</v>
      </c>
      <c r="S1127"/>
      <c r="T1127"/>
      <c r="U1127"/>
      <c r="V1127"/>
      <c r="W1127" s="15"/>
      <c r="X1127" s="15"/>
      <c r="Y1127" s="15"/>
      <c r="Z1127" t="s">
        <v>243</v>
      </c>
      <c r="AB1127" t="s">
        <v>244</v>
      </c>
      <c r="AC1127" s="7">
        <v>42443</v>
      </c>
      <c r="AD1127" t="str">
        <f>M1127&amp;" - "&amp;L1127&amp;" - "&amp;J1127&amp;" - "&amp;K1127</f>
        <v>VEC - S Fee - Mt - 22115</v>
      </c>
      <c r="AG1127" s="13">
        <v>0.52</v>
      </c>
      <c r="AI1127" t="str">
        <f t="shared" si="57"/>
        <v>Sale of VEC - Mt - 22115</v>
      </c>
      <c r="AK1127" s="27"/>
      <c r="AL1127" s="28"/>
      <c r="AM1127" s="29"/>
      <c r="AN1127" s="29"/>
      <c r="AO1127" s="26"/>
      <c r="AP1127" s="26"/>
      <c r="AQ1127" s="25"/>
    </row>
    <row r="1128" spans="1:43" hidden="1" x14ac:dyDescent="0.35">
      <c r="A1128" t="s">
        <v>849</v>
      </c>
      <c r="B1128" t="s">
        <v>52</v>
      </c>
      <c r="C1128" t="s">
        <v>12</v>
      </c>
      <c r="D1128">
        <v>22115</v>
      </c>
      <c r="F1128" s="7">
        <v>42443</v>
      </c>
      <c r="G1128" t="s">
        <v>631</v>
      </c>
      <c r="H1128">
        <v>0.01</v>
      </c>
      <c r="J1128" t="s">
        <v>12</v>
      </c>
      <c r="K1128">
        <v>22115</v>
      </c>
      <c r="L1128" t="s">
        <v>21</v>
      </c>
      <c r="M1128" t="str">
        <f>M1124</f>
        <v>VEC</v>
      </c>
      <c r="S1128"/>
      <c r="T1128"/>
      <c r="U1128"/>
      <c r="V1128"/>
      <c r="W1128" s="15"/>
      <c r="X1128" s="15"/>
      <c r="Y1128" s="15"/>
      <c r="Z1128" t="s">
        <v>243</v>
      </c>
      <c r="AB1128" t="s">
        <v>244</v>
      </c>
      <c r="AC1128" s="7">
        <v>42443</v>
      </c>
      <c r="AD1128" t="str">
        <f>M1128&amp;" - "&amp;L1128&amp;" - "&amp;J1128&amp;" - "&amp;K1128</f>
        <v>VEC - R Fee - Mt - 22115</v>
      </c>
      <c r="AG1128" s="13">
        <v>0.01</v>
      </c>
      <c r="AI1128" t="str">
        <f t="shared" si="57"/>
        <v>Sale of VEC - Mt - 22115</v>
      </c>
      <c r="AK1128" s="27"/>
      <c r="AL1128" s="28"/>
      <c r="AM1128" s="29"/>
      <c r="AN1128" s="29"/>
      <c r="AO1128" s="26"/>
      <c r="AP1128" s="26"/>
      <c r="AQ1128" s="25"/>
    </row>
    <row r="1129" spans="1:43" hidden="1" x14ac:dyDescent="0.35">
      <c r="A1129" t="s">
        <v>849</v>
      </c>
      <c r="B1129" t="s">
        <v>52</v>
      </c>
      <c r="C1129" t="s">
        <v>12</v>
      </c>
      <c r="D1129">
        <v>22115</v>
      </c>
      <c r="F1129" s="7">
        <v>42443</v>
      </c>
      <c r="G1129" t="s">
        <v>804</v>
      </c>
      <c r="H1129">
        <v>-0.35</v>
      </c>
      <c r="J1129" t="s">
        <v>12</v>
      </c>
      <c r="K1129">
        <v>22115</v>
      </c>
      <c r="L1129" t="s">
        <v>589</v>
      </c>
      <c r="M1129" t="str">
        <f>M1128</f>
        <v>VEC</v>
      </c>
      <c r="S1129"/>
      <c r="T1129"/>
      <c r="U1129"/>
      <c r="V1129"/>
      <c r="W1129" s="15"/>
      <c r="X1129" s="15"/>
      <c r="Y1129" s="15"/>
      <c r="Z1129" t="s">
        <v>243</v>
      </c>
      <c r="AB1129" t="s">
        <v>244</v>
      </c>
      <c r="AC1129" s="7">
        <v>42443</v>
      </c>
      <c r="AD1129" t="str">
        <f>M1129&amp;" - "&amp;L1129&amp;" - "&amp;J1129&amp;" - "&amp;K1129</f>
        <v>VEC - Purchase Fee - Mt - 22115</v>
      </c>
      <c r="AG1129" s="16">
        <f>-SUMIF($U$118:$U$200,AD1129,$X$118:$X$200)</f>
        <v>0</v>
      </c>
      <c r="AI1129" t="str">
        <f t="shared" si="57"/>
        <v>Sale of VEC - Mt - 22115</v>
      </c>
      <c r="AK1129" s="27"/>
      <c r="AL1129" s="28"/>
      <c r="AM1129" s="29"/>
      <c r="AN1129" s="29"/>
      <c r="AO1129" s="26"/>
      <c r="AP1129" s="26"/>
      <c r="AQ1129" s="25"/>
    </row>
    <row r="1130" spans="1:43" hidden="1" x14ac:dyDescent="0.35">
      <c r="A1130" t="s">
        <v>849</v>
      </c>
      <c r="B1130" t="s">
        <v>52</v>
      </c>
      <c r="C1130" t="s">
        <v>12</v>
      </c>
      <c r="D1130">
        <v>22115</v>
      </c>
      <c r="F1130" s="7">
        <v>42443</v>
      </c>
      <c r="G1130" t="s">
        <v>688</v>
      </c>
      <c r="H1130">
        <v>-338.84</v>
      </c>
      <c r="J1130" t="s">
        <v>12</v>
      </c>
      <c r="K1130">
        <v>22115</v>
      </c>
      <c r="L1130" t="s">
        <v>14</v>
      </c>
      <c r="M1130" t="s">
        <v>52</v>
      </c>
      <c r="S1130"/>
      <c r="T1130"/>
      <c r="U1130"/>
      <c r="V1130"/>
      <c r="W1130" s="15"/>
      <c r="X1130" s="15"/>
      <c r="Y1130" s="15"/>
      <c r="Z1130" t="s">
        <v>243</v>
      </c>
      <c r="AB1130" t="s">
        <v>244</v>
      </c>
      <c r="AC1130" s="7">
        <v>42443</v>
      </c>
      <c r="AD1130" t="str">
        <f>M1130&amp;" - "&amp;L1130&amp;" - "&amp;J1130&amp;" - "&amp;K1130</f>
        <v>WSTG - Inv - Mt - 22115</v>
      </c>
      <c r="AG1130" s="16">
        <f>-SUMIF($U$118:$U$200,AD1130,$X$118:$X$200)</f>
        <v>0</v>
      </c>
      <c r="AI1130" t="str">
        <f t="shared" si="57"/>
        <v>Sale of WSTG - Mt - 22115</v>
      </c>
      <c r="AK1130" s="27"/>
      <c r="AL1130" s="28"/>
      <c r="AM1130" s="29"/>
      <c r="AN1130" s="29"/>
      <c r="AO1130" s="26"/>
      <c r="AP1130" s="26"/>
      <c r="AQ1130" s="25"/>
    </row>
    <row r="1131" spans="1:43" hidden="1" x14ac:dyDescent="0.35">
      <c r="A1131" t="s">
        <v>849</v>
      </c>
      <c r="B1131" t="s">
        <v>62</v>
      </c>
      <c r="C1131" t="s">
        <v>12</v>
      </c>
      <c r="D1131">
        <v>22115</v>
      </c>
      <c r="F1131" s="7">
        <v>42443</v>
      </c>
      <c r="G1131" t="s">
        <v>102</v>
      </c>
      <c r="H1131">
        <v>266.89</v>
      </c>
      <c r="J1131" t="s">
        <v>12</v>
      </c>
      <c r="K1131">
        <v>22115</v>
      </c>
      <c r="M1131" t="str">
        <f>M1126</f>
        <v>VEC</v>
      </c>
      <c r="N1131" s="12" t="s">
        <v>249</v>
      </c>
      <c r="Z1131" t="s">
        <v>243</v>
      </c>
      <c r="AB1131" t="s">
        <v>244</v>
      </c>
      <c r="AC1131" s="7">
        <v>42443</v>
      </c>
      <c r="AD1131" t="s">
        <v>102</v>
      </c>
      <c r="AF1131" t="str">
        <f>"Cash From "&amp;AI1131</f>
        <v>Cash From Sale of VEC - Mt - 22115</v>
      </c>
      <c r="AG1131" s="16">
        <v>266.89</v>
      </c>
      <c r="AI1131" t="str">
        <f t="shared" si="57"/>
        <v>Sale of VEC - Mt - 22115</v>
      </c>
      <c r="AK1131" s="27"/>
      <c r="AL1131" s="28"/>
      <c r="AM1131" s="29"/>
      <c r="AN1131" s="29"/>
      <c r="AO1131" s="26"/>
      <c r="AP1131" s="26"/>
      <c r="AQ1131" s="25"/>
    </row>
    <row r="1132" spans="1:43" hidden="1" x14ac:dyDescent="0.35">
      <c r="A1132" t="s">
        <v>849</v>
      </c>
      <c r="B1132" t="s">
        <v>62</v>
      </c>
      <c r="C1132" t="s">
        <v>12</v>
      </c>
      <c r="D1132">
        <v>22115</v>
      </c>
      <c r="F1132" s="7">
        <v>42443</v>
      </c>
      <c r="G1132" t="s">
        <v>150</v>
      </c>
      <c r="H1132">
        <v>75.310000000000059</v>
      </c>
      <c r="J1132" t="s">
        <v>12</v>
      </c>
      <c r="K1132">
        <v>22115</v>
      </c>
      <c r="M1132" t="str">
        <f>M1130</f>
        <v>WSTG</v>
      </c>
      <c r="S1132"/>
      <c r="T1132"/>
      <c r="U1132"/>
      <c r="V1132"/>
      <c r="W1132" s="15"/>
      <c r="X1132" s="15"/>
      <c r="Y1132" s="15"/>
      <c r="Z1132" t="s">
        <v>243</v>
      </c>
      <c r="AB1132" t="s">
        <v>244</v>
      </c>
      <c r="AC1132" s="7">
        <v>42443</v>
      </c>
      <c r="AD1132" t="str">
        <f>IF(AG1132&lt;0,"Gain On Sale","Loss On Sale")</f>
        <v>Gain On Sale</v>
      </c>
      <c r="AG1132" s="13">
        <f>-SUM(AG1130:AG1131,AG1133:AG1135)</f>
        <v>-267.33999999999997</v>
      </c>
      <c r="AI1132" t="str">
        <f t="shared" si="57"/>
        <v>Sale of WSTG - Mt - 22115</v>
      </c>
      <c r="AK1132" s="27"/>
      <c r="AL1132" s="28"/>
      <c r="AM1132" s="29"/>
      <c r="AN1132" s="29"/>
      <c r="AO1132" s="26"/>
      <c r="AP1132" s="26"/>
      <c r="AQ1132" s="25"/>
    </row>
    <row r="1133" spans="1:43" hidden="1" x14ac:dyDescent="0.35">
      <c r="A1133" t="s">
        <v>849</v>
      </c>
      <c r="B1133" t="s">
        <v>62</v>
      </c>
      <c r="C1133" t="s">
        <v>12</v>
      </c>
      <c r="D1133">
        <v>22115</v>
      </c>
      <c r="F1133" s="7">
        <v>42443</v>
      </c>
      <c r="G1133" t="s">
        <v>630</v>
      </c>
      <c r="H1133">
        <v>0.44</v>
      </c>
      <c r="J1133" t="s">
        <v>12</v>
      </c>
      <c r="K1133">
        <v>22115</v>
      </c>
      <c r="L1133" t="s">
        <v>20</v>
      </c>
      <c r="M1133" t="str">
        <f>M1130</f>
        <v>WSTG</v>
      </c>
      <c r="S1133"/>
      <c r="T1133"/>
      <c r="U1133"/>
      <c r="V1133"/>
      <c r="W1133" s="15"/>
      <c r="X1133" s="15"/>
      <c r="Y1133" s="15"/>
      <c r="Z1133" t="s">
        <v>243</v>
      </c>
      <c r="AB1133" t="s">
        <v>244</v>
      </c>
      <c r="AC1133" s="7">
        <v>42443</v>
      </c>
      <c r="AD1133" t="str">
        <f>M1133&amp;" - "&amp;L1133&amp;" - "&amp;J1133&amp;" - "&amp;K1133</f>
        <v>WSTG - S Fee - Mt - 22115</v>
      </c>
      <c r="AG1133" s="13">
        <v>0.44</v>
      </c>
      <c r="AI1133" t="str">
        <f t="shared" si="57"/>
        <v>Sale of WSTG - Mt - 22115</v>
      </c>
      <c r="AK1133" s="27"/>
      <c r="AL1133" s="28"/>
      <c r="AM1133" s="29"/>
      <c r="AN1133" s="29"/>
      <c r="AO1133" s="26"/>
      <c r="AP1133" s="26"/>
      <c r="AQ1133" s="25"/>
    </row>
    <row r="1134" spans="1:43" hidden="1" x14ac:dyDescent="0.35">
      <c r="A1134" t="s">
        <v>849</v>
      </c>
      <c r="B1134" t="s">
        <v>62</v>
      </c>
      <c r="C1134" t="s">
        <v>12</v>
      </c>
      <c r="D1134">
        <v>22115</v>
      </c>
      <c r="F1134" s="7">
        <v>42443</v>
      </c>
      <c r="G1134" t="s">
        <v>631</v>
      </c>
      <c r="H1134">
        <v>0.01</v>
      </c>
      <c r="J1134" t="s">
        <v>12</v>
      </c>
      <c r="K1134">
        <v>22115</v>
      </c>
      <c r="L1134" t="s">
        <v>21</v>
      </c>
      <c r="M1134" t="str">
        <f>M1130</f>
        <v>WSTG</v>
      </c>
      <c r="S1134"/>
      <c r="T1134"/>
      <c r="U1134"/>
      <c r="V1134"/>
      <c r="W1134" s="15"/>
      <c r="X1134" s="15"/>
      <c r="Y1134" s="15"/>
      <c r="Z1134" t="s">
        <v>243</v>
      </c>
      <c r="AB1134" t="s">
        <v>244</v>
      </c>
      <c r="AC1134" s="7">
        <v>42443</v>
      </c>
      <c r="AD1134" t="str">
        <f>M1134&amp;" - "&amp;L1134&amp;" - "&amp;J1134&amp;" - "&amp;K1134</f>
        <v>WSTG - R Fee - Mt - 22115</v>
      </c>
      <c r="AG1134" s="13">
        <v>0.01</v>
      </c>
      <c r="AI1134" t="str">
        <f t="shared" si="57"/>
        <v>Sale of WSTG - Mt - 22115</v>
      </c>
      <c r="AK1134" s="27"/>
      <c r="AL1134" s="28"/>
      <c r="AM1134" s="29"/>
      <c r="AN1134" s="29"/>
      <c r="AO1134" s="26"/>
      <c r="AP1134" s="26"/>
      <c r="AQ1134" s="25"/>
    </row>
    <row r="1135" spans="1:43" hidden="1" x14ac:dyDescent="0.35">
      <c r="A1135" t="s">
        <v>849</v>
      </c>
      <c r="B1135" t="s">
        <v>62</v>
      </c>
      <c r="C1135" t="s">
        <v>12</v>
      </c>
      <c r="D1135">
        <v>22115</v>
      </c>
      <c r="F1135" s="7">
        <v>42443</v>
      </c>
      <c r="G1135" t="s">
        <v>805</v>
      </c>
      <c r="H1135">
        <v>-0.36</v>
      </c>
      <c r="J1135" t="s">
        <v>12</v>
      </c>
      <c r="K1135">
        <v>22115</v>
      </c>
      <c r="L1135" t="s">
        <v>589</v>
      </c>
      <c r="M1135" t="str">
        <f>M1134</f>
        <v>WSTG</v>
      </c>
      <c r="S1135"/>
      <c r="T1135"/>
      <c r="U1135"/>
      <c r="V1135"/>
      <c r="W1135" s="15"/>
      <c r="X1135" s="15"/>
      <c r="Y1135" s="15"/>
      <c r="Z1135" t="s">
        <v>243</v>
      </c>
      <c r="AB1135" t="s">
        <v>244</v>
      </c>
      <c r="AC1135" s="7">
        <v>42443</v>
      </c>
      <c r="AD1135" t="str">
        <f>M1135&amp;" - "&amp;L1135&amp;" - "&amp;J1135&amp;" - "&amp;K1135</f>
        <v>WSTG - Purchase Fee - Mt - 22115</v>
      </c>
      <c r="AG1135" s="16">
        <f>-SUMIF($U$118:$U$200,AD1135,$X$118:$X$200)</f>
        <v>0</v>
      </c>
      <c r="AI1135" t="str">
        <f t="shared" si="57"/>
        <v>Sale of WSTG - Mt - 22115</v>
      </c>
      <c r="AK1135" s="27"/>
      <c r="AL1135" s="28"/>
      <c r="AM1135" s="29"/>
      <c r="AN1135" s="29"/>
      <c r="AO1135" s="26"/>
      <c r="AP1135" s="26"/>
      <c r="AQ1135" s="25"/>
    </row>
    <row r="1136" spans="1:43" hidden="1" x14ac:dyDescent="0.35">
      <c r="A1136" t="s">
        <v>849</v>
      </c>
      <c r="B1136" t="s">
        <v>62</v>
      </c>
      <c r="C1136" t="s">
        <v>12</v>
      </c>
      <c r="D1136">
        <v>22115</v>
      </c>
      <c r="F1136" s="7">
        <v>42443</v>
      </c>
      <c r="G1136" t="s">
        <v>689</v>
      </c>
      <c r="H1136">
        <v>-342.29</v>
      </c>
      <c r="J1136" t="s">
        <v>12</v>
      </c>
      <c r="K1136">
        <v>22115</v>
      </c>
      <c r="L1136" t="s">
        <v>14</v>
      </c>
      <c r="M1136" t="s">
        <v>62</v>
      </c>
      <c r="S1136"/>
      <c r="T1136"/>
      <c r="U1136"/>
      <c r="V1136"/>
      <c r="W1136" s="15"/>
      <c r="X1136" s="15"/>
      <c r="Y1136" s="15"/>
      <c r="Z1136" t="s">
        <v>243</v>
      </c>
      <c r="AB1136" t="s">
        <v>244</v>
      </c>
      <c r="AC1136" s="7">
        <v>42443</v>
      </c>
      <c r="AD1136" t="str">
        <f>M1136&amp;" - "&amp;L1136&amp;" - "&amp;J1136&amp;" - "&amp;K1136</f>
        <v>WTW - Inv - Mt - 22115</v>
      </c>
      <c r="AG1136" s="16">
        <f>-SUMIF($U$118:$U$200,AD1136,$X$118:$X$200)</f>
        <v>0</v>
      </c>
      <c r="AI1136" t="str">
        <f t="shared" si="57"/>
        <v>Sale of WTW - Mt - 22115</v>
      </c>
      <c r="AK1136" s="27"/>
      <c r="AL1136" s="28"/>
      <c r="AM1136" s="29"/>
      <c r="AN1136" s="29"/>
      <c r="AO1136" s="26"/>
      <c r="AP1136" s="26"/>
      <c r="AQ1136" s="25"/>
    </row>
    <row r="1137" spans="1:42" hidden="1" x14ac:dyDescent="0.35">
      <c r="A1137" t="s">
        <v>845</v>
      </c>
      <c r="B1137" t="s">
        <v>61</v>
      </c>
      <c r="C1137" t="s">
        <v>12</v>
      </c>
      <c r="D1137">
        <v>22115</v>
      </c>
      <c r="F1137" s="7">
        <v>42445</v>
      </c>
      <c r="G1137" t="s">
        <v>102</v>
      </c>
      <c r="H1137">
        <v>1.7</v>
      </c>
      <c r="J1137" t="s">
        <v>12</v>
      </c>
      <c r="K1137">
        <v>22115</v>
      </c>
      <c r="L1137" t="s">
        <v>15</v>
      </c>
      <c r="M1137" t="str">
        <f>M1135</f>
        <v>WSTG</v>
      </c>
      <c r="N1137" s="12" t="s">
        <v>249</v>
      </c>
      <c r="R1137" s="13" t="e">
        <f>ROUND(IF(K1137=112414,W1137,IF(K1137=22115,X1137,Y1137))*AP1135,2)</f>
        <v>#VALUE!</v>
      </c>
      <c r="S1137" t="e">
        <f t="shared" ref="S1137:S1148" si="58">SUM(T1137:V1137)</f>
        <v>#VALUE!</v>
      </c>
      <c r="T1137"/>
      <c r="U1137" t="e">
        <f>SUMPRODUCT(--($D$2:M1136=M1137), --($B$2:K1136=22115),$H$2:Q1136)</f>
        <v>#VALUE!</v>
      </c>
      <c r="V1137" t="e">
        <f>SUMPRODUCT(--($D$2:M1136=M1137), --($B$2:K1136=52815),$H$2:Q1136)</f>
        <v>#VALUE!</v>
      </c>
      <c r="W1137" s="15" t="e">
        <f>T1137/S1137</f>
        <v>#VALUE!</v>
      </c>
      <c r="X1137" s="15" t="e">
        <f>U1137/S1137</f>
        <v>#VALUE!</v>
      </c>
      <c r="Y1137" s="15" t="e">
        <f>V1137/S1137</f>
        <v>#VALUE!</v>
      </c>
      <c r="Z1137" t="s">
        <v>243</v>
      </c>
      <c r="AB1137" t="s">
        <v>244</v>
      </c>
      <c r="AC1137" s="7">
        <f>AC1135</f>
        <v>42443</v>
      </c>
      <c r="AD1137" t="s">
        <v>102</v>
      </c>
      <c r="AF1137" t="str">
        <f>"Cash From "&amp;AI1137</f>
        <v>Cash From Dividend from WSTG - Mt - 22115</v>
      </c>
      <c r="AG1137" s="16" t="e">
        <f>R1137</f>
        <v>#VALUE!</v>
      </c>
      <c r="AI1137" t="str">
        <f t="shared" ref="AI1137:AI1148" si="59">"Dividend from "&amp;M1137&amp;" - "&amp;J1137&amp;" - "&amp;K1137</f>
        <v>Dividend from WSTG - Mt - 22115</v>
      </c>
      <c r="AK1137" s="18"/>
      <c r="AL1137" s="19"/>
      <c r="AM1137" s="20"/>
      <c r="AN1137" s="20"/>
      <c r="AO1137" s="21"/>
      <c r="AP1137" s="22"/>
    </row>
    <row r="1138" spans="1:42" hidden="1" x14ac:dyDescent="0.35">
      <c r="A1138" t="s">
        <v>845</v>
      </c>
      <c r="B1138" t="s">
        <v>61</v>
      </c>
      <c r="C1138" t="s">
        <v>12</v>
      </c>
      <c r="D1138">
        <v>22115</v>
      </c>
      <c r="F1138" s="7">
        <v>42445</v>
      </c>
      <c r="G1138" t="s">
        <v>587</v>
      </c>
      <c r="H1138">
        <v>-1.7</v>
      </c>
      <c r="J1138" t="s">
        <v>12</v>
      </c>
      <c r="K1138">
        <v>22115</v>
      </c>
      <c r="L1138" t="s">
        <v>15</v>
      </c>
      <c r="M1138" t="str">
        <f>M1135</f>
        <v>WSTG</v>
      </c>
      <c r="S1138" t="e">
        <f t="shared" si="58"/>
        <v>#VALUE!</v>
      </c>
      <c r="T1138"/>
      <c r="U1138" t="e">
        <f>SUMPRODUCT(--($D$2:M1137=M1138), --($B$2:K1137=22115),$H$2:Q1137)</f>
        <v>#VALUE!</v>
      </c>
      <c r="V1138" t="e">
        <f>SUMPRODUCT(--($D$2:M1137=M1138), --($B$2:K1137=52815),$H$2:Q1137)</f>
        <v>#VALUE!</v>
      </c>
      <c r="W1138" s="15"/>
      <c r="X1138" s="15"/>
      <c r="Y1138" s="15"/>
      <c r="Z1138" t="s">
        <v>243</v>
      </c>
      <c r="AB1138" t="s">
        <v>244</v>
      </c>
      <c r="AC1138" s="7">
        <f>AC1135</f>
        <v>42443</v>
      </c>
      <c r="AD1138" t="str">
        <f>M1138&amp;" - "&amp;L1138&amp;" - "&amp;J1138&amp;" - "&amp;K1138</f>
        <v>WSTG - Div - Mt - 22115</v>
      </c>
      <c r="AG1138" s="13" t="e">
        <f>-AG1137</f>
        <v>#VALUE!</v>
      </c>
      <c r="AI1138" t="str">
        <f t="shared" si="59"/>
        <v>Dividend from WSTG - Mt - 22115</v>
      </c>
      <c r="AK1138" s="18"/>
      <c r="AL1138" s="19"/>
      <c r="AM1138" s="20"/>
      <c r="AN1138" s="20"/>
      <c r="AO1138" s="21"/>
      <c r="AP1138" s="22"/>
    </row>
    <row r="1139" spans="1:42" hidden="1" x14ac:dyDescent="0.35">
      <c r="A1139" t="s">
        <v>845</v>
      </c>
      <c r="B1139" t="s">
        <v>61</v>
      </c>
      <c r="C1139" t="s">
        <v>12</v>
      </c>
      <c r="D1139">
        <v>52815</v>
      </c>
      <c r="F1139" s="7">
        <v>42445</v>
      </c>
      <c r="G1139" t="s">
        <v>587</v>
      </c>
      <c r="H1139">
        <v>0</v>
      </c>
      <c r="J1139" t="s">
        <v>12</v>
      </c>
      <c r="K1139">
        <v>52815</v>
      </c>
      <c r="L1139" t="s">
        <v>15</v>
      </c>
      <c r="M1139" t="str">
        <f>M1136</f>
        <v>WTW</v>
      </c>
      <c r="S1139" t="e">
        <f t="shared" si="58"/>
        <v>#VALUE!</v>
      </c>
      <c r="T1139"/>
      <c r="U1139" t="e">
        <f>SUMPRODUCT(--($D$2:M1138=M1139), --($B$2:K1138=22115),$H$2:Q1138)</f>
        <v>#VALUE!</v>
      </c>
      <c r="V1139" t="e">
        <f>SUMPRODUCT(--($D$2:M1138=M1139), --($B$2:K1138=52815),$H$2:Q1138)</f>
        <v>#VALUE!</v>
      </c>
      <c r="W1139" s="15"/>
      <c r="X1139" s="15"/>
      <c r="Y1139" s="15"/>
      <c r="Z1139" t="s">
        <v>243</v>
      </c>
      <c r="AB1139" t="s">
        <v>244</v>
      </c>
      <c r="AC1139" s="7">
        <f>AC1136</f>
        <v>42443</v>
      </c>
      <c r="AD1139" t="str">
        <f>M1139&amp;" - "&amp;L1139&amp;" - "&amp;J1139&amp;" - "&amp;K1139</f>
        <v>WTW - Div - Mt - 52815</v>
      </c>
      <c r="AG1139" s="13" t="e">
        <f>-AG1138</f>
        <v>#VALUE!</v>
      </c>
      <c r="AI1139" t="str">
        <f t="shared" si="59"/>
        <v>Dividend from WTW - Mt - 52815</v>
      </c>
      <c r="AK1139" s="18"/>
      <c r="AL1139" s="19"/>
      <c r="AM1139" s="20"/>
      <c r="AN1139" s="20"/>
      <c r="AO1139" s="21"/>
      <c r="AP1139" s="22"/>
    </row>
    <row r="1140" spans="1:42" hidden="1" x14ac:dyDescent="0.35">
      <c r="A1140" t="s">
        <v>845</v>
      </c>
      <c r="B1140" t="s">
        <v>61</v>
      </c>
      <c r="C1140" t="s">
        <v>12</v>
      </c>
      <c r="D1140">
        <v>52815</v>
      </c>
      <c r="F1140" s="7">
        <v>42445</v>
      </c>
      <c r="G1140" t="s">
        <v>102</v>
      </c>
      <c r="H1140">
        <v>0</v>
      </c>
      <c r="J1140" t="s">
        <v>12</v>
      </c>
      <c r="K1140">
        <v>52815</v>
      </c>
      <c r="L1140" t="s">
        <v>15</v>
      </c>
      <c r="M1140" t="str">
        <f>M1138</f>
        <v>WSTG</v>
      </c>
      <c r="N1140" s="12" t="s">
        <v>249</v>
      </c>
      <c r="R1140" s="13">
        <f>AP1136-R1136-R1138</f>
        <v>0</v>
      </c>
      <c r="S1140" t="e">
        <f t="shared" si="58"/>
        <v>#VALUE!</v>
      </c>
      <c r="T1140"/>
      <c r="U1140" t="e">
        <f>SUMPRODUCT(--($D$2:M1139=M1140), --($B$2:K1139=22115),$H$2:Q1139)</f>
        <v>#VALUE!</v>
      </c>
      <c r="V1140" t="e">
        <f>SUMPRODUCT(--($D$2:M1139=M1140), --($B$2:K1139=52815),$H$2:Q1139)</f>
        <v>#VALUE!</v>
      </c>
      <c r="W1140" s="15" t="e">
        <f>T1140/S1140</f>
        <v>#VALUE!</v>
      </c>
      <c r="X1140" s="15" t="e">
        <f>U1140/S1140</f>
        <v>#VALUE!</v>
      </c>
      <c r="Y1140" s="15" t="e">
        <f>V1140/S1140</f>
        <v>#VALUE!</v>
      </c>
      <c r="Z1140" t="s">
        <v>243</v>
      </c>
      <c r="AB1140" t="s">
        <v>244</v>
      </c>
      <c r="AC1140" s="7">
        <f>AC1138</f>
        <v>42443</v>
      </c>
      <c r="AD1140" t="s">
        <v>102</v>
      </c>
      <c r="AF1140" t="str">
        <f>"Cash From "&amp;AI1140</f>
        <v>Cash From Dividend from WSTG - Mt - 52815</v>
      </c>
      <c r="AG1140" s="16">
        <f>R1140</f>
        <v>0</v>
      </c>
      <c r="AI1140" t="str">
        <f t="shared" si="59"/>
        <v>Dividend from WSTG - Mt - 52815</v>
      </c>
      <c r="AK1140" s="18"/>
      <c r="AL1140" s="19"/>
      <c r="AM1140" s="20"/>
      <c r="AN1140" s="20"/>
      <c r="AO1140" s="21"/>
      <c r="AP1140" s="22"/>
    </row>
    <row r="1141" spans="1:42" hidden="1" x14ac:dyDescent="0.35">
      <c r="A1141" t="s">
        <v>845</v>
      </c>
      <c r="B1141" t="s">
        <v>61</v>
      </c>
      <c r="C1141" t="s">
        <v>12</v>
      </c>
      <c r="D1141">
        <v>112414</v>
      </c>
      <c r="F1141" s="7">
        <v>42445</v>
      </c>
      <c r="G1141" t="s">
        <v>587</v>
      </c>
      <c r="H1141">
        <v>0</v>
      </c>
      <c r="J1141" t="s">
        <v>12</v>
      </c>
      <c r="K1141">
        <v>112414</v>
      </c>
      <c r="L1141" t="s">
        <v>15</v>
      </c>
      <c r="M1141" t="str">
        <f>M1140</f>
        <v>WSTG</v>
      </c>
      <c r="N1141" s="12">
        <f>AL1140</f>
        <v>0</v>
      </c>
      <c r="O1141" s="12" t="e">
        <f>LEFT(N1141,(FIND(" ",N1141,1)-1))</f>
        <v>#VALUE!</v>
      </c>
      <c r="P1141" s="12" t="e">
        <f>_xlfn.NUMBERVALUE(O1141)=S1141</f>
        <v>#VALUE!</v>
      </c>
      <c r="S1141" t="e">
        <f t="shared" si="58"/>
        <v>#VALUE!</v>
      </c>
      <c r="T1141"/>
      <c r="U1141" t="e">
        <f>SUMPRODUCT(--($D$2:M1140=M1141), --($B$2:K1140=22115),$H$2:Q1140)</f>
        <v>#VALUE!</v>
      </c>
      <c r="V1141" t="e">
        <f>SUMPRODUCT(--($D$2:M1140=M1141), --($B$2:K1140=52815),$H$2:Q1140)</f>
        <v>#VALUE!</v>
      </c>
      <c r="W1141" s="15"/>
      <c r="X1141" s="15"/>
      <c r="Y1141" s="15"/>
      <c r="Z1141" t="s">
        <v>243</v>
      </c>
      <c r="AB1141" t="s">
        <v>244</v>
      </c>
      <c r="AC1141" s="7">
        <f>AC1140</f>
        <v>42443</v>
      </c>
      <c r="AD1141" t="str">
        <f>M1141&amp;" - "&amp;L1141&amp;" - "&amp;J1141&amp;" - "&amp;K1141</f>
        <v>WSTG - Div - Mt - 112414</v>
      </c>
      <c r="AG1141" s="13">
        <f>-AG1140</f>
        <v>0</v>
      </c>
      <c r="AI1141" t="str">
        <f t="shared" si="59"/>
        <v>Dividend from WSTG - Mt - 112414</v>
      </c>
      <c r="AK1141" s="18"/>
      <c r="AL1141" s="19"/>
      <c r="AM1141" s="20"/>
      <c r="AN1141" s="20"/>
      <c r="AO1141" s="21"/>
      <c r="AP1141" s="22"/>
    </row>
    <row r="1142" spans="1:42" hidden="1" x14ac:dyDescent="0.35">
      <c r="A1142" t="s">
        <v>845</v>
      </c>
      <c r="B1142" t="s">
        <v>61</v>
      </c>
      <c r="C1142" t="s">
        <v>12</v>
      </c>
      <c r="D1142">
        <v>112414</v>
      </c>
      <c r="F1142" s="7">
        <v>42445</v>
      </c>
      <c r="G1142" t="s">
        <v>102</v>
      </c>
      <c r="H1142">
        <v>0</v>
      </c>
      <c r="J1142" t="s">
        <v>12</v>
      </c>
      <c r="K1142">
        <v>112414</v>
      </c>
      <c r="L1142" t="s">
        <v>15</v>
      </c>
      <c r="M1142" t="s">
        <v>61</v>
      </c>
      <c r="N1142" s="12" t="s">
        <v>249</v>
      </c>
      <c r="R1142" s="13" t="e">
        <f>ROUND(IF(K1142=112414,W1142,IF(K1142=22115,X1142,Y1142))*AP1142,2)</f>
        <v>#VALUE!</v>
      </c>
      <c r="S1142" t="e">
        <f t="shared" si="58"/>
        <v>#VALUE!</v>
      </c>
      <c r="T1142"/>
      <c r="U1142" t="e">
        <f>SUMPRODUCT(--($D$2:M997=M1142), --($B$2:K997=22115),$H$2:Q997)</f>
        <v>#VALUE!</v>
      </c>
      <c r="V1142" t="e">
        <f>SUMPRODUCT(--($D$2:M997=M1142), --($B$2:K997=52815),$H$2:Q997)</f>
        <v>#VALUE!</v>
      </c>
      <c r="W1142" s="15" t="e">
        <f>T1142/S1142</f>
        <v>#VALUE!</v>
      </c>
      <c r="X1142" s="15" t="e">
        <f>U1142/S1142</f>
        <v>#VALUE!</v>
      </c>
      <c r="Y1142" s="15" t="e">
        <f>V1142/S1142</f>
        <v>#VALUE!</v>
      </c>
      <c r="Z1142" t="s">
        <v>243</v>
      </c>
      <c r="AB1142" t="s">
        <v>244</v>
      </c>
      <c r="AC1142" s="7">
        <f>AK1142</f>
        <v>42445</v>
      </c>
      <c r="AD1142" t="s">
        <v>102</v>
      </c>
      <c r="AF1142" t="str">
        <f>"Cash From "&amp;AI1142</f>
        <v>Cash From Dividend from TSRA - Mt - 112414</v>
      </c>
      <c r="AG1142" s="16" t="e">
        <f>R1142</f>
        <v>#VALUE!</v>
      </c>
      <c r="AI1142" t="str">
        <f t="shared" si="59"/>
        <v>Dividend from TSRA - Mt - 112414</v>
      </c>
      <c r="AK1142" s="18">
        <v>42445</v>
      </c>
      <c r="AL1142" s="19" t="s">
        <v>487</v>
      </c>
      <c r="AM1142" s="20" t="s">
        <v>328</v>
      </c>
      <c r="AN1142" s="20" t="s">
        <v>329</v>
      </c>
      <c r="AO1142" s="21" t="s">
        <v>329</v>
      </c>
      <c r="AP1142" s="22">
        <v>1.7</v>
      </c>
    </row>
    <row r="1143" spans="1:42" hidden="1" x14ac:dyDescent="0.35">
      <c r="A1143" t="s">
        <v>845</v>
      </c>
      <c r="B1143" t="s">
        <v>34</v>
      </c>
      <c r="C1143" t="s">
        <v>12</v>
      </c>
      <c r="D1143">
        <v>22115</v>
      </c>
      <c r="F1143" s="7">
        <v>42451</v>
      </c>
      <c r="G1143" t="s">
        <v>102</v>
      </c>
      <c r="H1143">
        <v>3.39</v>
      </c>
      <c r="J1143" t="s">
        <v>12</v>
      </c>
      <c r="K1143">
        <v>22115</v>
      </c>
      <c r="L1143" t="s">
        <v>15</v>
      </c>
      <c r="M1143" t="str">
        <f>M1141</f>
        <v>WSTG</v>
      </c>
      <c r="N1143" s="12" t="s">
        <v>249</v>
      </c>
      <c r="R1143" s="13" t="e">
        <f>ROUND(IF(K1143=112414,W1143,IF(K1143=22115,X1143,Y1143))*AP1141,2)</f>
        <v>#VALUE!</v>
      </c>
      <c r="S1143" t="e">
        <f t="shared" si="58"/>
        <v>#VALUE!</v>
      </c>
      <c r="T1143"/>
      <c r="U1143" t="e">
        <f>SUMPRODUCT(--($D$2:M1142=M1143), --($B$2:K1142=22115),$H$2:Q1142)</f>
        <v>#VALUE!</v>
      </c>
      <c r="V1143" t="e">
        <f>SUMPRODUCT(--($D$2:M1142=M1143), --($B$2:K1142=52815),$H$2:Q1142)</f>
        <v>#VALUE!</v>
      </c>
      <c r="W1143" s="15" t="e">
        <f>T1143/S1143</f>
        <v>#VALUE!</v>
      </c>
      <c r="X1143" s="15" t="e">
        <f>U1143/S1143</f>
        <v>#VALUE!</v>
      </c>
      <c r="Y1143" s="15" t="e">
        <f>V1143/S1143</f>
        <v>#VALUE!</v>
      </c>
      <c r="Z1143" t="s">
        <v>243</v>
      </c>
      <c r="AB1143" t="s">
        <v>244</v>
      </c>
      <c r="AC1143" s="7">
        <f>AC1141</f>
        <v>42443</v>
      </c>
      <c r="AD1143" t="s">
        <v>102</v>
      </c>
      <c r="AF1143" t="str">
        <f>"Cash From "&amp;AI1143</f>
        <v>Cash From Dividend from WSTG - Mt - 22115</v>
      </c>
      <c r="AG1143" s="16" t="e">
        <f>R1143</f>
        <v>#VALUE!</v>
      </c>
      <c r="AI1143" t="str">
        <f t="shared" si="59"/>
        <v>Dividend from WSTG - Mt - 22115</v>
      </c>
      <c r="AK1143" s="18"/>
      <c r="AL1143" s="19"/>
      <c r="AM1143" s="20"/>
      <c r="AN1143" s="20"/>
      <c r="AO1143" s="21"/>
      <c r="AP1143" s="22"/>
    </row>
    <row r="1144" spans="1:42" hidden="1" x14ac:dyDescent="0.35">
      <c r="A1144" t="s">
        <v>845</v>
      </c>
      <c r="B1144" t="s">
        <v>34</v>
      </c>
      <c r="C1144" t="s">
        <v>12</v>
      </c>
      <c r="D1144">
        <v>22115</v>
      </c>
      <c r="F1144" s="7">
        <v>42451</v>
      </c>
      <c r="G1144" t="s">
        <v>587</v>
      </c>
      <c r="H1144">
        <v>-3.39</v>
      </c>
      <c r="J1144" t="s">
        <v>12</v>
      </c>
      <c r="K1144">
        <v>22115</v>
      </c>
      <c r="L1144" t="s">
        <v>15</v>
      </c>
      <c r="M1144" t="str">
        <f>M1141</f>
        <v>WSTG</v>
      </c>
      <c r="S1144" t="e">
        <f t="shared" si="58"/>
        <v>#VALUE!</v>
      </c>
      <c r="T1144"/>
      <c r="U1144" t="e">
        <f>SUMPRODUCT(--($D$2:M1143=M1144), --($B$2:K1143=22115),$H$2:Q1143)</f>
        <v>#VALUE!</v>
      </c>
      <c r="V1144" t="e">
        <f>SUMPRODUCT(--($D$2:M1143=M1144), --($B$2:K1143=52815),$H$2:Q1143)</f>
        <v>#VALUE!</v>
      </c>
      <c r="W1144" s="15"/>
      <c r="X1144" s="15"/>
      <c r="Y1144" s="15"/>
      <c r="Z1144" t="s">
        <v>243</v>
      </c>
      <c r="AB1144" t="s">
        <v>244</v>
      </c>
      <c r="AC1144" s="7">
        <f>AC1141</f>
        <v>42443</v>
      </c>
      <c r="AD1144" t="str">
        <f>M1144&amp;" - "&amp;L1144&amp;" - "&amp;J1144&amp;" - "&amp;K1144</f>
        <v>WSTG - Div - Mt - 22115</v>
      </c>
      <c r="AG1144" s="13" t="e">
        <f>-AG1143</f>
        <v>#VALUE!</v>
      </c>
      <c r="AI1144" t="str">
        <f t="shared" si="59"/>
        <v>Dividend from WSTG - Mt - 22115</v>
      </c>
      <c r="AK1144" s="18"/>
      <c r="AL1144" s="19"/>
      <c r="AM1144" s="20"/>
      <c r="AN1144" s="20"/>
      <c r="AO1144" s="21"/>
      <c r="AP1144" s="22"/>
    </row>
    <row r="1145" spans="1:42" hidden="1" x14ac:dyDescent="0.35">
      <c r="A1145" t="s">
        <v>845</v>
      </c>
      <c r="B1145" t="s">
        <v>34</v>
      </c>
      <c r="C1145" t="s">
        <v>12</v>
      </c>
      <c r="D1145">
        <v>52815</v>
      </c>
      <c r="F1145" s="7">
        <v>42451</v>
      </c>
      <c r="G1145" t="s">
        <v>102</v>
      </c>
      <c r="H1145">
        <v>3.1</v>
      </c>
      <c r="J1145" t="s">
        <v>12</v>
      </c>
      <c r="K1145">
        <v>52815</v>
      </c>
      <c r="L1145" t="s">
        <v>15</v>
      </c>
      <c r="M1145" t="str">
        <f>M1143</f>
        <v>WSTG</v>
      </c>
      <c r="N1145" s="12" t="s">
        <v>249</v>
      </c>
      <c r="R1145" s="13" t="e">
        <f>AP1141-R1141-R1143</f>
        <v>#VALUE!</v>
      </c>
      <c r="S1145" t="e">
        <f t="shared" si="58"/>
        <v>#VALUE!</v>
      </c>
      <c r="T1145"/>
      <c r="U1145" t="e">
        <f>SUMPRODUCT(--($D$2:M1144=M1145), --($B$2:K1144=22115),$H$2:Q1144)</f>
        <v>#VALUE!</v>
      </c>
      <c r="V1145" t="e">
        <f>SUMPRODUCT(--($D$2:M1144=M1145), --($B$2:K1144=52815),$H$2:Q1144)</f>
        <v>#VALUE!</v>
      </c>
      <c r="W1145" s="15" t="e">
        <f>T1145/S1145</f>
        <v>#VALUE!</v>
      </c>
      <c r="X1145" s="15" t="e">
        <f>U1145/S1145</f>
        <v>#VALUE!</v>
      </c>
      <c r="Y1145" s="15" t="e">
        <f>V1145/S1145</f>
        <v>#VALUE!</v>
      </c>
      <c r="Z1145" t="s">
        <v>243</v>
      </c>
      <c r="AB1145" t="s">
        <v>244</v>
      </c>
      <c r="AC1145" s="7">
        <f>AC1143</f>
        <v>42443</v>
      </c>
      <c r="AD1145" t="s">
        <v>102</v>
      </c>
      <c r="AF1145" t="str">
        <f>"Cash From "&amp;AI1145</f>
        <v>Cash From Dividend from WSTG - Mt - 52815</v>
      </c>
      <c r="AG1145" s="16" t="e">
        <f>R1145</f>
        <v>#VALUE!</v>
      </c>
      <c r="AI1145" t="str">
        <f t="shared" si="59"/>
        <v>Dividend from WSTG - Mt - 52815</v>
      </c>
      <c r="AK1145" s="18"/>
      <c r="AL1145" s="19"/>
      <c r="AM1145" s="20"/>
      <c r="AN1145" s="20"/>
      <c r="AO1145" s="21"/>
      <c r="AP1145" s="22"/>
    </row>
    <row r="1146" spans="1:42" hidden="1" x14ac:dyDescent="0.35">
      <c r="A1146" t="s">
        <v>845</v>
      </c>
      <c r="B1146" t="s">
        <v>34</v>
      </c>
      <c r="C1146" t="s">
        <v>12</v>
      </c>
      <c r="D1146">
        <v>52815</v>
      </c>
      <c r="F1146" s="7">
        <v>42451</v>
      </c>
      <c r="G1146" t="s">
        <v>587</v>
      </c>
      <c r="H1146">
        <v>-3.1</v>
      </c>
      <c r="J1146" t="s">
        <v>12</v>
      </c>
      <c r="K1146">
        <v>52815</v>
      </c>
      <c r="L1146" t="s">
        <v>15</v>
      </c>
      <c r="M1146" t="str">
        <f>M1143</f>
        <v>WSTG</v>
      </c>
      <c r="S1146" t="e">
        <f t="shared" si="58"/>
        <v>#VALUE!</v>
      </c>
      <c r="T1146"/>
      <c r="U1146" t="e">
        <f>SUMPRODUCT(--($D$2:M1145=M1146), --($B$2:K1145=22115),$H$2:Q1145)</f>
        <v>#VALUE!</v>
      </c>
      <c r="V1146" t="e">
        <f>SUMPRODUCT(--($D$2:M1145=M1146), --($B$2:K1145=52815),$H$2:Q1145)</f>
        <v>#VALUE!</v>
      </c>
      <c r="W1146" s="15"/>
      <c r="X1146" s="15"/>
      <c r="Y1146" s="15"/>
      <c r="Z1146" t="s">
        <v>243</v>
      </c>
      <c r="AB1146" t="s">
        <v>244</v>
      </c>
      <c r="AC1146" s="7">
        <f>AC1143</f>
        <v>42443</v>
      </c>
      <c r="AD1146" t="str">
        <f>M1146&amp;" - "&amp;L1146&amp;" - "&amp;J1146&amp;" - "&amp;K1146</f>
        <v>WSTG - Div - Mt - 52815</v>
      </c>
      <c r="AG1146" s="13" t="e">
        <f>-AG1145</f>
        <v>#VALUE!</v>
      </c>
      <c r="AI1146" t="str">
        <f t="shared" si="59"/>
        <v>Dividend from WSTG - Mt - 52815</v>
      </c>
      <c r="AK1146" s="18"/>
      <c r="AL1146" s="19"/>
      <c r="AM1146" s="20"/>
      <c r="AN1146" s="20"/>
      <c r="AO1146" s="21"/>
      <c r="AP1146" s="22"/>
    </row>
    <row r="1147" spans="1:42" hidden="1" x14ac:dyDescent="0.35">
      <c r="A1147" t="s">
        <v>845</v>
      </c>
      <c r="B1147" t="s">
        <v>34</v>
      </c>
      <c r="C1147" t="s">
        <v>12</v>
      </c>
      <c r="D1147">
        <v>112414</v>
      </c>
      <c r="F1147" s="7">
        <v>42451</v>
      </c>
      <c r="G1147" t="s">
        <v>587</v>
      </c>
      <c r="H1147">
        <v>0</v>
      </c>
      <c r="J1147" t="s">
        <v>12</v>
      </c>
      <c r="K1147">
        <v>112414</v>
      </c>
      <c r="L1147" t="s">
        <v>15</v>
      </c>
      <c r="M1147" t="str">
        <f>M1146</f>
        <v>WSTG</v>
      </c>
      <c r="N1147" s="12">
        <f>AL1146</f>
        <v>0</v>
      </c>
      <c r="O1147" s="12" t="e">
        <f>LEFT(N1147,(FIND(" ",N1147,1)-1))</f>
        <v>#VALUE!</v>
      </c>
      <c r="P1147" s="12" t="e">
        <f>_xlfn.NUMBERVALUE(O1147)=S1147</f>
        <v>#VALUE!</v>
      </c>
      <c r="S1147" t="e">
        <f t="shared" si="58"/>
        <v>#VALUE!</v>
      </c>
      <c r="T1147"/>
      <c r="U1147" t="e">
        <f>SUMPRODUCT(--($D$2:M1146=M1147), --($B$2:K1146=22115),$H$2:Q1146)</f>
        <v>#VALUE!</v>
      </c>
      <c r="V1147" t="e">
        <f>SUMPRODUCT(--($D$2:M1146=M1147), --($B$2:K1146=52815),$H$2:Q1146)</f>
        <v>#VALUE!</v>
      </c>
      <c r="W1147" s="15"/>
      <c r="X1147" s="15"/>
      <c r="Y1147" s="15"/>
      <c r="Z1147" t="s">
        <v>243</v>
      </c>
      <c r="AB1147" t="s">
        <v>244</v>
      </c>
      <c r="AC1147" s="7">
        <f>AC1146</f>
        <v>42443</v>
      </c>
      <c r="AD1147" t="str">
        <f>M1147&amp;" - "&amp;L1147&amp;" - "&amp;J1147&amp;" - "&amp;K1147</f>
        <v>WSTG - Div - Mt - 112414</v>
      </c>
      <c r="AG1147" s="13" t="e">
        <f>-AG1146</f>
        <v>#VALUE!</v>
      </c>
      <c r="AI1147" t="str">
        <f t="shared" si="59"/>
        <v>Dividend from WSTG - Mt - 112414</v>
      </c>
      <c r="AK1147" s="18"/>
      <c r="AL1147" s="19"/>
      <c r="AM1147" s="20"/>
      <c r="AN1147" s="20"/>
      <c r="AO1147" s="21"/>
      <c r="AP1147" s="22"/>
    </row>
    <row r="1148" spans="1:42" hidden="1" x14ac:dyDescent="0.35">
      <c r="A1148" t="s">
        <v>845</v>
      </c>
      <c r="B1148" t="s">
        <v>34</v>
      </c>
      <c r="C1148" t="s">
        <v>12</v>
      </c>
      <c r="D1148">
        <v>112414</v>
      </c>
      <c r="F1148" s="7">
        <v>42451</v>
      </c>
      <c r="G1148" t="s">
        <v>102</v>
      </c>
      <c r="H1148">
        <v>0</v>
      </c>
      <c r="J1148" t="s">
        <v>12</v>
      </c>
      <c r="K1148">
        <v>112414</v>
      </c>
      <c r="L1148" t="s">
        <v>15</v>
      </c>
      <c r="M1148" t="s">
        <v>34</v>
      </c>
      <c r="N1148" s="12" t="s">
        <v>249</v>
      </c>
      <c r="R1148" s="13" t="e">
        <f>ROUND(IF(K1148=112414,W1148,IF(K1148=22115,X1148,Y1148))*AP1148,2)</f>
        <v>#VALUE!</v>
      </c>
      <c r="S1148" t="e">
        <f t="shared" si="58"/>
        <v>#VALUE!</v>
      </c>
      <c r="T1148"/>
      <c r="U1148" t="e">
        <f>SUMPRODUCT(--($D$2:M1147=M1148), --($B$2:K1147=22115),$H$2:Q1147)</f>
        <v>#VALUE!</v>
      </c>
      <c r="V1148" t="e">
        <f>SUMPRODUCT(--($D$2:M1147=M1148), --($B$2:K1147=52815),$H$2:Q1147)</f>
        <v>#VALUE!</v>
      </c>
      <c r="W1148" s="15" t="e">
        <f>T1148/S1148</f>
        <v>#VALUE!</v>
      </c>
      <c r="X1148" s="15" t="e">
        <f>U1148/S1148</f>
        <v>#VALUE!</v>
      </c>
      <c r="Y1148" s="15" t="e">
        <f>V1148/S1148</f>
        <v>#VALUE!</v>
      </c>
      <c r="Z1148" t="s">
        <v>243</v>
      </c>
      <c r="AB1148" t="s">
        <v>244</v>
      </c>
      <c r="AC1148" s="7">
        <f>AK1148</f>
        <v>42451</v>
      </c>
      <c r="AD1148" t="s">
        <v>102</v>
      </c>
      <c r="AF1148" t="str">
        <f>"Cash From "&amp;AI1148</f>
        <v>Cash From Dividend from GME - Mt - 112414</v>
      </c>
      <c r="AG1148" s="16" t="e">
        <f>R1148</f>
        <v>#VALUE!</v>
      </c>
      <c r="AI1148" t="str">
        <f t="shared" si="59"/>
        <v>Dividend from GME - Mt - 112414</v>
      </c>
      <c r="AK1148" s="18">
        <v>42451</v>
      </c>
      <c r="AL1148" s="19" t="s">
        <v>488</v>
      </c>
      <c r="AM1148" s="20" t="s">
        <v>328</v>
      </c>
      <c r="AN1148" s="20" t="s">
        <v>329</v>
      </c>
      <c r="AO1148" s="21" t="s">
        <v>329</v>
      </c>
      <c r="AP1148" s="22">
        <v>6.49</v>
      </c>
    </row>
    <row r="1149" spans="1:42" hidden="1" x14ac:dyDescent="0.35">
      <c r="A1149" t="s">
        <v>317</v>
      </c>
      <c r="C1149" t="s">
        <v>12</v>
      </c>
      <c r="F1149" s="7">
        <v>42452</v>
      </c>
      <c r="G1149" t="s">
        <v>101</v>
      </c>
      <c r="H1149">
        <v>6106.59</v>
      </c>
      <c r="S1149"/>
      <c r="T1149"/>
      <c r="U1149"/>
      <c r="V1149"/>
      <c r="W1149" s="15"/>
      <c r="X1149" s="15"/>
      <c r="Y1149" s="15"/>
      <c r="Z1149" t="s">
        <v>243</v>
      </c>
      <c r="AB1149" t="s">
        <v>244</v>
      </c>
      <c r="AC1149" s="7">
        <f>AC1148</f>
        <v>42451</v>
      </c>
      <c r="AD1149" t="s">
        <v>101</v>
      </c>
      <c r="AG1149" s="13" t="e">
        <f>-AG1148</f>
        <v>#VALUE!</v>
      </c>
      <c r="AI1149" t="s">
        <v>318</v>
      </c>
      <c r="AK1149" s="18"/>
      <c r="AL1149" s="19"/>
      <c r="AM1149" s="20"/>
      <c r="AN1149" s="20"/>
      <c r="AO1149" s="21"/>
      <c r="AP1149" s="22"/>
    </row>
    <row r="1150" spans="1:42" hidden="1" x14ac:dyDescent="0.35">
      <c r="A1150" t="s">
        <v>317</v>
      </c>
      <c r="C1150" t="s">
        <v>12</v>
      </c>
      <c r="F1150" s="7">
        <v>42452</v>
      </c>
      <c r="G1150" t="s">
        <v>102</v>
      </c>
      <c r="H1150">
        <v>-6106.59</v>
      </c>
      <c r="S1150"/>
      <c r="T1150"/>
      <c r="U1150"/>
      <c r="V1150"/>
      <c r="W1150" s="15"/>
      <c r="X1150" s="15"/>
      <c r="Y1150" s="15"/>
      <c r="Z1150" t="s">
        <v>243</v>
      </c>
      <c r="AB1150" t="s">
        <v>244</v>
      </c>
      <c r="AC1150" s="7">
        <f>AK1150</f>
        <v>42452</v>
      </c>
      <c r="AD1150" t="s">
        <v>102</v>
      </c>
      <c r="AF1150" t="s">
        <v>317</v>
      </c>
      <c r="AG1150" s="13">
        <f>AP1150</f>
        <v>-6106.59</v>
      </c>
      <c r="AI1150" t="s">
        <v>318</v>
      </c>
      <c r="AK1150" s="18">
        <v>42452</v>
      </c>
      <c r="AL1150" s="19" t="s">
        <v>344</v>
      </c>
      <c r="AM1150" s="20" t="s">
        <v>345</v>
      </c>
      <c r="AN1150" s="20" t="s">
        <v>329</v>
      </c>
      <c r="AO1150" s="21" t="s">
        <v>329</v>
      </c>
      <c r="AP1150" s="22">
        <v>-6106.59</v>
      </c>
    </row>
    <row r="1151" spans="1:42" hidden="1" x14ac:dyDescent="0.35">
      <c r="A1151" t="s">
        <v>838</v>
      </c>
      <c r="B1151" t="s">
        <v>40</v>
      </c>
      <c r="C1151" t="s">
        <v>12</v>
      </c>
      <c r="D1151">
        <v>22115</v>
      </c>
      <c r="F1151" s="7">
        <v>42453</v>
      </c>
      <c r="G1151" t="s">
        <v>852</v>
      </c>
      <c r="H1151">
        <v>6.34</v>
      </c>
      <c r="J1151" t="s">
        <v>12</v>
      </c>
      <c r="K1151">
        <v>22115</v>
      </c>
      <c r="L1151" t="s">
        <v>17</v>
      </c>
      <c r="M1151" t="str">
        <f>M1148</f>
        <v>GME</v>
      </c>
      <c r="S1151" t="e">
        <f t="shared" ref="S1151:S1180" si="60">SUM(T1151:V1151)</f>
        <v>#VALUE!</v>
      </c>
      <c r="T1151"/>
      <c r="U1151" t="e">
        <f>SUMPRODUCT(--($D$2:M1150=M1151), --($B$2:K1150=22115),$H$2:Q1150)</f>
        <v>#VALUE!</v>
      </c>
      <c r="V1151" t="e">
        <f>SUMPRODUCT(--($D$2:M1150=M1151), --($B$2:K1150=52815),$H$2:Q1150)</f>
        <v>#VALUE!</v>
      </c>
      <c r="W1151" s="15"/>
      <c r="X1151" s="15"/>
      <c r="Y1151" s="15"/>
      <c r="Z1151" t="s">
        <v>243</v>
      </c>
      <c r="AB1151" t="s">
        <v>244</v>
      </c>
      <c r="AC1151" s="7">
        <f>AC1148</f>
        <v>42451</v>
      </c>
      <c r="AD1151" t="str">
        <f>M1151&amp;" - "&amp;L1151&amp;" - "&amp;J1151&amp;" - "&amp;K1151</f>
        <v>GME - Foreign Tax Wi - Mt - 22115</v>
      </c>
      <c r="AG1151" s="13">
        <f>-AG1150</f>
        <v>6106.59</v>
      </c>
      <c r="AI1151" t="str">
        <f t="shared" ref="AI1151:AI1156" si="61">"Foreign Tax Withholding for "&amp;M1151&amp;" - "&amp;J1151&amp;" - "&amp;K1151</f>
        <v>Foreign Tax Withholding for GME - Mt - 22115</v>
      </c>
      <c r="AK1151" s="18"/>
      <c r="AL1151" s="19"/>
      <c r="AM1151" s="20"/>
      <c r="AN1151" s="20"/>
      <c r="AO1151" s="21"/>
      <c r="AP1151" s="22"/>
    </row>
    <row r="1152" spans="1:42" hidden="1" x14ac:dyDescent="0.35">
      <c r="A1152" t="s">
        <v>838</v>
      </c>
      <c r="B1152" t="s">
        <v>40</v>
      </c>
      <c r="C1152" t="s">
        <v>12</v>
      </c>
      <c r="D1152">
        <v>22115</v>
      </c>
      <c r="F1152" s="7">
        <v>42453</v>
      </c>
      <c r="G1152" t="s">
        <v>102</v>
      </c>
      <c r="H1152">
        <v>-6.34</v>
      </c>
      <c r="J1152" t="s">
        <v>12</v>
      </c>
      <c r="K1152">
        <v>22115</v>
      </c>
      <c r="L1152" t="s">
        <v>17</v>
      </c>
      <c r="M1152">
        <f>M1150</f>
        <v>0</v>
      </c>
      <c r="N1152" s="12" t="s">
        <v>249</v>
      </c>
      <c r="R1152" s="13" t="e">
        <f>ROUND(IF(K1152=112414,W1152,IF(K1152=22115,X1152,Y1152))*AP1150,2)</f>
        <v>#VALUE!</v>
      </c>
      <c r="S1152" t="e">
        <f t="shared" si="60"/>
        <v>#VALUE!</v>
      </c>
      <c r="T1152"/>
      <c r="U1152" t="e">
        <f>SUMPRODUCT(--($D$2:M1151=M1152), --($B$2:K1151=22115),$H$2:Q1151)</f>
        <v>#VALUE!</v>
      </c>
      <c r="V1152" t="e">
        <f>SUMPRODUCT(--($D$2:M1151=M1152), --($B$2:K1151=52815),$H$2:Q1151)</f>
        <v>#VALUE!</v>
      </c>
      <c r="W1152" s="15" t="e">
        <f>T1152/S1152</f>
        <v>#VALUE!</v>
      </c>
      <c r="X1152" s="15" t="e">
        <f>U1152/S1152</f>
        <v>#VALUE!</v>
      </c>
      <c r="Y1152" s="15" t="e">
        <f>V1152/S1152</f>
        <v>#VALUE!</v>
      </c>
      <c r="Z1152" t="s">
        <v>243</v>
      </c>
      <c r="AB1152" t="s">
        <v>244</v>
      </c>
      <c r="AC1152" s="7">
        <f>AC1150</f>
        <v>42452</v>
      </c>
      <c r="AD1152" t="s">
        <v>102</v>
      </c>
      <c r="AF1152" t="str">
        <f>"Cash To "&amp;AI1152</f>
        <v>Cash To Foreign Tax Withholding for 0 - Mt - 22115</v>
      </c>
      <c r="AG1152" s="16" t="e">
        <f>R1152</f>
        <v>#VALUE!</v>
      </c>
      <c r="AI1152" t="str">
        <f t="shared" si="61"/>
        <v>Foreign Tax Withholding for 0 - Mt - 22115</v>
      </c>
      <c r="AK1152" s="18"/>
      <c r="AL1152" s="19"/>
      <c r="AM1152" s="20"/>
      <c r="AN1152" s="20"/>
      <c r="AO1152" s="21"/>
      <c r="AP1152" s="22"/>
    </row>
    <row r="1153" spans="1:42" hidden="1" x14ac:dyDescent="0.35">
      <c r="A1153" t="s">
        <v>838</v>
      </c>
      <c r="B1153" t="s">
        <v>40</v>
      </c>
      <c r="C1153" t="s">
        <v>12</v>
      </c>
      <c r="D1153">
        <v>52815</v>
      </c>
      <c r="F1153" s="7">
        <v>42453</v>
      </c>
      <c r="G1153" t="s">
        <v>102</v>
      </c>
      <c r="H1153">
        <v>0</v>
      </c>
      <c r="J1153" t="s">
        <v>12</v>
      </c>
      <c r="K1153">
        <v>52815</v>
      </c>
      <c r="L1153" t="s">
        <v>17</v>
      </c>
      <c r="M1153" t="str">
        <f>M1151</f>
        <v>GME</v>
      </c>
      <c r="N1153" s="12" t="s">
        <v>249</v>
      </c>
      <c r="R1153" s="13">
        <f>AP1149-R1149-R1151</f>
        <v>0</v>
      </c>
      <c r="S1153" t="e">
        <f t="shared" si="60"/>
        <v>#VALUE!</v>
      </c>
      <c r="T1153"/>
      <c r="U1153" t="e">
        <f>SUMPRODUCT(--($D$2:M1152=M1153), --($B$2:K1152=22115),$H$2:Q1152)</f>
        <v>#VALUE!</v>
      </c>
      <c r="V1153" t="e">
        <f>SUMPRODUCT(--($D$2:M1152=M1153), --($B$2:K1152=52815),$H$2:Q1152)</f>
        <v>#VALUE!</v>
      </c>
      <c r="W1153" s="15" t="e">
        <f>T1153/S1153</f>
        <v>#VALUE!</v>
      </c>
      <c r="X1153" s="15" t="e">
        <f>U1153/S1153</f>
        <v>#VALUE!</v>
      </c>
      <c r="Y1153" s="15" t="e">
        <f>V1153/S1153</f>
        <v>#VALUE!</v>
      </c>
      <c r="Z1153" t="s">
        <v>243</v>
      </c>
      <c r="AB1153" t="s">
        <v>244</v>
      </c>
      <c r="AC1153" s="7">
        <f>AC1151</f>
        <v>42451</v>
      </c>
      <c r="AD1153" t="s">
        <v>102</v>
      </c>
      <c r="AF1153" t="str">
        <f>"Cash To "&amp;AI1153</f>
        <v>Cash To Foreign Tax Withholding for GME - Mt - 52815</v>
      </c>
      <c r="AG1153" s="16">
        <f>R1153</f>
        <v>0</v>
      </c>
      <c r="AI1153" t="str">
        <f t="shared" si="61"/>
        <v>Foreign Tax Withholding for GME - Mt - 52815</v>
      </c>
      <c r="AK1153" s="18"/>
      <c r="AL1153" s="19"/>
      <c r="AM1153" s="20"/>
      <c r="AN1153" s="20"/>
      <c r="AO1153" s="21"/>
      <c r="AP1153" s="22"/>
    </row>
    <row r="1154" spans="1:42" hidden="1" x14ac:dyDescent="0.35">
      <c r="A1154" t="s">
        <v>838</v>
      </c>
      <c r="B1154" t="s">
        <v>40</v>
      </c>
      <c r="C1154" t="s">
        <v>12</v>
      </c>
      <c r="D1154">
        <v>52815</v>
      </c>
      <c r="F1154" s="7">
        <v>42453</v>
      </c>
      <c r="G1154" t="s">
        <v>854</v>
      </c>
      <c r="H1154">
        <v>0</v>
      </c>
      <c r="J1154" t="s">
        <v>12</v>
      </c>
      <c r="K1154">
        <v>52815</v>
      </c>
      <c r="L1154" t="s">
        <v>17</v>
      </c>
      <c r="M1154" t="str">
        <f>M1151</f>
        <v>GME</v>
      </c>
      <c r="S1154" t="e">
        <f t="shared" si="60"/>
        <v>#VALUE!</v>
      </c>
      <c r="T1154"/>
      <c r="U1154" t="e">
        <f>SUMPRODUCT(--($D$2:M1153=M1154), --($B$2:K1153=22115),$H$2:Q1153)</f>
        <v>#VALUE!</v>
      </c>
      <c r="V1154" t="e">
        <f>SUMPRODUCT(--($D$2:M1153=M1154), --($B$2:K1153=52815),$H$2:Q1153)</f>
        <v>#VALUE!</v>
      </c>
      <c r="W1154" s="15"/>
      <c r="X1154" s="15"/>
      <c r="Y1154" s="15"/>
      <c r="Z1154" t="s">
        <v>243</v>
      </c>
      <c r="AB1154" t="s">
        <v>244</v>
      </c>
      <c r="AC1154" s="7">
        <f>AC1151</f>
        <v>42451</v>
      </c>
      <c r="AD1154" t="str">
        <f>M1154&amp;" - "&amp;L1154&amp;" - "&amp;J1154&amp;" - "&amp;K1154</f>
        <v>GME - Foreign Tax Wi - Mt - 52815</v>
      </c>
      <c r="AG1154" s="13">
        <f>-AG1153</f>
        <v>0</v>
      </c>
      <c r="AI1154" t="str">
        <f t="shared" si="61"/>
        <v>Foreign Tax Withholding for GME - Mt - 52815</v>
      </c>
      <c r="AK1154" s="18"/>
      <c r="AL1154" s="19"/>
      <c r="AM1154" s="20"/>
      <c r="AN1154" s="20"/>
      <c r="AO1154" s="21"/>
      <c r="AP1154" s="22"/>
    </row>
    <row r="1155" spans="1:42" hidden="1" x14ac:dyDescent="0.35">
      <c r="A1155" t="s">
        <v>838</v>
      </c>
      <c r="B1155" t="s">
        <v>40</v>
      </c>
      <c r="C1155" t="s">
        <v>12</v>
      </c>
      <c r="D1155">
        <v>112414</v>
      </c>
      <c r="F1155" s="7">
        <v>42453</v>
      </c>
      <c r="G1155" t="s">
        <v>102</v>
      </c>
      <c r="H1155">
        <v>0</v>
      </c>
      <c r="J1155" t="s">
        <v>12</v>
      </c>
      <c r="K1155">
        <v>112414</v>
      </c>
      <c r="L1155" t="s">
        <v>17</v>
      </c>
      <c r="M1155" t="s">
        <v>40</v>
      </c>
      <c r="N1155" s="12" t="s">
        <v>249</v>
      </c>
      <c r="R1155" s="13" t="e">
        <f>ROUND(IF(K1155=112414,W1155,IF(K1155=22115,X1155,Y1155))*AP1155,2)</f>
        <v>#VALUE!</v>
      </c>
      <c r="S1155" t="e">
        <f t="shared" si="60"/>
        <v>#VALUE!</v>
      </c>
      <c r="T1155"/>
      <c r="U1155" t="e">
        <f>SUMPRODUCT(--($D$2:M1154=M1155), --($B$2:K1154=22115),$H$2:Q1154)</f>
        <v>#VALUE!</v>
      </c>
      <c r="V1155" t="e">
        <f>SUMPRODUCT(--($D$2:M1154=M1155), --($B$2:K1154=52815),$H$2:Q1154)</f>
        <v>#VALUE!</v>
      </c>
      <c r="W1155" s="15" t="e">
        <f>T1155/S1155</f>
        <v>#VALUE!</v>
      </c>
      <c r="X1155" s="15" t="e">
        <f>U1155/S1155</f>
        <v>#VALUE!</v>
      </c>
      <c r="Y1155" s="15" t="e">
        <f>V1155/S1155</f>
        <v>#VALUE!</v>
      </c>
      <c r="Z1155" t="s">
        <v>243</v>
      </c>
      <c r="AB1155" t="s">
        <v>244</v>
      </c>
      <c r="AC1155" s="7">
        <f>AK1155</f>
        <v>42453</v>
      </c>
      <c r="AD1155" t="s">
        <v>102</v>
      </c>
      <c r="AF1155" t="str">
        <f>"Cash To "&amp;AI1155</f>
        <v>Cash To Foreign Tax Withholding for MNDO - Mt - 112414</v>
      </c>
      <c r="AG1155" s="16" t="e">
        <f>R1155</f>
        <v>#VALUE!</v>
      </c>
      <c r="AI1155" t="str">
        <f t="shared" si="61"/>
        <v>Foreign Tax Withholding for MNDO - Mt - 112414</v>
      </c>
      <c r="AK1155" s="18">
        <v>42453</v>
      </c>
      <c r="AL1155" s="19" t="s">
        <v>490</v>
      </c>
      <c r="AM1155" s="20" t="s">
        <v>338</v>
      </c>
      <c r="AN1155" s="20" t="s">
        <v>329</v>
      </c>
      <c r="AO1155" s="21" t="s">
        <v>329</v>
      </c>
      <c r="AP1155" s="22">
        <v>-6.34</v>
      </c>
    </row>
    <row r="1156" spans="1:42" hidden="1" x14ac:dyDescent="0.35">
      <c r="A1156" t="s">
        <v>838</v>
      </c>
      <c r="B1156" t="s">
        <v>40</v>
      </c>
      <c r="C1156" t="s">
        <v>12</v>
      </c>
      <c r="D1156">
        <v>112414</v>
      </c>
      <c r="F1156" s="7">
        <v>42453</v>
      </c>
      <c r="G1156" t="s">
        <v>853</v>
      </c>
      <c r="H1156">
        <v>0</v>
      </c>
      <c r="J1156" t="s">
        <v>12</v>
      </c>
      <c r="K1156">
        <v>112414</v>
      </c>
      <c r="L1156" t="s">
        <v>17</v>
      </c>
      <c r="M1156" t="str">
        <f>M1155</f>
        <v>MNDO</v>
      </c>
      <c r="N1156" s="12" t="str">
        <f>AL1155</f>
        <v>98.6000- SHRS MIND C T I LTD SHS ISIN#IL0010851827 RD 03/10 PD 03/24/16</v>
      </c>
      <c r="O1156" s="12">
        <v>98.6</v>
      </c>
      <c r="P1156" s="12" t="e">
        <f>_xlfn.NUMBERVALUE(O1156)=S1156</f>
        <v>#VALUE!</v>
      </c>
      <c r="S1156" t="e">
        <f t="shared" si="60"/>
        <v>#VALUE!</v>
      </c>
      <c r="T1156"/>
      <c r="U1156" t="e">
        <f>SUMPRODUCT(--($D$2:M1155=M1156), --($B$2:K1155=22115),$H$2:Q1155)</f>
        <v>#VALUE!</v>
      </c>
      <c r="V1156" t="e">
        <f>SUMPRODUCT(--($D$2:M1155=M1156), --($B$2:K1155=52815),$H$2:Q1155)</f>
        <v>#VALUE!</v>
      </c>
      <c r="W1156" s="15"/>
      <c r="X1156" s="15"/>
      <c r="Y1156" s="15"/>
      <c r="Z1156" t="s">
        <v>243</v>
      </c>
      <c r="AB1156" t="s">
        <v>244</v>
      </c>
      <c r="AC1156" s="7">
        <f>AC1155</f>
        <v>42453</v>
      </c>
      <c r="AD1156" t="str">
        <f>M1156&amp;" - "&amp;L1156&amp;" - "&amp;J1156&amp;" - "&amp;K1156</f>
        <v>MNDO - Foreign Tax Wi - Mt - 112414</v>
      </c>
      <c r="AG1156" s="13" t="e">
        <f>-AG1155</f>
        <v>#VALUE!</v>
      </c>
      <c r="AI1156" t="str">
        <f t="shared" si="61"/>
        <v>Foreign Tax Withholding for MNDO - Mt - 112414</v>
      </c>
      <c r="AK1156" s="18"/>
      <c r="AL1156" s="19"/>
      <c r="AM1156" s="20"/>
      <c r="AN1156" s="20"/>
      <c r="AO1156" s="21"/>
      <c r="AP1156" s="22"/>
    </row>
    <row r="1157" spans="1:42" hidden="1" x14ac:dyDescent="0.35">
      <c r="A1157" t="s">
        <v>845</v>
      </c>
      <c r="B1157" t="s">
        <v>40</v>
      </c>
      <c r="C1157" t="s">
        <v>12</v>
      </c>
      <c r="D1157">
        <v>22115</v>
      </c>
      <c r="F1157" s="7">
        <v>42453</v>
      </c>
      <c r="G1157" t="s">
        <v>102</v>
      </c>
      <c r="H1157">
        <v>26.62</v>
      </c>
      <c r="J1157" t="s">
        <v>12</v>
      </c>
      <c r="K1157">
        <v>22115</v>
      </c>
      <c r="L1157" t="s">
        <v>15</v>
      </c>
      <c r="M1157" t="str">
        <f>M1155</f>
        <v>MNDO</v>
      </c>
      <c r="N1157" s="12" t="s">
        <v>249</v>
      </c>
      <c r="R1157" s="13" t="e">
        <f>ROUND(IF(K1157=112414,W1157,IF(K1157=22115,X1157,Y1157))*AP1155,2)</f>
        <v>#VALUE!</v>
      </c>
      <c r="S1157" t="e">
        <f t="shared" si="60"/>
        <v>#VALUE!</v>
      </c>
      <c r="T1157"/>
      <c r="U1157" t="e">
        <f>SUMPRODUCT(--($D$2:M1156=M1157), --($B$2:K1156=22115),$H$2:Q1156)</f>
        <v>#VALUE!</v>
      </c>
      <c r="V1157" t="e">
        <f>SUMPRODUCT(--($D$2:M1156=M1157), --($B$2:K1156=52815),$H$2:Q1156)</f>
        <v>#VALUE!</v>
      </c>
      <c r="W1157" s="15" t="e">
        <f>T1157/S1157</f>
        <v>#VALUE!</v>
      </c>
      <c r="X1157" s="15" t="e">
        <f>U1157/S1157</f>
        <v>#VALUE!</v>
      </c>
      <c r="Y1157" s="15" t="e">
        <f>V1157/S1157</f>
        <v>#VALUE!</v>
      </c>
      <c r="Z1157" t="s">
        <v>243</v>
      </c>
      <c r="AB1157" t="s">
        <v>244</v>
      </c>
      <c r="AC1157" s="7">
        <f>AC1155</f>
        <v>42453</v>
      </c>
      <c r="AD1157" t="s">
        <v>102</v>
      </c>
      <c r="AF1157" t="str">
        <f>"Cash From "&amp;AI1157</f>
        <v>Cash From Dividend from MNDO - Mt - 22115</v>
      </c>
      <c r="AG1157" s="16" t="e">
        <f>R1157</f>
        <v>#VALUE!</v>
      </c>
      <c r="AI1157" t="str">
        <f t="shared" ref="AI1157:AI1180" si="62">"Dividend from "&amp;M1157&amp;" - "&amp;J1157&amp;" - "&amp;K1157</f>
        <v>Dividend from MNDO - Mt - 22115</v>
      </c>
      <c r="AK1157" s="18"/>
      <c r="AL1157" s="19"/>
      <c r="AM1157" s="20"/>
      <c r="AN1157" s="20"/>
      <c r="AO1157" s="21"/>
      <c r="AP1157" s="22"/>
    </row>
    <row r="1158" spans="1:42" hidden="1" x14ac:dyDescent="0.35">
      <c r="A1158" t="s">
        <v>845</v>
      </c>
      <c r="B1158" t="s">
        <v>40</v>
      </c>
      <c r="C1158" t="s">
        <v>12</v>
      </c>
      <c r="D1158">
        <v>22115</v>
      </c>
      <c r="F1158" s="7">
        <v>42453</v>
      </c>
      <c r="G1158" t="s">
        <v>587</v>
      </c>
      <c r="H1158">
        <v>-26.62</v>
      </c>
      <c r="J1158" t="s">
        <v>12</v>
      </c>
      <c r="K1158">
        <v>22115</v>
      </c>
      <c r="L1158" t="s">
        <v>15</v>
      </c>
      <c r="M1158" t="str">
        <f>M1155</f>
        <v>MNDO</v>
      </c>
      <c r="S1158" t="e">
        <f t="shared" si="60"/>
        <v>#VALUE!</v>
      </c>
      <c r="T1158"/>
      <c r="U1158" t="e">
        <f>SUMPRODUCT(--($D$2:M1157=M1158), --($B$2:K1157=22115),$H$2:Q1157)</f>
        <v>#VALUE!</v>
      </c>
      <c r="V1158" t="e">
        <f>SUMPRODUCT(--($D$2:M1157=M1158), --($B$2:K1157=52815),$H$2:Q1157)</f>
        <v>#VALUE!</v>
      </c>
      <c r="W1158" s="15"/>
      <c r="X1158" s="15"/>
      <c r="Y1158" s="15"/>
      <c r="Z1158" t="s">
        <v>243</v>
      </c>
      <c r="AB1158" t="s">
        <v>244</v>
      </c>
      <c r="AC1158" s="7">
        <f>AC1155</f>
        <v>42453</v>
      </c>
      <c r="AD1158" t="str">
        <f>M1158&amp;" - "&amp;L1158&amp;" - "&amp;J1158&amp;" - "&amp;K1158</f>
        <v>MNDO - Div - Mt - 22115</v>
      </c>
      <c r="AG1158" s="13" t="e">
        <f>-AG1157</f>
        <v>#VALUE!</v>
      </c>
      <c r="AI1158" t="str">
        <f t="shared" si="62"/>
        <v>Dividend from MNDO - Mt - 22115</v>
      </c>
      <c r="AK1158" s="18"/>
      <c r="AL1158" s="19"/>
      <c r="AM1158" s="20"/>
      <c r="AN1158" s="20"/>
      <c r="AO1158" s="21"/>
      <c r="AP1158" s="22"/>
    </row>
    <row r="1159" spans="1:42" hidden="1" x14ac:dyDescent="0.35">
      <c r="A1159" t="s">
        <v>845</v>
      </c>
      <c r="B1159" t="s">
        <v>40</v>
      </c>
      <c r="C1159" t="s">
        <v>12</v>
      </c>
      <c r="D1159">
        <v>52815</v>
      </c>
      <c r="F1159" s="7">
        <v>42453</v>
      </c>
      <c r="G1159" t="s">
        <v>587</v>
      </c>
      <c r="H1159">
        <v>0</v>
      </c>
      <c r="J1159" t="s">
        <v>12</v>
      </c>
      <c r="K1159">
        <v>52815</v>
      </c>
      <c r="L1159" t="s">
        <v>15</v>
      </c>
      <c r="M1159" t="str">
        <f>M1156</f>
        <v>MNDO</v>
      </c>
      <c r="S1159" t="e">
        <f t="shared" si="60"/>
        <v>#VALUE!</v>
      </c>
      <c r="T1159"/>
      <c r="U1159" t="e">
        <f>SUMPRODUCT(--($D$2:M1158=M1159), --($B$2:K1158=22115),$H$2:Q1158)</f>
        <v>#VALUE!</v>
      </c>
      <c r="V1159" t="e">
        <f>SUMPRODUCT(--($D$2:M1158=M1159), --($B$2:K1158=52815),$H$2:Q1158)</f>
        <v>#VALUE!</v>
      </c>
      <c r="W1159" s="15"/>
      <c r="X1159" s="15"/>
      <c r="Y1159" s="15"/>
      <c r="Z1159" t="s">
        <v>243</v>
      </c>
      <c r="AB1159" t="s">
        <v>244</v>
      </c>
      <c r="AC1159" s="7">
        <f>AC1156</f>
        <v>42453</v>
      </c>
      <c r="AD1159" t="str">
        <f>M1159&amp;" - "&amp;L1159&amp;" - "&amp;J1159&amp;" - "&amp;K1159</f>
        <v>MNDO - Div - Mt - 52815</v>
      </c>
      <c r="AG1159" s="13" t="e">
        <f>-AG1158</f>
        <v>#VALUE!</v>
      </c>
      <c r="AI1159" t="str">
        <f t="shared" si="62"/>
        <v>Dividend from MNDO - Mt - 52815</v>
      </c>
      <c r="AK1159" s="18"/>
      <c r="AL1159" s="19"/>
      <c r="AM1159" s="20"/>
      <c r="AN1159" s="20"/>
      <c r="AO1159" s="21"/>
      <c r="AP1159" s="22"/>
    </row>
    <row r="1160" spans="1:42" hidden="1" x14ac:dyDescent="0.35">
      <c r="A1160" t="s">
        <v>845</v>
      </c>
      <c r="B1160" t="s">
        <v>40</v>
      </c>
      <c r="C1160" t="s">
        <v>12</v>
      </c>
      <c r="D1160">
        <v>52815</v>
      </c>
      <c r="F1160" s="7">
        <v>42453</v>
      </c>
      <c r="G1160" t="s">
        <v>102</v>
      </c>
      <c r="H1160">
        <v>0</v>
      </c>
      <c r="J1160" t="s">
        <v>12</v>
      </c>
      <c r="K1160">
        <v>52815</v>
      </c>
      <c r="L1160" t="s">
        <v>15</v>
      </c>
      <c r="M1160" t="str">
        <f>M1158</f>
        <v>MNDO</v>
      </c>
      <c r="N1160" s="12" t="s">
        <v>249</v>
      </c>
      <c r="R1160" s="13">
        <f>AP1156-R1156-R1158</f>
        <v>0</v>
      </c>
      <c r="S1160" t="e">
        <f t="shared" si="60"/>
        <v>#VALUE!</v>
      </c>
      <c r="T1160"/>
      <c r="U1160" t="e">
        <f>SUMPRODUCT(--($D$2:M1159=M1160), --($B$2:K1159=22115),$H$2:Q1159)</f>
        <v>#VALUE!</v>
      </c>
      <c r="V1160" t="e">
        <f>SUMPRODUCT(--($D$2:M1159=M1160), --($B$2:K1159=52815),$H$2:Q1159)</f>
        <v>#VALUE!</v>
      </c>
      <c r="W1160" s="15" t="e">
        <f>T1160/S1160</f>
        <v>#VALUE!</v>
      </c>
      <c r="X1160" s="15" t="e">
        <f>U1160/S1160</f>
        <v>#VALUE!</v>
      </c>
      <c r="Y1160" s="15" t="e">
        <f>V1160/S1160</f>
        <v>#VALUE!</v>
      </c>
      <c r="Z1160" t="s">
        <v>243</v>
      </c>
      <c r="AB1160" t="s">
        <v>244</v>
      </c>
      <c r="AC1160" s="7">
        <f>AC1158</f>
        <v>42453</v>
      </c>
      <c r="AD1160" t="s">
        <v>102</v>
      </c>
      <c r="AF1160" t="str">
        <f>"Cash From "&amp;AI1160</f>
        <v>Cash From Dividend from MNDO - Mt - 52815</v>
      </c>
      <c r="AG1160" s="16">
        <f>R1160</f>
        <v>0</v>
      </c>
      <c r="AI1160" t="str">
        <f t="shared" si="62"/>
        <v>Dividend from MNDO - Mt - 52815</v>
      </c>
      <c r="AK1160" s="18"/>
      <c r="AL1160" s="19"/>
      <c r="AM1160" s="20"/>
      <c r="AN1160" s="20"/>
      <c r="AO1160" s="21"/>
      <c r="AP1160" s="22"/>
    </row>
    <row r="1161" spans="1:42" hidden="1" x14ac:dyDescent="0.35">
      <c r="A1161" t="s">
        <v>845</v>
      </c>
      <c r="B1161" t="s">
        <v>40</v>
      </c>
      <c r="C1161" t="s">
        <v>12</v>
      </c>
      <c r="D1161">
        <v>112414</v>
      </c>
      <c r="F1161" s="7">
        <v>42453</v>
      </c>
      <c r="G1161" t="s">
        <v>587</v>
      </c>
      <c r="H1161">
        <v>0</v>
      </c>
      <c r="J1161" t="s">
        <v>12</v>
      </c>
      <c r="K1161">
        <v>112414</v>
      </c>
      <c r="L1161" t="s">
        <v>15</v>
      </c>
      <c r="M1161" t="str">
        <f>M1160</f>
        <v>MNDO</v>
      </c>
      <c r="N1161" s="12">
        <f>AL1160</f>
        <v>0</v>
      </c>
      <c r="O1161" s="12" t="e">
        <f>LEFT(N1161,(FIND(" ",N1161,1)-1))</f>
        <v>#VALUE!</v>
      </c>
      <c r="P1161" s="12" t="e">
        <f>_xlfn.NUMBERVALUE(O1161)=S1161</f>
        <v>#VALUE!</v>
      </c>
      <c r="S1161" t="e">
        <f t="shared" si="60"/>
        <v>#VALUE!</v>
      </c>
      <c r="T1161"/>
      <c r="U1161" t="e">
        <f>SUMPRODUCT(--($D$2:M1160=M1161), --($B$2:K1160=22115),$H$2:Q1160)</f>
        <v>#VALUE!</v>
      </c>
      <c r="V1161" t="e">
        <f>SUMPRODUCT(--($D$2:M1160=M1161), --($B$2:K1160=52815),$H$2:Q1160)</f>
        <v>#VALUE!</v>
      </c>
      <c r="W1161" s="15"/>
      <c r="X1161" s="15"/>
      <c r="Y1161" s="15"/>
      <c r="Z1161" t="s">
        <v>243</v>
      </c>
      <c r="AB1161" t="s">
        <v>244</v>
      </c>
      <c r="AC1161" s="7">
        <f>AC1160</f>
        <v>42453</v>
      </c>
      <c r="AD1161" t="str">
        <f>M1161&amp;" - "&amp;L1161&amp;" - "&amp;J1161&amp;" - "&amp;K1161</f>
        <v>MNDO - Div - Mt - 112414</v>
      </c>
      <c r="AG1161" s="13">
        <f>-AG1160</f>
        <v>0</v>
      </c>
      <c r="AI1161" t="str">
        <f t="shared" si="62"/>
        <v>Dividend from MNDO - Mt - 112414</v>
      </c>
      <c r="AK1161" s="18"/>
      <c r="AL1161" s="19"/>
      <c r="AM1161" s="20"/>
      <c r="AN1161" s="20"/>
      <c r="AO1161" s="21"/>
      <c r="AP1161" s="22"/>
    </row>
    <row r="1162" spans="1:42" hidden="1" x14ac:dyDescent="0.35">
      <c r="A1162" t="s">
        <v>845</v>
      </c>
      <c r="B1162" t="s">
        <v>40</v>
      </c>
      <c r="C1162" t="s">
        <v>12</v>
      </c>
      <c r="D1162">
        <v>112414</v>
      </c>
      <c r="F1162" s="7">
        <v>42453</v>
      </c>
      <c r="G1162" t="s">
        <v>102</v>
      </c>
      <c r="H1162">
        <v>0</v>
      </c>
      <c r="J1162" t="s">
        <v>12</v>
      </c>
      <c r="K1162">
        <v>112414</v>
      </c>
      <c r="L1162" t="s">
        <v>15</v>
      </c>
      <c r="M1162" t="s">
        <v>40</v>
      </c>
      <c r="N1162" s="12" t="s">
        <v>249</v>
      </c>
      <c r="R1162" s="13" t="e">
        <f>ROUND(IF(K1162=112414,W1162,IF(K1162=22115,X1162,Y1162))*AP1162,2)</f>
        <v>#VALUE!</v>
      </c>
      <c r="S1162" t="e">
        <f t="shared" si="60"/>
        <v>#VALUE!</v>
      </c>
      <c r="T1162"/>
      <c r="U1162" t="e">
        <f>SUMPRODUCT(--($D$2:M1161=M1162), --($B$2:K1161=22115),$H$2:Q1161)</f>
        <v>#VALUE!</v>
      </c>
      <c r="V1162" t="e">
        <f>SUMPRODUCT(--($D$2:M1161=M1162), --($B$2:K1161=52815),$H$2:Q1161)</f>
        <v>#VALUE!</v>
      </c>
      <c r="W1162" s="15" t="e">
        <f>T1162/S1162</f>
        <v>#VALUE!</v>
      </c>
      <c r="X1162" s="15" t="e">
        <f>U1162/S1162</f>
        <v>#VALUE!</v>
      </c>
      <c r="Y1162" s="15" t="e">
        <f>V1162/S1162</f>
        <v>#VALUE!</v>
      </c>
      <c r="Z1162" t="s">
        <v>243</v>
      </c>
      <c r="AB1162" t="s">
        <v>244</v>
      </c>
      <c r="AC1162" s="7">
        <f>AK1162</f>
        <v>42453</v>
      </c>
      <c r="AD1162" t="s">
        <v>102</v>
      </c>
      <c r="AF1162" t="str">
        <f>"Cash From "&amp;AI1162</f>
        <v>Cash From Dividend from MNDO - Mt - 112414</v>
      </c>
      <c r="AG1162" s="16" t="e">
        <f>R1162</f>
        <v>#VALUE!</v>
      </c>
      <c r="AI1162" t="str">
        <f t="shared" si="62"/>
        <v>Dividend from MNDO - Mt - 112414</v>
      </c>
      <c r="AK1162" s="18">
        <v>42453</v>
      </c>
      <c r="AL1162" s="19" t="s">
        <v>489</v>
      </c>
      <c r="AM1162" s="20" t="s">
        <v>328</v>
      </c>
      <c r="AN1162" s="20" t="s">
        <v>329</v>
      </c>
      <c r="AO1162" s="21" t="s">
        <v>329</v>
      </c>
      <c r="AP1162" s="22">
        <v>26.62</v>
      </c>
    </row>
    <row r="1163" spans="1:42" hidden="1" x14ac:dyDescent="0.35">
      <c r="A1163" t="s">
        <v>845</v>
      </c>
      <c r="B1163" t="s">
        <v>65</v>
      </c>
      <c r="C1163" t="s">
        <v>12</v>
      </c>
      <c r="D1163">
        <v>22115</v>
      </c>
      <c r="F1163" s="7">
        <v>42459</v>
      </c>
      <c r="G1163" t="s">
        <v>587</v>
      </c>
      <c r="H1163">
        <v>0</v>
      </c>
      <c r="J1163" t="s">
        <v>12</v>
      </c>
      <c r="K1163">
        <v>22115</v>
      </c>
      <c r="L1163" t="s">
        <v>15</v>
      </c>
      <c r="M1163" t="str">
        <f>M1160</f>
        <v>MNDO</v>
      </c>
      <c r="S1163" t="e">
        <f t="shared" si="60"/>
        <v>#VALUE!</v>
      </c>
      <c r="T1163"/>
      <c r="U1163" t="e">
        <f>SUMPRODUCT(--($D$2:M1162=M1163), --($B$2:K1162=22115),$H$2:Q1162)</f>
        <v>#VALUE!</v>
      </c>
      <c r="V1163" t="e">
        <f>SUMPRODUCT(--($D$2:M1162=M1163), --($B$2:K1162=52815),$H$2:Q1162)</f>
        <v>#VALUE!</v>
      </c>
      <c r="W1163" s="15"/>
      <c r="X1163" s="15"/>
      <c r="Y1163" s="15"/>
      <c r="Z1163" t="s">
        <v>243</v>
      </c>
      <c r="AB1163" t="s">
        <v>244</v>
      </c>
      <c r="AC1163" s="7">
        <f>AC1160</f>
        <v>42453</v>
      </c>
      <c r="AD1163" t="str">
        <f>M1163&amp;" - "&amp;L1163&amp;" - "&amp;J1163&amp;" - "&amp;K1163</f>
        <v>MNDO - Div - Mt - 22115</v>
      </c>
      <c r="AG1163" s="13" t="e">
        <f>-AG1162</f>
        <v>#VALUE!</v>
      </c>
      <c r="AI1163" t="str">
        <f t="shared" si="62"/>
        <v>Dividend from MNDO - Mt - 22115</v>
      </c>
      <c r="AK1163" s="18"/>
      <c r="AL1163" s="19"/>
      <c r="AM1163" s="20"/>
      <c r="AN1163" s="20"/>
      <c r="AO1163" s="21"/>
      <c r="AP1163" s="22"/>
    </row>
    <row r="1164" spans="1:42" hidden="1" x14ac:dyDescent="0.35">
      <c r="A1164" t="s">
        <v>845</v>
      </c>
      <c r="B1164" t="s">
        <v>65</v>
      </c>
      <c r="C1164" t="s">
        <v>12</v>
      </c>
      <c r="D1164">
        <v>22115</v>
      </c>
      <c r="F1164" s="7">
        <v>42459</v>
      </c>
      <c r="G1164" t="s">
        <v>102</v>
      </c>
      <c r="H1164">
        <v>0</v>
      </c>
      <c r="J1164" t="s">
        <v>12</v>
      </c>
      <c r="K1164">
        <v>22115</v>
      </c>
      <c r="L1164" t="s">
        <v>15</v>
      </c>
      <c r="M1164" t="str">
        <f>M1162</f>
        <v>MNDO</v>
      </c>
      <c r="N1164" s="12" t="s">
        <v>249</v>
      </c>
      <c r="R1164" s="13" t="e">
        <f>ROUND(IF(K1164=112414,W1164,IF(K1164=22115,X1164,Y1164))*AP1162,2)</f>
        <v>#VALUE!</v>
      </c>
      <c r="S1164" t="e">
        <f t="shared" si="60"/>
        <v>#VALUE!</v>
      </c>
      <c r="T1164"/>
      <c r="U1164" t="e">
        <f>SUMPRODUCT(--($D$2:M1163=M1164), --($B$2:K1163=22115),$H$2:Q1163)</f>
        <v>#VALUE!</v>
      </c>
      <c r="V1164" t="e">
        <f>SUMPRODUCT(--($D$2:M1163=M1164), --($B$2:K1163=52815),$H$2:Q1163)</f>
        <v>#VALUE!</v>
      </c>
      <c r="W1164" s="15" t="e">
        <f>T1164/S1164</f>
        <v>#VALUE!</v>
      </c>
      <c r="X1164" s="15" t="e">
        <f>U1164/S1164</f>
        <v>#VALUE!</v>
      </c>
      <c r="Y1164" s="15" t="e">
        <f>V1164/S1164</f>
        <v>#VALUE!</v>
      </c>
      <c r="Z1164" t="s">
        <v>243</v>
      </c>
      <c r="AB1164" t="s">
        <v>244</v>
      </c>
      <c r="AC1164" s="7">
        <f>AC1162</f>
        <v>42453</v>
      </c>
      <c r="AD1164" t="s">
        <v>102</v>
      </c>
      <c r="AF1164" t="str">
        <f>"Cash From "&amp;AI1164</f>
        <v>Cash From Dividend from MNDO - Mt - 22115</v>
      </c>
      <c r="AG1164" s="16" t="e">
        <f>R1164</f>
        <v>#VALUE!</v>
      </c>
      <c r="AI1164" t="str">
        <f t="shared" si="62"/>
        <v>Dividend from MNDO - Mt - 22115</v>
      </c>
      <c r="AK1164" s="18"/>
      <c r="AL1164" s="19"/>
      <c r="AM1164" s="20"/>
      <c r="AN1164" s="20"/>
      <c r="AO1164" s="21"/>
      <c r="AP1164" s="22"/>
    </row>
    <row r="1165" spans="1:42" hidden="1" x14ac:dyDescent="0.35">
      <c r="A1165" t="s">
        <v>845</v>
      </c>
      <c r="B1165" t="s">
        <v>65</v>
      </c>
      <c r="C1165" t="s">
        <v>12</v>
      </c>
      <c r="D1165">
        <v>52815</v>
      </c>
      <c r="F1165" s="7">
        <v>42459</v>
      </c>
      <c r="G1165" t="s">
        <v>102</v>
      </c>
      <c r="H1165">
        <v>1.29</v>
      </c>
      <c r="J1165" t="s">
        <v>12</v>
      </c>
      <c r="K1165">
        <v>52815</v>
      </c>
      <c r="L1165" t="s">
        <v>15</v>
      </c>
      <c r="M1165" t="str">
        <f>M1163</f>
        <v>MNDO</v>
      </c>
      <c r="N1165" s="12" t="s">
        <v>249</v>
      </c>
      <c r="R1165" s="13">
        <f>AP1161-R1161-R1163</f>
        <v>0</v>
      </c>
      <c r="S1165" t="e">
        <f t="shared" si="60"/>
        <v>#VALUE!</v>
      </c>
      <c r="T1165"/>
      <c r="U1165" t="e">
        <f>SUMPRODUCT(--($D$2:M1164=M1165), --($B$2:K1164=22115),$H$2:Q1164)</f>
        <v>#VALUE!</v>
      </c>
      <c r="V1165" t="e">
        <f>SUMPRODUCT(--($D$2:M1164=M1165), --($B$2:K1164=52815),$H$2:Q1164)</f>
        <v>#VALUE!</v>
      </c>
      <c r="W1165" s="15" t="e">
        <f>T1165/S1165</f>
        <v>#VALUE!</v>
      </c>
      <c r="X1165" s="15" t="e">
        <f>U1165/S1165</f>
        <v>#VALUE!</v>
      </c>
      <c r="Y1165" s="15" t="e">
        <f>V1165/S1165</f>
        <v>#VALUE!</v>
      </c>
      <c r="Z1165" t="s">
        <v>243</v>
      </c>
      <c r="AB1165" t="s">
        <v>244</v>
      </c>
      <c r="AC1165" s="7">
        <f>AC1163</f>
        <v>42453</v>
      </c>
      <c r="AD1165" t="s">
        <v>102</v>
      </c>
      <c r="AF1165" t="str">
        <f>"Cash From "&amp;AI1165</f>
        <v>Cash From Dividend from MNDO - Mt - 52815</v>
      </c>
      <c r="AG1165" s="16">
        <f>R1165</f>
        <v>0</v>
      </c>
      <c r="AI1165" t="str">
        <f t="shared" si="62"/>
        <v>Dividend from MNDO - Mt - 52815</v>
      </c>
      <c r="AK1165" s="18"/>
      <c r="AL1165" s="19"/>
      <c r="AM1165" s="20"/>
      <c r="AN1165" s="20"/>
      <c r="AO1165" s="21"/>
      <c r="AP1165" s="22"/>
    </row>
    <row r="1166" spans="1:42" hidden="1" x14ac:dyDescent="0.35">
      <c r="A1166" t="s">
        <v>845</v>
      </c>
      <c r="B1166" t="s">
        <v>65</v>
      </c>
      <c r="C1166" t="s">
        <v>12</v>
      </c>
      <c r="D1166">
        <v>52815</v>
      </c>
      <c r="F1166" s="7">
        <v>42459</v>
      </c>
      <c r="G1166" t="s">
        <v>587</v>
      </c>
      <c r="H1166">
        <v>-1.29</v>
      </c>
      <c r="J1166" t="s">
        <v>12</v>
      </c>
      <c r="K1166">
        <v>52815</v>
      </c>
      <c r="L1166" t="s">
        <v>15</v>
      </c>
      <c r="M1166" t="str">
        <f>M1163</f>
        <v>MNDO</v>
      </c>
      <c r="S1166" t="e">
        <f t="shared" si="60"/>
        <v>#VALUE!</v>
      </c>
      <c r="T1166"/>
      <c r="U1166" t="e">
        <f>SUMPRODUCT(--($D$2:M1165=M1166), --($B$2:K1165=22115),$H$2:Q1165)</f>
        <v>#VALUE!</v>
      </c>
      <c r="V1166" t="e">
        <f>SUMPRODUCT(--($D$2:M1165=M1166), --($B$2:K1165=52815),$H$2:Q1165)</f>
        <v>#VALUE!</v>
      </c>
      <c r="W1166" s="15"/>
      <c r="X1166" s="15"/>
      <c r="Y1166" s="15"/>
      <c r="Z1166" t="s">
        <v>243</v>
      </c>
      <c r="AB1166" t="s">
        <v>244</v>
      </c>
      <c r="AC1166" s="7">
        <f>AC1163</f>
        <v>42453</v>
      </c>
      <c r="AD1166" t="str">
        <f>M1166&amp;" - "&amp;L1166&amp;" - "&amp;J1166&amp;" - "&amp;K1166</f>
        <v>MNDO - Div - Mt - 52815</v>
      </c>
      <c r="AG1166" s="13">
        <f>-AG1165</f>
        <v>0</v>
      </c>
      <c r="AI1166" t="str">
        <f t="shared" si="62"/>
        <v>Dividend from MNDO - Mt - 52815</v>
      </c>
      <c r="AK1166" s="18"/>
      <c r="AL1166" s="19"/>
      <c r="AM1166" s="20"/>
      <c r="AN1166" s="20"/>
      <c r="AO1166" s="21"/>
      <c r="AP1166" s="22"/>
    </row>
    <row r="1167" spans="1:42" hidden="1" x14ac:dyDescent="0.35">
      <c r="A1167" t="s">
        <v>845</v>
      </c>
      <c r="B1167" t="s">
        <v>65</v>
      </c>
      <c r="C1167" t="s">
        <v>12</v>
      </c>
      <c r="D1167">
        <v>112414</v>
      </c>
      <c r="F1167" s="7">
        <v>42459</v>
      </c>
      <c r="G1167" t="s">
        <v>587</v>
      </c>
      <c r="H1167">
        <v>0</v>
      </c>
      <c r="J1167" t="s">
        <v>12</v>
      </c>
      <c r="K1167">
        <v>112414</v>
      </c>
      <c r="L1167" t="s">
        <v>15</v>
      </c>
      <c r="M1167" t="str">
        <f>M1166</f>
        <v>MNDO</v>
      </c>
      <c r="N1167" s="12">
        <f>AL1166</f>
        <v>0</v>
      </c>
      <c r="O1167" s="12" t="e">
        <f>LEFT(N1167,(FIND(" ",N1167,1)-1))</f>
        <v>#VALUE!</v>
      </c>
      <c r="P1167" s="12" t="e">
        <f>_xlfn.NUMBERVALUE(O1167)=S1167</f>
        <v>#VALUE!</v>
      </c>
      <c r="S1167" t="e">
        <f t="shared" si="60"/>
        <v>#VALUE!</v>
      </c>
      <c r="T1167"/>
      <c r="U1167" t="e">
        <f>SUMPRODUCT(--($D$2:M1166=M1167), --($B$2:K1166=22115),$H$2:Q1166)</f>
        <v>#VALUE!</v>
      </c>
      <c r="V1167" t="e">
        <f>SUMPRODUCT(--($D$2:M1166=M1167), --($B$2:K1166=52815),$H$2:Q1166)</f>
        <v>#VALUE!</v>
      </c>
      <c r="W1167" s="15"/>
      <c r="X1167" s="15"/>
      <c r="Y1167" s="15"/>
      <c r="Z1167" t="s">
        <v>243</v>
      </c>
      <c r="AB1167" t="s">
        <v>244</v>
      </c>
      <c r="AC1167" s="7">
        <f>AC1166</f>
        <v>42453</v>
      </c>
      <c r="AD1167" t="str">
        <f>M1167&amp;" - "&amp;L1167&amp;" - "&amp;J1167&amp;" - "&amp;K1167</f>
        <v>MNDO - Div - Mt - 112414</v>
      </c>
      <c r="AG1167" s="13">
        <f>-AG1166</f>
        <v>0</v>
      </c>
      <c r="AI1167" t="str">
        <f t="shared" si="62"/>
        <v>Dividend from MNDO - Mt - 112414</v>
      </c>
      <c r="AK1167" s="18"/>
      <c r="AL1167" s="19"/>
      <c r="AM1167" s="20"/>
      <c r="AN1167" s="20"/>
      <c r="AO1167" s="21"/>
      <c r="AP1167" s="22"/>
    </row>
    <row r="1168" spans="1:42" hidden="1" x14ac:dyDescent="0.35">
      <c r="A1168" t="s">
        <v>845</v>
      </c>
      <c r="B1168" t="s">
        <v>65</v>
      </c>
      <c r="C1168" t="s">
        <v>12</v>
      </c>
      <c r="D1168">
        <v>112414</v>
      </c>
      <c r="F1168" s="7">
        <v>42459</v>
      </c>
      <c r="G1168" t="s">
        <v>102</v>
      </c>
      <c r="H1168">
        <v>0</v>
      </c>
      <c r="J1168" t="s">
        <v>12</v>
      </c>
      <c r="K1168">
        <v>112414</v>
      </c>
      <c r="L1168" t="s">
        <v>15</v>
      </c>
      <c r="M1168" t="s">
        <v>65</v>
      </c>
      <c r="N1168" s="12" t="s">
        <v>249</v>
      </c>
      <c r="R1168" s="13" t="e">
        <f>ROUND(IF(K1168=112414,W1168,IF(K1168=22115,X1168,Y1168))*AP1168,2)</f>
        <v>#VALUE!</v>
      </c>
      <c r="S1168" t="e">
        <f t="shared" si="60"/>
        <v>#VALUE!</v>
      </c>
      <c r="T1168"/>
      <c r="U1168" t="e">
        <f>SUMPRODUCT(--($D$2:M1167=M1168), --($B$2:K1167=22115),$H$2:Q1167)</f>
        <v>#VALUE!</v>
      </c>
      <c r="V1168" t="e">
        <f>SUMPRODUCT(--($D$2:M1167=M1168), --($B$2:K1167=52815),$H$2:Q1167)</f>
        <v>#VALUE!</v>
      </c>
      <c r="W1168" s="15" t="e">
        <f>T1168/S1168</f>
        <v>#VALUE!</v>
      </c>
      <c r="X1168" s="15" t="e">
        <f>U1168/S1168</f>
        <v>#VALUE!</v>
      </c>
      <c r="Y1168" s="15" t="e">
        <f>V1168/S1168</f>
        <v>#VALUE!</v>
      </c>
      <c r="Z1168" t="s">
        <v>243</v>
      </c>
      <c r="AB1168" t="s">
        <v>244</v>
      </c>
      <c r="AC1168" s="7">
        <f>AK1168</f>
        <v>42459</v>
      </c>
      <c r="AD1168" t="s">
        <v>102</v>
      </c>
      <c r="AF1168" t="str">
        <f>"Cash From "&amp;AI1168</f>
        <v>Cash From Dividend from GILD - Mt - 112414</v>
      </c>
      <c r="AG1168" s="16" t="e">
        <f>R1168</f>
        <v>#VALUE!</v>
      </c>
      <c r="AI1168" t="str">
        <f t="shared" si="62"/>
        <v>Dividend from GILD - Mt - 112414</v>
      </c>
      <c r="AK1168" s="18">
        <v>42459</v>
      </c>
      <c r="AL1168" s="19" t="s">
        <v>491</v>
      </c>
      <c r="AM1168" s="20" t="s">
        <v>328</v>
      </c>
      <c r="AN1168" s="20" t="s">
        <v>329</v>
      </c>
      <c r="AO1168" s="21" t="s">
        <v>329</v>
      </c>
      <c r="AP1168" s="22">
        <v>1.29</v>
      </c>
    </row>
    <row r="1169" spans="1:42" hidden="1" x14ac:dyDescent="0.35">
      <c r="A1169" t="s">
        <v>845</v>
      </c>
      <c r="B1169" t="s">
        <v>66</v>
      </c>
      <c r="C1169" t="s">
        <v>12</v>
      </c>
      <c r="D1169">
        <v>22115</v>
      </c>
      <c r="F1169" s="7">
        <v>42461</v>
      </c>
      <c r="G1169" t="s">
        <v>587</v>
      </c>
      <c r="H1169">
        <v>0</v>
      </c>
      <c r="J1169" t="s">
        <v>12</v>
      </c>
      <c r="K1169">
        <v>22115</v>
      </c>
      <c r="L1169" t="s">
        <v>15</v>
      </c>
      <c r="M1169" t="str">
        <f>M1166</f>
        <v>MNDO</v>
      </c>
      <c r="S1169" t="e">
        <f t="shared" si="60"/>
        <v>#VALUE!</v>
      </c>
      <c r="T1169"/>
      <c r="U1169" t="e">
        <f>SUMPRODUCT(--($D$2:M1168=M1169), --($B$2:K1168=22115),$H$2:Q1168)</f>
        <v>#VALUE!</v>
      </c>
      <c r="V1169" t="e">
        <f>SUMPRODUCT(--($D$2:M1168=M1169), --($B$2:K1168=52815),$H$2:Q1168)</f>
        <v>#VALUE!</v>
      </c>
      <c r="W1169" s="15"/>
      <c r="X1169" s="15"/>
      <c r="Y1169" s="15"/>
      <c r="Z1169" t="s">
        <v>243</v>
      </c>
      <c r="AB1169" t="s">
        <v>244</v>
      </c>
      <c r="AC1169" s="7">
        <f>AC1166</f>
        <v>42453</v>
      </c>
      <c r="AD1169" t="str">
        <f>M1169&amp;" - "&amp;L1169&amp;" - "&amp;J1169&amp;" - "&amp;K1169</f>
        <v>MNDO - Div - Mt - 22115</v>
      </c>
      <c r="AG1169" s="13" t="e">
        <f>-AG1168</f>
        <v>#VALUE!</v>
      </c>
      <c r="AI1169" t="str">
        <f t="shared" si="62"/>
        <v>Dividend from MNDO - Mt - 22115</v>
      </c>
      <c r="AK1169" s="18"/>
      <c r="AL1169" s="19"/>
      <c r="AM1169" s="20"/>
      <c r="AN1169" s="20"/>
      <c r="AO1169" s="21"/>
      <c r="AP1169" s="22"/>
    </row>
    <row r="1170" spans="1:42" hidden="1" x14ac:dyDescent="0.35">
      <c r="A1170" t="s">
        <v>845</v>
      </c>
      <c r="B1170" t="s">
        <v>66</v>
      </c>
      <c r="C1170" t="s">
        <v>12</v>
      </c>
      <c r="D1170">
        <v>22115</v>
      </c>
      <c r="F1170" s="7">
        <v>42461</v>
      </c>
      <c r="G1170" t="s">
        <v>102</v>
      </c>
      <c r="H1170">
        <v>0</v>
      </c>
      <c r="J1170" t="s">
        <v>12</v>
      </c>
      <c r="K1170">
        <v>22115</v>
      </c>
      <c r="L1170" t="s">
        <v>15</v>
      </c>
      <c r="M1170" t="str">
        <f>M1168</f>
        <v>GILD</v>
      </c>
      <c r="N1170" s="12" t="s">
        <v>249</v>
      </c>
      <c r="R1170" s="13" t="e">
        <f>ROUND(IF(K1170=112414,W1170,IF(K1170=22115,X1170,Y1170))*AP1168,2)</f>
        <v>#VALUE!</v>
      </c>
      <c r="S1170" t="e">
        <f t="shared" si="60"/>
        <v>#VALUE!</v>
      </c>
      <c r="T1170"/>
      <c r="U1170" t="e">
        <f>SUMPRODUCT(--($D$2:M1169=M1170), --($B$2:K1169=22115),$H$2:Q1169)</f>
        <v>#VALUE!</v>
      </c>
      <c r="V1170" t="e">
        <f>SUMPRODUCT(--($D$2:M1169=M1170), --($B$2:K1169=52815),$H$2:Q1169)</f>
        <v>#VALUE!</v>
      </c>
      <c r="W1170" s="15" t="e">
        <f>T1170/S1170</f>
        <v>#VALUE!</v>
      </c>
      <c r="X1170" s="15" t="e">
        <f>U1170/S1170</f>
        <v>#VALUE!</v>
      </c>
      <c r="Y1170" s="15" t="e">
        <f>V1170/S1170</f>
        <v>#VALUE!</v>
      </c>
      <c r="Z1170" t="s">
        <v>243</v>
      </c>
      <c r="AB1170" t="s">
        <v>244</v>
      </c>
      <c r="AC1170" s="7">
        <f>AC1168</f>
        <v>42459</v>
      </c>
      <c r="AD1170" t="s">
        <v>102</v>
      </c>
      <c r="AF1170" t="str">
        <f>"Cash From "&amp;AI1170</f>
        <v>Cash From Dividend from GILD - Mt - 22115</v>
      </c>
      <c r="AG1170" s="16" t="e">
        <f>R1170</f>
        <v>#VALUE!</v>
      </c>
      <c r="AI1170" t="str">
        <f t="shared" si="62"/>
        <v>Dividend from GILD - Mt - 22115</v>
      </c>
      <c r="AK1170" s="18"/>
      <c r="AL1170" s="19"/>
      <c r="AM1170" s="20"/>
      <c r="AN1170" s="20"/>
      <c r="AO1170" s="21"/>
      <c r="AP1170" s="22"/>
    </row>
    <row r="1171" spans="1:42" hidden="1" x14ac:dyDescent="0.35">
      <c r="A1171" t="s">
        <v>845</v>
      </c>
      <c r="B1171" t="s">
        <v>51</v>
      </c>
      <c r="C1171" t="s">
        <v>12</v>
      </c>
      <c r="D1171">
        <v>22115</v>
      </c>
      <c r="F1171" s="7">
        <v>42461</v>
      </c>
      <c r="G1171" t="s">
        <v>587</v>
      </c>
      <c r="H1171">
        <v>0</v>
      </c>
      <c r="J1171" t="s">
        <v>12</v>
      </c>
      <c r="K1171">
        <v>22115</v>
      </c>
      <c r="L1171" t="s">
        <v>15</v>
      </c>
      <c r="M1171" t="str">
        <f>M1168</f>
        <v>GILD</v>
      </c>
      <c r="S1171" t="e">
        <f t="shared" si="60"/>
        <v>#VALUE!</v>
      </c>
      <c r="T1171"/>
      <c r="U1171" t="e">
        <f>SUMPRODUCT(--($D$2:M1170=M1171), --($B$2:K1170=22115),$H$2:Q1170)</f>
        <v>#VALUE!</v>
      </c>
      <c r="V1171" t="e">
        <f>SUMPRODUCT(--($D$2:M1170=M1171), --($B$2:K1170=52815),$H$2:Q1170)</f>
        <v>#VALUE!</v>
      </c>
      <c r="W1171" s="15"/>
      <c r="X1171" s="15"/>
      <c r="Y1171" s="15"/>
      <c r="Z1171" t="s">
        <v>243</v>
      </c>
      <c r="AB1171" t="s">
        <v>244</v>
      </c>
      <c r="AC1171" s="7">
        <f>AC1168</f>
        <v>42459</v>
      </c>
      <c r="AD1171" t="str">
        <f>M1171&amp;" - "&amp;L1171&amp;" - "&amp;J1171&amp;" - "&amp;K1171</f>
        <v>GILD - Div - Mt - 22115</v>
      </c>
      <c r="AG1171" s="13" t="e">
        <f>-AG1170</f>
        <v>#VALUE!</v>
      </c>
      <c r="AI1171" t="str">
        <f t="shared" si="62"/>
        <v>Dividend from GILD - Mt - 22115</v>
      </c>
      <c r="AK1171" s="18"/>
      <c r="AL1171" s="19"/>
      <c r="AM1171" s="20"/>
      <c r="AN1171" s="20"/>
      <c r="AO1171" s="21"/>
      <c r="AP1171" s="22"/>
    </row>
    <row r="1172" spans="1:42" hidden="1" x14ac:dyDescent="0.35">
      <c r="A1172" t="s">
        <v>845</v>
      </c>
      <c r="B1172" t="s">
        <v>51</v>
      </c>
      <c r="C1172" t="s">
        <v>12</v>
      </c>
      <c r="D1172">
        <v>22115</v>
      </c>
      <c r="F1172" s="7">
        <v>42461</v>
      </c>
      <c r="G1172" t="s">
        <v>102</v>
      </c>
      <c r="H1172">
        <v>0</v>
      </c>
      <c r="J1172" t="s">
        <v>12</v>
      </c>
      <c r="K1172">
        <v>22115</v>
      </c>
      <c r="L1172" t="s">
        <v>15</v>
      </c>
      <c r="M1172" t="str">
        <f>M1170</f>
        <v>GILD</v>
      </c>
      <c r="N1172" s="12" t="s">
        <v>249</v>
      </c>
      <c r="R1172" s="13" t="e">
        <f>ROUND(IF(K1172=112414,W1172,IF(K1172=22115,X1172,Y1172))*AP1170,2)</f>
        <v>#VALUE!</v>
      </c>
      <c r="S1172" t="e">
        <f t="shared" si="60"/>
        <v>#VALUE!</v>
      </c>
      <c r="T1172"/>
      <c r="U1172" t="e">
        <f>SUMPRODUCT(--($D$2:M1171=M1172), --($B$2:K1171=22115),$H$2:Q1171)</f>
        <v>#VALUE!</v>
      </c>
      <c r="V1172" t="e">
        <f>SUMPRODUCT(--($D$2:M1171=M1172), --($B$2:K1171=52815),$H$2:Q1171)</f>
        <v>#VALUE!</v>
      </c>
      <c r="W1172" s="15" t="e">
        <f>T1172/S1172</f>
        <v>#VALUE!</v>
      </c>
      <c r="X1172" s="15" t="e">
        <f>U1172/S1172</f>
        <v>#VALUE!</v>
      </c>
      <c r="Y1172" s="15" t="e">
        <f>V1172/S1172</f>
        <v>#VALUE!</v>
      </c>
      <c r="Z1172" t="s">
        <v>243</v>
      </c>
      <c r="AB1172" t="s">
        <v>244</v>
      </c>
      <c r="AC1172" s="7">
        <f>AC1170</f>
        <v>42459</v>
      </c>
      <c r="AD1172" t="s">
        <v>102</v>
      </c>
      <c r="AF1172" t="str">
        <f>"Cash From "&amp;AI1172</f>
        <v>Cash From Dividend from GILD - Mt - 22115</v>
      </c>
      <c r="AG1172" s="16" t="e">
        <f>R1172</f>
        <v>#VALUE!</v>
      </c>
      <c r="AI1172" t="str">
        <f t="shared" si="62"/>
        <v>Dividend from GILD - Mt - 22115</v>
      </c>
      <c r="AK1172" s="18"/>
      <c r="AL1172" s="19"/>
      <c r="AM1172" s="20"/>
      <c r="AN1172" s="20"/>
      <c r="AO1172" s="21"/>
      <c r="AP1172" s="22"/>
    </row>
    <row r="1173" spans="1:42" hidden="1" x14ac:dyDescent="0.35">
      <c r="A1173" t="s">
        <v>845</v>
      </c>
      <c r="B1173" t="s">
        <v>66</v>
      </c>
      <c r="C1173" t="s">
        <v>12</v>
      </c>
      <c r="D1173">
        <v>52815</v>
      </c>
      <c r="F1173" s="7">
        <v>42461</v>
      </c>
      <c r="G1173" t="s">
        <v>102</v>
      </c>
      <c r="H1173">
        <v>2.1</v>
      </c>
      <c r="J1173" t="s">
        <v>12</v>
      </c>
      <c r="K1173">
        <v>52815</v>
      </c>
      <c r="L1173" t="s">
        <v>15</v>
      </c>
      <c r="M1173" t="str">
        <f>M1171</f>
        <v>GILD</v>
      </c>
      <c r="N1173" s="12" t="s">
        <v>249</v>
      </c>
      <c r="R1173" s="13">
        <f>AP1169-R1169-R1171</f>
        <v>0</v>
      </c>
      <c r="S1173" t="e">
        <f t="shared" si="60"/>
        <v>#VALUE!</v>
      </c>
      <c r="T1173"/>
      <c r="U1173" t="e">
        <f>SUMPRODUCT(--($D$2:M1172=M1173), --($B$2:K1172=22115),$H$2:Q1172)</f>
        <v>#VALUE!</v>
      </c>
      <c r="V1173" t="e">
        <f>SUMPRODUCT(--($D$2:M1172=M1173), --($B$2:K1172=52815),$H$2:Q1172)</f>
        <v>#VALUE!</v>
      </c>
      <c r="W1173" s="15" t="e">
        <f>T1173/S1173</f>
        <v>#VALUE!</v>
      </c>
      <c r="X1173" s="15" t="e">
        <f>U1173/S1173</f>
        <v>#VALUE!</v>
      </c>
      <c r="Y1173" s="15" t="e">
        <f>V1173/S1173</f>
        <v>#VALUE!</v>
      </c>
      <c r="Z1173" t="s">
        <v>243</v>
      </c>
      <c r="AB1173" t="s">
        <v>244</v>
      </c>
      <c r="AC1173" s="7">
        <f>AC1171</f>
        <v>42459</v>
      </c>
      <c r="AD1173" t="s">
        <v>102</v>
      </c>
      <c r="AF1173" t="str">
        <f>"Cash From "&amp;AI1173</f>
        <v>Cash From Dividend from GILD - Mt - 52815</v>
      </c>
      <c r="AG1173" s="16">
        <f>R1173</f>
        <v>0</v>
      </c>
      <c r="AI1173" t="str">
        <f t="shared" si="62"/>
        <v>Dividend from GILD - Mt - 52815</v>
      </c>
      <c r="AK1173" s="18"/>
      <c r="AL1173" s="19"/>
      <c r="AM1173" s="20"/>
      <c r="AN1173" s="20"/>
      <c r="AO1173" s="21"/>
      <c r="AP1173" s="22"/>
    </row>
    <row r="1174" spans="1:42" hidden="1" x14ac:dyDescent="0.35">
      <c r="A1174" t="s">
        <v>845</v>
      </c>
      <c r="B1174" t="s">
        <v>66</v>
      </c>
      <c r="C1174" t="s">
        <v>12</v>
      </c>
      <c r="D1174">
        <v>52815</v>
      </c>
      <c r="F1174" s="7">
        <v>42461</v>
      </c>
      <c r="G1174" t="s">
        <v>587</v>
      </c>
      <c r="H1174">
        <v>-2.1</v>
      </c>
      <c r="J1174" t="s">
        <v>12</v>
      </c>
      <c r="K1174">
        <v>52815</v>
      </c>
      <c r="L1174" t="s">
        <v>15</v>
      </c>
      <c r="M1174" t="str">
        <f>M1171</f>
        <v>GILD</v>
      </c>
      <c r="S1174" t="e">
        <f t="shared" si="60"/>
        <v>#VALUE!</v>
      </c>
      <c r="T1174"/>
      <c r="U1174" t="e">
        <f>SUMPRODUCT(--($D$2:M1173=M1174), --($B$2:K1173=22115),$H$2:Q1173)</f>
        <v>#VALUE!</v>
      </c>
      <c r="V1174" t="e">
        <f>SUMPRODUCT(--($D$2:M1173=M1174), --($B$2:K1173=52815),$H$2:Q1173)</f>
        <v>#VALUE!</v>
      </c>
      <c r="W1174" s="15"/>
      <c r="X1174" s="15"/>
      <c r="Y1174" s="15"/>
      <c r="Z1174" t="s">
        <v>243</v>
      </c>
      <c r="AB1174" t="s">
        <v>244</v>
      </c>
      <c r="AC1174" s="7">
        <f>AC1171</f>
        <v>42459</v>
      </c>
      <c r="AD1174" t="str">
        <f>M1174&amp;" - "&amp;L1174&amp;" - "&amp;J1174&amp;" - "&amp;K1174</f>
        <v>GILD - Div - Mt - 52815</v>
      </c>
      <c r="AG1174" s="13">
        <f>-AG1173</f>
        <v>0</v>
      </c>
      <c r="AI1174" t="str">
        <f t="shared" si="62"/>
        <v>Dividend from GILD - Mt - 52815</v>
      </c>
      <c r="AK1174" s="18"/>
      <c r="AL1174" s="19"/>
      <c r="AM1174" s="20"/>
      <c r="AN1174" s="20"/>
      <c r="AO1174" s="21"/>
      <c r="AP1174" s="22"/>
    </row>
    <row r="1175" spans="1:42" hidden="1" x14ac:dyDescent="0.35">
      <c r="A1175" t="s">
        <v>845</v>
      </c>
      <c r="B1175" t="s">
        <v>51</v>
      </c>
      <c r="C1175" t="s">
        <v>12</v>
      </c>
      <c r="D1175">
        <v>52815</v>
      </c>
      <c r="F1175" s="7">
        <v>42461</v>
      </c>
      <c r="G1175" t="s">
        <v>102</v>
      </c>
      <c r="H1175">
        <v>2</v>
      </c>
      <c r="J1175" t="s">
        <v>12</v>
      </c>
      <c r="K1175">
        <v>52815</v>
      </c>
      <c r="L1175" t="s">
        <v>15</v>
      </c>
      <c r="M1175" t="str">
        <f>M1173</f>
        <v>GILD</v>
      </c>
      <c r="N1175" s="12" t="s">
        <v>249</v>
      </c>
      <c r="R1175" s="13">
        <f>AP1171-R1171-R1173</f>
        <v>0</v>
      </c>
      <c r="S1175" t="e">
        <f t="shared" si="60"/>
        <v>#VALUE!</v>
      </c>
      <c r="T1175"/>
      <c r="U1175" t="e">
        <f>SUMPRODUCT(--($D$2:M1174=M1175), --($B$2:K1174=22115),$H$2:Q1174)</f>
        <v>#VALUE!</v>
      </c>
      <c r="V1175" t="e">
        <f>SUMPRODUCT(--($D$2:M1174=M1175), --($B$2:K1174=52815),$H$2:Q1174)</f>
        <v>#VALUE!</v>
      </c>
      <c r="W1175" s="15" t="e">
        <f>T1175/S1175</f>
        <v>#VALUE!</v>
      </c>
      <c r="X1175" s="15" t="e">
        <f>U1175/S1175</f>
        <v>#VALUE!</v>
      </c>
      <c r="Y1175" s="15" t="e">
        <f>V1175/S1175</f>
        <v>#VALUE!</v>
      </c>
      <c r="Z1175" t="s">
        <v>243</v>
      </c>
      <c r="AB1175" t="s">
        <v>244</v>
      </c>
      <c r="AC1175" s="7">
        <f>AC1173</f>
        <v>42459</v>
      </c>
      <c r="AD1175" t="s">
        <v>102</v>
      </c>
      <c r="AF1175" t="str">
        <f>"Cash From "&amp;AI1175</f>
        <v>Cash From Dividend from GILD - Mt - 52815</v>
      </c>
      <c r="AG1175" s="16">
        <f>R1175</f>
        <v>0</v>
      </c>
      <c r="AI1175" t="str">
        <f t="shared" si="62"/>
        <v>Dividend from GILD - Mt - 52815</v>
      </c>
      <c r="AK1175" s="18"/>
      <c r="AL1175" s="19"/>
      <c r="AM1175" s="20"/>
      <c r="AN1175" s="20"/>
      <c r="AO1175" s="21"/>
      <c r="AP1175" s="22"/>
    </row>
    <row r="1176" spans="1:42" hidden="1" x14ac:dyDescent="0.35">
      <c r="A1176" t="s">
        <v>845</v>
      </c>
      <c r="B1176" t="s">
        <v>51</v>
      </c>
      <c r="C1176" t="s">
        <v>12</v>
      </c>
      <c r="D1176">
        <v>52815</v>
      </c>
      <c r="F1176" s="7">
        <v>42461</v>
      </c>
      <c r="G1176" t="s">
        <v>587</v>
      </c>
      <c r="H1176">
        <v>-2</v>
      </c>
      <c r="J1176" t="s">
        <v>12</v>
      </c>
      <c r="K1176">
        <v>52815</v>
      </c>
      <c r="L1176" t="s">
        <v>15</v>
      </c>
      <c r="M1176" t="str">
        <f>M1173</f>
        <v>GILD</v>
      </c>
      <c r="S1176" t="e">
        <f t="shared" si="60"/>
        <v>#VALUE!</v>
      </c>
      <c r="T1176"/>
      <c r="U1176" t="e">
        <f>SUMPRODUCT(--($D$2:M1175=M1176), --($B$2:K1175=22115),$H$2:Q1175)</f>
        <v>#VALUE!</v>
      </c>
      <c r="V1176" t="e">
        <f>SUMPRODUCT(--($D$2:M1175=M1176), --($B$2:K1175=52815),$H$2:Q1175)</f>
        <v>#VALUE!</v>
      </c>
      <c r="W1176" s="15"/>
      <c r="X1176" s="15"/>
      <c r="Y1176" s="15"/>
      <c r="Z1176" t="s">
        <v>243</v>
      </c>
      <c r="AB1176" t="s">
        <v>244</v>
      </c>
      <c r="AC1176" s="7">
        <f>AC1173</f>
        <v>42459</v>
      </c>
      <c r="AD1176" t="str">
        <f>M1176&amp;" - "&amp;L1176&amp;" - "&amp;J1176&amp;" - "&amp;K1176</f>
        <v>GILD - Div - Mt - 52815</v>
      </c>
      <c r="AG1176" s="13">
        <f>-AG1175</f>
        <v>0</v>
      </c>
      <c r="AI1176" t="str">
        <f t="shared" si="62"/>
        <v>Dividend from GILD - Mt - 52815</v>
      </c>
      <c r="AK1176" s="18"/>
      <c r="AL1176" s="19"/>
      <c r="AM1176" s="20"/>
      <c r="AN1176" s="20"/>
      <c r="AO1176" s="21"/>
      <c r="AP1176" s="22"/>
    </row>
    <row r="1177" spans="1:42" hidden="1" x14ac:dyDescent="0.35">
      <c r="A1177" t="s">
        <v>845</v>
      </c>
      <c r="B1177" t="s">
        <v>66</v>
      </c>
      <c r="C1177" t="s">
        <v>12</v>
      </c>
      <c r="D1177">
        <v>112414</v>
      </c>
      <c r="F1177" s="7">
        <v>42461</v>
      </c>
      <c r="G1177" t="s">
        <v>587</v>
      </c>
      <c r="H1177">
        <v>0</v>
      </c>
      <c r="J1177" t="s">
        <v>12</v>
      </c>
      <c r="K1177">
        <v>112414</v>
      </c>
      <c r="L1177" t="s">
        <v>15</v>
      </c>
      <c r="M1177" t="str">
        <f>M1176</f>
        <v>GILD</v>
      </c>
      <c r="N1177" s="12">
        <f>AL1176</f>
        <v>0</v>
      </c>
      <c r="O1177" s="12" t="e">
        <f>LEFT(N1177,(FIND(" ",N1177,1)-1))</f>
        <v>#VALUE!</v>
      </c>
      <c r="P1177" s="12" t="e">
        <f>_xlfn.NUMBERVALUE(O1177)=S1177</f>
        <v>#VALUE!</v>
      </c>
      <c r="S1177" t="e">
        <f t="shared" si="60"/>
        <v>#VALUE!</v>
      </c>
      <c r="T1177"/>
      <c r="U1177" t="e">
        <f>SUMPRODUCT(--($D$2:M1176=M1177), --($B$2:K1176=22115),$H$2:Q1176)</f>
        <v>#VALUE!</v>
      </c>
      <c r="V1177" t="e">
        <f>SUMPRODUCT(--($D$2:M1176=M1177), --($B$2:K1176=52815),$H$2:Q1176)</f>
        <v>#VALUE!</v>
      </c>
      <c r="W1177" s="15"/>
      <c r="X1177" s="15"/>
      <c r="Y1177" s="15"/>
      <c r="Z1177" t="s">
        <v>243</v>
      </c>
      <c r="AB1177" t="s">
        <v>244</v>
      </c>
      <c r="AC1177" s="7">
        <f>AC1176</f>
        <v>42459</v>
      </c>
      <c r="AD1177" t="str">
        <f>M1177&amp;" - "&amp;L1177&amp;" - "&amp;J1177&amp;" - "&amp;K1177</f>
        <v>GILD - Div - Mt - 112414</v>
      </c>
      <c r="AG1177" s="13">
        <f>-AG1176</f>
        <v>0</v>
      </c>
      <c r="AI1177" t="str">
        <f t="shared" si="62"/>
        <v>Dividend from GILD - Mt - 112414</v>
      </c>
      <c r="AK1177" s="18"/>
      <c r="AL1177" s="19"/>
      <c r="AM1177" s="20"/>
      <c r="AN1177" s="20"/>
      <c r="AO1177" s="21"/>
      <c r="AP1177" s="22"/>
    </row>
    <row r="1178" spans="1:42" hidden="1" x14ac:dyDescent="0.35">
      <c r="A1178" t="s">
        <v>845</v>
      </c>
      <c r="B1178" t="s">
        <v>66</v>
      </c>
      <c r="C1178" t="s">
        <v>12</v>
      </c>
      <c r="D1178">
        <v>112414</v>
      </c>
      <c r="F1178" s="7">
        <v>42461</v>
      </c>
      <c r="G1178" t="s">
        <v>102</v>
      </c>
      <c r="H1178">
        <v>0</v>
      </c>
      <c r="J1178" t="s">
        <v>12</v>
      </c>
      <c r="K1178">
        <v>112414</v>
      </c>
      <c r="L1178" t="s">
        <v>15</v>
      </c>
      <c r="M1178" t="s">
        <v>66</v>
      </c>
      <c r="N1178" s="12" t="s">
        <v>249</v>
      </c>
      <c r="R1178" s="13" t="e">
        <f>ROUND(IF(K1178=112414,W1178,IF(K1178=22115,X1178,Y1178))*AP1178,2)</f>
        <v>#VALUE!</v>
      </c>
      <c r="S1178" t="e">
        <f t="shared" si="60"/>
        <v>#VALUE!</v>
      </c>
      <c r="T1178"/>
      <c r="U1178" t="e">
        <f>SUMPRODUCT(--($D$2:M1177=M1178), --($B$2:K1177=22115),$H$2:Q1177)</f>
        <v>#VALUE!</v>
      </c>
      <c r="V1178" t="e">
        <f>SUMPRODUCT(--($D$2:M1177=M1178), --($B$2:K1177=52815),$H$2:Q1177)</f>
        <v>#VALUE!</v>
      </c>
      <c r="W1178" s="15" t="e">
        <f>T1178/S1178</f>
        <v>#VALUE!</v>
      </c>
      <c r="X1178" s="15" t="e">
        <f>U1178/S1178</f>
        <v>#VALUE!</v>
      </c>
      <c r="Y1178" s="15" t="e">
        <f>V1178/S1178</f>
        <v>#VALUE!</v>
      </c>
      <c r="Z1178" t="s">
        <v>243</v>
      </c>
      <c r="AB1178" t="s">
        <v>244</v>
      </c>
      <c r="AC1178" s="7">
        <f>AK1178</f>
        <v>42461</v>
      </c>
      <c r="AD1178" t="s">
        <v>102</v>
      </c>
      <c r="AF1178" t="str">
        <f>"Cash From "&amp;AI1178</f>
        <v>Cash From Dividend from HRB - Mt - 112414</v>
      </c>
      <c r="AG1178" s="16" t="e">
        <f>R1178</f>
        <v>#VALUE!</v>
      </c>
      <c r="AI1178" t="str">
        <f t="shared" si="62"/>
        <v>Dividend from HRB - Mt - 112414</v>
      </c>
      <c r="AK1178" s="18">
        <v>42461</v>
      </c>
      <c r="AL1178" s="19" t="s">
        <v>493</v>
      </c>
      <c r="AM1178" s="20" t="s">
        <v>328</v>
      </c>
      <c r="AN1178" s="20" t="s">
        <v>329</v>
      </c>
      <c r="AO1178" s="21" t="s">
        <v>329</v>
      </c>
      <c r="AP1178" s="22">
        <v>2.1</v>
      </c>
    </row>
    <row r="1179" spans="1:42" hidden="1" x14ac:dyDescent="0.35">
      <c r="A1179" t="s">
        <v>845</v>
      </c>
      <c r="B1179" t="s">
        <v>51</v>
      </c>
      <c r="C1179" t="s">
        <v>12</v>
      </c>
      <c r="D1179">
        <v>112414</v>
      </c>
      <c r="F1179" s="7">
        <v>42461</v>
      </c>
      <c r="G1179" t="s">
        <v>587</v>
      </c>
      <c r="H1179">
        <v>0</v>
      </c>
      <c r="J1179" t="s">
        <v>12</v>
      </c>
      <c r="K1179">
        <v>112414</v>
      </c>
      <c r="L1179" t="s">
        <v>15</v>
      </c>
      <c r="M1179" t="str">
        <f>M1178</f>
        <v>HRB</v>
      </c>
      <c r="N1179" s="12" t="str">
        <f>AL1178</f>
        <v>10.5000 SHRS BLOCK H &amp; R INC RD 03/15 PD 04/01/16</v>
      </c>
      <c r="O1179" s="12" t="str">
        <f>LEFT(N1179,(FIND(" ",N1179,1)-1))</f>
        <v>10.5000</v>
      </c>
      <c r="P1179" s="12" t="e">
        <f>_xlfn.NUMBERVALUE(O1179)=S1179</f>
        <v>#VALUE!</v>
      </c>
      <c r="S1179" t="e">
        <f t="shared" si="60"/>
        <v>#VALUE!</v>
      </c>
      <c r="T1179"/>
      <c r="U1179" t="e">
        <f>SUMPRODUCT(--($D$2:M1178=M1179), --($B$2:K1178=22115),$H$2:Q1178)</f>
        <v>#VALUE!</v>
      </c>
      <c r="V1179" t="e">
        <f>SUMPRODUCT(--($D$2:M1178=M1179), --($B$2:K1178=52815),$H$2:Q1178)</f>
        <v>#VALUE!</v>
      </c>
      <c r="W1179" s="15"/>
      <c r="X1179" s="15"/>
      <c r="Y1179" s="15"/>
      <c r="Z1179" t="s">
        <v>243</v>
      </c>
      <c r="AB1179" t="s">
        <v>244</v>
      </c>
      <c r="AC1179" s="7">
        <f>AC1178</f>
        <v>42461</v>
      </c>
      <c r="AD1179" t="str">
        <f>M1179&amp;" - "&amp;L1179&amp;" - "&amp;J1179&amp;" - "&amp;K1179</f>
        <v>HRB - Div - Mt - 112414</v>
      </c>
      <c r="AG1179" s="13" t="e">
        <f>-AG1178</f>
        <v>#VALUE!</v>
      </c>
      <c r="AI1179" t="str">
        <f t="shared" si="62"/>
        <v>Dividend from HRB - Mt - 112414</v>
      </c>
      <c r="AK1179" s="18"/>
      <c r="AL1179" s="19"/>
      <c r="AM1179" s="20"/>
      <c r="AN1179" s="20"/>
      <c r="AO1179" s="21"/>
      <c r="AP1179" s="22"/>
    </row>
    <row r="1180" spans="1:42" hidden="1" x14ac:dyDescent="0.35">
      <c r="A1180" t="s">
        <v>845</v>
      </c>
      <c r="B1180" t="s">
        <v>51</v>
      </c>
      <c r="C1180" t="s">
        <v>12</v>
      </c>
      <c r="D1180">
        <v>112414</v>
      </c>
      <c r="F1180" s="7">
        <v>42461</v>
      </c>
      <c r="G1180" t="s">
        <v>102</v>
      </c>
      <c r="H1180">
        <v>0</v>
      </c>
      <c r="J1180" t="s">
        <v>12</v>
      </c>
      <c r="K1180">
        <v>112414</v>
      </c>
      <c r="L1180" t="s">
        <v>15</v>
      </c>
      <c r="M1180" t="s">
        <v>51</v>
      </c>
      <c r="N1180" s="12" t="s">
        <v>249</v>
      </c>
      <c r="R1180" s="13" t="e">
        <f>ROUND(IF(K1180=112414,W1180,IF(K1180=22115,X1180,Y1180))*AP1180,2)</f>
        <v>#VALUE!</v>
      </c>
      <c r="S1180" t="e">
        <f t="shared" si="60"/>
        <v>#VALUE!</v>
      </c>
      <c r="T1180"/>
      <c r="U1180" t="e">
        <f>SUMPRODUCT(--($D$2:M1179=M1180), --($B$2:K1179=22115),$H$2:Q1179)</f>
        <v>#VALUE!</v>
      </c>
      <c r="V1180" t="e">
        <f>SUMPRODUCT(--($D$2:M1179=M1180), --($B$2:K1179=52815),$H$2:Q1179)</f>
        <v>#VALUE!</v>
      </c>
      <c r="W1180" s="15" t="e">
        <f>T1180/S1180</f>
        <v>#VALUE!</v>
      </c>
      <c r="X1180" s="15" t="e">
        <f>U1180/S1180</f>
        <v>#VALUE!</v>
      </c>
      <c r="Y1180" s="15" t="e">
        <f>V1180/S1180</f>
        <v>#VALUE!</v>
      </c>
      <c r="Z1180" t="s">
        <v>243</v>
      </c>
      <c r="AB1180" t="s">
        <v>244</v>
      </c>
      <c r="AC1180" s="7">
        <f>AK1180</f>
        <v>42461</v>
      </c>
      <c r="AD1180" t="s">
        <v>102</v>
      </c>
      <c r="AF1180" t="str">
        <f>"Cash From "&amp;AI1180</f>
        <v>Cash From Dividend from VIAB - Mt - 112414</v>
      </c>
      <c r="AG1180" s="16" t="e">
        <f>R1180</f>
        <v>#VALUE!</v>
      </c>
      <c r="AI1180" t="str">
        <f t="shared" si="62"/>
        <v>Dividend from VIAB - Mt - 112414</v>
      </c>
      <c r="AK1180" s="18">
        <v>42461</v>
      </c>
      <c r="AL1180" s="19" t="s">
        <v>492</v>
      </c>
      <c r="AM1180" s="20" t="s">
        <v>328</v>
      </c>
      <c r="AN1180" s="20" t="s">
        <v>329</v>
      </c>
      <c r="AO1180" s="21" t="s">
        <v>329</v>
      </c>
      <c r="AP1180" s="22">
        <v>2</v>
      </c>
    </row>
    <row r="1181" spans="1:42" hidden="1" x14ac:dyDescent="0.35">
      <c r="A1181" t="s">
        <v>246</v>
      </c>
      <c r="C1181" t="s">
        <v>13</v>
      </c>
      <c r="F1181" s="7">
        <v>42464</v>
      </c>
      <c r="G1181" t="s">
        <v>210</v>
      </c>
      <c r="H1181">
        <v>6107</v>
      </c>
      <c r="S1181"/>
      <c r="T1181"/>
      <c r="U1181"/>
      <c r="V1181"/>
      <c r="W1181" s="15"/>
      <c r="X1181" s="15"/>
      <c r="Y1181" s="15"/>
      <c r="Z1181" t="s">
        <v>243</v>
      </c>
      <c r="AB1181" t="s">
        <v>244</v>
      </c>
      <c r="AC1181" s="7">
        <v>42464</v>
      </c>
      <c r="AD1181" t="s">
        <v>210</v>
      </c>
      <c r="AF1181" t="s">
        <v>246</v>
      </c>
      <c r="AG1181" s="13">
        <v>6107</v>
      </c>
      <c r="AI1181" t="s">
        <v>247</v>
      </c>
      <c r="AK1181" s="35"/>
      <c r="AL1181" s="35"/>
      <c r="AM1181" s="35"/>
      <c r="AN1181" s="35"/>
      <c r="AO1181" s="35"/>
      <c r="AP1181" s="35"/>
    </row>
    <row r="1182" spans="1:42" hidden="1" x14ac:dyDescent="0.35">
      <c r="A1182" t="s">
        <v>246</v>
      </c>
      <c r="C1182" t="s">
        <v>13</v>
      </c>
      <c r="F1182" s="7">
        <v>42464</v>
      </c>
      <c r="G1182" t="s">
        <v>101</v>
      </c>
      <c r="H1182">
        <v>-6107</v>
      </c>
      <c r="S1182"/>
      <c r="T1182"/>
      <c r="U1182"/>
      <c r="V1182"/>
      <c r="W1182" s="15"/>
      <c r="X1182" s="15"/>
      <c r="Y1182" s="15"/>
      <c r="Z1182" t="s">
        <v>243</v>
      </c>
      <c r="AA1182"/>
      <c r="AB1182" t="s">
        <v>244</v>
      </c>
      <c r="AC1182" s="7">
        <v>42464</v>
      </c>
      <c r="AD1182" t="s">
        <v>101</v>
      </c>
      <c r="AG1182" s="13">
        <f>-AG1181</f>
        <v>-6107</v>
      </c>
      <c r="AI1182" t="s">
        <v>247</v>
      </c>
      <c r="AK1182" s="35"/>
      <c r="AL1182" s="35"/>
      <c r="AM1182" s="35"/>
      <c r="AN1182" s="35"/>
      <c r="AO1182" s="35"/>
      <c r="AP1182" s="35"/>
    </row>
    <row r="1183" spans="1:42" hidden="1" x14ac:dyDescent="0.35">
      <c r="A1183" t="s">
        <v>845</v>
      </c>
      <c r="B1183" t="s">
        <v>56</v>
      </c>
      <c r="C1183" t="s">
        <v>12</v>
      </c>
      <c r="D1183">
        <v>22115</v>
      </c>
      <c r="F1183" s="7">
        <v>42464</v>
      </c>
      <c r="G1183" t="s">
        <v>102</v>
      </c>
      <c r="H1183">
        <v>1.21</v>
      </c>
      <c r="J1183" t="s">
        <v>12</v>
      </c>
      <c r="K1183">
        <v>22115</v>
      </c>
      <c r="L1183" t="s">
        <v>15</v>
      </c>
      <c r="M1183">
        <f>M1181</f>
        <v>0</v>
      </c>
      <c r="N1183" s="12" t="s">
        <v>249</v>
      </c>
      <c r="R1183" s="13" t="e">
        <f>ROUND(IF(K1183=112414,W1183,IF(K1183=22115,X1183,Y1183))*AP1181,2)</f>
        <v>#VALUE!</v>
      </c>
      <c r="S1183" t="e">
        <f t="shared" ref="S1183:S1188" si="63">SUM(T1183:V1183)</f>
        <v>#VALUE!</v>
      </c>
      <c r="T1183"/>
      <c r="U1183" t="e">
        <f>SUMPRODUCT(--($D$2:M1182=M1183), --($B$2:K1182=22115),$H$2:Q1182)</f>
        <v>#VALUE!</v>
      </c>
      <c r="V1183" t="e">
        <f>SUMPRODUCT(--($D$2:M1182=M1183), --($B$2:K1182=52815),$H$2:Q1182)</f>
        <v>#VALUE!</v>
      </c>
      <c r="W1183" s="15" t="e">
        <f>T1183/S1183</f>
        <v>#VALUE!</v>
      </c>
      <c r="X1183" s="15" t="e">
        <f>U1183/S1183</f>
        <v>#VALUE!</v>
      </c>
      <c r="Y1183" s="15" t="e">
        <f>V1183/S1183</f>
        <v>#VALUE!</v>
      </c>
      <c r="Z1183" t="s">
        <v>243</v>
      </c>
      <c r="AB1183" t="s">
        <v>244</v>
      </c>
      <c r="AC1183" s="7">
        <f>AC1181</f>
        <v>42464</v>
      </c>
      <c r="AD1183" t="s">
        <v>102</v>
      </c>
      <c r="AF1183" t="str">
        <f>"Cash From "&amp;AI1183</f>
        <v>Cash From Dividend from 0 - Mt - 22115</v>
      </c>
      <c r="AG1183" s="16" t="e">
        <f>R1183</f>
        <v>#VALUE!</v>
      </c>
      <c r="AI1183" t="str">
        <f t="shared" ref="AI1183:AI1188" si="64">"Dividend from "&amp;M1183&amp;" - "&amp;J1183&amp;" - "&amp;K1183</f>
        <v>Dividend from 0 - Mt - 22115</v>
      </c>
      <c r="AK1183" s="18"/>
      <c r="AL1183" s="19"/>
      <c r="AM1183" s="20"/>
      <c r="AN1183" s="20"/>
      <c r="AO1183" s="21"/>
      <c r="AP1183" s="22"/>
    </row>
    <row r="1184" spans="1:42" hidden="1" x14ac:dyDescent="0.35">
      <c r="A1184" t="s">
        <v>845</v>
      </c>
      <c r="B1184" t="s">
        <v>56</v>
      </c>
      <c r="C1184" t="s">
        <v>12</v>
      </c>
      <c r="D1184">
        <v>22115</v>
      </c>
      <c r="F1184" s="7">
        <v>42464</v>
      </c>
      <c r="G1184" t="s">
        <v>587</v>
      </c>
      <c r="H1184">
        <v>-1.21</v>
      </c>
      <c r="J1184" t="s">
        <v>12</v>
      </c>
      <c r="K1184">
        <v>22115</v>
      </c>
      <c r="L1184" t="s">
        <v>15</v>
      </c>
      <c r="M1184">
        <f>M1181</f>
        <v>0</v>
      </c>
      <c r="S1184" t="e">
        <f t="shared" si="63"/>
        <v>#VALUE!</v>
      </c>
      <c r="T1184"/>
      <c r="U1184" t="e">
        <f>SUMPRODUCT(--($D$2:M1183=M1184), --($B$2:K1183=22115),$H$2:Q1183)</f>
        <v>#VALUE!</v>
      </c>
      <c r="V1184" t="e">
        <f>SUMPRODUCT(--($D$2:M1183=M1184), --($B$2:K1183=52815),$H$2:Q1183)</f>
        <v>#VALUE!</v>
      </c>
      <c r="W1184" s="15"/>
      <c r="X1184" s="15"/>
      <c r="Y1184" s="15"/>
      <c r="Z1184" t="s">
        <v>243</v>
      </c>
      <c r="AB1184" t="s">
        <v>244</v>
      </c>
      <c r="AC1184" s="7">
        <f>AC1181</f>
        <v>42464</v>
      </c>
      <c r="AD1184" t="str">
        <f>M1184&amp;" - "&amp;L1184&amp;" - "&amp;J1184&amp;" - "&amp;K1184</f>
        <v>0 - Div - Mt - 22115</v>
      </c>
      <c r="AG1184" s="13" t="e">
        <f>-AG1183</f>
        <v>#VALUE!</v>
      </c>
      <c r="AI1184" t="str">
        <f t="shared" si="64"/>
        <v>Dividend from 0 - Mt - 22115</v>
      </c>
      <c r="AK1184" s="18"/>
      <c r="AL1184" s="19"/>
      <c r="AM1184" s="20"/>
      <c r="AN1184" s="20"/>
      <c r="AO1184" s="21"/>
      <c r="AP1184" s="22"/>
    </row>
    <row r="1185" spans="1:43" hidden="1" x14ac:dyDescent="0.35">
      <c r="A1185" t="s">
        <v>845</v>
      </c>
      <c r="B1185" t="s">
        <v>56</v>
      </c>
      <c r="C1185" t="s">
        <v>12</v>
      </c>
      <c r="D1185">
        <v>52815</v>
      </c>
      <c r="F1185" s="7">
        <v>42464</v>
      </c>
      <c r="G1185" t="s">
        <v>587</v>
      </c>
      <c r="H1185">
        <v>0</v>
      </c>
      <c r="J1185" t="s">
        <v>12</v>
      </c>
      <c r="K1185">
        <v>52815</v>
      </c>
      <c r="L1185" t="s">
        <v>15</v>
      </c>
      <c r="M1185">
        <f>M1182</f>
        <v>0</v>
      </c>
      <c r="S1185" t="e">
        <f t="shared" si="63"/>
        <v>#VALUE!</v>
      </c>
      <c r="T1185"/>
      <c r="U1185" t="e">
        <f>SUMPRODUCT(--($D$2:M1184=M1185), --($B$2:K1184=22115),$H$2:Q1184)</f>
        <v>#VALUE!</v>
      </c>
      <c r="V1185" t="e">
        <f>SUMPRODUCT(--($D$2:M1184=M1185), --($B$2:K1184=52815),$H$2:Q1184)</f>
        <v>#VALUE!</v>
      </c>
      <c r="W1185" s="15"/>
      <c r="X1185" s="15"/>
      <c r="Y1185" s="15"/>
      <c r="Z1185" t="s">
        <v>243</v>
      </c>
      <c r="AB1185" t="s">
        <v>244</v>
      </c>
      <c r="AC1185" s="7">
        <f>AC1182</f>
        <v>42464</v>
      </c>
      <c r="AD1185" t="str">
        <f>M1185&amp;" - "&amp;L1185&amp;" - "&amp;J1185&amp;" - "&amp;K1185</f>
        <v>0 - Div - Mt - 52815</v>
      </c>
      <c r="AG1185" s="13" t="e">
        <f>-AG1184</f>
        <v>#VALUE!</v>
      </c>
      <c r="AI1185" t="str">
        <f t="shared" si="64"/>
        <v>Dividend from 0 - Mt - 52815</v>
      </c>
      <c r="AK1185" s="18"/>
      <c r="AL1185" s="19"/>
      <c r="AM1185" s="20"/>
      <c r="AN1185" s="20"/>
      <c r="AO1185" s="21"/>
      <c r="AP1185" s="22"/>
    </row>
    <row r="1186" spans="1:43" hidden="1" x14ac:dyDescent="0.35">
      <c r="A1186" t="s">
        <v>845</v>
      </c>
      <c r="B1186" t="s">
        <v>56</v>
      </c>
      <c r="C1186" t="s">
        <v>12</v>
      </c>
      <c r="D1186">
        <v>52815</v>
      </c>
      <c r="F1186" s="7">
        <v>42464</v>
      </c>
      <c r="G1186" t="s">
        <v>102</v>
      </c>
      <c r="H1186">
        <v>0</v>
      </c>
      <c r="J1186" t="s">
        <v>12</v>
      </c>
      <c r="K1186">
        <v>52815</v>
      </c>
      <c r="L1186" t="s">
        <v>15</v>
      </c>
      <c r="M1186">
        <f>M1184</f>
        <v>0</v>
      </c>
      <c r="N1186" s="12" t="s">
        <v>249</v>
      </c>
      <c r="R1186" s="13">
        <f>AP1182-R1182-R1184</f>
        <v>0</v>
      </c>
      <c r="S1186" t="e">
        <f t="shared" si="63"/>
        <v>#VALUE!</v>
      </c>
      <c r="T1186"/>
      <c r="U1186" t="e">
        <f>SUMPRODUCT(--($D$2:M1185=M1186), --($B$2:K1185=22115),$H$2:Q1185)</f>
        <v>#VALUE!</v>
      </c>
      <c r="V1186" t="e">
        <f>SUMPRODUCT(--($D$2:M1185=M1186), --($B$2:K1185=52815),$H$2:Q1185)</f>
        <v>#VALUE!</v>
      </c>
      <c r="W1186" s="15" t="e">
        <f>T1186/S1186</f>
        <v>#VALUE!</v>
      </c>
      <c r="X1186" s="15" t="e">
        <f>U1186/S1186</f>
        <v>#VALUE!</v>
      </c>
      <c r="Y1186" s="15" t="e">
        <f>V1186/S1186</f>
        <v>#VALUE!</v>
      </c>
      <c r="Z1186" t="s">
        <v>243</v>
      </c>
      <c r="AB1186" t="s">
        <v>244</v>
      </c>
      <c r="AC1186" s="7">
        <f>AC1184</f>
        <v>42464</v>
      </c>
      <c r="AD1186" t="s">
        <v>102</v>
      </c>
      <c r="AF1186" t="str">
        <f>"Cash From "&amp;AI1186</f>
        <v>Cash From Dividend from 0 - Mt - 52815</v>
      </c>
      <c r="AG1186" s="16">
        <f>R1186</f>
        <v>0</v>
      </c>
      <c r="AI1186" t="str">
        <f t="shared" si="64"/>
        <v>Dividend from 0 - Mt - 52815</v>
      </c>
      <c r="AK1186" s="18"/>
      <c r="AL1186" s="19"/>
      <c r="AM1186" s="20"/>
      <c r="AN1186" s="20"/>
      <c r="AO1186" s="21"/>
      <c r="AP1186" s="22"/>
    </row>
    <row r="1187" spans="1:43" hidden="1" x14ac:dyDescent="0.35">
      <c r="A1187" t="s">
        <v>845</v>
      </c>
      <c r="B1187" t="s">
        <v>56</v>
      </c>
      <c r="C1187" t="s">
        <v>12</v>
      </c>
      <c r="D1187">
        <v>112414</v>
      </c>
      <c r="F1187" s="7">
        <v>42464</v>
      </c>
      <c r="G1187" t="s">
        <v>587</v>
      </c>
      <c r="H1187">
        <v>0</v>
      </c>
      <c r="J1187" t="s">
        <v>12</v>
      </c>
      <c r="K1187">
        <v>112414</v>
      </c>
      <c r="L1187" t="s">
        <v>15</v>
      </c>
      <c r="M1187">
        <f>M1186</f>
        <v>0</v>
      </c>
      <c r="N1187" s="12">
        <f>AL1186</f>
        <v>0</v>
      </c>
      <c r="O1187" s="12" t="e">
        <f>LEFT(N1187,(FIND(" ",N1187,1)-1))</f>
        <v>#VALUE!</v>
      </c>
      <c r="P1187" s="12" t="e">
        <f>_xlfn.NUMBERVALUE(O1187)=S1187</f>
        <v>#VALUE!</v>
      </c>
      <c r="S1187" t="e">
        <f t="shared" si="63"/>
        <v>#VALUE!</v>
      </c>
      <c r="T1187"/>
      <c r="U1187" t="e">
        <f>SUMPRODUCT(--($D$2:M1186=M1187), --($B$2:K1186=22115),$H$2:Q1186)</f>
        <v>#VALUE!</v>
      </c>
      <c r="V1187" t="e">
        <f>SUMPRODUCT(--($D$2:M1186=M1187), --($B$2:K1186=52815),$H$2:Q1186)</f>
        <v>#VALUE!</v>
      </c>
      <c r="W1187" s="15"/>
      <c r="X1187" s="15"/>
      <c r="Y1187" s="15"/>
      <c r="Z1187" t="s">
        <v>243</v>
      </c>
      <c r="AB1187" t="s">
        <v>244</v>
      </c>
      <c r="AC1187" s="7">
        <f>AC1186</f>
        <v>42464</v>
      </c>
      <c r="AD1187" t="str">
        <f>M1187&amp;" - "&amp;L1187&amp;" - "&amp;J1187&amp;" - "&amp;K1187</f>
        <v>0 - Div - Mt - 112414</v>
      </c>
      <c r="AG1187" s="13">
        <f>-AG1186</f>
        <v>0</v>
      </c>
      <c r="AI1187" t="str">
        <f t="shared" si="64"/>
        <v>Dividend from 0 - Mt - 112414</v>
      </c>
      <c r="AK1187" s="18"/>
      <c r="AL1187" s="19"/>
      <c r="AM1187" s="20"/>
      <c r="AN1187" s="20"/>
      <c r="AO1187" s="21"/>
      <c r="AP1187" s="22"/>
    </row>
    <row r="1188" spans="1:43" hidden="1" x14ac:dyDescent="0.35">
      <c r="A1188" t="s">
        <v>845</v>
      </c>
      <c r="B1188" t="s">
        <v>56</v>
      </c>
      <c r="C1188" t="s">
        <v>12</v>
      </c>
      <c r="D1188">
        <v>112414</v>
      </c>
      <c r="F1188" s="7">
        <v>42464</v>
      </c>
      <c r="G1188" t="s">
        <v>102</v>
      </c>
      <c r="H1188">
        <v>0</v>
      </c>
      <c r="J1188" t="s">
        <v>12</v>
      </c>
      <c r="K1188">
        <v>112414</v>
      </c>
      <c r="L1188" t="s">
        <v>15</v>
      </c>
      <c r="M1188" t="s">
        <v>56</v>
      </c>
      <c r="N1188" s="12" t="s">
        <v>249</v>
      </c>
      <c r="R1188" s="13" t="e">
        <f>ROUND(IF(K1188=112414,W1188,IF(K1188=22115,X1188,Y1188))*AP1188,2)</f>
        <v>#VALUE!</v>
      </c>
      <c r="S1188" t="e">
        <f t="shared" si="63"/>
        <v>#VALUE!</v>
      </c>
      <c r="T1188"/>
      <c r="U1188" t="e">
        <f>SUMPRODUCT(--($D$2:M1187=M1188), --($B$2:K1187=22115),$H$2:Q1187)</f>
        <v>#VALUE!</v>
      </c>
      <c r="V1188" t="e">
        <f>SUMPRODUCT(--($D$2:M1187=M1188), --($B$2:K1187=52815),$H$2:Q1187)</f>
        <v>#VALUE!</v>
      </c>
      <c r="W1188" s="15" t="e">
        <f>T1188/S1188</f>
        <v>#VALUE!</v>
      </c>
      <c r="X1188" s="15" t="e">
        <f>U1188/S1188</f>
        <v>#VALUE!</v>
      </c>
      <c r="Y1188" s="15" t="e">
        <f>V1188/S1188</f>
        <v>#VALUE!</v>
      </c>
      <c r="Z1188" t="s">
        <v>243</v>
      </c>
      <c r="AB1188" t="s">
        <v>244</v>
      </c>
      <c r="AC1188" s="7">
        <f>AK1188</f>
        <v>42464</v>
      </c>
      <c r="AD1188" t="s">
        <v>102</v>
      </c>
      <c r="AF1188" t="str">
        <f>"Cash From "&amp;AI1188</f>
        <v>Cash From Dividend from FLR - Mt - 112414</v>
      </c>
      <c r="AG1188" s="16" t="e">
        <f>R1188</f>
        <v>#VALUE!</v>
      </c>
      <c r="AI1188" t="str">
        <f t="shared" si="64"/>
        <v>Dividend from FLR - Mt - 112414</v>
      </c>
      <c r="AK1188" s="18">
        <v>42464</v>
      </c>
      <c r="AL1188" s="19" t="s">
        <v>494</v>
      </c>
      <c r="AM1188" s="20" t="s">
        <v>328</v>
      </c>
      <c r="AN1188" s="20" t="s">
        <v>329</v>
      </c>
      <c r="AO1188" s="21" t="s">
        <v>329</v>
      </c>
      <c r="AP1188" s="22">
        <v>1.21</v>
      </c>
    </row>
    <row r="1189" spans="1:43" hidden="1" x14ac:dyDescent="0.35">
      <c r="A1189" t="s">
        <v>848</v>
      </c>
      <c r="B1189" s="3" t="s">
        <v>95</v>
      </c>
      <c r="C1189" s="3" t="s">
        <v>13</v>
      </c>
      <c r="D1189" s="3">
        <v>40716</v>
      </c>
      <c r="E1189" s="6"/>
      <c r="F1189" s="9">
        <v>42467</v>
      </c>
      <c r="G1189" s="3" t="s">
        <v>746</v>
      </c>
      <c r="H1189">
        <v>218.9</v>
      </c>
      <c r="J1189" s="3" t="s">
        <v>13</v>
      </c>
      <c r="K1189" s="3">
        <v>40716</v>
      </c>
      <c r="L1189" s="3" t="s">
        <v>14</v>
      </c>
      <c r="M1189" s="3" t="s">
        <v>95</v>
      </c>
      <c r="N1189" s="41"/>
      <c r="O1189" s="41"/>
      <c r="P1189" s="41"/>
      <c r="Q1189" s="6"/>
      <c r="R1189" s="42">
        <v>218.9</v>
      </c>
      <c r="S1189" s="3"/>
      <c r="T1189" s="3"/>
      <c r="U1189" s="3"/>
      <c r="V1189" s="3"/>
      <c r="W1189" s="43"/>
      <c r="X1189" s="43"/>
      <c r="Y1189" s="43"/>
      <c r="Z1189" s="3" t="s">
        <v>243</v>
      </c>
      <c r="AA1189" s="3"/>
      <c r="AB1189" s="3" t="s">
        <v>244</v>
      </c>
      <c r="AC1189" s="9">
        <v>42467</v>
      </c>
      <c r="AD1189" s="3" t="str">
        <f>M1189&amp;" - "&amp;L1189&amp;" - "&amp;J1189&amp;" - "&amp;K1189</f>
        <v>AAPL - Inv - Rh - 40716</v>
      </c>
      <c r="AE1189" s="3"/>
      <c r="AF1189" s="3"/>
      <c r="AG1189" s="42">
        <f>R1189</f>
        <v>218.9</v>
      </c>
      <c r="AH1189" s="3"/>
      <c r="AI1189" s="3" t="str">
        <f t="shared" ref="AI1189:AI1220" si="65">"Purchase of "&amp;M1189&amp;" - "&amp;J1189&amp;" - "&amp;K1189</f>
        <v>Purchase of AAPL - Rh - 40716</v>
      </c>
      <c r="AJ1189" s="3"/>
      <c r="AK1189" s="44"/>
      <c r="AL1189" s="44"/>
      <c r="AM1189" s="44"/>
      <c r="AN1189" s="44"/>
      <c r="AO1189" s="44"/>
      <c r="AP1189" s="44"/>
      <c r="AQ1189" s="3"/>
    </row>
    <row r="1190" spans="1:43" hidden="1" x14ac:dyDescent="0.35">
      <c r="A1190" t="s">
        <v>848</v>
      </c>
      <c r="B1190" s="3" t="s">
        <v>95</v>
      </c>
      <c r="C1190" s="3" t="s">
        <v>13</v>
      </c>
      <c r="D1190" s="3">
        <v>40716</v>
      </c>
      <c r="E1190" s="6"/>
      <c r="F1190" s="9">
        <v>42467</v>
      </c>
      <c r="G1190" s="3" t="s">
        <v>210</v>
      </c>
      <c r="H1190">
        <v>-218.9</v>
      </c>
      <c r="J1190" s="3" t="s">
        <v>13</v>
      </c>
      <c r="K1190" s="3">
        <v>40716</v>
      </c>
      <c r="L1190" s="3"/>
      <c r="M1190" s="3" t="str">
        <f>M1189</f>
        <v>AAPL</v>
      </c>
      <c r="N1190" s="41" t="s">
        <v>249</v>
      </c>
      <c r="O1190" s="41"/>
      <c r="P1190" s="41"/>
      <c r="Q1190" s="6"/>
      <c r="R1190" s="42"/>
      <c r="S1190" s="41"/>
      <c r="T1190" s="41"/>
      <c r="U1190" s="41"/>
      <c r="V1190" s="41"/>
      <c r="W1190" s="45"/>
      <c r="X1190" s="45"/>
      <c r="Y1190" s="45"/>
      <c r="Z1190" s="3" t="s">
        <v>243</v>
      </c>
      <c r="AA1190" s="3"/>
      <c r="AB1190" s="3" t="s">
        <v>244</v>
      </c>
      <c r="AC1190" s="9">
        <v>42467</v>
      </c>
      <c r="AD1190" s="3" t="s">
        <v>210</v>
      </c>
      <c r="AE1190" s="3"/>
      <c r="AF1190" s="3" t="str">
        <f>"Cash To "&amp;AI1190</f>
        <v>Cash To Purchase of AAPL - Rh - 40716</v>
      </c>
      <c r="AG1190" s="16">
        <f>-SUM(AG1189:AG1189)</f>
        <v>-218.9</v>
      </c>
      <c r="AH1190" s="3"/>
      <c r="AI1190" s="3" t="str">
        <f t="shared" si="65"/>
        <v>Purchase of AAPL - Rh - 40716</v>
      </c>
      <c r="AJ1190" s="3"/>
      <c r="AK1190" s="44"/>
      <c r="AL1190" s="44"/>
      <c r="AM1190" s="44"/>
      <c r="AN1190" s="44"/>
      <c r="AO1190" s="44"/>
      <c r="AP1190" s="44"/>
      <c r="AQ1190" s="3"/>
    </row>
    <row r="1191" spans="1:43" hidden="1" x14ac:dyDescent="0.35">
      <c r="A1191" t="s">
        <v>848</v>
      </c>
      <c r="B1191" s="3" t="s">
        <v>96</v>
      </c>
      <c r="C1191" s="3" t="s">
        <v>13</v>
      </c>
      <c r="D1191" s="3">
        <v>40716</v>
      </c>
      <c r="E1191" s="6"/>
      <c r="F1191" s="9">
        <v>42467</v>
      </c>
      <c r="G1191" s="3" t="s">
        <v>747</v>
      </c>
      <c r="H1191">
        <v>207.19</v>
      </c>
      <c r="J1191" s="3" t="s">
        <v>13</v>
      </c>
      <c r="K1191" s="3">
        <v>40716</v>
      </c>
      <c r="L1191" s="3" t="s">
        <v>14</v>
      </c>
      <c r="M1191" s="3" t="s">
        <v>96</v>
      </c>
      <c r="N1191" s="41"/>
      <c r="O1191" s="41"/>
      <c r="P1191" s="41"/>
      <c r="Q1191" s="6"/>
      <c r="R1191" s="42">
        <v>207.19</v>
      </c>
      <c r="S1191" s="3"/>
      <c r="T1191" s="3"/>
      <c r="U1191" s="3"/>
      <c r="V1191" s="3"/>
      <c r="W1191" s="43"/>
      <c r="X1191" s="43"/>
      <c r="Y1191" s="43"/>
      <c r="Z1191" s="3" t="s">
        <v>243</v>
      </c>
      <c r="AA1191" s="3"/>
      <c r="AB1191" s="3" t="s">
        <v>244</v>
      </c>
      <c r="AC1191" s="9">
        <v>42467</v>
      </c>
      <c r="AD1191" s="3" t="str">
        <f>M1191&amp;" - "&amp;L1191&amp;" - "&amp;J1191&amp;" - "&amp;K1191</f>
        <v>AMAG - Inv - Rh - 40716</v>
      </c>
      <c r="AE1191" s="3"/>
      <c r="AF1191" s="3"/>
      <c r="AG1191" s="42">
        <f>R1191</f>
        <v>207.19</v>
      </c>
      <c r="AH1191" s="3"/>
      <c r="AI1191" s="3" t="str">
        <f t="shared" si="65"/>
        <v>Purchase of AMAG - Rh - 40716</v>
      </c>
      <c r="AJ1191" s="3"/>
      <c r="AK1191" s="44"/>
      <c r="AL1191" s="44"/>
      <c r="AM1191" s="44"/>
      <c r="AN1191" s="44"/>
      <c r="AO1191" s="44"/>
      <c r="AP1191" s="44"/>
      <c r="AQ1191" s="3"/>
    </row>
    <row r="1192" spans="1:43" hidden="1" x14ac:dyDescent="0.35">
      <c r="A1192" t="s">
        <v>848</v>
      </c>
      <c r="B1192" s="3" t="s">
        <v>96</v>
      </c>
      <c r="C1192" s="3" t="s">
        <v>13</v>
      </c>
      <c r="D1192" s="3">
        <v>40716</v>
      </c>
      <c r="E1192" s="6"/>
      <c r="F1192" s="9">
        <v>42467</v>
      </c>
      <c r="G1192" s="3" t="s">
        <v>210</v>
      </c>
      <c r="H1192">
        <v>-207.19</v>
      </c>
      <c r="J1192" s="3" t="s">
        <v>13</v>
      </c>
      <c r="K1192" s="3">
        <v>40716</v>
      </c>
      <c r="L1192" s="3"/>
      <c r="M1192" s="3" t="str">
        <f>M1191</f>
        <v>AMAG</v>
      </c>
      <c r="N1192" s="41" t="s">
        <v>249</v>
      </c>
      <c r="O1192" s="41"/>
      <c r="P1192" s="41"/>
      <c r="Q1192" s="6"/>
      <c r="R1192" s="42"/>
      <c r="S1192" s="41"/>
      <c r="T1192" s="41"/>
      <c r="U1192" s="41"/>
      <c r="V1192" s="41"/>
      <c r="W1192" s="45"/>
      <c r="X1192" s="45"/>
      <c r="Y1192" s="45"/>
      <c r="Z1192" s="3" t="s">
        <v>243</v>
      </c>
      <c r="AA1192" s="3"/>
      <c r="AB1192" s="3" t="s">
        <v>244</v>
      </c>
      <c r="AC1192" s="9">
        <v>42467</v>
      </c>
      <c r="AD1192" s="3" t="s">
        <v>210</v>
      </c>
      <c r="AE1192" s="3"/>
      <c r="AF1192" s="3" t="str">
        <f>"Cash To "&amp;AI1192</f>
        <v>Cash To Purchase of AMAG - Rh - 40716</v>
      </c>
      <c r="AG1192" s="16">
        <f>-SUM(AG1191:AG1191)</f>
        <v>-207.19</v>
      </c>
      <c r="AH1192" s="3"/>
      <c r="AI1192" s="3" t="str">
        <f t="shared" si="65"/>
        <v>Purchase of AMAG - Rh - 40716</v>
      </c>
      <c r="AJ1192" s="3"/>
      <c r="AK1192" s="44"/>
      <c r="AL1192" s="44">
        <v>6854.73</v>
      </c>
      <c r="AM1192" s="44"/>
      <c r="AN1192" s="44"/>
      <c r="AO1192" s="44"/>
      <c r="AP1192" s="44"/>
      <c r="AQ1192" s="3"/>
    </row>
    <row r="1193" spans="1:43" hidden="1" x14ac:dyDescent="0.35">
      <c r="A1193" t="s">
        <v>848</v>
      </c>
      <c r="B1193" s="3" t="s">
        <v>93</v>
      </c>
      <c r="C1193" s="3" t="s">
        <v>13</v>
      </c>
      <c r="D1193" s="3">
        <v>40716</v>
      </c>
      <c r="E1193" s="6"/>
      <c r="F1193" s="9">
        <v>42467</v>
      </c>
      <c r="G1193" s="3" t="s">
        <v>744</v>
      </c>
      <c r="H1193">
        <v>217.36</v>
      </c>
      <c r="J1193" s="3" t="s">
        <v>13</v>
      </c>
      <c r="K1193" s="3">
        <v>40716</v>
      </c>
      <c r="L1193" s="3" t="s">
        <v>14</v>
      </c>
      <c r="M1193" s="3" t="s">
        <v>93</v>
      </c>
      <c r="N1193" s="41"/>
      <c r="O1193" s="41"/>
      <c r="P1193" s="41"/>
      <c r="Q1193" s="6"/>
      <c r="R1193" s="42">
        <v>217.36</v>
      </c>
      <c r="S1193" s="3"/>
      <c r="T1193" s="3"/>
      <c r="U1193" s="3"/>
      <c r="V1193" s="3"/>
      <c r="W1193" s="43"/>
      <c r="X1193" s="43"/>
      <c r="Y1193" s="43"/>
      <c r="Z1193" s="3" t="s">
        <v>243</v>
      </c>
      <c r="AA1193" s="3"/>
      <c r="AB1193" s="3" t="s">
        <v>244</v>
      </c>
      <c r="AC1193" s="9">
        <v>42467</v>
      </c>
      <c r="AD1193" s="3" t="str">
        <f>M1193&amp;" - "&amp;L1193&amp;" - "&amp;J1193&amp;" - "&amp;K1193</f>
        <v>BBSI - Inv - Rh - 40716</v>
      </c>
      <c r="AE1193" s="3"/>
      <c r="AF1193" s="3"/>
      <c r="AG1193" s="42">
        <f>R1193</f>
        <v>217.36</v>
      </c>
      <c r="AH1193" s="3"/>
      <c r="AI1193" s="3" t="str">
        <f t="shared" si="65"/>
        <v>Purchase of BBSI - Rh - 40716</v>
      </c>
      <c r="AJ1193" s="3"/>
      <c r="AK1193" s="44"/>
      <c r="AL1193" s="44"/>
      <c r="AM1193" s="44"/>
      <c r="AN1193" s="44"/>
      <c r="AO1193" s="44"/>
      <c r="AP1193" s="44"/>
      <c r="AQ1193" s="3"/>
    </row>
    <row r="1194" spans="1:43" hidden="1" x14ac:dyDescent="0.35">
      <c r="A1194" t="s">
        <v>848</v>
      </c>
      <c r="B1194" s="3" t="s">
        <v>93</v>
      </c>
      <c r="C1194" s="3" t="s">
        <v>13</v>
      </c>
      <c r="D1194" s="3">
        <v>40716</v>
      </c>
      <c r="E1194" s="6"/>
      <c r="F1194" s="9">
        <v>42467</v>
      </c>
      <c r="G1194" s="3" t="s">
        <v>210</v>
      </c>
      <c r="H1194">
        <v>-217.36</v>
      </c>
      <c r="J1194" s="3" t="s">
        <v>13</v>
      </c>
      <c r="K1194" s="3">
        <v>40716</v>
      </c>
      <c r="L1194" s="3"/>
      <c r="M1194" s="3" t="str">
        <f>M1193</f>
        <v>BBSI</v>
      </c>
      <c r="N1194" s="41" t="s">
        <v>249</v>
      </c>
      <c r="O1194" s="41"/>
      <c r="P1194" s="41"/>
      <c r="Q1194" s="6"/>
      <c r="R1194" s="42"/>
      <c r="S1194" s="41"/>
      <c r="T1194" s="41"/>
      <c r="U1194" s="41"/>
      <c r="V1194" s="41"/>
      <c r="W1194" s="45"/>
      <c r="X1194" s="45"/>
      <c r="Y1194" s="45"/>
      <c r="Z1194" s="3" t="s">
        <v>243</v>
      </c>
      <c r="AA1194" s="3"/>
      <c r="AB1194" s="3" t="s">
        <v>244</v>
      </c>
      <c r="AC1194" s="9">
        <v>42467</v>
      </c>
      <c r="AD1194" s="3" t="s">
        <v>210</v>
      </c>
      <c r="AE1194" s="3"/>
      <c r="AF1194" s="3" t="str">
        <f>"Cash To "&amp;AI1194</f>
        <v>Cash To Purchase of BBSI - Rh - 40716</v>
      </c>
      <c r="AG1194" s="16">
        <f>-SUM(AG1193:AG1193)</f>
        <v>-217.36</v>
      </c>
      <c r="AH1194" s="3"/>
      <c r="AI1194" s="3" t="str">
        <f t="shared" si="65"/>
        <v>Purchase of BBSI - Rh - 40716</v>
      </c>
      <c r="AJ1194" s="3"/>
      <c r="AK1194" s="44"/>
      <c r="AL1194" s="44"/>
      <c r="AM1194" s="44"/>
      <c r="AN1194" s="44"/>
      <c r="AO1194" s="44"/>
      <c r="AP1194" s="44"/>
      <c r="AQ1194" s="3"/>
    </row>
    <row r="1195" spans="1:43" hidden="1" x14ac:dyDescent="0.35">
      <c r="A1195" t="s">
        <v>848</v>
      </c>
      <c r="B1195" s="3" t="s">
        <v>90</v>
      </c>
      <c r="C1195" s="3" t="s">
        <v>13</v>
      </c>
      <c r="D1195" s="3">
        <v>40716</v>
      </c>
      <c r="E1195" s="6"/>
      <c r="F1195" s="9">
        <v>42467</v>
      </c>
      <c r="G1195" s="3" t="s">
        <v>741</v>
      </c>
      <c r="H1195">
        <v>206.64</v>
      </c>
      <c r="J1195" s="3" t="s">
        <v>13</v>
      </c>
      <c r="K1195" s="3">
        <v>40716</v>
      </c>
      <c r="L1195" s="3" t="s">
        <v>14</v>
      </c>
      <c r="M1195" s="3" t="s">
        <v>90</v>
      </c>
      <c r="N1195" s="41"/>
      <c r="O1195" s="41"/>
      <c r="P1195" s="41"/>
      <c r="Q1195" s="6"/>
      <c r="R1195" s="42">
        <v>206.44</v>
      </c>
      <c r="S1195" s="3"/>
      <c r="T1195" s="3"/>
      <c r="U1195" s="3"/>
      <c r="V1195" s="3"/>
      <c r="W1195" s="43"/>
      <c r="X1195" s="43"/>
      <c r="Y1195" s="43"/>
      <c r="Z1195" s="3" t="s">
        <v>243</v>
      </c>
      <c r="AA1195" s="3"/>
      <c r="AB1195" s="3" t="s">
        <v>244</v>
      </c>
      <c r="AC1195" s="9">
        <v>42467</v>
      </c>
      <c r="AD1195" s="3" t="str">
        <f>M1195&amp;" - "&amp;L1195&amp;" - "&amp;J1195&amp;" - "&amp;K1195</f>
        <v>BKE - Inv - Rh - 40716</v>
      </c>
      <c r="AE1195" s="3"/>
      <c r="AF1195" s="3"/>
      <c r="AG1195" s="42">
        <v>206.64</v>
      </c>
      <c r="AH1195" s="3"/>
      <c r="AI1195" s="3" t="str">
        <f t="shared" si="65"/>
        <v>Purchase of BKE - Rh - 40716</v>
      </c>
      <c r="AJ1195" s="3"/>
      <c r="AK1195" s="44"/>
      <c r="AL1195" s="44"/>
      <c r="AM1195" s="44"/>
      <c r="AN1195" s="44"/>
      <c r="AO1195" s="44"/>
      <c r="AP1195" s="44"/>
      <c r="AQ1195" s="3"/>
    </row>
    <row r="1196" spans="1:43" hidden="1" x14ac:dyDescent="0.35">
      <c r="A1196" t="s">
        <v>848</v>
      </c>
      <c r="B1196" s="3" t="s">
        <v>90</v>
      </c>
      <c r="C1196" s="3" t="s">
        <v>13</v>
      </c>
      <c r="D1196" s="3">
        <v>40716</v>
      </c>
      <c r="E1196" s="6"/>
      <c r="F1196" s="9">
        <v>42467</v>
      </c>
      <c r="G1196" s="3" t="s">
        <v>210</v>
      </c>
      <c r="H1196">
        <v>-206.64</v>
      </c>
      <c r="J1196" s="3" t="s">
        <v>13</v>
      </c>
      <c r="K1196" s="3">
        <v>40716</v>
      </c>
      <c r="L1196" s="3"/>
      <c r="M1196" s="3" t="str">
        <f>M1195</f>
        <v>BKE</v>
      </c>
      <c r="N1196" s="41" t="s">
        <v>249</v>
      </c>
      <c r="O1196" s="41"/>
      <c r="P1196" s="41"/>
      <c r="Q1196" s="6"/>
      <c r="R1196" s="42"/>
      <c r="S1196" s="41"/>
      <c r="T1196" s="41"/>
      <c r="U1196" s="41"/>
      <c r="V1196" s="41"/>
      <c r="W1196" s="45"/>
      <c r="X1196" s="45"/>
      <c r="Y1196" s="45"/>
      <c r="Z1196" s="3" t="s">
        <v>243</v>
      </c>
      <c r="AA1196" s="3"/>
      <c r="AB1196" s="3" t="s">
        <v>244</v>
      </c>
      <c r="AC1196" s="9">
        <v>42467</v>
      </c>
      <c r="AD1196" s="3" t="s">
        <v>210</v>
      </c>
      <c r="AE1196" s="3"/>
      <c r="AF1196" s="3" t="str">
        <f>"Cash To "&amp;AI1196</f>
        <v>Cash To Purchase of BKE - Rh - 40716</v>
      </c>
      <c r="AG1196" s="16">
        <f>-SUM(AG1195:AG1195)</f>
        <v>-206.64</v>
      </c>
      <c r="AH1196" s="3"/>
      <c r="AI1196" s="3" t="str">
        <f t="shared" si="65"/>
        <v>Purchase of BKE - Rh - 40716</v>
      </c>
      <c r="AJ1196" s="3"/>
      <c r="AK1196" s="44"/>
      <c r="AL1196" s="44"/>
      <c r="AM1196" s="44"/>
      <c r="AN1196" s="44"/>
      <c r="AO1196" s="44"/>
      <c r="AP1196" s="44"/>
      <c r="AQ1196" s="3"/>
    </row>
    <row r="1197" spans="1:43" hidden="1" x14ac:dyDescent="0.35">
      <c r="A1197" t="s">
        <v>848</v>
      </c>
      <c r="B1197" s="3" t="s">
        <v>94</v>
      </c>
      <c r="C1197" s="3" t="s">
        <v>13</v>
      </c>
      <c r="D1197" s="3">
        <v>40716</v>
      </c>
      <c r="E1197" s="6"/>
      <c r="F1197" s="9">
        <v>42467</v>
      </c>
      <c r="G1197" s="3" t="s">
        <v>745</v>
      </c>
      <c r="H1197">
        <v>227.85</v>
      </c>
      <c r="J1197" s="3" t="s">
        <v>13</v>
      </c>
      <c r="K1197" s="3">
        <v>40716</v>
      </c>
      <c r="L1197" s="3" t="s">
        <v>14</v>
      </c>
      <c r="M1197" s="3" t="s">
        <v>94</v>
      </c>
      <c r="N1197" s="41"/>
      <c r="O1197" s="41"/>
      <c r="P1197" s="41"/>
      <c r="Q1197" s="6"/>
      <c r="R1197" s="42">
        <v>227.85</v>
      </c>
      <c r="S1197" s="3"/>
      <c r="T1197" s="3"/>
      <c r="U1197" s="3"/>
      <c r="V1197" s="3"/>
      <c r="W1197" s="43"/>
      <c r="X1197" s="43"/>
      <c r="Y1197" s="43"/>
      <c r="Z1197" s="3" t="s">
        <v>243</v>
      </c>
      <c r="AA1197" s="3"/>
      <c r="AB1197" s="3" t="s">
        <v>244</v>
      </c>
      <c r="AC1197" s="9">
        <v>42467</v>
      </c>
      <c r="AD1197" s="3" t="str">
        <f>M1197&amp;" - "&amp;L1197&amp;" - "&amp;J1197&amp;" - "&amp;K1197</f>
        <v>BLBD - Inv - Rh - 40716</v>
      </c>
      <c r="AE1197" s="3"/>
      <c r="AF1197" s="3"/>
      <c r="AG1197" s="42">
        <f>R1197</f>
        <v>227.85</v>
      </c>
      <c r="AH1197" s="3"/>
      <c r="AI1197" s="3" t="str">
        <f t="shared" si="65"/>
        <v>Purchase of BLBD - Rh - 40716</v>
      </c>
      <c r="AJ1197" s="3"/>
      <c r="AK1197" s="44"/>
      <c r="AL1197" s="44"/>
      <c r="AM1197" s="44"/>
      <c r="AN1197" s="44"/>
      <c r="AO1197" s="44"/>
      <c r="AP1197" s="44"/>
      <c r="AQ1197" s="3"/>
    </row>
    <row r="1198" spans="1:43" hidden="1" x14ac:dyDescent="0.35">
      <c r="A1198" t="s">
        <v>848</v>
      </c>
      <c r="B1198" s="3" t="s">
        <v>94</v>
      </c>
      <c r="C1198" s="3" t="s">
        <v>13</v>
      </c>
      <c r="D1198" s="3">
        <v>40716</v>
      </c>
      <c r="E1198" s="6"/>
      <c r="F1198" s="9">
        <v>42467</v>
      </c>
      <c r="G1198" s="3" t="s">
        <v>210</v>
      </c>
      <c r="H1198">
        <v>-227.85</v>
      </c>
      <c r="J1198" s="3" t="s">
        <v>13</v>
      </c>
      <c r="K1198" s="3">
        <v>40716</v>
      </c>
      <c r="L1198" s="3"/>
      <c r="M1198" s="3" t="str">
        <f>M1197</f>
        <v>BLBD</v>
      </c>
      <c r="N1198" s="41" t="s">
        <v>249</v>
      </c>
      <c r="O1198" s="41"/>
      <c r="P1198" s="41"/>
      <c r="Q1198" s="6"/>
      <c r="R1198" s="42"/>
      <c r="S1198" s="41"/>
      <c r="T1198" s="41"/>
      <c r="U1198" s="41"/>
      <c r="V1198" s="41"/>
      <c r="W1198" s="45"/>
      <c r="X1198" s="45"/>
      <c r="Y1198" s="45"/>
      <c r="Z1198" s="3" t="s">
        <v>243</v>
      </c>
      <c r="AA1198" s="3"/>
      <c r="AB1198" s="3" t="s">
        <v>244</v>
      </c>
      <c r="AC1198" s="9">
        <v>42467</v>
      </c>
      <c r="AD1198" s="3" t="s">
        <v>210</v>
      </c>
      <c r="AE1198" s="3"/>
      <c r="AF1198" s="3" t="str">
        <f>"Cash To "&amp;AI1198</f>
        <v>Cash To Purchase of BLBD - Rh - 40716</v>
      </c>
      <c r="AG1198" s="16">
        <f>-SUM(AG1197:AG1197)</f>
        <v>-227.85</v>
      </c>
      <c r="AH1198" s="3"/>
      <c r="AI1198" s="3" t="str">
        <f t="shared" si="65"/>
        <v>Purchase of BLBD - Rh - 40716</v>
      </c>
      <c r="AJ1198" s="3"/>
      <c r="AK1198" s="44"/>
      <c r="AL1198" s="44"/>
      <c r="AM1198" s="44"/>
      <c r="AN1198" s="44"/>
      <c r="AO1198" s="44"/>
      <c r="AP1198" s="44"/>
      <c r="AQ1198" s="3"/>
    </row>
    <row r="1199" spans="1:43" hidden="1" x14ac:dyDescent="0.35">
      <c r="A1199" t="s">
        <v>848</v>
      </c>
      <c r="B1199" s="3" t="s">
        <v>92</v>
      </c>
      <c r="C1199" s="3" t="s">
        <v>13</v>
      </c>
      <c r="D1199" s="3">
        <v>40716</v>
      </c>
      <c r="E1199" s="6"/>
      <c r="F1199" s="9">
        <v>42467</v>
      </c>
      <c r="G1199" s="3" t="s">
        <v>743</v>
      </c>
      <c r="H1199">
        <v>230.85</v>
      </c>
      <c r="J1199" s="3" t="s">
        <v>13</v>
      </c>
      <c r="K1199" s="3">
        <v>40716</v>
      </c>
      <c r="L1199" s="3" t="s">
        <v>14</v>
      </c>
      <c r="M1199" s="3" t="s">
        <v>92</v>
      </c>
      <c r="N1199" s="41"/>
      <c r="O1199" s="41"/>
      <c r="P1199" s="41"/>
      <c r="Q1199" s="6"/>
      <c r="R1199" s="42">
        <v>230.85</v>
      </c>
      <c r="S1199" s="3"/>
      <c r="T1199" s="3"/>
      <c r="U1199" s="3"/>
      <c r="V1199" s="3"/>
      <c r="W1199" s="43"/>
      <c r="X1199" s="43"/>
      <c r="Y1199" s="43"/>
      <c r="Z1199" s="3" t="s">
        <v>243</v>
      </c>
      <c r="AA1199" s="3"/>
      <c r="AB1199" s="3" t="s">
        <v>244</v>
      </c>
      <c r="AC1199" s="9">
        <v>42467</v>
      </c>
      <c r="AD1199" s="3" t="str">
        <f>M1199&amp;" - "&amp;L1199&amp;" - "&amp;J1199&amp;" - "&amp;K1199</f>
        <v>BPT - Inv - Rh - 40716</v>
      </c>
      <c r="AE1199" s="3"/>
      <c r="AF1199" s="3"/>
      <c r="AG1199" s="42">
        <f>R1199</f>
        <v>230.85</v>
      </c>
      <c r="AH1199" s="3"/>
      <c r="AI1199" s="3" t="str">
        <f t="shared" si="65"/>
        <v>Purchase of BPT - Rh - 40716</v>
      </c>
      <c r="AJ1199" s="3"/>
      <c r="AK1199" s="44"/>
      <c r="AL1199" s="44"/>
      <c r="AM1199" s="44"/>
      <c r="AN1199" s="44"/>
      <c r="AO1199" s="44"/>
      <c r="AP1199" s="44"/>
      <c r="AQ1199" s="3"/>
    </row>
    <row r="1200" spans="1:43" hidden="1" x14ac:dyDescent="0.35">
      <c r="A1200" t="s">
        <v>848</v>
      </c>
      <c r="B1200" s="3" t="s">
        <v>92</v>
      </c>
      <c r="C1200" s="3" t="s">
        <v>13</v>
      </c>
      <c r="D1200" s="3">
        <v>40716</v>
      </c>
      <c r="E1200" s="6"/>
      <c r="F1200" s="9">
        <v>42467</v>
      </c>
      <c r="G1200" s="3" t="s">
        <v>210</v>
      </c>
      <c r="H1200">
        <v>-230.85</v>
      </c>
      <c r="J1200" s="3" t="s">
        <v>13</v>
      </c>
      <c r="K1200" s="3">
        <v>40716</v>
      </c>
      <c r="L1200" s="3"/>
      <c r="M1200" s="3" t="str">
        <f>M1199</f>
        <v>BPT</v>
      </c>
      <c r="N1200" s="41" t="s">
        <v>249</v>
      </c>
      <c r="O1200" s="41"/>
      <c r="P1200" s="41"/>
      <c r="Q1200" s="6"/>
      <c r="R1200" s="42"/>
      <c r="S1200" s="41"/>
      <c r="T1200" s="41"/>
      <c r="U1200" s="41"/>
      <c r="V1200" s="41"/>
      <c r="W1200" s="45"/>
      <c r="X1200" s="45"/>
      <c r="Y1200" s="45"/>
      <c r="Z1200" s="3" t="s">
        <v>243</v>
      </c>
      <c r="AA1200" s="3"/>
      <c r="AB1200" s="3" t="s">
        <v>244</v>
      </c>
      <c r="AC1200" s="9">
        <v>42467</v>
      </c>
      <c r="AD1200" s="3" t="s">
        <v>210</v>
      </c>
      <c r="AE1200" s="3"/>
      <c r="AF1200" s="3" t="str">
        <f>"Cash To "&amp;AI1200</f>
        <v>Cash To Purchase of BPT - Rh - 40716</v>
      </c>
      <c r="AG1200" s="16">
        <f>-SUM(AG1199:AG1199)</f>
        <v>-230.85</v>
      </c>
      <c r="AH1200" s="3"/>
      <c r="AI1200" s="3" t="str">
        <f t="shared" si="65"/>
        <v>Purchase of BPT - Rh - 40716</v>
      </c>
      <c r="AJ1200" s="3"/>
      <c r="AK1200" s="44"/>
      <c r="AL1200" s="44"/>
      <c r="AM1200" s="44"/>
      <c r="AN1200" s="44"/>
      <c r="AO1200" s="44"/>
      <c r="AP1200" s="44"/>
      <c r="AQ1200" s="3"/>
    </row>
    <row r="1201" spans="1:43" hidden="1" x14ac:dyDescent="0.35">
      <c r="A1201" t="s">
        <v>848</v>
      </c>
      <c r="B1201" s="3" t="s">
        <v>88</v>
      </c>
      <c r="C1201" s="3" t="s">
        <v>13</v>
      </c>
      <c r="D1201" s="3">
        <v>40716</v>
      </c>
      <c r="E1201" s="6"/>
      <c r="F1201" s="9">
        <v>42467</v>
      </c>
      <c r="G1201" s="3" t="s">
        <v>739</v>
      </c>
      <c r="H1201">
        <v>220.44</v>
      </c>
      <c r="J1201" s="3" t="s">
        <v>13</v>
      </c>
      <c r="K1201" s="3">
        <v>40716</v>
      </c>
      <c r="L1201" s="3" t="s">
        <v>14</v>
      </c>
      <c r="M1201" s="3" t="s">
        <v>88</v>
      </c>
      <c r="N1201" s="41"/>
      <c r="O1201" s="41"/>
      <c r="P1201" s="41"/>
      <c r="Q1201" s="6"/>
      <c r="R1201" s="42">
        <v>220.44</v>
      </c>
      <c r="S1201" s="3"/>
      <c r="T1201" s="3"/>
      <c r="U1201" s="3"/>
      <c r="V1201" s="3"/>
      <c r="W1201" s="43"/>
      <c r="X1201" s="43"/>
      <c r="Y1201" s="43"/>
      <c r="Z1201" s="3" t="s">
        <v>243</v>
      </c>
      <c r="AA1201" s="3"/>
      <c r="AB1201" s="3" t="s">
        <v>244</v>
      </c>
      <c r="AC1201" s="9">
        <v>42467</v>
      </c>
      <c r="AD1201" s="3" t="str">
        <f>M1201&amp;" - "&amp;L1201&amp;" - "&amp;J1201&amp;" - "&amp;K1201</f>
        <v>BRCD - Inv - Rh - 40716</v>
      </c>
      <c r="AE1201" s="3"/>
      <c r="AF1201" s="3"/>
      <c r="AG1201" s="42">
        <f>R1201</f>
        <v>220.44</v>
      </c>
      <c r="AH1201" s="3"/>
      <c r="AI1201" s="3" t="str">
        <f t="shared" si="65"/>
        <v>Purchase of BRCD - Rh - 40716</v>
      </c>
      <c r="AJ1201" s="3"/>
      <c r="AK1201" s="44"/>
      <c r="AL1201" s="44"/>
      <c r="AM1201" s="44"/>
      <c r="AN1201" s="44"/>
      <c r="AO1201" s="44"/>
      <c r="AP1201" s="44"/>
      <c r="AQ1201" s="3"/>
    </row>
    <row r="1202" spans="1:43" hidden="1" x14ac:dyDescent="0.35">
      <c r="A1202" t="s">
        <v>848</v>
      </c>
      <c r="B1202" s="3" t="s">
        <v>88</v>
      </c>
      <c r="C1202" s="3" t="s">
        <v>13</v>
      </c>
      <c r="D1202" s="3">
        <v>40716</v>
      </c>
      <c r="E1202" s="6"/>
      <c r="F1202" s="9">
        <v>42467</v>
      </c>
      <c r="G1202" s="3" t="s">
        <v>210</v>
      </c>
      <c r="H1202">
        <v>-220.44</v>
      </c>
      <c r="J1202" s="3" t="s">
        <v>13</v>
      </c>
      <c r="K1202" s="3">
        <v>40716</v>
      </c>
      <c r="L1202" s="3"/>
      <c r="M1202" s="3" t="str">
        <f>M1201</f>
        <v>BRCD</v>
      </c>
      <c r="N1202" s="41" t="s">
        <v>249</v>
      </c>
      <c r="O1202" s="41"/>
      <c r="P1202" s="41"/>
      <c r="Q1202" s="6"/>
      <c r="R1202" s="42"/>
      <c r="S1202" s="41"/>
      <c r="T1202" s="41"/>
      <c r="U1202" s="41"/>
      <c r="V1202" s="41"/>
      <c r="W1202" s="45"/>
      <c r="X1202" s="45"/>
      <c r="Y1202" s="45"/>
      <c r="Z1202" s="3" t="s">
        <v>243</v>
      </c>
      <c r="AA1202" s="3"/>
      <c r="AB1202" s="3" t="s">
        <v>244</v>
      </c>
      <c r="AC1202" s="9">
        <v>42467</v>
      </c>
      <c r="AD1202" s="3" t="s">
        <v>210</v>
      </c>
      <c r="AE1202" s="3"/>
      <c r="AF1202" s="3" t="str">
        <f>"Cash To "&amp;AI1202</f>
        <v>Cash To Purchase of BRCD - Rh - 40716</v>
      </c>
      <c r="AG1202" s="16">
        <f>-SUM(AG1201:AG1201)</f>
        <v>-220.44</v>
      </c>
      <c r="AH1202" s="3"/>
      <c r="AI1202" s="3" t="str">
        <f t="shared" si="65"/>
        <v>Purchase of BRCD - Rh - 40716</v>
      </c>
      <c r="AJ1202" s="3"/>
      <c r="AK1202" s="44"/>
      <c r="AL1202" s="44"/>
      <c r="AM1202" s="44"/>
      <c r="AN1202" s="44"/>
      <c r="AO1202" s="44"/>
      <c r="AP1202" s="44"/>
      <c r="AQ1202" s="3"/>
    </row>
    <row r="1203" spans="1:43" hidden="1" x14ac:dyDescent="0.35">
      <c r="A1203" t="s">
        <v>848</v>
      </c>
      <c r="B1203" s="3" t="s">
        <v>91</v>
      </c>
      <c r="C1203" s="3" t="s">
        <v>13</v>
      </c>
      <c r="D1203" s="3">
        <v>40716</v>
      </c>
      <c r="E1203" s="6"/>
      <c r="F1203" s="9">
        <v>42467</v>
      </c>
      <c r="G1203" s="3" t="s">
        <v>742</v>
      </c>
      <c r="H1203">
        <v>228.54</v>
      </c>
      <c r="J1203" s="3" t="s">
        <v>13</v>
      </c>
      <c r="K1203" s="3">
        <v>40716</v>
      </c>
      <c r="L1203" s="3" t="s">
        <v>14</v>
      </c>
      <c r="M1203" s="3" t="s">
        <v>91</v>
      </c>
      <c r="N1203" s="41"/>
      <c r="O1203" s="41"/>
      <c r="P1203" s="41"/>
      <c r="Q1203" s="6"/>
      <c r="R1203" s="42">
        <v>228.54</v>
      </c>
      <c r="S1203" s="3"/>
      <c r="T1203" s="3"/>
      <c r="U1203" s="3"/>
      <c r="V1203" s="3"/>
      <c r="W1203" s="43"/>
      <c r="X1203" s="43"/>
      <c r="Y1203" s="43"/>
      <c r="Z1203" s="3" t="s">
        <v>243</v>
      </c>
      <c r="AA1203" s="3"/>
      <c r="AB1203" s="3" t="s">
        <v>244</v>
      </c>
      <c r="AC1203" s="9">
        <v>42467</v>
      </c>
      <c r="AD1203" s="3" t="str">
        <f>M1203&amp;" - "&amp;L1203&amp;" - "&amp;J1203&amp;" - "&amp;K1203</f>
        <v>BSQR - Inv - Rh - 40716</v>
      </c>
      <c r="AE1203" s="3"/>
      <c r="AF1203" s="3"/>
      <c r="AG1203" s="42">
        <f>R1203</f>
        <v>228.54</v>
      </c>
      <c r="AH1203" s="3"/>
      <c r="AI1203" s="3" t="str">
        <f t="shared" si="65"/>
        <v>Purchase of BSQR - Rh - 40716</v>
      </c>
      <c r="AJ1203" s="3"/>
      <c r="AK1203" s="44"/>
      <c r="AL1203" s="44"/>
      <c r="AM1203" s="44"/>
      <c r="AN1203" s="44"/>
      <c r="AO1203" s="44"/>
      <c r="AP1203" s="44"/>
      <c r="AQ1203" s="3"/>
    </row>
    <row r="1204" spans="1:43" hidden="1" x14ac:dyDescent="0.35">
      <c r="A1204" t="s">
        <v>848</v>
      </c>
      <c r="B1204" s="3" t="s">
        <v>91</v>
      </c>
      <c r="C1204" s="3" t="s">
        <v>13</v>
      </c>
      <c r="D1204" s="3">
        <v>40716</v>
      </c>
      <c r="E1204" s="6"/>
      <c r="F1204" s="9">
        <v>42467</v>
      </c>
      <c r="G1204" s="3" t="s">
        <v>210</v>
      </c>
      <c r="H1204">
        <v>-228.54</v>
      </c>
      <c r="J1204" s="3" t="s">
        <v>13</v>
      </c>
      <c r="K1204" s="3">
        <v>40716</v>
      </c>
      <c r="L1204" s="3"/>
      <c r="M1204" s="3" t="str">
        <f>M1203</f>
        <v>BSQR</v>
      </c>
      <c r="N1204" s="41" t="s">
        <v>249</v>
      </c>
      <c r="O1204" s="41"/>
      <c r="P1204" s="41"/>
      <c r="Q1204" s="6"/>
      <c r="R1204" s="42"/>
      <c r="S1204" s="41"/>
      <c r="T1204" s="41"/>
      <c r="U1204" s="41"/>
      <c r="V1204" s="41"/>
      <c r="W1204" s="45"/>
      <c r="X1204" s="45"/>
      <c r="Y1204" s="45"/>
      <c r="Z1204" s="3" t="s">
        <v>243</v>
      </c>
      <c r="AA1204" s="3"/>
      <c r="AB1204" s="3" t="s">
        <v>244</v>
      </c>
      <c r="AC1204" s="9">
        <v>42467</v>
      </c>
      <c r="AD1204" s="3" t="s">
        <v>210</v>
      </c>
      <c r="AE1204" s="3"/>
      <c r="AF1204" s="3" t="str">
        <f>"Cash To "&amp;AI1204</f>
        <v>Cash To Purchase of BSQR - Rh - 40716</v>
      </c>
      <c r="AG1204" s="16">
        <f>-SUM(AG1203:AG1203)</f>
        <v>-228.54</v>
      </c>
      <c r="AH1204" s="3"/>
      <c r="AI1204" s="3" t="str">
        <f t="shared" si="65"/>
        <v>Purchase of BSQR - Rh - 40716</v>
      </c>
      <c r="AJ1204" s="3"/>
      <c r="AK1204" s="44"/>
      <c r="AL1204" s="44"/>
      <c r="AM1204" s="44"/>
      <c r="AN1204" s="44"/>
      <c r="AO1204" s="44"/>
      <c r="AP1204" s="44"/>
      <c r="AQ1204" s="3"/>
    </row>
    <row r="1205" spans="1:43" hidden="1" x14ac:dyDescent="0.35">
      <c r="A1205" t="s">
        <v>848</v>
      </c>
      <c r="B1205" s="3" t="s">
        <v>89</v>
      </c>
      <c r="C1205" s="3" t="s">
        <v>13</v>
      </c>
      <c r="D1205" s="3">
        <v>40716</v>
      </c>
      <c r="E1205" s="6"/>
      <c r="F1205" s="9">
        <v>42467</v>
      </c>
      <c r="G1205" s="3" t="s">
        <v>740</v>
      </c>
      <c r="H1205">
        <v>208.2</v>
      </c>
      <c r="J1205" s="3" t="s">
        <v>13</v>
      </c>
      <c r="K1205" s="3">
        <v>40716</v>
      </c>
      <c r="L1205" s="3" t="s">
        <v>14</v>
      </c>
      <c r="M1205" s="3" t="s">
        <v>89</v>
      </c>
      <c r="N1205" s="41"/>
      <c r="O1205" s="41"/>
      <c r="P1205" s="41"/>
      <c r="Q1205" s="6"/>
      <c r="R1205" s="42">
        <v>208.2</v>
      </c>
      <c r="S1205" s="3"/>
      <c r="T1205" s="3"/>
      <c r="U1205" s="3"/>
      <c r="V1205" s="3"/>
      <c r="W1205" s="43"/>
      <c r="X1205" s="43"/>
      <c r="Y1205" s="43"/>
      <c r="Z1205" s="3" t="s">
        <v>243</v>
      </c>
      <c r="AA1205" s="3"/>
      <c r="AB1205" s="3" t="s">
        <v>244</v>
      </c>
      <c r="AC1205" s="9">
        <v>42467</v>
      </c>
      <c r="AD1205" s="3" t="str">
        <f>M1205&amp;" - "&amp;L1205&amp;" - "&amp;J1205&amp;" - "&amp;K1205</f>
        <v>CALM - Inv - Rh - 40716</v>
      </c>
      <c r="AE1205" s="3"/>
      <c r="AF1205" s="3"/>
      <c r="AG1205" s="42">
        <f>R1205</f>
        <v>208.2</v>
      </c>
      <c r="AH1205" s="3"/>
      <c r="AI1205" s="3" t="str">
        <f t="shared" si="65"/>
        <v>Purchase of CALM - Rh - 40716</v>
      </c>
      <c r="AJ1205" s="3"/>
      <c r="AK1205" s="44"/>
      <c r="AL1205" s="44"/>
      <c r="AM1205" s="44"/>
      <c r="AN1205" s="44"/>
      <c r="AO1205" s="44"/>
      <c r="AP1205" s="44"/>
      <c r="AQ1205" s="3"/>
    </row>
    <row r="1206" spans="1:43" hidden="1" x14ac:dyDescent="0.35">
      <c r="A1206" t="s">
        <v>848</v>
      </c>
      <c r="B1206" s="3" t="s">
        <v>89</v>
      </c>
      <c r="C1206" s="3" t="s">
        <v>13</v>
      </c>
      <c r="D1206" s="3">
        <v>40716</v>
      </c>
      <c r="E1206" s="6"/>
      <c r="F1206" s="9">
        <v>42467</v>
      </c>
      <c r="G1206" s="3" t="s">
        <v>210</v>
      </c>
      <c r="H1206">
        <v>-208.2</v>
      </c>
      <c r="J1206" s="3" t="s">
        <v>13</v>
      </c>
      <c r="K1206" s="3">
        <v>40716</v>
      </c>
      <c r="L1206" s="3"/>
      <c r="M1206" s="3" t="str">
        <f>M1205</f>
        <v>CALM</v>
      </c>
      <c r="N1206" s="41" t="s">
        <v>249</v>
      </c>
      <c r="O1206" s="41"/>
      <c r="P1206" s="41"/>
      <c r="Q1206" s="6"/>
      <c r="R1206" s="42"/>
      <c r="S1206" s="41"/>
      <c r="T1206" s="41"/>
      <c r="U1206" s="41"/>
      <c r="V1206" s="41"/>
      <c r="W1206" s="45"/>
      <c r="X1206" s="45"/>
      <c r="Y1206" s="45"/>
      <c r="Z1206" s="3" t="s">
        <v>243</v>
      </c>
      <c r="AA1206" s="3"/>
      <c r="AB1206" s="3" t="s">
        <v>244</v>
      </c>
      <c r="AC1206" s="9">
        <v>42467</v>
      </c>
      <c r="AD1206" s="3" t="s">
        <v>210</v>
      </c>
      <c r="AE1206" s="3"/>
      <c r="AF1206" s="3" t="str">
        <f>"Cash To "&amp;AI1206</f>
        <v>Cash To Purchase of CALM - Rh - 40716</v>
      </c>
      <c r="AG1206" s="16">
        <f>-SUM(AG1205:AG1205)</f>
        <v>-208.2</v>
      </c>
      <c r="AH1206" s="3"/>
      <c r="AI1206" s="3" t="str">
        <f t="shared" si="65"/>
        <v>Purchase of CALM - Rh - 40716</v>
      </c>
      <c r="AJ1206" s="3"/>
      <c r="AK1206" s="44"/>
      <c r="AL1206" s="44"/>
      <c r="AM1206" s="44"/>
      <c r="AN1206" s="44"/>
      <c r="AO1206" s="44"/>
      <c r="AP1206" s="44"/>
      <c r="AQ1206" s="3"/>
    </row>
    <row r="1207" spans="1:43" hidden="1" x14ac:dyDescent="0.35">
      <c r="A1207" t="s">
        <v>848</v>
      </c>
      <c r="B1207" s="3" t="s">
        <v>87</v>
      </c>
      <c r="C1207" s="3" t="s">
        <v>13</v>
      </c>
      <c r="D1207" s="3">
        <v>40716</v>
      </c>
      <c r="E1207" s="6"/>
      <c r="F1207" s="9">
        <v>42467</v>
      </c>
      <c r="G1207" s="3" t="s">
        <v>738</v>
      </c>
      <c r="H1207">
        <v>222.6</v>
      </c>
      <c r="J1207" s="3" t="s">
        <v>13</v>
      </c>
      <c r="K1207" s="3">
        <v>40716</v>
      </c>
      <c r="L1207" s="3" t="s">
        <v>14</v>
      </c>
      <c r="M1207" s="3" t="s">
        <v>87</v>
      </c>
      <c r="N1207" s="41"/>
      <c r="O1207" s="41"/>
      <c r="P1207" s="41"/>
      <c r="Q1207" s="6"/>
      <c r="R1207" s="42">
        <v>222.6</v>
      </c>
      <c r="S1207" s="3"/>
      <c r="T1207" s="3"/>
      <c r="U1207" s="3"/>
      <c r="V1207" s="3"/>
      <c r="W1207" s="43"/>
      <c r="X1207" s="43"/>
      <c r="Y1207" s="43"/>
      <c r="Z1207" s="3" t="s">
        <v>243</v>
      </c>
      <c r="AA1207" s="3"/>
      <c r="AB1207" s="3" t="s">
        <v>244</v>
      </c>
      <c r="AC1207" s="9">
        <v>42467</v>
      </c>
      <c r="AD1207" s="3" t="str">
        <f>M1207&amp;" - "&amp;L1207&amp;" - "&amp;J1207&amp;" - "&amp;K1207</f>
        <v>EFOI - Inv - Rh - 40716</v>
      </c>
      <c r="AE1207" s="3"/>
      <c r="AF1207" s="3"/>
      <c r="AG1207" s="42">
        <f>R1207</f>
        <v>222.6</v>
      </c>
      <c r="AH1207" s="3"/>
      <c r="AI1207" s="3" t="str">
        <f t="shared" si="65"/>
        <v>Purchase of EFOI - Rh - 40716</v>
      </c>
      <c r="AJ1207" s="3"/>
      <c r="AK1207" s="44"/>
      <c r="AL1207" s="44"/>
      <c r="AM1207" s="44"/>
      <c r="AN1207" s="44"/>
      <c r="AO1207" s="44"/>
      <c r="AP1207" s="44"/>
      <c r="AQ1207" s="3"/>
    </row>
    <row r="1208" spans="1:43" hidden="1" x14ac:dyDescent="0.35">
      <c r="A1208" t="s">
        <v>848</v>
      </c>
      <c r="B1208" s="3" t="s">
        <v>87</v>
      </c>
      <c r="C1208" s="3" t="s">
        <v>13</v>
      </c>
      <c r="D1208" s="3">
        <v>40716</v>
      </c>
      <c r="E1208" s="6"/>
      <c r="F1208" s="9">
        <v>42467</v>
      </c>
      <c r="G1208" s="3" t="s">
        <v>210</v>
      </c>
      <c r="H1208">
        <v>-222.6</v>
      </c>
      <c r="J1208" s="3" t="s">
        <v>13</v>
      </c>
      <c r="K1208" s="3">
        <v>40716</v>
      </c>
      <c r="L1208" s="3"/>
      <c r="M1208" s="3" t="str">
        <f>M1207</f>
        <v>EFOI</v>
      </c>
      <c r="N1208" s="41" t="s">
        <v>249</v>
      </c>
      <c r="O1208" s="41"/>
      <c r="P1208" s="41"/>
      <c r="Q1208" s="6"/>
      <c r="R1208" s="42"/>
      <c r="S1208" s="41"/>
      <c r="T1208" s="41"/>
      <c r="U1208" s="41"/>
      <c r="V1208" s="41"/>
      <c r="W1208" s="45"/>
      <c r="X1208" s="45"/>
      <c r="Y1208" s="45"/>
      <c r="Z1208" s="3" t="s">
        <v>243</v>
      </c>
      <c r="AA1208" s="3"/>
      <c r="AB1208" s="3" t="s">
        <v>244</v>
      </c>
      <c r="AC1208" s="9">
        <v>42467</v>
      </c>
      <c r="AD1208" s="3" t="s">
        <v>210</v>
      </c>
      <c r="AE1208" s="3"/>
      <c r="AF1208" s="3" t="str">
        <f>"Cash To "&amp;AI1208</f>
        <v>Cash To Purchase of EFOI - Rh - 40716</v>
      </c>
      <c r="AG1208" s="16">
        <f>-SUM(AG1207:AG1207)</f>
        <v>-222.6</v>
      </c>
      <c r="AH1208" s="3"/>
      <c r="AI1208" s="3" t="str">
        <f t="shared" si="65"/>
        <v>Purchase of EFOI - Rh - 40716</v>
      </c>
      <c r="AJ1208" s="3"/>
      <c r="AK1208" s="44"/>
      <c r="AL1208" s="44"/>
      <c r="AM1208" s="44"/>
      <c r="AN1208" s="44"/>
      <c r="AO1208" s="44"/>
      <c r="AP1208" s="44"/>
      <c r="AQ1208" s="3"/>
    </row>
    <row r="1209" spans="1:43" hidden="1" x14ac:dyDescent="0.35">
      <c r="A1209" t="s">
        <v>848</v>
      </c>
      <c r="B1209" s="3" t="s">
        <v>54</v>
      </c>
      <c r="C1209" s="3" t="s">
        <v>13</v>
      </c>
      <c r="D1209" s="3">
        <v>40716</v>
      </c>
      <c r="E1209" s="6"/>
      <c r="F1209" s="9">
        <v>42467</v>
      </c>
      <c r="G1209" s="3" t="s">
        <v>737</v>
      </c>
      <c r="H1209">
        <v>207.41</v>
      </c>
      <c r="J1209" s="3" t="s">
        <v>13</v>
      </c>
      <c r="K1209" s="3">
        <v>40716</v>
      </c>
      <c r="L1209" s="3" t="s">
        <v>14</v>
      </c>
      <c r="M1209" s="3" t="s">
        <v>54</v>
      </c>
      <c r="N1209" s="41"/>
      <c r="O1209" s="41"/>
      <c r="P1209" s="41"/>
      <c r="Q1209" s="6"/>
      <c r="R1209" s="42">
        <v>207.41</v>
      </c>
      <c r="S1209" s="3"/>
      <c r="T1209" s="3"/>
      <c r="U1209" s="3"/>
      <c r="V1209" s="3"/>
      <c r="W1209" s="43"/>
      <c r="X1209" s="43"/>
      <c r="Y1209" s="43"/>
      <c r="Z1209" s="3" t="s">
        <v>243</v>
      </c>
      <c r="AA1209" s="3"/>
      <c r="AB1209" s="3" t="s">
        <v>244</v>
      </c>
      <c r="AC1209" s="9">
        <v>42467</v>
      </c>
      <c r="AD1209" s="3" t="str">
        <f>M1209&amp;" - "&amp;L1209&amp;" - "&amp;J1209&amp;" - "&amp;K1209</f>
        <v>ENTA - Inv - Rh - 40716</v>
      </c>
      <c r="AE1209" s="3"/>
      <c r="AF1209" s="3"/>
      <c r="AG1209" s="42">
        <f>R1209</f>
        <v>207.41</v>
      </c>
      <c r="AH1209" s="3"/>
      <c r="AI1209" s="3" t="str">
        <f t="shared" si="65"/>
        <v>Purchase of ENTA - Rh - 40716</v>
      </c>
      <c r="AJ1209" s="3"/>
      <c r="AK1209" s="44"/>
      <c r="AL1209" s="44"/>
      <c r="AM1209" s="44"/>
      <c r="AN1209" s="44"/>
      <c r="AO1209" s="44"/>
      <c r="AP1209" s="44"/>
      <c r="AQ1209" s="3"/>
    </row>
    <row r="1210" spans="1:43" hidden="1" x14ac:dyDescent="0.35">
      <c r="A1210" t="s">
        <v>848</v>
      </c>
      <c r="B1210" s="3" t="s">
        <v>54</v>
      </c>
      <c r="C1210" s="3" t="s">
        <v>13</v>
      </c>
      <c r="D1210" s="3">
        <v>40716</v>
      </c>
      <c r="E1210" s="6"/>
      <c r="F1210" s="9">
        <v>42467</v>
      </c>
      <c r="G1210" s="3" t="s">
        <v>210</v>
      </c>
      <c r="H1210">
        <v>-207.41</v>
      </c>
      <c r="J1210" s="3" t="s">
        <v>13</v>
      </c>
      <c r="K1210" s="3">
        <v>40716</v>
      </c>
      <c r="L1210" s="3"/>
      <c r="M1210" s="3" t="str">
        <f>M1209</f>
        <v>ENTA</v>
      </c>
      <c r="N1210" s="41" t="s">
        <v>249</v>
      </c>
      <c r="O1210" s="41"/>
      <c r="P1210" s="41"/>
      <c r="Q1210" s="6"/>
      <c r="R1210" s="42"/>
      <c r="S1210" s="41"/>
      <c r="T1210" s="41"/>
      <c r="U1210" s="41"/>
      <c r="V1210" s="41"/>
      <c r="W1210" s="45"/>
      <c r="X1210" s="45"/>
      <c r="Y1210" s="45"/>
      <c r="Z1210" s="3" t="s">
        <v>243</v>
      </c>
      <c r="AA1210" s="3"/>
      <c r="AB1210" s="3" t="s">
        <v>244</v>
      </c>
      <c r="AC1210" s="9">
        <v>42467</v>
      </c>
      <c r="AD1210" s="3" t="s">
        <v>210</v>
      </c>
      <c r="AE1210" s="3"/>
      <c r="AF1210" s="3" t="str">
        <f>"Cash To "&amp;AI1210</f>
        <v>Cash To Purchase of ENTA - Rh - 40716</v>
      </c>
      <c r="AG1210" s="16">
        <f>-SUM(AG1209:AG1209)</f>
        <v>-207.41</v>
      </c>
      <c r="AH1210" s="3"/>
      <c r="AI1210" s="3" t="str">
        <f t="shared" si="65"/>
        <v>Purchase of ENTA - Rh - 40716</v>
      </c>
      <c r="AJ1210" s="3"/>
      <c r="AK1210" s="44"/>
      <c r="AL1210" s="44"/>
      <c r="AM1210" s="44"/>
      <c r="AN1210" s="44"/>
      <c r="AO1210" s="44"/>
      <c r="AP1210" s="44"/>
      <c r="AQ1210" s="3"/>
    </row>
    <row r="1211" spans="1:43" hidden="1" x14ac:dyDescent="0.35">
      <c r="A1211" t="s">
        <v>848</v>
      </c>
      <c r="B1211" s="3" t="s">
        <v>86</v>
      </c>
      <c r="C1211" s="3" t="s">
        <v>13</v>
      </c>
      <c r="D1211" s="3">
        <v>40716</v>
      </c>
      <c r="E1211" s="6"/>
      <c r="F1211" s="9">
        <v>42467</v>
      </c>
      <c r="G1211" s="3" t="s">
        <v>736</v>
      </c>
      <c r="H1211">
        <v>227.85</v>
      </c>
      <c r="J1211" s="3" t="s">
        <v>13</v>
      </c>
      <c r="K1211" s="3">
        <v>40716</v>
      </c>
      <c r="L1211" s="3" t="s">
        <v>14</v>
      </c>
      <c r="M1211" s="3" t="s">
        <v>86</v>
      </c>
      <c r="N1211" s="41"/>
      <c r="O1211" s="41"/>
      <c r="P1211" s="41"/>
      <c r="Q1211" s="6"/>
      <c r="R1211" s="42">
        <v>227.85</v>
      </c>
      <c r="S1211" s="3"/>
      <c r="T1211" s="3"/>
      <c r="U1211" s="3"/>
      <c r="V1211" s="3"/>
      <c r="W1211" s="43"/>
      <c r="X1211" s="43"/>
      <c r="Y1211" s="43"/>
      <c r="Z1211" s="3" t="s">
        <v>243</v>
      </c>
      <c r="AA1211" s="3"/>
      <c r="AB1211" s="3" t="s">
        <v>244</v>
      </c>
      <c r="AC1211" s="9">
        <v>42467</v>
      </c>
      <c r="AD1211" s="3" t="str">
        <f>M1211&amp;" - "&amp;L1211&amp;" - "&amp;J1211&amp;" - "&amp;K1211</f>
        <v>FIT - Inv - Rh - 40716</v>
      </c>
      <c r="AE1211" s="3"/>
      <c r="AF1211" s="3"/>
      <c r="AG1211" s="42">
        <f>R1211</f>
        <v>227.85</v>
      </c>
      <c r="AH1211" s="3"/>
      <c r="AI1211" s="3" t="str">
        <f t="shared" si="65"/>
        <v>Purchase of FIT - Rh - 40716</v>
      </c>
      <c r="AJ1211" s="3"/>
      <c r="AK1211" s="44"/>
      <c r="AL1211" s="44"/>
      <c r="AM1211" s="44"/>
      <c r="AN1211" s="44"/>
      <c r="AO1211" s="44"/>
      <c r="AP1211" s="44"/>
      <c r="AQ1211" s="3"/>
    </row>
    <row r="1212" spans="1:43" hidden="1" x14ac:dyDescent="0.35">
      <c r="A1212" t="s">
        <v>848</v>
      </c>
      <c r="B1212" s="3" t="s">
        <v>86</v>
      </c>
      <c r="C1212" s="3" t="s">
        <v>13</v>
      </c>
      <c r="D1212" s="3">
        <v>40716</v>
      </c>
      <c r="E1212" s="6"/>
      <c r="F1212" s="9">
        <v>42467</v>
      </c>
      <c r="G1212" s="3" t="s">
        <v>210</v>
      </c>
      <c r="H1212">
        <v>-227.85</v>
      </c>
      <c r="J1212" s="3" t="s">
        <v>13</v>
      </c>
      <c r="K1212" s="3">
        <v>40716</v>
      </c>
      <c r="L1212" s="3"/>
      <c r="M1212" s="3" t="str">
        <f>M1211</f>
        <v>FIT</v>
      </c>
      <c r="N1212" s="41" t="s">
        <v>249</v>
      </c>
      <c r="O1212" s="41"/>
      <c r="P1212" s="41"/>
      <c r="Q1212" s="6"/>
      <c r="R1212" s="42"/>
      <c r="S1212" s="41"/>
      <c r="T1212" s="41"/>
      <c r="U1212" s="41"/>
      <c r="V1212" s="41"/>
      <c r="W1212" s="45"/>
      <c r="X1212" s="45"/>
      <c r="Y1212" s="45"/>
      <c r="Z1212" s="3" t="s">
        <v>243</v>
      </c>
      <c r="AA1212" s="3"/>
      <c r="AB1212" s="3" t="s">
        <v>244</v>
      </c>
      <c r="AC1212" s="9">
        <v>42467</v>
      </c>
      <c r="AD1212" s="3" t="s">
        <v>210</v>
      </c>
      <c r="AE1212" s="3"/>
      <c r="AF1212" s="3" t="str">
        <f>"Cash To "&amp;AI1212</f>
        <v>Cash To Purchase of FIT - Rh - 40716</v>
      </c>
      <c r="AG1212" s="16">
        <f>-SUM(AG1211:AG1211)</f>
        <v>-227.85</v>
      </c>
      <c r="AH1212" s="3"/>
      <c r="AI1212" s="3" t="str">
        <f t="shared" si="65"/>
        <v>Purchase of FIT - Rh - 40716</v>
      </c>
      <c r="AJ1212" s="3"/>
      <c r="AK1212" s="44"/>
      <c r="AL1212" s="44"/>
      <c r="AM1212" s="44"/>
      <c r="AN1212" s="44"/>
      <c r="AO1212" s="44"/>
      <c r="AP1212" s="44"/>
      <c r="AQ1212" s="3"/>
    </row>
    <row r="1213" spans="1:43" hidden="1" x14ac:dyDescent="0.35">
      <c r="A1213" t="s">
        <v>848</v>
      </c>
      <c r="B1213" s="3" t="s">
        <v>85</v>
      </c>
      <c r="C1213" s="3" t="s">
        <v>13</v>
      </c>
      <c r="D1213" s="3">
        <v>40716</v>
      </c>
      <c r="E1213" s="6"/>
      <c r="F1213" s="9">
        <v>42467</v>
      </c>
      <c r="G1213" s="3" t="s">
        <v>735</v>
      </c>
      <c r="H1213">
        <v>222.7</v>
      </c>
      <c r="J1213" s="3" t="s">
        <v>13</v>
      </c>
      <c r="K1213" s="3">
        <v>40716</v>
      </c>
      <c r="L1213" s="3" t="s">
        <v>14</v>
      </c>
      <c r="M1213" s="3" t="s">
        <v>85</v>
      </c>
      <c r="N1213" s="41"/>
      <c r="O1213" s="41"/>
      <c r="P1213" s="41"/>
      <c r="Q1213" s="6"/>
      <c r="R1213" s="42">
        <v>222.7</v>
      </c>
      <c r="S1213" s="3"/>
      <c r="T1213" s="3"/>
      <c r="U1213" s="3"/>
      <c r="V1213" s="3"/>
      <c r="W1213" s="43"/>
      <c r="X1213" s="43"/>
      <c r="Y1213" s="43"/>
      <c r="Z1213" s="3" t="s">
        <v>243</v>
      </c>
      <c r="AA1213" s="3"/>
      <c r="AB1213" s="3" t="s">
        <v>244</v>
      </c>
      <c r="AC1213" s="9">
        <v>42467</v>
      </c>
      <c r="AD1213" s="3" t="str">
        <f>M1213&amp;" - "&amp;L1213&amp;" - "&amp;J1213&amp;" - "&amp;K1213</f>
        <v>FPRX - Inv - Rh - 40716</v>
      </c>
      <c r="AE1213" s="3"/>
      <c r="AF1213" s="3"/>
      <c r="AG1213" s="42">
        <f>R1213</f>
        <v>222.7</v>
      </c>
      <c r="AH1213" s="3"/>
      <c r="AI1213" s="3" t="str">
        <f t="shared" si="65"/>
        <v>Purchase of FPRX - Rh - 40716</v>
      </c>
      <c r="AJ1213" s="3"/>
      <c r="AK1213" s="44"/>
      <c r="AL1213" s="44"/>
      <c r="AM1213" s="44"/>
      <c r="AN1213" s="44"/>
      <c r="AO1213" s="44"/>
      <c r="AP1213" s="44"/>
      <c r="AQ1213" s="3"/>
    </row>
    <row r="1214" spans="1:43" hidden="1" x14ac:dyDescent="0.35">
      <c r="A1214" t="s">
        <v>848</v>
      </c>
      <c r="B1214" s="3" t="s">
        <v>85</v>
      </c>
      <c r="C1214" s="3" t="s">
        <v>13</v>
      </c>
      <c r="D1214" s="3">
        <v>40716</v>
      </c>
      <c r="E1214" s="6"/>
      <c r="F1214" s="9">
        <v>42467</v>
      </c>
      <c r="G1214" s="3" t="s">
        <v>210</v>
      </c>
      <c r="H1214">
        <v>-222.7</v>
      </c>
      <c r="J1214" s="3" t="s">
        <v>13</v>
      </c>
      <c r="K1214" s="3">
        <v>40716</v>
      </c>
      <c r="L1214" s="3"/>
      <c r="M1214" s="3" t="str">
        <f>M1213</f>
        <v>FPRX</v>
      </c>
      <c r="N1214" s="41" t="s">
        <v>249</v>
      </c>
      <c r="O1214" s="41"/>
      <c r="P1214" s="41"/>
      <c r="Q1214" s="6"/>
      <c r="R1214" s="42"/>
      <c r="S1214" s="41"/>
      <c r="T1214" s="41"/>
      <c r="U1214" s="41"/>
      <c r="V1214" s="41"/>
      <c r="W1214" s="45"/>
      <c r="X1214" s="45"/>
      <c r="Y1214" s="45"/>
      <c r="Z1214" s="3" t="s">
        <v>243</v>
      </c>
      <c r="AA1214" s="3"/>
      <c r="AB1214" s="3" t="s">
        <v>244</v>
      </c>
      <c r="AC1214" s="9">
        <v>42467</v>
      </c>
      <c r="AD1214" s="3" t="s">
        <v>210</v>
      </c>
      <c r="AE1214" s="3"/>
      <c r="AF1214" s="3" t="str">
        <f>"Cash To "&amp;AI1214</f>
        <v>Cash To Purchase of FPRX - Rh - 40716</v>
      </c>
      <c r="AG1214" s="16">
        <f>-SUM(AG1213:AG1213)</f>
        <v>-222.7</v>
      </c>
      <c r="AH1214" s="3"/>
      <c r="AI1214" s="3" t="str">
        <f t="shared" si="65"/>
        <v>Purchase of FPRX - Rh - 40716</v>
      </c>
      <c r="AJ1214" s="3"/>
      <c r="AK1214" s="44"/>
      <c r="AL1214" s="44"/>
      <c r="AM1214" s="44"/>
      <c r="AN1214" s="44"/>
      <c r="AO1214" s="44"/>
      <c r="AP1214" s="44"/>
      <c r="AQ1214" s="3"/>
    </row>
    <row r="1215" spans="1:43" hidden="1" x14ac:dyDescent="0.35">
      <c r="A1215" t="s">
        <v>848</v>
      </c>
      <c r="B1215" s="3" t="s">
        <v>84</v>
      </c>
      <c r="C1215" s="3" t="s">
        <v>13</v>
      </c>
      <c r="D1215" s="3">
        <v>40716</v>
      </c>
      <c r="E1215" s="6"/>
      <c r="F1215" s="9">
        <v>42467</v>
      </c>
      <c r="G1215" s="3" t="s">
        <v>734</v>
      </c>
      <c r="H1215">
        <v>225.04</v>
      </c>
      <c r="J1215" s="3" t="s">
        <v>13</v>
      </c>
      <c r="K1215" s="3">
        <v>40716</v>
      </c>
      <c r="L1215" s="3" t="s">
        <v>14</v>
      </c>
      <c r="M1215" s="3" t="s">
        <v>84</v>
      </c>
      <c r="N1215" s="41"/>
      <c r="O1215" s="41"/>
      <c r="P1215" s="41"/>
      <c r="Q1215" s="6"/>
      <c r="R1215" s="42">
        <v>225.04</v>
      </c>
      <c r="S1215" s="3"/>
      <c r="T1215" s="3"/>
      <c r="U1215" s="3"/>
      <c r="V1215" s="3"/>
      <c r="W1215" s="43"/>
      <c r="X1215" s="43"/>
      <c r="Y1215" s="43"/>
      <c r="Z1215" s="3" t="s">
        <v>243</v>
      </c>
      <c r="AA1215" s="3"/>
      <c r="AB1215" s="3" t="s">
        <v>244</v>
      </c>
      <c r="AC1215" s="9">
        <v>42467</v>
      </c>
      <c r="AD1215" s="3" t="str">
        <f>M1215&amp;" - "&amp;L1215&amp;" - "&amp;J1215&amp;" - "&amp;K1215</f>
        <v>GSB - Inv - Rh - 40716</v>
      </c>
      <c r="AE1215" s="3"/>
      <c r="AF1215" s="3"/>
      <c r="AG1215" s="42">
        <f>R1215</f>
        <v>225.04</v>
      </c>
      <c r="AH1215" s="3"/>
      <c r="AI1215" s="3" t="str">
        <f t="shared" si="65"/>
        <v>Purchase of GSB - Rh - 40716</v>
      </c>
      <c r="AJ1215" s="3"/>
      <c r="AK1215" s="44"/>
      <c r="AL1215" s="44"/>
      <c r="AM1215" s="44"/>
      <c r="AN1215" s="44"/>
      <c r="AO1215" s="44"/>
      <c r="AP1215" s="44"/>
      <c r="AQ1215" s="3"/>
    </row>
    <row r="1216" spans="1:43" hidden="1" x14ac:dyDescent="0.35">
      <c r="A1216" t="s">
        <v>848</v>
      </c>
      <c r="B1216" s="3" t="s">
        <v>84</v>
      </c>
      <c r="C1216" s="3" t="s">
        <v>13</v>
      </c>
      <c r="D1216" s="3">
        <v>40716</v>
      </c>
      <c r="E1216" s="6"/>
      <c r="F1216" s="9">
        <v>42467</v>
      </c>
      <c r="G1216" s="3" t="s">
        <v>210</v>
      </c>
      <c r="H1216">
        <v>-225.04</v>
      </c>
      <c r="J1216" s="3" t="s">
        <v>13</v>
      </c>
      <c r="K1216" s="3">
        <v>40716</v>
      </c>
      <c r="L1216" s="3"/>
      <c r="M1216" s="3" t="str">
        <f>M1215</f>
        <v>GSB</v>
      </c>
      <c r="N1216" s="41" t="s">
        <v>249</v>
      </c>
      <c r="O1216" s="41"/>
      <c r="P1216" s="41"/>
      <c r="Q1216" s="6"/>
      <c r="R1216" s="42"/>
      <c r="S1216" s="41"/>
      <c r="T1216" s="41"/>
      <c r="U1216" s="41"/>
      <c r="V1216" s="41"/>
      <c r="W1216" s="45"/>
      <c r="X1216" s="45"/>
      <c r="Y1216" s="45"/>
      <c r="Z1216" s="3" t="s">
        <v>243</v>
      </c>
      <c r="AA1216" s="3"/>
      <c r="AB1216" s="3" t="s">
        <v>244</v>
      </c>
      <c r="AC1216" s="9">
        <v>42467</v>
      </c>
      <c r="AD1216" s="3" t="s">
        <v>210</v>
      </c>
      <c r="AE1216" s="3"/>
      <c r="AF1216" s="3" t="str">
        <f>"Cash To "&amp;AI1216</f>
        <v>Cash To Purchase of GSB - Rh - 40716</v>
      </c>
      <c r="AG1216" s="16">
        <f>-SUM(AG1215:AG1215)</f>
        <v>-225.04</v>
      </c>
      <c r="AH1216" s="3"/>
      <c r="AI1216" s="3" t="str">
        <f t="shared" si="65"/>
        <v>Purchase of GSB - Rh - 40716</v>
      </c>
      <c r="AJ1216" s="3"/>
      <c r="AK1216" s="44"/>
      <c r="AL1216" s="44"/>
      <c r="AM1216" s="44"/>
      <c r="AN1216" s="44"/>
      <c r="AO1216" s="44"/>
      <c r="AP1216" s="44"/>
      <c r="AQ1216" s="3"/>
    </row>
    <row r="1217" spans="1:43" hidden="1" x14ac:dyDescent="0.35">
      <c r="A1217" t="s">
        <v>848</v>
      </c>
      <c r="B1217" s="3" t="s">
        <v>82</v>
      </c>
      <c r="C1217" s="3" t="s">
        <v>13</v>
      </c>
      <c r="D1217" s="3">
        <v>40716</v>
      </c>
      <c r="E1217" s="6"/>
      <c r="F1217" s="9">
        <v>42467</v>
      </c>
      <c r="G1217" s="3" t="s">
        <v>732</v>
      </c>
      <c r="H1217">
        <v>217.98</v>
      </c>
      <c r="J1217" s="3" t="s">
        <v>13</v>
      </c>
      <c r="K1217" s="3">
        <v>40716</v>
      </c>
      <c r="L1217" s="3" t="s">
        <v>14</v>
      </c>
      <c r="M1217" s="3" t="s">
        <v>82</v>
      </c>
      <c r="N1217" s="41"/>
      <c r="O1217" s="41"/>
      <c r="P1217" s="41"/>
      <c r="Q1217" s="6"/>
      <c r="R1217" s="42">
        <v>217.98</v>
      </c>
      <c r="S1217" s="3"/>
      <c r="T1217" s="3"/>
      <c r="U1217" s="3"/>
      <c r="V1217" s="3"/>
      <c r="W1217" s="43"/>
      <c r="X1217" s="43"/>
      <c r="Y1217" s="43"/>
      <c r="Z1217" s="3" t="s">
        <v>243</v>
      </c>
      <c r="AA1217" s="3"/>
      <c r="AB1217" s="3" t="s">
        <v>244</v>
      </c>
      <c r="AC1217" s="9">
        <v>42467</v>
      </c>
      <c r="AD1217" s="3" t="str">
        <f>M1217&amp;" - "&amp;L1217&amp;" - "&amp;J1217&amp;" - "&amp;K1217</f>
        <v>HPQ - Inv - Rh - 40716</v>
      </c>
      <c r="AE1217" s="3"/>
      <c r="AF1217" s="3"/>
      <c r="AG1217" s="42">
        <f>R1217</f>
        <v>217.98</v>
      </c>
      <c r="AH1217" s="3"/>
      <c r="AI1217" s="3" t="str">
        <f t="shared" si="65"/>
        <v>Purchase of HPQ - Rh - 40716</v>
      </c>
      <c r="AJ1217" s="3"/>
      <c r="AK1217" s="44"/>
      <c r="AL1217" s="44"/>
      <c r="AM1217" s="44"/>
      <c r="AN1217" s="44"/>
      <c r="AO1217" s="44"/>
      <c r="AP1217" s="44"/>
      <c r="AQ1217" s="3"/>
    </row>
    <row r="1218" spans="1:43" hidden="1" x14ac:dyDescent="0.35">
      <c r="A1218" t="s">
        <v>848</v>
      </c>
      <c r="B1218" s="3" t="s">
        <v>82</v>
      </c>
      <c r="C1218" s="3" t="s">
        <v>13</v>
      </c>
      <c r="D1218" s="3">
        <v>40716</v>
      </c>
      <c r="E1218" s="6"/>
      <c r="F1218" s="9">
        <v>42467</v>
      </c>
      <c r="G1218" s="3" t="s">
        <v>210</v>
      </c>
      <c r="H1218">
        <v>-217.98</v>
      </c>
      <c r="J1218" s="3" t="s">
        <v>13</v>
      </c>
      <c r="K1218" s="3">
        <v>40716</v>
      </c>
      <c r="L1218" s="3"/>
      <c r="M1218" s="3" t="str">
        <f>M1217</f>
        <v>HPQ</v>
      </c>
      <c r="N1218" s="41" t="s">
        <v>249</v>
      </c>
      <c r="O1218" s="41"/>
      <c r="P1218" s="41"/>
      <c r="Q1218" s="6"/>
      <c r="R1218" s="42"/>
      <c r="S1218" s="41"/>
      <c r="T1218" s="41"/>
      <c r="U1218" s="41"/>
      <c r="V1218" s="41"/>
      <c r="W1218" s="45"/>
      <c r="X1218" s="45"/>
      <c r="Y1218" s="45"/>
      <c r="Z1218" s="3" t="s">
        <v>243</v>
      </c>
      <c r="AA1218" s="3"/>
      <c r="AB1218" s="3" t="s">
        <v>244</v>
      </c>
      <c r="AC1218" s="9">
        <v>42467</v>
      </c>
      <c r="AD1218" s="3" t="s">
        <v>210</v>
      </c>
      <c r="AE1218" s="3"/>
      <c r="AF1218" s="3" t="str">
        <f>"Cash To "&amp;AI1218</f>
        <v>Cash To Purchase of HPQ - Rh - 40716</v>
      </c>
      <c r="AG1218" s="16">
        <f>-SUM(AG1217:AG1217)</f>
        <v>-217.98</v>
      </c>
      <c r="AH1218" s="3"/>
      <c r="AI1218" s="3" t="str">
        <f t="shared" si="65"/>
        <v>Purchase of HPQ - Rh - 40716</v>
      </c>
      <c r="AJ1218" s="3"/>
      <c r="AK1218" s="44"/>
      <c r="AL1218" s="44"/>
      <c r="AM1218" s="44"/>
      <c r="AN1218" s="44"/>
      <c r="AO1218" s="44"/>
      <c r="AP1218" s="44"/>
      <c r="AQ1218" s="3"/>
    </row>
    <row r="1219" spans="1:43" hidden="1" x14ac:dyDescent="0.35">
      <c r="A1219" t="s">
        <v>848</v>
      </c>
      <c r="B1219" t="s">
        <v>81</v>
      </c>
      <c r="C1219" t="s">
        <v>13</v>
      </c>
      <c r="D1219">
        <v>40716</v>
      </c>
      <c r="F1219" s="7">
        <v>42467</v>
      </c>
      <c r="G1219" t="s">
        <v>731</v>
      </c>
      <c r="H1219">
        <v>224.23</v>
      </c>
      <c r="J1219" t="s">
        <v>13</v>
      </c>
      <c r="K1219">
        <v>40716</v>
      </c>
      <c r="L1219" t="s">
        <v>14</v>
      </c>
      <c r="M1219" t="s">
        <v>81</v>
      </c>
      <c r="R1219" s="13">
        <v>224.23</v>
      </c>
      <c r="S1219"/>
      <c r="T1219"/>
      <c r="U1219"/>
      <c r="V1219"/>
      <c r="W1219" s="15"/>
      <c r="X1219" s="15"/>
      <c r="Y1219" s="15"/>
      <c r="Z1219" t="s">
        <v>243</v>
      </c>
      <c r="AA1219"/>
      <c r="AB1219" t="s">
        <v>244</v>
      </c>
      <c r="AC1219" s="7">
        <v>42467</v>
      </c>
      <c r="AD1219" t="str">
        <f>M1219&amp;" - "&amp;L1219&amp;" - "&amp;J1219&amp;" - "&amp;K1219</f>
        <v>ILG - Inv - Rh - 40716</v>
      </c>
      <c r="AG1219" s="13">
        <f>R1219</f>
        <v>224.23</v>
      </c>
      <c r="AI1219" t="str">
        <f t="shared" si="65"/>
        <v>Purchase of ILG - Rh - 40716</v>
      </c>
      <c r="AK1219" s="35"/>
      <c r="AL1219" s="35"/>
      <c r="AM1219" s="35"/>
      <c r="AN1219" s="35"/>
      <c r="AO1219" s="35"/>
      <c r="AP1219" s="35"/>
    </row>
    <row r="1220" spans="1:43" hidden="1" x14ac:dyDescent="0.35">
      <c r="A1220" t="s">
        <v>848</v>
      </c>
      <c r="B1220" t="s">
        <v>81</v>
      </c>
      <c r="C1220" t="s">
        <v>13</v>
      </c>
      <c r="D1220">
        <v>40716</v>
      </c>
      <c r="F1220" s="7">
        <v>42467</v>
      </c>
      <c r="G1220" t="s">
        <v>210</v>
      </c>
      <c r="H1220">
        <v>-224.23</v>
      </c>
      <c r="J1220" t="s">
        <v>13</v>
      </c>
      <c r="K1220">
        <v>40716</v>
      </c>
      <c r="M1220" t="str">
        <f>M1219</f>
        <v>ILG</v>
      </c>
      <c r="N1220" s="12" t="s">
        <v>249</v>
      </c>
      <c r="Z1220" t="s">
        <v>243</v>
      </c>
      <c r="AA1220"/>
      <c r="AB1220" t="s">
        <v>244</v>
      </c>
      <c r="AC1220" s="7">
        <v>42467</v>
      </c>
      <c r="AD1220" t="s">
        <v>210</v>
      </c>
      <c r="AF1220" t="str">
        <f>"Cash To "&amp;AI1220</f>
        <v>Cash To Purchase of ILG - Rh - 40716</v>
      </c>
      <c r="AG1220" s="16">
        <f>-SUM(AG1219:AG1219)</f>
        <v>-224.23</v>
      </c>
      <c r="AI1220" t="str">
        <f t="shared" si="65"/>
        <v>Purchase of ILG - Rh - 40716</v>
      </c>
      <c r="AK1220" s="35"/>
      <c r="AL1220" s="35"/>
      <c r="AM1220" s="35"/>
      <c r="AN1220" s="35"/>
      <c r="AO1220" s="35"/>
      <c r="AP1220" s="35"/>
    </row>
    <row r="1221" spans="1:43" hidden="1" x14ac:dyDescent="0.35">
      <c r="A1221" t="s">
        <v>848</v>
      </c>
      <c r="B1221" t="s">
        <v>67</v>
      </c>
      <c r="C1221" t="s">
        <v>13</v>
      </c>
      <c r="D1221">
        <v>40716</v>
      </c>
      <c r="F1221" s="7">
        <v>42467</v>
      </c>
      <c r="G1221" t="s">
        <v>730</v>
      </c>
      <c r="H1221">
        <v>216.36</v>
      </c>
      <c r="J1221" t="s">
        <v>13</v>
      </c>
      <c r="K1221">
        <v>40716</v>
      </c>
      <c r="L1221" t="s">
        <v>14</v>
      </c>
      <c r="M1221" t="s">
        <v>67</v>
      </c>
      <c r="R1221" s="13">
        <v>216.36</v>
      </c>
      <c r="S1221"/>
      <c r="T1221"/>
      <c r="U1221"/>
      <c r="V1221"/>
      <c r="W1221" s="15"/>
      <c r="X1221" s="15"/>
      <c r="Y1221" s="15"/>
      <c r="Z1221" t="s">
        <v>243</v>
      </c>
      <c r="AA1221"/>
      <c r="AB1221" t="s">
        <v>244</v>
      </c>
      <c r="AC1221" s="7">
        <v>42467</v>
      </c>
      <c r="AD1221" t="str">
        <f>M1221&amp;" - "&amp;L1221&amp;" - "&amp;J1221&amp;" - "&amp;K1221</f>
        <v>KORS - Inv - Rh - 40716</v>
      </c>
      <c r="AG1221" s="13">
        <f>R1221</f>
        <v>216.36</v>
      </c>
      <c r="AI1221" t="str">
        <f t="shared" ref="AI1221:AI1244" si="66">"Purchase of "&amp;M1221&amp;" - "&amp;J1221&amp;" - "&amp;K1221</f>
        <v>Purchase of KORS - Rh - 40716</v>
      </c>
      <c r="AK1221" s="35"/>
      <c r="AL1221" s="35"/>
      <c r="AM1221" s="35"/>
      <c r="AN1221" s="35"/>
      <c r="AO1221" s="35"/>
      <c r="AP1221" s="35"/>
    </row>
    <row r="1222" spans="1:43" hidden="1" x14ac:dyDescent="0.35">
      <c r="A1222" t="s">
        <v>848</v>
      </c>
      <c r="B1222" t="s">
        <v>67</v>
      </c>
      <c r="C1222" t="s">
        <v>13</v>
      </c>
      <c r="D1222">
        <v>40716</v>
      </c>
      <c r="F1222" s="7">
        <v>42467</v>
      </c>
      <c r="G1222" t="s">
        <v>210</v>
      </c>
      <c r="H1222">
        <v>-216.36</v>
      </c>
      <c r="J1222" t="s">
        <v>13</v>
      </c>
      <c r="K1222">
        <v>40716</v>
      </c>
      <c r="M1222" t="str">
        <f>M1221</f>
        <v>KORS</v>
      </c>
      <c r="N1222" s="12" t="s">
        <v>249</v>
      </c>
      <c r="Z1222" t="s">
        <v>243</v>
      </c>
      <c r="AA1222"/>
      <c r="AB1222" t="s">
        <v>244</v>
      </c>
      <c r="AC1222" s="7">
        <v>42467</v>
      </c>
      <c r="AD1222" t="s">
        <v>210</v>
      </c>
      <c r="AF1222" t="str">
        <f>"Cash To "&amp;AI1222</f>
        <v>Cash To Purchase of KORS - Rh - 40716</v>
      </c>
      <c r="AG1222" s="16">
        <f>-SUM(AG1221:AG1221)</f>
        <v>-216.36</v>
      </c>
      <c r="AI1222" t="str">
        <f t="shared" si="66"/>
        <v>Purchase of KORS - Rh - 40716</v>
      </c>
      <c r="AK1222" s="35"/>
      <c r="AL1222" s="35"/>
      <c r="AM1222" s="35"/>
      <c r="AN1222" s="35"/>
      <c r="AO1222" s="35"/>
      <c r="AP1222" s="35"/>
    </row>
    <row r="1223" spans="1:43" hidden="1" x14ac:dyDescent="0.35">
      <c r="A1223" t="s">
        <v>848</v>
      </c>
      <c r="B1223" s="3" t="s">
        <v>83</v>
      </c>
      <c r="C1223" s="3" t="s">
        <v>13</v>
      </c>
      <c r="D1223" s="3">
        <v>40716</v>
      </c>
      <c r="E1223" s="6"/>
      <c r="F1223" s="9">
        <v>42467</v>
      </c>
      <c r="G1223" s="3" t="s">
        <v>733</v>
      </c>
      <c r="H1223">
        <v>190.73</v>
      </c>
      <c r="J1223" s="3" t="s">
        <v>13</v>
      </c>
      <c r="K1223" s="3">
        <v>40716</v>
      </c>
      <c r="L1223" s="3" t="s">
        <v>14</v>
      </c>
      <c r="M1223" s="3" t="s">
        <v>83</v>
      </c>
      <c r="N1223" s="41"/>
      <c r="O1223" s="41"/>
      <c r="P1223" s="41"/>
      <c r="Q1223" s="6"/>
      <c r="R1223" s="42">
        <v>190.73</v>
      </c>
      <c r="S1223" s="3"/>
      <c r="T1223" s="3"/>
      <c r="U1223" s="3"/>
      <c r="V1223" s="3"/>
      <c r="W1223" s="43"/>
      <c r="X1223" s="43"/>
      <c r="Y1223" s="43"/>
      <c r="Z1223" s="3" t="s">
        <v>243</v>
      </c>
      <c r="AA1223" s="3"/>
      <c r="AB1223" s="3" t="s">
        <v>244</v>
      </c>
      <c r="AC1223" s="9">
        <v>42467</v>
      </c>
      <c r="AD1223" s="3" t="str">
        <f>M1223&amp;" - "&amp;L1223&amp;" - "&amp;J1223&amp;" - "&amp;K1223</f>
        <v>MEET - Inv - Rh - 40716</v>
      </c>
      <c r="AE1223" s="3"/>
      <c r="AF1223" s="3"/>
      <c r="AG1223" s="42">
        <f>R1223</f>
        <v>190.73</v>
      </c>
      <c r="AH1223" s="3"/>
      <c r="AI1223" s="3" t="str">
        <f t="shared" si="66"/>
        <v>Purchase of MEET - Rh - 40716</v>
      </c>
      <c r="AJ1223" s="3"/>
      <c r="AK1223" s="44"/>
      <c r="AL1223" s="44"/>
      <c r="AM1223" s="44"/>
      <c r="AN1223" s="44"/>
      <c r="AO1223" s="44"/>
      <c r="AP1223" s="44"/>
      <c r="AQ1223" s="3"/>
    </row>
    <row r="1224" spans="1:43" hidden="1" x14ac:dyDescent="0.35">
      <c r="A1224" t="s">
        <v>848</v>
      </c>
      <c r="B1224" s="3" t="s">
        <v>83</v>
      </c>
      <c r="C1224" s="3" t="s">
        <v>13</v>
      </c>
      <c r="D1224" s="3">
        <v>40716</v>
      </c>
      <c r="E1224" s="6"/>
      <c r="F1224" s="9">
        <v>42467</v>
      </c>
      <c r="G1224" s="3" t="s">
        <v>210</v>
      </c>
      <c r="H1224">
        <v>-190.73</v>
      </c>
      <c r="J1224" s="3" t="s">
        <v>13</v>
      </c>
      <c r="K1224" s="3">
        <v>40716</v>
      </c>
      <c r="L1224" s="3"/>
      <c r="M1224" s="3" t="str">
        <f>M1223</f>
        <v>MEET</v>
      </c>
      <c r="N1224" s="41" t="s">
        <v>249</v>
      </c>
      <c r="O1224" s="41"/>
      <c r="P1224" s="41"/>
      <c r="Q1224" s="6"/>
      <c r="R1224" s="42"/>
      <c r="S1224" s="41"/>
      <c r="T1224" s="41"/>
      <c r="U1224" s="41"/>
      <c r="V1224" s="41"/>
      <c r="W1224" s="45"/>
      <c r="X1224" s="45"/>
      <c r="Y1224" s="45"/>
      <c r="Z1224" s="3" t="s">
        <v>243</v>
      </c>
      <c r="AA1224" s="3"/>
      <c r="AB1224" s="3" t="s">
        <v>244</v>
      </c>
      <c r="AC1224" s="9">
        <v>42467</v>
      </c>
      <c r="AD1224" s="3" t="s">
        <v>210</v>
      </c>
      <c r="AE1224" s="3"/>
      <c r="AF1224" s="3" t="str">
        <f>"Cash To "&amp;AI1224</f>
        <v>Cash To Purchase of MEET - Rh - 40716</v>
      </c>
      <c r="AG1224" s="16">
        <f>-SUM(AG1223:AG1223)</f>
        <v>-190.73</v>
      </c>
      <c r="AH1224" s="3"/>
      <c r="AI1224" s="3" t="str">
        <f t="shared" si="66"/>
        <v>Purchase of MEET - Rh - 40716</v>
      </c>
      <c r="AJ1224" s="3"/>
      <c r="AK1224" s="44"/>
      <c r="AL1224" s="44"/>
      <c r="AM1224" s="44"/>
      <c r="AN1224" s="44"/>
      <c r="AO1224" s="44"/>
      <c r="AP1224" s="44"/>
      <c r="AQ1224" s="3"/>
    </row>
    <row r="1225" spans="1:43" hidden="1" x14ac:dyDescent="0.35">
      <c r="A1225" t="s">
        <v>848</v>
      </c>
      <c r="B1225" t="s">
        <v>80</v>
      </c>
      <c r="C1225" t="s">
        <v>13</v>
      </c>
      <c r="D1225">
        <v>40716</v>
      </c>
      <c r="F1225" s="7">
        <v>42467</v>
      </c>
      <c r="G1225" t="s">
        <v>729</v>
      </c>
      <c r="H1225">
        <v>215.77</v>
      </c>
      <c r="J1225" t="s">
        <v>13</v>
      </c>
      <c r="K1225">
        <v>40716</v>
      </c>
      <c r="L1225" t="s">
        <v>14</v>
      </c>
      <c r="M1225" t="s">
        <v>80</v>
      </c>
      <c r="R1225" s="13">
        <v>215.77</v>
      </c>
      <c r="S1225"/>
      <c r="T1225"/>
      <c r="U1225"/>
      <c r="V1225"/>
      <c r="W1225" s="15"/>
      <c r="X1225" s="15"/>
      <c r="Y1225" s="15"/>
      <c r="Z1225" t="s">
        <v>243</v>
      </c>
      <c r="AA1225"/>
      <c r="AB1225" t="s">
        <v>244</v>
      </c>
      <c r="AC1225" s="7">
        <v>42467</v>
      </c>
      <c r="AD1225" t="str">
        <f>M1225&amp;" - "&amp;L1225&amp;" - "&amp;J1225&amp;" - "&amp;K1225</f>
        <v>MSGN - Inv - Rh - 40716</v>
      </c>
      <c r="AG1225" s="13">
        <f>R1225</f>
        <v>215.77</v>
      </c>
      <c r="AI1225" t="str">
        <f t="shared" si="66"/>
        <v>Purchase of MSGN - Rh - 40716</v>
      </c>
      <c r="AK1225" s="35"/>
      <c r="AL1225" s="35"/>
      <c r="AM1225" s="35"/>
      <c r="AN1225" s="35"/>
      <c r="AO1225" s="35"/>
      <c r="AP1225" s="35"/>
    </row>
    <row r="1226" spans="1:43" hidden="1" x14ac:dyDescent="0.35">
      <c r="A1226" t="s">
        <v>848</v>
      </c>
      <c r="B1226" t="s">
        <v>80</v>
      </c>
      <c r="C1226" t="s">
        <v>13</v>
      </c>
      <c r="D1226">
        <v>40716</v>
      </c>
      <c r="F1226" s="7">
        <v>42467</v>
      </c>
      <c r="G1226" t="s">
        <v>210</v>
      </c>
      <c r="H1226">
        <v>-215.77</v>
      </c>
      <c r="J1226" t="s">
        <v>13</v>
      </c>
      <c r="K1226">
        <v>40716</v>
      </c>
      <c r="M1226" t="str">
        <f>M1225</f>
        <v>MSGN</v>
      </c>
      <c r="N1226" s="12" t="s">
        <v>249</v>
      </c>
      <c r="Z1226" t="s">
        <v>243</v>
      </c>
      <c r="AA1226"/>
      <c r="AB1226" t="s">
        <v>244</v>
      </c>
      <c r="AC1226" s="7">
        <v>42467</v>
      </c>
      <c r="AD1226" t="s">
        <v>210</v>
      </c>
      <c r="AF1226" t="str">
        <f>"Cash To "&amp;AI1226</f>
        <v>Cash To Purchase of MSGN - Rh - 40716</v>
      </c>
      <c r="AG1226" s="16">
        <f>-SUM(AG1225:AG1225)</f>
        <v>-215.77</v>
      </c>
      <c r="AI1226" t="str">
        <f t="shared" si="66"/>
        <v>Purchase of MSGN - Rh - 40716</v>
      </c>
      <c r="AK1226" s="35"/>
      <c r="AL1226" s="35"/>
      <c r="AM1226" s="35"/>
      <c r="AN1226" s="35"/>
      <c r="AO1226" s="35"/>
      <c r="AP1226" s="35"/>
    </row>
    <row r="1227" spans="1:43" hidden="1" x14ac:dyDescent="0.35">
      <c r="A1227" t="s">
        <v>848</v>
      </c>
      <c r="B1227" t="s">
        <v>79</v>
      </c>
      <c r="C1227" t="s">
        <v>13</v>
      </c>
      <c r="D1227">
        <v>40716</v>
      </c>
      <c r="F1227" s="7">
        <v>42467</v>
      </c>
      <c r="G1227" t="s">
        <v>727</v>
      </c>
      <c r="H1227">
        <v>201.9</v>
      </c>
      <c r="J1227" t="s">
        <v>13</v>
      </c>
      <c r="K1227">
        <v>40716</v>
      </c>
      <c r="L1227" t="s">
        <v>14</v>
      </c>
      <c r="M1227" t="s">
        <v>79</v>
      </c>
      <c r="R1227" s="13">
        <v>201.9</v>
      </c>
      <c r="S1227"/>
      <c r="T1227"/>
      <c r="U1227"/>
      <c r="V1227"/>
      <c r="W1227" s="15"/>
      <c r="X1227" s="15"/>
      <c r="Y1227" s="15"/>
      <c r="Z1227" t="s">
        <v>243</v>
      </c>
      <c r="AA1227"/>
      <c r="AB1227" t="s">
        <v>244</v>
      </c>
      <c r="AC1227" s="7">
        <v>42467</v>
      </c>
      <c r="AD1227" t="str">
        <f>M1227&amp;" - "&amp;L1227&amp;" - "&amp;J1227&amp;" - "&amp;K1227</f>
        <v>NHTC - Inv - Rh - 40716</v>
      </c>
      <c r="AG1227" s="13">
        <f>R1227</f>
        <v>201.9</v>
      </c>
      <c r="AI1227" t="str">
        <f t="shared" si="66"/>
        <v>Purchase of NHTC - Rh - 40716</v>
      </c>
      <c r="AK1227" s="35"/>
      <c r="AL1227" s="35"/>
      <c r="AM1227" s="35"/>
      <c r="AN1227" s="35"/>
      <c r="AO1227" s="35"/>
      <c r="AP1227" s="35"/>
    </row>
    <row r="1228" spans="1:43" hidden="1" x14ac:dyDescent="0.35">
      <c r="A1228" t="s">
        <v>848</v>
      </c>
      <c r="B1228" t="s">
        <v>79</v>
      </c>
      <c r="C1228" t="s">
        <v>13</v>
      </c>
      <c r="D1228">
        <v>40716</v>
      </c>
      <c r="F1228" s="7">
        <v>42467</v>
      </c>
      <c r="G1228" t="s">
        <v>210</v>
      </c>
      <c r="H1228">
        <v>-201.9</v>
      </c>
      <c r="J1228" t="s">
        <v>13</v>
      </c>
      <c r="K1228">
        <v>40716</v>
      </c>
      <c r="M1228" t="str">
        <f>M1227</f>
        <v>NHTC</v>
      </c>
      <c r="N1228" s="12" t="s">
        <v>249</v>
      </c>
      <c r="Z1228" t="s">
        <v>243</v>
      </c>
      <c r="AA1228"/>
      <c r="AB1228" t="s">
        <v>244</v>
      </c>
      <c r="AC1228" s="7">
        <v>42467</v>
      </c>
      <c r="AD1228" t="s">
        <v>210</v>
      </c>
      <c r="AF1228" t="str">
        <f>"Cash To "&amp;AI1228</f>
        <v>Cash To Purchase of NHTC - Rh - 40716</v>
      </c>
      <c r="AG1228" s="16">
        <f>-SUM(AG1227:AG1227)</f>
        <v>-201.9</v>
      </c>
      <c r="AI1228" t="str">
        <f t="shared" si="66"/>
        <v>Purchase of NHTC - Rh - 40716</v>
      </c>
      <c r="AK1228" s="35"/>
      <c r="AL1228" s="35"/>
      <c r="AM1228" s="35"/>
      <c r="AN1228" s="35"/>
      <c r="AO1228" s="35"/>
      <c r="AP1228" s="35"/>
    </row>
    <row r="1229" spans="1:43" hidden="1" x14ac:dyDescent="0.35">
      <c r="A1229" t="s">
        <v>848</v>
      </c>
      <c r="B1229" s="2" t="s">
        <v>59</v>
      </c>
      <c r="C1229" s="2" t="s">
        <v>13</v>
      </c>
      <c r="D1229" s="2">
        <v>40716</v>
      </c>
      <c r="E1229" s="5"/>
      <c r="F1229" s="8">
        <v>42467</v>
      </c>
      <c r="G1229" s="2" t="s">
        <v>728</v>
      </c>
      <c r="H1229">
        <v>214.29</v>
      </c>
      <c r="J1229" s="2" t="s">
        <v>13</v>
      </c>
      <c r="K1229" s="2">
        <v>40716</v>
      </c>
      <c r="L1229" s="2" t="s">
        <v>14</v>
      </c>
      <c r="M1229" s="2" t="s">
        <v>59</v>
      </c>
      <c r="N1229" s="36"/>
      <c r="O1229" s="36"/>
      <c r="P1229" s="36"/>
      <c r="Q1229" s="5"/>
      <c r="R1229" s="37">
        <v>214.29</v>
      </c>
      <c r="S1229" s="2"/>
      <c r="T1229" s="2"/>
      <c r="U1229" s="2"/>
      <c r="V1229" s="2"/>
      <c r="W1229" s="40"/>
      <c r="X1229" s="40"/>
      <c r="Y1229" s="40"/>
      <c r="Z1229" s="2" t="s">
        <v>243</v>
      </c>
      <c r="AA1229" s="2"/>
      <c r="AB1229" s="2" t="s">
        <v>244</v>
      </c>
      <c r="AC1229" s="8">
        <v>42467</v>
      </c>
      <c r="AD1229" s="2" t="str">
        <f>M1229&amp;" - "&amp;L1229&amp;" - "&amp;J1229&amp;" - "&amp;K1229</f>
        <v>NSR - Inv - Rh - 40716</v>
      </c>
      <c r="AE1229" s="2"/>
      <c r="AF1229" s="2"/>
      <c r="AG1229" s="37">
        <f>R1229</f>
        <v>214.29</v>
      </c>
      <c r="AH1229" s="2"/>
      <c r="AI1229" s="2" t="str">
        <f t="shared" si="66"/>
        <v>Purchase of NSR - Rh - 40716</v>
      </c>
      <c r="AJ1229" s="2"/>
      <c r="AK1229" s="39"/>
      <c r="AL1229" s="39"/>
      <c r="AM1229" s="39"/>
      <c r="AN1229" s="39"/>
      <c r="AO1229" s="39"/>
      <c r="AP1229" s="39"/>
      <c r="AQ1229" s="2"/>
    </row>
    <row r="1230" spans="1:43" hidden="1" x14ac:dyDescent="0.35">
      <c r="A1230" t="s">
        <v>848</v>
      </c>
      <c r="B1230" s="2" t="s">
        <v>59</v>
      </c>
      <c r="C1230" s="2" t="s">
        <v>13</v>
      </c>
      <c r="D1230" s="2">
        <v>40716</v>
      </c>
      <c r="E1230" s="5"/>
      <c r="F1230" s="8">
        <v>42467</v>
      </c>
      <c r="G1230" s="2" t="s">
        <v>210</v>
      </c>
      <c r="H1230">
        <v>-214.29</v>
      </c>
      <c r="J1230" s="2" t="s">
        <v>13</v>
      </c>
      <c r="K1230" s="2">
        <v>40716</v>
      </c>
      <c r="L1230" s="2"/>
      <c r="M1230" s="2" t="str">
        <f>M1229</f>
        <v>NSR</v>
      </c>
      <c r="N1230" s="36" t="s">
        <v>249</v>
      </c>
      <c r="O1230" s="36"/>
      <c r="P1230" s="36"/>
      <c r="Q1230" s="5"/>
      <c r="R1230" s="37"/>
      <c r="S1230" s="36"/>
      <c r="T1230" s="36"/>
      <c r="U1230" s="36"/>
      <c r="V1230" s="36"/>
      <c r="W1230" s="38"/>
      <c r="X1230" s="38"/>
      <c r="Y1230" s="38"/>
      <c r="Z1230" s="2" t="s">
        <v>243</v>
      </c>
      <c r="AA1230" s="2"/>
      <c r="AB1230" s="2" t="s">
        <v>244</v>
      </c>
      <c r="AC1230" s="8">
        <v>42467</v>
      </c>
      <c r="AD1230" s="2" t="s">
        <v>210</v>
      </c>
      <c r="AE1230" s="2"/>
      <c r="AF1230" s="2" t="str">
        <f>"Cash To "&amp;AI1230</f>
        <v>Cash To Purchase of NSR - Rh - 40716</v>
      </c>
      <c r="AG1230" s="16">
        <f>-SUM(AG1229:AG1229)</f>
        <v>-214.29</v>
      </c>
      <c r="AH1230" s="2"/>
      <c r="AI1230" s="2" t="str">
        <f t="shared" si="66"/>
        <v>Purchase of NSR - Rh - 40716</v>
      </c>
      <c r="AJ1230" s="2"/>
      <c r="AK1230" s="39"/>
      <c r="AL1230" s="39"/>
      <c r="AM1230" s="39"/>
      <c r="AN1230" s="39"/>
      <c r="AO1230" s="39"/>
      <c r="AP1230" s="39"/>
      <c r="AQ1230" s="2"/>
    </row>
    <row r="1231" spans="1:43" hidden="1" x14ac:dyDescent="0.35">
      <c r="A1231" t="s">
        <v>848</v>
      </c>
      <c r="B1231" t="s">
        <v>74</v>
      </c>
      <c r="C1231" t="s">
        <v>13</v>
      </c>
      <c r="D1231">
        <v>40716</v>
      </c>
      <c r="F1231" s="7">
        <v>42467</v>
      </c>
      <c r="G1231" t="s">
        <v>720</v>
      </c>
      <c r="H1231">
        <v>224.99</v>
      </c>
      <c r="J1231" t="s">
        <v>13</v>
      </c>
      <c r="K1231">
        <v>40716</v>
      </c>
      <c r="L1231" t="s">
        <v>14</v>
      </c>
      <c r="M1231" t="s">
        <v>74</v>
      </c>
      <c r="R1231" s="13">
        <v>224.9</v>
      </c>
      <c r="S1231"/>
      <c r="T1231"/>
      <c r="U1231"/>
      <c r="V1231"/>
      <c r="W1231" s="15"/>
      <c r="X1231" s="15"/>
      <c r="Y1231" s="15"/>
      <c r="Z1231" t="s">
        <v>243</v>
      </c>
      <c r="AA1231"/>
      <c r="AB1231" t="s">
        <v>244</v>
      </c>
      <c r="AC1231" s="7">
        <v>42467</v>
      </c>
      <c r="AD1231" t="str">
        <f>M1231&amp;" - "&amp;L1231&amp;" - "&amp;J1231&amp;" - "&amp;K1231</f>
        <v>QTRH - Inv - Rh - 40716</v>
      </c>
      <c r="AG1231" s="13">
        <v>224.99</v>
      </c>
      <c r="AI1231" t="str">
        <f t="shared" si="66"/>
        <v>Purchase of QTRH - Rh - 40716</v>
      </c>
      <c r="AK1231" s="35"/>
      <c r="AL1231" s="35"/>
      <c r="AM1231" s="35"/>
      <c r="AN1231" s="35"/>
      <c r="AO1231" s="35"/>
      <c r="AP1231" s="35"/>
    </row>
    <row r="1232" spans="1:43" hidden="1" x14ac:dyDescent="0.35">
      <c r="A1232" t="s">
        <v>848</v>
      </c>
      <c r="B1232" t="s">
        <v>74</v>
      </c>
      <c r="C1232" t="s">
        <v>13</v>
      </c>
      <c r="D1232">
        <v>40716</v>
      </c>
      <c r="F1232" s="7">
        <v>42467</v>
      </c>
      <c r="G1232" t="s">
        <v>210</v>
      </c>
      <c r="H1232">
        <v>-224.99</v>
      </c>
      <c r="J1232" t="s">
        <v>13</v>
      </c>
      <c r="K1232">
        <v>40716</v>
      </c>
      <c r="M1232" t="str">
        <f>M1231</f>
        <v>QTRH</v>
      </c>
      <c r="N1232" s="12" t="s">
        <v>249</v>
      </c>
      <c r="Z1232" t="s">
        <v>243</v>
      </c>
      <c r="AA1232"/>
      <c r="AB1232" t="s">
        <v>244</v>
      </c>
      <c r="AC1232" s="7">
        <v>42467</v>
      </c>
      <c r="AD1232" t="s">
        <v>210</v>
      </c>
      <c r="AF1232" t="str">
        <f>"Cash To "&amp;AI1232</f>
        <v>Cash To Purchase of QTRH - Rh - 40716</v>
      </c>
      <c r="AG1232" s="16">
        <f>-SUM(AG1231:AG1231)</f>
        <v>-224.99</v>
      </c>
      <c r="AI1232" t="str">
        <f t="shared" si="66"/>
        <v>Purchase of QTRH - Rh - 40716</v>
      </c>
      <c r="AK1232" s="35"/>
      <c r="AL1232" s="35"/>
      <c r="AM1232" s="35"/>
      <c r="AN1232" s="35"/>
      <c r="AO1232" s="35"/>
      <c r="AP1232" s="35"/>
    </row>
    <row r="1233" spans="1:43" hidden="1" x14ac:dyDescent="0.35">
      <c r="A1233" t="s">
        <v>848</v>
      </c>
      <c r="B1233" t="s">
        <v>45</v>
      </c>
      <c r="C1233" t="s">
        <v>13</v>
      </c>
      <c r="D1233">
        <v>40716</v>
      </c>
      <c r="F1233" s="7">
        <v>42467</v>
      </c>
      <c r="G1233" t="s">
        <v>726</v>
      </c>
      <c r="H1233">
        <v>222.8</v>
      </c>
      <c r="J1233" t="s">
        <v>13</v>
      </c>
      <c r="K1233">
        <v>40716</v>
      </c>
      <c r="L1233" t="s">
        <v>14</v>
      </c>
      <c r="M1233" t="s">
        <v>45</v>
      </c>
      <c r="R1233" s="13">
        <v>222.8</v>
      </c>
      <c r="S1233"/>
      <c r="T1233"/>
      <c r="U1233"/>
      <c r="V1233"/>
      <c r="W1233" s="15"/>
      <c r="X1233" s="15"/>
      <c r="Y1233" s="15"/>
      <c r="Z1233" t="s">
        <v>243</v>
      </c>
      <c r="AA1233"/>
      <c r="AB1233" t="s">
        <v>244</v>
      </c>
      <c r="AC1233" s="7">
        <v>42467</v>
      </c>
      <c r="AD1233" t="str">
        <f>M1233&amp;" - "&amp;L1233&amp;" - "&amp;J1233&amp;" - "&amp;K1233</f>
        <v>RPXC - Inv - Rh - 40716</v>
      </c>
      <c r="AG1233" s="13">
        <f>R1233</f>
        <v>222.8</v>
      </c>
      <c r="AI1233" t="str">
        <f t="shared" si="66"/>
        <v>Purchase of RPXC - Rh - 40716</v>
      </c>
      <c r="AK1233" s="35"/>
      <c r="AL1233" s="35"/>
      <c r="AM1233" s="35"/>
      <c r="AN1233" s="35"/>
      <c r="AO1233" s="35"/>
      <c r="AP1233" s="35"/>
    </row>
    <row r="1234" spans="1:43" hidden="1" x14ac:dyDescent="0.35">
      <c r="A1234" t="s">
        <v>848</v>
      </c>
      <c r="B1234" t="s">
        <v>45</v>
      </c>
      <c r="C1234" t="s">
        <v>13</v>
      </c>
      <c r="D1234">
        <v>40716</v>
      </c>
      <c r="F1234" s="7">
        <v>42467</v>
      </c>
      <c r="G1234" t="s">
        <v>210</v>
      </c>
      <c r="H1234">
        <v>-222.8</v>
      </c>
      <c r="J1234" t="s">
        <v>13</v>
      </c>
      <c r="K1234">
        <v>40716</v>
      </c>
      <c r="M1234" t="str">
        <f>M1233</f>
        <v>RPXC</v>
      </c>
      <c r="N1234" s="12" t="s">
        <v>249</v>
      </c>
      <c r="Z1234" t="s">
        <v>243</v>
      </c>
      <c r="AA1234"/>
      <c r="AB1234" t="s">
        <v>244</v>
      </c>
      <c r="AC1234" s="7">
        <v>42467</v>
      </c>
      <c r="AD1234" t="s">
        <v>210</v>
      </c>
      <c r="AF1234" t="str">
        <f>"Cash To "&amp;AI1234</f>
        <v>Cash To Purchase of RPXC - Rh - 40716</v>
      </c>
      <c r="AG1234" s="16">
        <f>-SUM(AG1233:AG1233)</f>
        <v>-222.8</v>
      </c>
      <c r="AI1234" t="str">
        <f t="shared" si="66"/>
        <v>Purchase of RPXC - Rh - 40716</v>
      </c>
      <c r="AK1234" s="35"/>
      <c r="AL1234" s="35"/>
      <c r="AM1234" s="35"/>
      <c r="AN1234" s="35"/>
      <c r="AO1234" s="35"/>
      <c r="AP1234" s="35"/>
    </row>
    <row r="1235" spans="1:43" hidden="1" x14ac:dyDescent="0.35">
      <c r="A1235" t="s">
        <v>848</v>
      </c>
      <c r="B1235" t="s">
        <v>75</v>
      </c>
      <c r="C1235" t="s">
        <v>13</v>
      </c>
      <c r="D1235">
        <v>40716</v>
      </c>
      <c r="F1235" s="7">
        <v>42467</v>
      </c>
      <c r="G1235" t="s">
        <v>721</v>
      </c>
      <c r="H1235">
        <v>218.68</v>
      </c>
      <c r="J1235" t="s">
        <v>13</v>
      </c>
      <c r="K1235">
        <v>40716</v>
      </c>
      <c r="L1235" t="s">
        <v>14</v>
      </c>
      <c r="M1235" t="s">
        <v>75</v>
      </c>
      <c r="R1235" s="13">
        <v>218.68</v>
      </c>
      <c r="S1235"/>
      <c r="T1235"/>
      <c r="U1235"/>
      <c r="V1235"/>
      <c r="W1235" s="15"/>
      <c r="X1235" s="15"/>
      <c r="Y1235" s="15"/>
      <c r="Z1235" t="s">
        <v>243</v>
      </c>
      <c r="AA1235"/>
      <c r="AB1235" t="s">
        <v>244</v>
      </c>
      <c r="AC1235" s="7">
        <v>42467</v>
      </c>
      <c r="AD1235" t="str">
        <f>M1235&amp;" - "&amp;L1235&amp;" - "&amp;J1235&amp;" - "&amp;K1235</f>
        <v>SRDX - Inv - Rh - 40716</v>
      </c>
      <c r="AG1235" s="13">
        <f>R1235</f>
        <v>218.68</v>
      </c>
      <c r="AI1235" t="str">
        <f t="shared" si="66"/>
        <v>Purchase of SRDX - Rh - 40716</v>
      </c>
      <c r="AK1235" s="35"/>
      <c r="AL1235" s="35"/>
      <c r="AM1235" s="35"/>
      <c r="AN1235" s="35"/>
      <c r="AO1235" s="35"/>
      <c r="AP1235" s="35"/>
    </row>
    <row r="1236" spans="1:43" hidden="1" x14ac:dyDescent="0.35">
      <c r="A1236" t="s">
        <v>848</v>
      </c>
      <c r="B1236" t="s">
        <v>75</v>
      </c>
      <c r="C1236" t="s">
        <v>13</v>
      </c>
      <c r="D1236">
        <v>40716</v>
      </c>
      <c r="F1236" s="7">
        <v>42467</v>
      </c>
      <c r="G1236" t="s">
        <v>210</v>
      </c>
      <c r="H1236">
        <v>-218.68</v>
      </c>
      <c r="J1236" t="s">
        <v>13</v>
      </c>
      <c r="K1236">
        <v>40716</v>
      </c>
      <c r="M1236" t="str">
        <f>M1235</f>
        <v>SRDX</v>
      </c>
      <c r="N1236" s="12" t="s">
        <v>249</v>
      </c>
      <c r="Z1236" t="s">
        <v>243</v>
      </c>
      <c r="AA1236"/>
      <c r="AB1236" t="s">
        <v>244</v>
      </c>
      <c r="AC1236" s="7">
        <v>42467</v>
      </c>
      <c r="AD1236" t="s">
        <v>210</v>
      </c>
      <c r="AF1236" t="str">
        <f>"Cash To "&amp;AI1236</f>
        <v>Cash To Purchase of SRDX - Rh - 40716</v>
      </c>
      <c r="AG1236" s="16">
        <f>-SUM(AG1235:AG1235)</f>
        <v>-218.68</v>
      </c>
      <c r="AI1236" t="str">
        <f t="shared" si="66"/>
        <v>Purchase of SRDX - Rh - 40716</v>
      </c>
      <c r="AK1236" s="35"/>
      <c r="AL1236" s="35"/>
      <c r="AM1236" s="35"/>
      <c r="AN1236" s="35"/>
      <c r="AO1236" s="35"/>
      <c r="AP1236" s="35"/>
    </row>
    <row r="1237" spans="1:43" hidden="1" x14ac:dyDescent="0.35">
      <c r="A1237" t="s">
        <v>848</v>
      </c>
      <c r="B1237" s="2" t="s">
        <v>78</v>
      </c>
      <c r="C1237" s="2" t="s">
        <v>13</v>
      </c>
      <c r="D1237" s="2">
        <v>40716</v>
      </c>
      <c r="E1237" s="5"/>
      <c r="F1237" s="8">
        <v>42467</v>
      </c>
      <c r="G1237" s="2" t="s">
        <v>725</v>
      </c>
      <c r="H1237">
        <v>221.92</v>
      </c>
      <c r="J1237" s="2" t="s">
        <v>13</v>
      </c>
      <c r="K1237" s="2">
        <v>40716</v>
      </c>
      <c r="L1237" s="2" t="s">
        <v>14</v>
      </c>
      <c r="M1237" s="2" t="s">
        <v>78</v>
      </c>
      <c r="N1237" s="36"/>
      <c r="O1237" s="36"/>
      <c r="P1237" s="36"/>
      <c r="Q1237" s="5"/>
      <c r="R1237" s="37">
        <v>221.92</v>
      </c>
      <c r="S1237" s="2"/>
      <c r="T1237" s="2"/>
      <c r="U1237" s="2"/>
      <c r="V1237" s="2"/>
      <c r="W1237" s="40"/>
      <c r="X1237" s="40"/>
      <c r="Y1237" s="40"/>
      <c r="Z1237" s="2" t="s">
        <v>243</v>
      </c>
      <c r="AA1237" s="2"/>
      <c r="AB1237" s="2" t="s">
        <v>244</v>
      </c>
      <c r="AC1237" s="8">
        <v>42467</v>
      </c>
      <c r="AD1237" s="2" t="str">
        <f>M1237&amp;" - "&amp;L1237&amp;" - "&amp;J1237&amp;" - "&amp;K1237</f>
        <v>SSNI - Inv - Rh - 40716</v>
      </c>
      <c r="AE1237" s="2"/>
      <c r="AF1237" s="2"/>
      <c r="AG1237" s="37">
        <f>R1237</f>
        <v>221.92</v>
      </c>
      <c r="AH1237" s="2"/>
      <c r="AI1237" s="2" t="str">
        <f t="shared" si="66"/>
        <v>Purchase of SSNI - Rh - 40716</v>
      </c>
      <c r="AJ1237" s="2"/>
      <c r="AK1237" s="39"/>
      <c r="AL1237" s="39"/>
      <c r="AM1237" s="39"/>
      <c r="AN1237" s="39"/>
      <c r="AO1237" s="39"/>
      <c r="AP1237" s="39"/>
      <c r="AQ1237" s="2"/>
    </row>
    <row r="1238" spans="1:43" hidden="1" x14ac:dyDescent="0.35">
      <c r="A1238" t="s">
        <v>848</v>
      </c>
      <c r="B1238" t="s">
        <v>78</v>
      </c>
      <c r="C1238" t="s">
        <v>13</v>
      </c>
      <c r="D1238">
        <v>40716</v>
      </c>
      <c r="F1238" s="7">
        <v>42467</v>
      </c>
      <c r="G1238" t="s">
        <v>210</v>
      </c>
      <c r="H1238">
        <v>-221.92</v>
      </c>
      <c r="J1238" t="s">
        <v>13</v>
      </c>
      <c r="K1238">
        <v>40716</v>
      </c>
      <c r="M1238" t="str">
        <f>M1237</f>
        <v>SSNI</v>
      </c>
      <c r="N1238" s="12" t="s">
        <v>249</v>
      </c>
      <c r="Z1238" t="s">
        <v>243</v>
      </c>
      <c r="AA1238"/>
      <c r="AB1238" t="s">
        <v>244</v>
      </c>
      <c r="AC1238" s="7">
        <v>42467</v>
      </c>
      <c r="AD1238" t="s">
        <v>210</v>
      </c>
      <c r="AF1238" t="str">
        <f>"Cash To "&amp;AI1238</f>
        <v>Cash To Purchase of SSNI - Rh - 40716</v>
      </c>
      <c r="AG1238" s="16">
        <f>-SUM(AG1237:AG1237)</f>
        <v>-221.92</v>
      </c>
      <c r="AI1238" t="str">
        <f t="shared" si="66"/>
        <v>Purchase of SSNI - Rh - 40716</v>
      </c>
      <c r="AK1238" s="35"/>
      <c r="AL1238" s="35"/>
      <c r="AM1238" s="35"/>
      <c r="AN1238" s="35"/>
      <c r="AO1238" s="35"/>
      <c r="AP1238" s="35"/>
    </row>
    <row r="1239" spans="1:43" hidden="1" x14ac:dyDescent="0.35">
      <c r="A1239" t="s">
        <v>848</v>
      </c>
      <c r="B1239" t="s">
        <v>76</v>
      </c>
      <c r="C1239" t="s">
        <v>13</v>
      </c>
      <c r="D1239">
        <v>40716</v>
      </c>
      <c r="F1239" s="7">
        <v>42467</v>
      </c>
      <c r="G1239" t="s">
        <v>722</v>
      </c>
      <c r="H1239">
        <v>218.4</v>
      </c>
      <c r="J1239" t="s">
        <v>13</v>
      </c>
      <c r="K1239">
        <v>40716</v>
      </c>
      <c r="L1239" t="s">
        <v>14</v>
      </c>
      <c r="M1239" t="s">
        <v>76</v>
      </c>
      <c r="R1239" s="13">
        <v>218.4</v>
      </c>
      <c r="S1239"/>
      <c r="T1239"/>
      <c r="U1239"/>
      <c r="V1239"/>
      <c r="W1239" s="15"/>
      <c r="X1239" s="15"/>
      <c r="Y1239" s="15"/>
      <c r="Z1239" t="s">
        <v>243</v>
      </c>
      <c r="AA1239"/>
      <c r="AB1239" t="s">
        <v>244</v>
      </c>
      <c r="AC1239" s="7">
        <v>42467</v>
      </c>
      <c r="AD1239" t="str">
        <f>M1239&amp;" - "&amp;L1239&amp;" - "&amp;J1239&amp;" - "&amp;K1239</f>
        <v>TIME - Inv - Rh - 40716</v>
      </c>
      <c r="AG1239" s="13">
        <f>R1239</f>
        <v>218.4</v>
      </c>
      <c r="AI1239" t="str">
        <f t="shared" si="66"/>
        <v>Purchase of TIME - Rh - 40716</v>
      </c>
      <c r="AK1239" s="35"/>
      <c r="AL1239" s="35"/>
      <c r="AM1239" s="35"/>
      <c r="AN1239" s="35"/>
      <c r="AO1239" s="35"/>
      <c r="AP1239" s="35"/>
    </row>
    <row r="1240" spans="1:43" hidden="1" x14ac:dyDescent="0.35">
      <c r="A1240" t="s">
        <v>848</v>
      </c>
      <c r="B1240" t="s">
        <v>76</v>
      </c>
      <c r="C1240" t="s">
        <v>13</v>
      </c>
      <c r="D1240">
        <v>40716</v>
      </c>
      <c r="F1240" s="7">
        <v>42467</v>
      </c>
      <c r="G1240" t="s">
        <v>210</v>
      </c>
      <c r="H1240">
        <v>-218.4</v>
      </c>
      <c r="J1240" t="s">
        <v>13</v>
      </c>
      <c r="K1240">
        <v>40716</v>
      </c>
      <c r="M1240" t="str">
        <f>M1239</f>
        <v>TIME</v>
      </c>
      <c r="N1240" s="12" t="s">
        <v>249</v>
      </c>
      <c r="Z1240" t="s">
        <v>243</v>
      </c>
      <c r="AA1240"/>
      <c r="AB1240" t="s">
        <v>244</v>
      </c>
      <c r="AC1240" s="7">
        <v>42467</v>
      </c>
      <c r="AD1240" t="s">
        <v>210</v>
      </c>
      <c r="AF1240" t="str">
        <f>"Cash To "&amp;AI1240</f>
        <v>Cash To Purchase of TIME - Rh - 40716</v>
      </c>
      <c r="AG1240" s="16">
        <f>-SUM(AG1239:AG1239)</f>
        <v>-218.4</v>
      </c>
      <c r="AI1240" t="str">
        <f t="shared" si="66"/>
        <v>Purchase of TIME - Rh - 40716</v>
      </c>
      <c r="AK1240" s="35"/>
      <c r="AL1240" s="35"/>
      <c r="AM1240" s="35"/>
      <c r="AN1240" s="35"/>
      <c r="AO1240" s="35"/>
      <c r="AP1240" s="35"/>
    </row>
    <row r="1241" spans="1:43" hidden="1" x14ac:dyDescent="0.35">
      <c r="A1241" t="s">
        <v>848</v>
      </c>
      <c r="B1241" t="s">
        <v>61</v>
      </c>
      <c r="C1241" t="s">
        <v>13</v>
      </c>
      <c r="D1241">
        <v>40716</v>
      </c>
      <c r="F1241" s="7">
        <v>42467</v>
      </c>
      <c r="G1241" t="s">
        <v>724</v>
      </c>
      <c r="H1241">
        <v>209.58</v>
      </c>
      <c r="J1241" t="s">
        <v>13</v>
      </c>
      <c r="K1241">
        <v>40716</v>
      </c>
      <c r="L1241" t="s">
        <v>14</v>
      </c>
      <c r="M1241" t="s">
        <v>61</v>
      </c>
      <c r="R1241" s="13">
        <v>209.58</v>
      </c>
      <c r="S1241"/>
      <c r="T1241"/>
      <c r="U1241"/>
      <c r="V1241"/>
      <c r="W1241" s="15"/>
      <c r="X1241" s="15"/>
      <c r="Y1241" s="15"/>
      <c r="Z1241" t="s">
        <v>243</v>
      </c>
      <c r="AA1241"/>
      <c r="AB1241" t="s">
        <v>244</v>
      </c>
      <c r="AC1241" s="7">
        <v>42467</v>
      </c>
      <c r="AD1241" t="str">
        <f>M1241&amp;" - "&amp;L1241&amp;" - "&amp;J1241&amp;" - "&amp;K1241</f>
        <v>TSRA - Inv - Rh - 40716</v>
      </c>
      <c r="AG1241" s="13">
        <f>R1241</f>
        <v>209.58</v>
      </c>
      <c r="AI1241" t="str">
        <f t="shared" si="66"/>
        <v>Purchase of TSRA - Rh - 40716</v>
      </c>
      <c r="AK1241" s="35"/>
      <c r="AL1241" s="35"/>
      <c r="AM1241" s="35"/>
      <c r="AN1241" s="35"/>
      <c r="AO1241" s="35"/>
      <c r="AP1241" s="35"/>
    </row>
    <row r="1242" spans="1:43" hidden="1" x14ac:dyDescent="0.35">
      <c r="A1242" t="s">
        <v>848</v>
      </c>
      <c r="B1242" s="2" t="s">
        <v>61</v>
      </c>
      <c r="C1242" s="2" t="s">
        <v>13</v>
      </c>
      <c r="D1242" s="2">
        <v>40716</v>
      </c>
      <c r="E1242" s="5"/>
      <c r="F1242" s="8">
        <v>42467</v>
      </c>
      <c r="G1242" s="2" t="s">
        <v>210</v>
      </c>
      <c r="H1242">
        <v>-209.58</v>
      </c>
      <c r="J1242" s="2" t="s">
        <v>13</v>
      </c>
      <c r="K1242" s="2">
        <v>40716</v>
      </c>
      <c r="L1242" s="2"/>
      <c r="M1242" s="2" t="str">
        <f>M1241</f>
        <v>TSRA</v>
      </c>
      <c r="N1242" s="36" t="s">
        <v>249</v>
      </c>
      <c r="O1242" s="36"/>
      <c r="P1242" s="36"/>
      <c r="Q1242" s="5"/>
      <c r="R1242" s="37"/>
      <c r="S1242" s="36"/>
      <c r="T1242" s="36"/>
      <c r="U1242" s="36"/>
      <c r="V1242" s="36"/>
      <c r="W1242" s="38"/>
      <c r="X1242" s="38"/>
      <c r="Y1242" s="38"/>
      <c r="Z1242" s="2" t="s">
        <v>243</v>
      </c>
      <c r="AA1242" s="2"/>
      <c r="AB1242" s="2" t="s">
        <v>244</v>
      </c>
      <c r="AC1242" s="8">
        <v>42467</v>
      </c>
      <c r="AD1242" s="2" t="s">
        <v>210</v>
      </c>
      <c r="AE1242" s="2"/>
      <c r="AF1242" s="2" t="str">
        <f>"Cash To "&amp;AI1242</f>
        <v>Cash To Purchase of TSRA - Rh - 40716</v>
      </c>
      <c r="AG1242" s="16">
        <f>-SUM(AG1241:AG1241)</f>
        <v>-209.58</v>
      </c>
      <c r="AH1242" s="2"/>
      <c r="AI1242" s="2" t="str">
        <f t="shared" si="66"/>
        <v>Purchase of TSRA - Rh - 40716</v>
      </c>
      <c r="AJ1242" s="2"/>
      <c r="AK1242" s="39"/>
      <c r="AL1242" s="39"/>
      <c r="AM1242" s="39"/>
      <c r="AN1242" s="39"/>
      <c r="AO1242" s="39"/>
      <c r="AP1242" s="39"/>
      <c r="AQ1242" s="2"/>
    </row>
    <row r="1243" spans="1:43" hidden="1" x14ac:dyDescent="0.35">
      <c r="A1243" t="s">
        <v>848</v>
      </c>
      <c r="B1243" t="s">
        <v>77</v>
      </c>
      <c r="C1243" t="s">
        <v>13</v>
      </c>
      <c r="D1243">
        <v>40716</v>
      </c>
      <c r="F1243" s="7">
        <v>42467</v>
      </c>
      <c r="G1243" t="s">
        <v>723</v>
      </c>
      <c r="H1243">
        <v>226.54</v>
      </c>
      <c r="J1243" t="s">
        <v>13</v>
      </c>
      <c r="K1243">
        <v>40716</v>
      </c>
      <c r="L1243" t="s">
        <v>14</v>
      </c>
      <c r="M1243" t="s">
        <v>77</v>
      </c>
      <c r="R1243" s="13">
        <v>226.54</v>
      </c>
      <c r="S1243"/>
      <c r="T1243"/>
      <c r="U1243"/>
      <c r="V1243"/>
      <c r="W1243" s="15"/>
      <c r="X1243" s="15"/>
      <c r="Y1243" s="15"/>
      <c r="Z1243" t="s">
        <v>243</v>
      </c>
      <c r="AA1243"/>
      <c r="AB1243" t="s">
        <v>244</v>
      </c>
      <c r="AC1243" s="7">
        <v>42467</v>
      </c>
      <c r="AD1243" t="str">
        <f>M1243&amp;" - "&amp;L1243&amp;" - "&amp;J1243&amp;" - "&amp;K1243</f>
        <v>UTHR - Inv - Rh - 40716</v>
      </c>
      <c r="AG1243" s="13">
        <f>R1243</f>
        <v>226.54</v>
      </c>
      <c r="AI1243" t="str">
        <f t="shared" si="66"/>
        <v>Purchase of UTHR - Rh - 40716</v>
      </c>
      <c r="AK1243" s="35"/>
      <c r="AL1243" s="35"/>
      <c r="AM1243" s="35"/>
      <c r="AN1243" s="35"/>
      <c r="AO1243" s="35"/>
      <c r="AP1243" s="35"/>
    </row>
    <row r="1244" spans="1:43" hidden="1" x14ac:dyDescent="0.35">
      <c r="A1244" t="s">
        <v>848</v>
      </c>
      <c r="B1244" t="s">
        <v>77</v>
      </c>
      <c r="C1244" t="s">
        <v>13</v>
      </c>
      <c r="D1244">
        <v>40716</v>
      </c>
      <c r="F1244" s="7">
        <v>42467</v>
      </c>
      <c r="G1244" t="s">
        <v>210</v>
      </c>
      <c r="H1244">
        <v>-226.54</v>
      </c>
      <c r="J1244" t="s">
        <v>13</v>
      </c>
      <c r="K1244">
        <v>40716</v>
      </c>
      <c r="M1244" t="str">
        <f>M1243</f>
        <v>UTHR</v>
      </c>
      <c r="N1244" s="12" t="s">
        <v>249</v>
      </c>
      <c r="Z1244" t="s">
        <v>243</v>
      </c>
      <c r="AA1244"/>
      <c r="AB1244" t="s">
        <v>244</v>
      </c>
      <c r="AC1244" s="7">
        <v>42467</v>
      </c>
      <c r="AD1244" t="s">
        <v>210</v>
      </c>
      <c r="AF1244" t="str">
        <f>"Cash To "&amp;AI1244</f>
        <v>Cash To Purchase of UTHR - Rh - 40716</v>
      </c>
      <c r="AG1244" s="16">
        <f>-SUM(AG1243:AG1243)</f>
        <v>-226.54</v>
      </c>
      <c r="AI1244" t="str">
        <f t="shared" si="66"/>
        <v>Purchase of UTHR - Rh - 40716</v>
      </c>
      <c r="AK1244" s="35"/>
      <c r="AL1244" s="35"/>
      <c r="AM1244" s="35"/>
      <c r="AN1244" s="35"/>
      <c r="AO1244" s="35"/>
      <c r="AP1244" s="35"/>
    </row>
    <row r="1245" spans="1:43" hidden="1" x14ac:dyDescent="0.35">
      <c r="A1245" t="s">
        <v>317</v>
      </c>
      <c r="C1245" t="s">
        <v>12</v>
      </c>
      <c r="F1245" s="7">
        <v>42468</v>
      </c>
      <c r="G1245" t="s">
        <v>101</v>
      </c>
      <c r="H1245">
        <v>33.369999999999997</v>
      </c>
      <c r="S1245"/>
      <c r="T1245"/>
      <c r="U1245"/>
      <c r="V1245"/>
      <c r="W1245" s="15"/>
      <c r="X1245" s="15"/>
      <c r="Y1245" s="15"/>
      <c r="Z1245" t="s">
        <v>243</v>
      </c>
      <c r="AB1245" t="s">
        <v>244</v>
      </c>
      <c r="AC1245" s="7">
        <f>AC1244</f>
        <v>42467</v>
      </c>
      <c r="AD1245" t="s">
        <v>101</v>
      </c>
      <c r="AG1245" s="13">
        <f>-AG1244</f>
        <v>226.54</v>
      </c>
      <c r="AI1245" t="s">
        <v>318</v>
      </c>
      <c r="AK1245" s="18"/>
      <c r="AL1245" s="19"/>
      <c r="AM1245" s="20"/>
      <c r="AN1245" s="20"/>
      <c r="AO1245" s="21"/>
      <c r="AP1245" s="22"/>
    </row>
    <row r="1246" spans="1:43" hidden="1" x14ac:dyDescent="0.35">
      <c r="A1246" t="s">
        <v>317</v>
      </c>
      <c r="C1246" t="s">
        <v>12</v>
      </c>
      <c r="F1246" s="7">
        <v>42468</v>
      </c>
      <c r="G1246" t="s">
        <v>102</v>
      </c>
      <c r="H1246">
        <v>-33.369999999999997</v>
      </c>
      <c r="S1246"/>
      <c r="T1246"/>
      <c r="U1246"/>
      <c r="V1246"/>
      <c r="W1246" s="15"/>
      <c r="X1246" s="15"/>
      <c r="Y1246" s="15"/>
      <c r="Z1246" t="s">
        <v>243</v>
      </c>
      <c r="AB1246" t="s">
        <v>244</v>
      </c>
      <c r="AC1246" s="7">
        <f>AK1246</f>
        <v>42468</v>
      </c>
      <c r="AD1246" t="s">
        <v>102</v>
      </c>
      <c r="AF1246" t="s">
        <v>317</v>
      </c>
      <c r="AG1246" s="13">
        <f>AP1246</f>
        <v>-33.369999999999997</v>
      </c>
      <c r="AI1246" t="s">
        <v>318</v>
      </c>
      <c r="AK1246" s="18">
        <v>42468</v>
      </c>
      <c r="AL1246" s="19" t="s">
        <v>344</v>
      </c>
      <c r="AM1246" s="20" t="s">
        <v>345</v>
      </c>
      <c r="AN1246" s="20" t="s">
        <v>329</v>
      </c>
      <c r="AO1246" s="21" t="s">
        <v>329</v>
      </c>
      <c r="AP1246" s="22">
        <v>-33.369999999999997</v>
      </c>
    </row>
    <row r="1247" spans="1:43" hidden="1" x14ac:dyDescent="0.35">
      <c r="A1247" t="s">
        <v>845</v>
      </c>
      <c r="B1247" t="s">
        <v>64</v>
      </c>
      <c r="C1247" t="s">
        <v>12</v>
      </c>
      <c r="D1247">
        <v>22115</v>
      </c>
      <c r="F1247" s="7">
        <v>42475</v>
      </c>
      <c r="G1247" t="s">
        <v>587</v>
      </c>
      <c r="H1247">
        <v>0</v>
      </c>
      <c r="J1247" t="s">
        <v>12</v>
      </c>
      <c r="K1247">
        <v>22115</v>
      </c>
      <c r="L1247" t="s">
        <v>15</v>
      </c>
      <c r="M1247" t="str">
        <f>M1244</f>
        <v>UTHR</v>
      </c>
      <c r="S1247" t="e">
        <f t="shared" ref="S1247:S1252" si="67">SUM(T1247:V1247)</f>
        <v>#VALUE!</v>
      </c>
      <c r="T1247"/>
      <c r="U1247"/>
      <c r="V1247" t="e">
        <f>SUMPRODUCT(--($D$2:M1246=M1247), --($B$2:K1246=52815),$H$2:Q1246)</f>
        <v>#VALUE!</v>
      </c>
      <c r="W1247" s="15"/>
      <c r="X1247" s="15"/>
      <c r="Y1247" s="15"/>
      <c r="Z1247" t="s">
        <v>243</v>
      </c>
      <c r="AB1247" t="s">
        <v>244</v>
      </c>
      <c r="AC1247" s="7">
        <f>AC1244</f>
        <v>42467</v>
      </c>
      <c r="AD1247" t="str">
        <f>M1247&amp;" - "&amp;L1247&amp;" - "&amp;J1247&amp;" - "&amp;K1247</f>
        <v>UTHR - Div - Mt - 22115</v>
      </c>
      <c r="AG1247" s="13">
        <f>-AG1246</f>
        <v>33.369999999999997</v>
      </c>
      <c r="AI1247" t="str">
        <f t="shared" ref="AI1247:AI1252" si="68">"Dividend from "&amp;M1247&amp;" - "&amp;J1247&amp;" - "&amp;K1247</f>
        <v>Dividend from UTHR - Mt - 22115</v>
      </c>
      <c r="AK1247" s="18"/>
      <c r="AL1247" s="19"/>
      <c r="AM1247" s="20"/>
      <c r="AN1247" s="20"/>
      <c r="AO1247" s="21"/>
      <c r="AP1247" s="22"/>
    </row>
    <row r="1248" spans="1:43" hidden="1" x14ac:dyDescent="0.35">
      <c r="A1248" t="s">
        <v>845</v>
      </c>
      <c r="B1248" t="s">
        <v>64</v>
      </c>
      <c r="C1248" t="s">
        <v>12</v>
      </c>
      <c r="D1248">
        <v>22115</v>
      </c>
      <c r="F1248" s="7">
        <v>42475</v>
      </c>
      <c r="G1248" t="s">
        <v>102</v>
      </c>
      <c r="H1248">
        <v>0</v>
      </c>
      <c r="J1248" t="s">
        <v>12</v>
      </c>
      <c r="K1248">
        <v>22115</v>
      </c>
      <c r="L1248" t="s">
        <v>15</v>
      </c>
      <c r="M1248">
        <f>M1246</f>
        <v>0</v>
      </c>
      <c r="N1248" s="12" t="s">
        <v>249</v>
      </c>
      <c r="R1248" s="13" t="e">
        <f>ROUND(IF(K1248=112414,W1248,IF(K1248=22115,X1248,Y1248))*AP1246,2)</f>
        <v>#VALUE!</v>
      </c>
      <c r="S1248" t="e">
        <f t="shared" si="67"/>
        <v>#VALUE!</v>
      </c>
      <c r="T1248"/>
      <c r="U1248"/>
      <c r="V1248" t="e">
        <f>SUMPRODUCT(--($D$2:M1247=M1248), --($B$2:K1247=52815),$H$2:Q1247)</f>
        <v>#VALUE!</v>
      </c>
      <c r="W1248" s="15" t="e">
        <f>T1248/S1248</f>
        <v>#VALUE!</v>
      </c>
      <c r="X1248" s="15" t="e">
        <f>U1248/S1248</f>
        <v>#VALUE!</v>
      </c>
      <c r="Y1248" s="15" t="e">
        <f>V1248/S1248</f>
        <v>#VALUE!</v>
      </c>
      <c r="Z1248" t="s">
        <v>243</v>
      </c>
      <c r="AB1248" t="s">
        <v>244</v>
      </c>
      <c r="AC1248" s="7">
        <f>AC1246</f>
        <v>42468</v>
      </c>
      <c r="AD1248" t="s">
        <v>102</v>
      </c>
      <c r="AF1248" t="str">
        <f>"Cash From "&amp;AI1248</f>
        <v>Cash From Dividend from 0 - Mt - 22115</v>
      </c>
      <c r="AG1248" s="16" t="e">
        <f>R1248</f>
        <v>#VALUE!</v>
      </c>
      <c r="AI1248" t="str">
        <f t="shared" si="68"/>
        <v>Dividend from 0 - Mt - 22115</v>
      </c>
      <c r="AK1248" s="18"/>
      <c r="AL1248" s="19"/>
      <c r="AM1248" s="20"/>
      <c r="AN1248" s="20"/>
      <c r="AO1248" s="21"/>
      <c r="AP1248" s="22"/>
    </row>
    <row r="1249" spans="1:42" hidden="1" x14ac:dyDescent="0.35">
      <c r="A1249" t="s">
        <v>845</v>
      </c>
      <c r="B1249" t="s">
        <v>64</v>
      </c>
      <c r="C1249" t="s">
        <v>12</v>
      </c>
      <c r="D1249">
        <v>52815</v>
      </c>
      <c r="F1249" s="7">
        <v>42475</v>
      </c>
      <c r="G1249" t="s">
        <v>102</v>
      </c>
      <c r="H1249">
        <v>2.4500000000000002</v>
      </c>
      <c r="J1249" t="s">
        <v>12</v>
      </c>
      <c r="K1249">
        <v>52815</v>
      </c>
      <c r="L1249" t="s">
        <v>15</v>
      </c>
      <c r="M1249" t="str">
        <f>M1247</f>
        <v>UTHR</v>
      </c>
      <c r="N1249" s="12" t="s">
        <v>249</v>
      </c>
      <c r="R1249" s="13">
        <f>AP1245-R1245-R1247</f>
        <v>0</v>
      </c>
      <c r="S1249" t="e">
        <f t="shared" si="67"/>
        <v>#VALUE!</v>
      </c>
      <c r="T1249"/>
      <c r="U1249"/>
      <c r="V1249" t="e">
        <f>SUMPRODUCT(--($D$2:M1248=M1249), --($B$2:K1248=52815),$H$2:Q1248)</f>
        <v>#VALUE!</v>
      </c>
      <c r="W1249" s="15" t="e">
        <f>T1249/S1249</f>
        <v>#VALUE!</v>
      </c>
      <c r="X1249" s="15" t="e">
        <f>U1249/S1249</f>
        <v>#VALUE!</v>
      </c>
      <c r="Y1249" s="15" t="e">
        <f>V1249/S1249</f>
        <v>#VALUE!</v>
      </c>
      <c r="Z1249" t="s">
        <v>243</v>
      </c>
      <c r="AB1249" t="s">
        <v>244</v>
      </c>
      <c r="AC1249" s="7">
        <f>AC1247</f>
        <v>42467</v>
      </c>
      <c r="AD1249" t="s">
        <v>102</v>
      </c>
      <c r="AF1249" t="str">
        <f>"Cash From "&amp;AI1249</f>
        <v>Cash From Dividend from UTHR - Mt - 52815</v>
      </c>
      <c r="AG1249" s="16">
        <f>R1249</f>
        <v>0</v>
      </c>
      <c r="AI1249" t="str">
        <f t="shared" si="68"/>
        <v>Dividend from UTHR - Mt - 52815</v>
      </c>
      <c r="AK1249" s="18"/>
      <c r="AL1249" s="19"/>
      <c r="AM1249" s="20"/>
      <c r="AN1249" s="20"/>
      <c r="AO1249" s="21"/>
      <c r="AP1249" s="22"/>
    </row>
    <row r="1250" spans="1:42" hidden="1" x14ac:dyDescent="0.35">
      <c r="A1250" t="s">
        <v>845</v>
      </c>
      <c r="B1250" t="s">
        <v>64</v>
      </c>
      <c r="C1250" t="s">
        <v>12</v>
      </c>
      <c r="D1250">
        <v>52815</v>
      </c>
      <c r="F1250" s="7">
        <v>42475</v>
      </c>
      <c r="G1250" t="s">
        <v>587</v>
      </c>
      <c r="H1250">
        <v>-2.4500000000000002</v>
      </c>
      <c r="J1250" t="s">
        <v>12</v>
      </c>
      <c r="K1250">
        <v>52815</v>
      </c>
      <c r="L1250" t="s">
        <v>15</v>
      </c>
      <c r="M1250" t="str">
        <f>M1247</f>
        <v>UTHR</v>
      </c>
      <c r="S1250" t="e">
        <f t="shared" si="67"/>
        <v>#VALUE!</v>
      </c>
      <c r="T1250"/>
      <c r="U1250"/>
      <c r="V1250" t="e">
        <f>SUMPRODUCT(--($D$2:M1249=M1250), --($B$2:K1249=52815),$H$2:Q1249)</f>
        <v>#VALUE!</v>
      </c>
      <c r="W1250" s="15"/>
      <c r="X1250" s="15"/>
      <c r="Y1250" s="15"/>
      <c r="Z1250" t="s">
        <v>243</v>
      </c>
      <c r="AB1250" t="s">
        <v>244</v>
      </c>
      <c r="AC1250" s="7">
        <f>AC1247</f>
        <v>42467</v>
      </c>
      <c r="AD1250" t="str">
        <f>M1250&amp;" - "&amp;L1250&amp;" - "&amp;J1250&amp;" - "&amp;K1250</f>
        <v>UTHR - Div - Mt - 52815</v>
      </c>
      <c r="AG1250" s="13">
        <f>-AG1249</f>
        <v>0</v>
      </c>
      <c r="AI1250" t="str">
        <f t="shared" si="68"/>
        <v>Dividend from UTHR - Mt - 52815</v>
      </c>
      <c r="AK1250" s="18"/>
      <c r="AL1250" s="19"/>
      <c r="AM1250" s="20"/>
      <c r="AN1250" s="20"/>
      <c r="AO1250" s="21"/>
      <c r="AP1250" s="22"/>
    </row>
    <row r="1251" spans="1:42" hidden="1" x14ac:dyDescent="0.35">
      <c r="A1251" t="s">
        <v>845</v>
      </c>
      <c r="B1251" t="s">
        <v>64</v>
      </c>
      <c r="C1251" t="s">
        <v>12</v>
      </c>
      <c r="D1251">
        <v>112414</v>
      </c>
      <c r="F1251" s="7">
        <v>42475</v>
      </c>
      <c r="G1251" t="s">
        <v>587</v>
      </c>
      <c r="H1251">
        <v>0</v>
      </c>
      <c r="J1251" t="s">
        <v>12</v>
      </c>
      <c r="K1251">
        <v>112414</v>
      </c>
      <c r="L1251" t="s">
        <v>15</v>
      </c>
      <c r="M1251" t="str">
        <f>M1250</f>
        <v>UTHR</v>
      </c>
      <c r="N1251" s="12">
        <f>AL1250</f>
        <v>0</v>
      </c>
      <c r="O1251" s="12" t="e">
        <f>LEFT(N1251,(FIND(" ",N1251,1)-1))</f>
        <v>#VALUE!</v>
      </c>
      <c r="P1251" s="12" t="e">
        <f>_xlfn.NUMBERVALUE(O1251)=S1251</f>
        <v>#VALUE!</v>
      </c>
      <c r="S1251" t="e">
        <f t="shared" si="67"/>
        <v>#VALUE!</v>
      </c>
      <c r="T1251"/>
      <c r="U1251"/>
      <c r="V1251" t="e">
        <f>SUMPRODUCT(--($D$2:M1250=M1251), --($B$2:K1250=52815),$H$2:Q1250)</f>
        <v>#VALUE!</v>
      </c>
      <c r="W1251" s="15"/>
      <c r="X1251" s="15"/>
      <c r="Y1251" s="15"/>
      <c r="Z1251" t="s">
        <v>243</v>
      </c>
      <c r="AB1251" t="s">
        <v>244</v>
      </c>
      <c r="AC1251" s="7">
        <f>AC1250</f>
        <v>42467</v>
      </c>
      <c r="AD1251" t="str">
        <f>M1251&amp;" - "&amp;L1251&amp;" - "&amp;J1251&amp;" - "&amp;K1251</f>
        <v>UTHR - Div - Mt - 112414</v>
      </c>
      <c r="AG1251" s="13">
        <f>-AG1250</f>
        <v>0</v>
      </c>
      <c r="AI1251" t="str">
        <f t="shared" si="68"/>
        <v>Dividend from UTHR - Mt - 112414</v>
      </c>
      <c r="AK1251" s="18"/>
      <c r="AL1251" s="19"/>
      <c r="AM1251" s="20"/>
      <c r="AN1251" s="20"/>
      <c r="AO1251" s="21"/>
      <c r="AP1251" s="22"/>
    </row>
    <row r="1252" spans="1:42" hidden="1" x14ac:dyDescent="0.35">
      <c r="A1252" t="s">
        <v>845</v>
      </c>
      <c r="B1252" t="s">
        <v>64</v>
      </c>
      <c r="C1252" t="s">
        <v>12</v>
      </c>
      <c r="D1252">
        <v>112414</v>
      </c>
      <c r="F1252" s="7">
        <v>42475</v>
      </c>
      <c r="G1252" t="s">
        <v>102</v>
      </c>
      <c r="H1252">
        <v>0</v>
      </c>
      <c r="J1252" t="s">
        <v>12</v>
      </c>
      <c r="K1252">
        <v>112414</v>
      </c>
      <c r="L1252" t="s">
        <v>15</v>
      </c>
      <c r="M1252" t="s">
        <v>64</v>
      </c>
      <c r="N1252" s="12" t="s">
        <v>249</v>
      </c>
      <c r="R1252" s="13" t="e">
        <f>ROUND(IF(K1252=112414,W1252,IF(K1252=22115,X1252,Y1252))*AP1252,2)</f>
        <v>#VALUE!</v>
      </c>
      <c r="S1252" t="e">
        <f t="shared" si="67"/>
        <v>#VALUE!</v>
      </c>
      <c r="T1252"/>
      <c r="U1252"/>
      <c r="V1252" t="e">
        <f>SUMPRODUCT(--($D$2:M1251=M1252), --($B$2:K1251=52815),$H$2:Q1251)</f>
        <v>#VALUE!</v>
      </c>
      <c r="W1252" s="15" t="e">
        <f>T1252/S1252</f>
        <v>#VALUE!</v>
      </c>
      <c r="X1252" s="15" t="e">
        <f>U1252/S1252</f>
        <v>#VALUE!</v>
      </c>
      <c r="Y1252" s="15" t="e">
        <f>V1252/S1252</f>
        <v>#VALUE!</v>
      </c>
      <c r="Z1252" t="s">
        <v>243</v>
      </c>
      <c r="AB1252" t="s">
        <v>244</v>
      </c>
      <c r="AC1252" s="7">
        <f>AK1252</f>
        <v>42475</v>
      </c>
      <c r="AD1252" t="s">
        <v>102</v>
      </c>
      <c r="AF1252" t="str">
        <f>"Cash From "&amp;AI1252</f>
        <v>Cash From Dividend from CPLA - Mt - 112414</v>
      </c>
      <c r="AG1252" s="16" t="e">
        <f>R1252</f>
        <v>#VALUE!</v>
      </c>
      <c r="AI1252" t="str">
        <f t="shared" si="68"/>
        <v>Dividend from CPLA - Mt - 112414</v>
      </c>
      <c r="AK1252" s="18">
        <v>42475</v>
      </c>
      <c r="AL1252" s="19" t="s">
        <v>495</v>
      </c>
      <c r="AM1252" s="20" t="s">
        <v>328</v>
      </c>
      <c r="AN1252" s="20" t="s">
        <v>329</v>
      </c>
      <c r="AO1252" s="21" t="s">
        <v>329</v>
      </c>
      <c r="AP1252" s="22">
        <v>2.4500000000000002</v>
      </c>
    </row>
    <row r="1253" spans="1:42" hidden="1" x14ac:dyDescent="0.35">
      <c r="A1253" t="s">
        <v>317</v>
      </c>
      <c r="C1253" t="s">
        <v>12</v>
      </c>
      <c r="F1253" s="7">
        <v>42478</v>
      </c>
      <c r="G1253" t="s">
        <v>101</v>
      </c>
      <c r="H1253">
        <v>2.4500000000000002</v>
      </c>
      <c r="S1253"/>
      <c r="T1253"/>
      <c r="U1253"/>
      <c r="V1253"/>
      <c r="W1253" s="15"/>
      <c r="X1253" s="15"/>
      <c r="Y1253" s="15"/>
      <c r="Z1253" t="s">
        <v>243</v>
      </c>
      <c r="AB1253" t="s">
        <v>244</v>
      </c>
      <c r="AC1253" s="7">
        <f>AC1252</f>
        <v>42475</v>
      </c>
      <c r="AD1253" t="s">
        <v>101</v>
      </c>
      <c r="AG1253" s="13" t="e">
        <f>-AG1252</f>
        <v>#VALUE!</v>
      </c>
      <c r="AI1253" t="s">
        <v>318</v>
      </c>
      <c r="AK1253" s="18"/>
      <c r="AL1253" s="19"/>
      <c r="AM1253" s="20"/>
      <c r="AN1253" s="20"/>
      <c r="AO1253" s="21"/>
      <c r="AP1253" s="22"/>
    </row>
    <row r="1254" spans="1:42" hidden="1" x14ac:dyDescent="0.35">
      <c r="A1254" t="s">
        <v>317</v>
      </c>
      <c r="C1254" t="s">
        <v>12</v>
      </c>
      <c r="F1254" s="7">
        <v>42478</v>
      </c>
      <c r="G1254" t="s">
        <v>102</v>
      </c>
      <c r="H1254">
        <v>-2.4500000000000002</v>
      </c>
      <c r="S1254"/>
      <c r="T1254"/>
      <c r="U1254"/>
      <c r="V1254"/>
      <c r="W1254" s="15"/>
      <c r="X1254" s="15"/>
      <c r="Y1254" s="15"/>
      <c r="Z1254" t="s">
        <v>243</v>
      </c>
      <c r="AB1254" t="s">
        <v>244</v>
      </c>
      <c r="AC1254" s="7">
        <f>AK1254</f>
        <v>42478</v>
      </c>
      <c r="AD1254" t="s">
        <v>102</v>
      </c>
      <c r="AF1254" t="s">
        <v>317</v>
      </c>
      <c r="AG1254" s="13">
        <f>AP1254</f>
        <v>-2.4500000000000002</v>
      </c>
      <c r="AI1254" t="s">
        <v>318</v>
      </c>
      <c r="AK1254" s="18">
        <v>42478</v>
      </c>
      <c r="AL1254" s="19" t="s">
        <v>344</v>
      </c>
      <c r="AM1254" s="20" t="s">
        <v>345</v>
      </c>
      <c r="AN1254" s="20" t="s">
        <v>329</v>
      </c>
      <c r="AO1254" s="21" t="s">
        <v>329</v>
      </c>
      <c r="AP1254" s="22">
        <v>-2.4500000000000002</v>
      </c>
    </row>
    <row r="1255" spans="1:42" hidden="1" x14ac:dyDescent="0.35">
      <c r="A1255" t="s">
        <v>846</v>
      </c>
      <c r="F1255" s="7">
        <v>42480</v>
      </c>
      <c r="G1255" t="s">
        <v>100</v>
      </c>
      <c r="H1255">
        <v>112.2</v>
      </c>
      <c r="Z1255" t="s">
        <v>243</v>
      </c>
      <c r="AB1255" t="s">
        <v>244</v>
      </c>
      <c r="AC1255" s="7">
        <v>42480</v>
      </c>
      <c r="AD1255" t="s">
        <v>100</v>
      </c>
      <c r="AF1255" t="s">
        <v>496</v>
      </c>
      <c r="AG1255" s="13">
        <v>112.2</v>
      </c>
      <c r="AI1255" t="s">
        <v>497</v>
      </c>
      <c r="AK1255" s="35"/>
      <c r="AL1255" s="35"/>
      <c r="AM1255" s="35"/>
      <c r="AN1255" s="35"/>
      <c r="AO1255" s="35"/>
      <c r="AP1255" s="35"/>
    </row>
    <row r="1256" spans="1:42" hidden="1" x14ac:dyDescent="0.35">
      <c r="A1256" t="s">
        <v>846</v>
      </c>
      <c r="F1256" s="7">
        <v>42480</v>
      </c>
      <c r="G1256" t="s">
        <v>588</v>
      </c>
      <c r="H1256">
        <v>-112.2</v>
      </c>
      <c r="Z1256" t="s">
        <v>243</v>
      </c>
      <c r="AB1256" t="s">
        <v>244</v>
      </c>
      <c r="AC1256" s="7">
        <f>AC1255</f>
        <v>42480</v>
      </c>
      <c r="AD1256" t="s">
        <v>211</v>
      </c>
      <c r="AG1256" s="13">
        <f>-AG1255</f>
        <v>-112.2</v>
      </c>
      <c r="AI1256" t="s">
        <v>497</v>
      </c>
      <c r="AK1256" s="35"/>
      <c r="AL1256" s="35"/>
      <c r="AM1256" s="35"/>
      <c r="AN1256" s="35"/>
      <c r="AO1256" s="35"/>
      <c r="AP1256" s="35"/>
    </row>
    <row r="1257" spans="1:42" hidden="1" x14ac:dyDescent="0.35">
      <c r="A1257" t="s">
        <v>842</v>
      </c>
      <c r="B1257" t="s">
        <v>92</v>
      </c>
      <c r="C1257" t="s">
        <v>13</v>
      </c>
      <c r="D1257">
        <v>40716</v>
      </c>
      <c r="F1257" s="7">
        <v>42480</v>
      </c>
      <c r="G1257" t="s">
        <v>210</v>
      </c>
      <c r="H1257">
        <v>1.37</v>
      </c>
      <c r="J1257" t="s">
        <v>13</v>
      </c>
      <c r="K1257">
        <v>40716</v>
      </c>
      <c r="L1257" t="s">
        <v>19</v>
      </c>
      <c r="M1257" t="s">
        <v>92</v>
      </c>
      <c r="N1257" s="12" t="s">
        <v>249</v>
      </c>
      <c r="O1257" s="12">
        <v>1.37</v>
      </c>
      <c r="S1257"/>
      <c r="T1257"/>
      <c r="U1257"/>
      <c r="V1257"/>
      <c r="W1257" s="15"/>
      <c r="X1257" s="15"/>
      <c r="Y1257" s="15"/>
      <c r="Z1257" t="s">
        <v>243</v>
      </c>
      <c r="AB1257" t="s">
        <v>244</v>
      </c>
      <c r="AC1257" s="7">
        <v>42480</v>
      </c>
      <c r="AD1257" t="s">
        <v>210</v>
      </c>
      <c r="AF1257" t="str">
        <f>"Cash From "&amp;AI1257</f>
        <v>Cash From Net Royalty from BPT - Rh - 40716</v>
      </c>
      <c r="AG1257" s="16">
        <f>O1257</f>
        <v>1.37</v>
      </c>
      <c r="AI1257" t="str">
        <f>"Net Royalty from "&amp;M1257&amp;" - "&amp;J1257&amp;" - "&amp;K1257</f>
        <v>Net Royalty from BPT - Rh - 40716</v>
      </c>
      <c r="AK1257" s="35"/>
      <c r="AL1257" s="35"/>
      <c r="AM1257" s="35"/>
      <c r="AN1257" s="35"/>
      <c r="AO1257" s="35"/>
      <c r="AP1257" s="35"/>
    </row>
    <row r="1258" spans="1:42" hidden="1" x14ac:dyDescent="0.35">
      <c r="A1258" t="s">
        <v>842</v>
      </c>
      <c r="B1258" t="s">
        <v>92</v>
      </c>
      <c r="C1258" t="s">
        <v>13</v>
      </c>
      <c r="D1258">
        <v>40716</v>
      </c>
      <c r="F1258" s="7">
        <v>42480</v>
      </c>
      <c r="G1258" t="s">
        <v>627</v>
      </c>
      <c r="H1258">
        <v>-1.37</v>
      </c>
      <c r="J1258" t="s">
        <v>13</v>
      </c>
      <c r="K1258">
        <v>40716</v>
      </c>
      <c r="L1258" t="s">
        <v>19</v>
      </c>
      <c r="M1258" t="str">
        <f>M1257</f>
        <v>BPT</v>
      </c>
      <c r="S1258"/>
      <c r="T1258"/>
      <c r="U1258"/>
      <c r="V1258"/>
      <c r="W1258" s="15"/>
      <c r="X1258" s="15"/>
      <c r="Y1258" s="15"/>
      <c r="Z1258" t="s">
        <v>243</v>
      </c>
      <c r="AB1258" t="s">
        <v>244</v>
      </c>
      <c r="AC1258" s="7">
        <f>AC1257</f>
        <v>42480</v>
      </c>
      <c r="AD1258" t="str">
        <f>M1258&amp;" - "&amp;L1258&amp;" - "&amp;J1258&amp;" - "&amp;K1258</f>
        <v>BPT - Net Royalty - Rh - 40716</v>
      </c>
      <c r="AG1258" s="13">
        <f>-AG1257</f>
        <v>-1.37</v>
      </c>
      <c r="AI1258" t="str">
        <f>"Net Royalty from "&amp;M1258&amp;" - "&amp;J1258&amp;" - "&amp;K1258</f>
        <v>Net Royalty from BPT - Rh - 40716</v>
      </c>
      <c r="AK1258" s="35"/>
      <c r="AL1258" s="35"/>
      <c r="AM1258" s="35"/>
      <c r="AN1258" s="35"/>
      <c r="AO1258" s="35"/>
      <c r="AP1258" s="35"/>
    </row>
    <row r="1259" spans="1:42" hidden="1" x14ac:dyDescent="0.35">
      <c r="A1259" t="s">
        <v>317</v>
      </c>
      <c r="C1259" t="s">
        <v>13</v>
      </c>
      <c r="F1259" s="7">
        <v>42481</v>
      </c>
      <c r="G1259" t="s">
        <v>101</v>
      </c>
      <c r="H1259">
        <v>11.26</v>
      </c>
      <c r="S1259"/>
      <c r="T1259"/>
      <c r="U1259"/>
      <c r="V1259"/>
      <c r="W1259" s="15"/>
      <c r="X1259" s="15"/>
      <c r="Y1259" s="15"/>
      <c r="Z1259" t="s">
        <v>243</v>
      </c>
      <c r="AB1259" t="s">
        <v>244</v>
      </c>
      <c r="AC1259" s="7">
        <f>AC1258</f>
        <v>42480</v>
      </c>
      <c r="AD1259" t="s">
        <v>101</v>
      </c>
      <c r="AG1259" s="13">
        <f>-AG1258</f>
        <v>1.37</v>
      </c>
      <c r="AI1259" t="s">
        <v>318</v>
      </c>
      <c r="AK1259" s="35"/>
      <c r="AL1259" s="35"/>
      <c r="AM1259" s="35"/>
      <c r="AN1259" s="35"/>
      <c r="AO1259" s="35"/>
      <c r="AP1259" s="35"/>
    </row>
    <row r="1260" spans="1:42" hidden="1" x14ac:dyDescent="0.35">
      <c r="A1260" t="s">
        <v>317</v>
      </c>
      <c r="C1260" t="s">
        <v>13</v>
      </c>
      <c r="F1260" s="7">
        <v>42481</v>
      </c>
      <c r="G1260" t="s">
        <v>210</v>
      </c>
      <c r="H1260">
        <v>-11.26</v>
      </c>
      <c r="S1260"/>
      <c r="T1260"/>
      <c r="U1260"/>
      <c r="V1260"/>
      <c r="W1260" s="15"/>
      <c r="X1260" s="15"/>
      <c r="Y1260" s="15"/>
      <c r="Z1260" t="s">
        <v>243</v>
      </c>
      <c r="AB1260" t="s">
        <v>244</v>
      </c>
      <c r="AC1260" s="7">
        <v>42481</v>
      </c>
      <c r="AD1260" t="s">
        <v>210</v>
      </c>
      <c r="AF1260" t="s">
        <v>317</v>
      </c>
      <c r="AG1260" s="13">
        <v>-11.26</v>
      </c>
      <c r="AI1260" t="s">
        <v>318</v>
      </c>
      <c r="AK1260" s="35"/>
      <c r="AL1260" s="35"/>
      <c r="AM1260" s="35"/>
      <c r="AN1260" s="35"/>
      <c r="AO1260" s="35"/>
      <c r="AP1260" s="35"/>
    </row>
    <row r="1261" spans="1:42" hidden="1" x14ac:dyDescent="0.35">
      <c r="A1261" t="s">
        <v>845</v>
      </c>
      <c r="B1261" t="s">
        <v>30</v>
      </c>
      <c r="C1261" t="s">
        <v>12</v>
      </c>
      <c r="D1261">
        <v>22115</v>
      </c>
      <c r="F1261" s="7">
        <v>42487</v>
      </c>
      <c r="G1261" t="s">
        <v>587</v>
      </c>
      <c r="H1261">
        <v>0</v>
      </c>
      <c r="J1261" t="s">
        <v>12</v>
      </c>
      <c r="K1261">
        <v>22115</v>
      </c>
      <c r="L1261" t="s">
        <v>15</v>
      </c>
      <c r="M1261" t="str">
        <f>M1258</f>
        <v>BPT</v>
      </c>
      <c r="S1261" t="e">
        <f t="shared" ref="S1261:S1272" si="69">SUM(T1261:V1261)</f>
        <v>#VALUE!</v>
      </c>
      <c r="T1261"/>
      <c r="U1261"/>
      <c r="V1261" t="e">
        <f>SUMPRODUCT(--($D$2:M1260=M1261), --($B$2:K1260=52815),$H$2:Q1260)</f>
        <v>#VALUE!</v>
      </c>
      <c r="W1261" s="15"/>
      <c r="X1261" s="15"/>
      <c r="Y1261" s="15"/>
      <c r="Z1261" t="s">
        <v>243</v>
      </c>
      <c r="AB1261" t="s">
        <v>244</v>
      </c>
      <c r="AC1261" s="7">
        <f>AC1258</f>
        <v>42480</v>
      </c>
      <c r="AD1261" t="str">
        <f>M1261&amp;" - "&amp;L1261&amp;" - "&amp;J1261&amp;" - "&amp;K1261</f>
        <v>BPT - Div - Mt - 22115</v>
      </c>
      <c r="AG1261" s="13">
        <f>-AG1260</f>
        <v>11.26</v>
      </c>
      <c r="AI1261" t="str">
        <f t="shared" ref="AI1261:AI1274" si="70">"Dividend from "&amp;M1261&amp;" - "&amp;J1261&amp;" - "&amp;K1261</f>
        <v>Dividend from BPT - Mt - 22115</v>
      </c>
      <c r="AK1261" s="18"/>
      <c r="AL1261" s="19"/>
      <c r="AM1261" s="20"/>
      <c r="AN1261" s="20"/>
      <c r="AO1261" s="21"/>
      <c r="AP1261" s="22"/>
    </row>
    <row r="1262" spans="1:42" hidden="1" x14ac:dyDescent="0.35">
      <c r="A1262" t="s">
        <v>845</v>
      </c>
      <c r="B1262" t="s">
        <v>30</v>
      </c>
      <c r="C1262" t="s">
        <v>12</v>
      </c>
      <c r="D1262">
        <v>22115</v>
      </c>
      <c r="F1262" s="7">
        <v>42487</v>
      </c>
      <c r="G1262" t="s">
        <v>102</v>
      </c>
      <c r="H1262">
        <v>0</v>
      </c>
      <c r="J1262" t="s">
        <v>12</v>
      </c>
      <c r="K1262">
        <v>22115</v>
      </c>
      <c r="L1262" t="s">
        <v>15</v>
      </c>
      <c r="M1262">
        <f>M1260</f>
        <v>0</v>
      </c>
      <c r="N1262" s="12" t="s">
        <v>249</v>
      </c>
      <c r="R1262" s="13" t="e">
        <f>ROUND(IF(K1262=112414,W1262,IF(K1262=22115,X1262,Y1262))*AP1260,2)</f>
        <v>#VALUE!</v>
      </c>
      <c r="S1262" t="e">
        <f t="shared" si="69"/>
        <v>#VALUE!</v>
      </c>
      <c r="T1262"/>
      <c r="U1262"/>
      <c r="V1262" t="e">
        <f>SUMPRODUCT(--($D$2:M1261=M1262), --($B$2:K1261=52815),$H$2:Q1261)</f>
        <v>#VALUE!</v>
      </c>
      <c r="W1262" s="15" t="e">
        <f>T1262/S1262</f>
        <v>#VALUE!</v>
      </c>
      <c r="X1262" s="15" t="e">
        <f>U1262/S1262</f>
        <v>#VALUE!</v>
      </c>
      <c r="Y1262" s="15" t="e">
        <f>V1262/S1262</f>
        <v>#VALUE!</v>
      </c>
      <c r="Z1262" t="s">
        <v>243</v>
      </c>
      <c r="AB1262" t="s">
        <v>244</v>
      </c>
      <c r="AC1262" s="7">
        <f>AC1260</f>
        <v>42481</v>
      </c>
      <c r="AD1262" t="s">
        <v>102</v>
      </c>
      <c r="AF1262" t="str">
        <f>"Cash From "&amp;AI1262</f>
        <v>Cash From Dividend from 0 - Mt - 22115</v>
      </c>
      <c r="AG1262" s="16" t="e">
        <f>R1262</f>
        <v>#VALUE!</v>
      </c>
      <c r="AI1262" t="str">
        <f t="shared" si="70"/>
        <v>Dividend from 0 - Mt - 22115</v>
      </c>
      <c r="AK1262" s="18"/>
      <c r="AL1262" s="19"/>
      <c r="AM1262" s="20"/>
      <c r="AN1262" s="20"/>
      <c r="AO1262" s="21"/>
      <c r="AP1262" s="22"/>
    </row>
    <row r="1263" spans="1:42" hidden="1" x14ac:dyDescent="0.35">
      <c r="A1263" t="s">
        <v>845</v>
      </c>
      <c r="B1263" t="s">
        <v>35</v>
      </c>
      <c r="C1263" t="s">
        <v>12</v>
      </c>
      <c r="D1263">
        <v>22115</v>
      </c>
      <c r="F1263" s="7">
        <v>42487</v>
      </c>
      <c r="G1263" t="s">
        <v>587</v>
      </c>
      <c r="H1263">
        <v>0</v>
      </c>
      <c r="J1263" t="s">
        <v>12</v>
      </c>
      <c r="K1263">
        <v>22115</v>
      </c>
      <c r="L1263" t="s">
        <v>15</v>
      </c>
      <c r="M1263">
        <f>M1260</f>
        <v>0</v>
      </c>
      <c r="S1263" t="e">
        <f t="shared" si="69"/>
        <v>#VALUE!</v>
      </c>
      <c r="T1263"/>
      <c r="U1263"/>
      <c r="V1263" t="e">
        <f>SUMPRODUCT(--($D$2:M1262=M1263), --($B$2:K1262=52815),$H$2:Q1262)</f>
        <v>#VALUE!</v>
      </c>
      <c r="W1263" s="15"/>
      <c r="X1263" s="15"/>
      <c r="Y1263" s="15"/>
      <c r="Z1263" t="s">
        <v>243</v>
      </c>
      <c r="AB1263" t="s">
        <v>244</v>
      </c>
      <c r="AC1263" s="7">
        <f>AC1260</f>
        <v>42481</v>
      </c>
      <c r="AD1263" t="str">
        <f>M1263&amp;" - "&amp;L1263&amp;" - "&amp;J1263&amp;" - "&amp;K1263</f>
        <v>0 - Div - Mt - 22115</v>
      </c>
      <c r="AG1263" s="13" t="e">
        <f>-AG1262</f>
        <v>#VALUE!</v>
      </c>
      <c r="AI1263" t="str">
        <f t="shared" si="70"/>
        <v>Dividend from 0 - Mt - 22115</v>
      </c>
      <c r="AK1263" s="18"/>
      <c r="AL1263" s="19"/>
      <c r="AM1263" s="20"/>
      <c r="AN1263" s="20"/>
      <c r="AO1263" s="21"/>
      <c r="AP1263" s="22"/>
    </row>
    <row r="1264" spans="1:42" hidden="1" x14ac:dyDescent="0.35">
      <c r="A1264" t="s">
        <v>845</v>
      </c>
      <c r="B1264" t="s">
        <v>35</v>
      </c>
      <c r="C1264" t="s">
        <v>12</v>
      </c>
      <c r="D1264">
        <v>22115</v>
      </c>
      <c r="F1264" s="7">
        <v>42487</v>
      </c>
      <c r="G1264" t="s">
        <v>102</v>
      </c>
      <c r="H1264">
        <v>0</v>
      </c>
      <c r="J1264" t="s">
        <v>12</v>
      </c>
      <c r="K1264">
        <v>22115</v>
      </c>
      <c r="L1264" t="s">
        <v>15</v>
      </c>
      <c r="M1264">
        <f>M1262</f>
        <v>0</v>
      </c>
      <c r="N1264" s="12" t="s">
        <v>249</v>
      </c>
      <c r="R1264" s="13" t="e">
        <f>ROUND(IF(K1264=112414,W1264,IF(K1264=22115,X1264,Y1264))*AP1262,2)</f>
        <v>#VALUE!</v>
      </c>
      <c r="S1264" t="e">
        <f t="shared" si="69"/>
        <v>#VALUE!</v>
      </c>
      <c r="T1264"/>
      <c r="U1264"/>
      <c r="V1264" t="e">
        <f>SUMPRODUCT(--($D$2:M1263=M1264), --($B$2:K1263=52815),$H$2:Q1263)</f>
        <v>#VALUE!</v>
      </c>
      <c r="W1264" s="15" t="e">
        <f>T1264/S1264</f>
        <v>#VALUE!</v>
      </c>
      <c r="X1264" s="15" t="e">
        <f>U1264/S1264</f>
        <v>#VALUE!</v>
      </c>
      <c r="Y1264" s="15" t="e">
        <f>V1264/S1264</f>
        <v>#VALUE!</v>
      </c>
      <c r="Z1264" t="s">
        <v>243</v>
      </c>
      <c r="AB1264" t="s">
        <v>244</v>
      </c>
      <c r="AC1264" s="7">
        <f>AC1262</f>
        <v>42481</v>
      </c>
      <c r="AD1264" t="s">
        <v>102</v>
      </c>
      <c r="AF1264" t="str">
        <f>"Cash From "&amp;AI1264</f>
        <v>Cash From Dividend from 0 - Mt - 22115</v>
      </c>
      <c r="AG1264" s="16" t="e">
        <f>R1264</f>
        <v>#VALUE!</v>
      </c>
      <c r="AI1264" t="str">
        <f t="shared" si="70"/>
        <v>Dividend from 0 - Mt - 22115</v>
      </c>
      <c r="AK1264" s="18"/>
      <c r="AL1264" s="19"/>
      <c r="AM1264" s="20"/>
      <c r="AN1264" s="20"/>
      <c r="AO1264" s="21"/>
      <c r="AP1264" s="22"/>
    </row>
    <row r="1265" spans="1:42" hidden="1" x14ac:dyDescent="0.35">
      <c r="A1265" t="s">
        <v>845</v>
      </c>
      <c r="B1265" t="s">
        <v>30</v>
      </c>
      <c r="C1265" t="s">
        <v>12</v>
      </c>
      <c r="D1265">
        <v>52815</v>
      </c>
      <c r="F1265" s="7">
        <v>42487</v>
      </c>
      <c r="G1265" t="s">
        <v>102</v>
      </c>
      <c r="H1265">
        <v>2.99</v>
      </c>
      <c r="J1265" t="s">
        <v>12</v>
      </c>
      <c r="K1265">
        <v>52815</v>
      </c>
      <c r="L1265" t="s">
        <v>15</v>
      </c>
      <c r="M1265">
        <f>M1263</f>
        <v>0</v>
      </c>
      <c r="N1265" s="12" t="s">
        <v>249</v>
      </c>
      <c r="R1265" s="13">
        <f>AP1261-R1261-R1263</f>
        <v>0</v>
      </c>
      <c r="S1265" t="e">
        <f t="shared" si="69"/>
        <v>#VALUE!</v>
      </c>
      <c r="T1265"/>
      <c r="U1265"/>
      <c r="V1265" t="e">
        <f>SUMPRODUCT(--($D$2:M1264=M1265), --($B$2:K1264=52815),$H$2:Q1264)</f>
        <v>#VALUE!</v>
      </c>
      <c r="W1265" s="15" t="e">
        <f>T1265/S1265</f>
        <v>#VALUE!</v>
      </c>
      <c r="X1265" s="15" t="e">
        <f>U1265/S1265</f>
        <v>#VALUE!</v>
      </c>
      <c r="Y1265" s="15" t="e">
        <f>V1265/S1265</f>
        <v>#VALUE!</v>
      </c>
      <c r="Z1265" t="s">
        <v>243</v>
      </c>
      <c r="AB1265" t="s">
        <v>244</v>
      </c>
      <c r="AC1265" s="7">
        <f>AC1263</f>
        <v>42481</v>
      </c>
      <c r="AD1265" t="s">
        <v>102</v>
      </c>
      <c r="AF1265" t="str">
        <f>"Cash From "&amp;AI1265</f>
        <v>Cash From Dividend from 0 - Mt - 52815</v>
      </c>
      <c r="AG1265" s="16">
        <f>R1265</f>
        <v>0</v>
      </c>
      <c r="AI1265" t="str">
        <f t="shared" si="70"/>
        <v>Dividend from 0 - Mt - 52815</v>
      </c>
      <c r="AK1265" s="18"/>
      <c r="AL1265" s="19"/>
      <c r="AM1265" s="20"/>
      <c r="AN1265" s="20"/>
      <c r="AO1265" s="21"/>
      <c r="AP1265" s="22"/>
    </row>
    <row r="1266" spans="1:42" hidden="1" x14ac:dyDescent="0.35">
      <c r="A1266" t="s">
        <v>845</v>
      </c>
      <c r="B1266" t="s">
        <v>30</v>
      </c>
      <c r="C1266" t="s">
        <v>12</v>
      </c>
      <c r="D1266">
        <v>52815</v>
      </c>
      <c r="F1266" s="7">
        <v>42487</v>
      </c>
      <c r="G1266" t="s">
        <v>587</v>
      </c>
      <c r="H1266">
        <v>-2.99</v>
      </c>
      <c r="J1266" t="s">
        <v>12</v>
      </c>
      <c r="K1266">
        <v>52815</v>
      </c>
      <c r="L1266" t="s">
        <v>15</v>
      </c>
      <c r="M1266">
        <f>M1263</f>
        <v>0</v>
      </c>
      <c r="S1266" t="e">
        <f t="shared" si="69"/>
        <v>#VALUE!</v>
      </c>
      <c r="T1266"/>
      <c r="U1266"/>
      <c r="V1266" t="e">
        <f>SUMPRODUCT(--($D$2:M1265=M1266), --($B$2:K1265=52815),$H$2:Q1265)</f>
        <v>#VALUE!</v>
      </c>
      <c r="W1266" s="15"/>
      <c r="X1266" s="15"/>
      <c r="Y1266" s="15"/>
      <c r="Z1266" t="s">
        <v>243</v>
      </c>
      <c r="AB1266" t="s">
        <v>244</v>
      </c>
      <c r="AC1266" s="7">
        <f>AC1263</f>
        <v>42481</v>
      </c>
      <c r="AD1266" t="str">
        <f>M1266&amp;" - "&amp;L1266&amp;" - "&amp;J1266&amp;" - "&amp;K1266</f>
        <v>0 - Div - Mt - 52815</v>
      </c>
      <c r="AG1266" s="13">
        <f>-AG1265</f>
        <v>0</v>
      </c>
      <c r="AI1266" t="str">
        <f t="shared" si="70"/>
        <v>Dividend from 0 - Mt - 52815</v>
      </c>
      <c r="AK1266" s="18"/>
      <c r="AL1266" s="19"/>
      <c r="AM1266" s="20"/>
      <c r="AN1266" s="20"/>
      <c r="AO1266" s="21"/>
      <c r="AP1266" s="22"/>
    </row>
    <row r="1267" spans="1:42" hidden="1" x14ac:dyDescent="0.35">
      <c r="A1267" t="s">
        <v>845</v>
      </c>
      <c r="B1267" t="s">
        <v>35</v>
      </c>
      <c r="C1267" t="s">
        <v>12</v>
      </c>
      <c r="D1267">
        <v>52815</v>
      </c>
      <c r="F1267" s="7">
        <v>42487</v>
      </c>
      <c r="G1267" t="s">
        <v>102</v>
      </c>
      <c r="H1267">
        <v>1.1599999999999999</v>
      </c>
      <c r="J1267" t="s">
        <v>12</v>
      </c>
      <c r="K1267">
        <v>52815</v>
      </c>
      <c r="L1267" t="s">
        <v>15</v>
      </c>
      <c r="M1267">
        <f>M1265</f>
        <v>0</v>
      </c>
      <c r="N1267" s="12" t="s">
        <v>249</v>
      </c>
      <c r="R1267" s="13">
        <f>AP1263-R1263-R1265</f>
        <v>0</v>
      </c>
      <c r="S1267" t="e">
        <f t="shared" si="69"/>
        <v>#VALUE!</v>
      </c>
      <c r="T1267"/>
      <c r="U1267"/>
      <c r="V1267" t="e">
        <f>SUMPRODUCT(--($D$2:M1266=M1267), --($B$2:K1266=52815),$H$2:Q1266)</f>
        <v>#VALUE!</v>
      </c>
      <c r="W1267" s="15" t="e">
        <f>T1267/S1267</f>
        <v>#VALUE!</v>
      </c>
      <c r="X1267" s="15" t="e">
        <f>U1267/S1267</f>
        <v>#VALUE!</v>
      </c>
      <c r="Y1267" s="15" t="e">
        <f>V1267/S1267</f>
        <v>#VALUE!</v>
      </c>
      <c r="Z1267" t="s">
        <v>243</v>
      </c>
      <c r="AB1267" t="s">
        <v>244</v>
      </c>
      <c r="AC1267" s="7">
        <f>AC1265</f>
        <v>42481</v>
      </c>
      <c r="AD1267" t="s">
        <v>102</v>
      </c>
      <c r="AF1267" t="str">
        <f>"Cash From "&amp;AI1267</f>
        <v>Cash From Dividend from 0 - Mt - 52815</v>
      </c>
      <c r="AG1267" s="16">
        <f>R1267</f>
        <v>0</v>
      </c>
      <c r="AI1267" t="str">
        <f t="shared" si="70"/>
        <v>Dividend from 0 - Mt - 52815</v>
      </c>
      <c r="AK1267" s="18"/>
      <c r="AL1267" s="19"/>
      <c r="AM1267" s="20"/>
      <c r="AN1267" s="20"/>
      <c r="AO1267" s="21"/>
      <c r="AP1267" s="22"/>
    </row>
    <row r="1268" spans="1:42" hidden="1" x14ac:dyDescent="0.35">
      <c r="A1268" t="s">
        <v>845</v>
      </c>
      <c r="B1268" t="s">
        <v>35</v>
      </c>
      <c r="C1268" t="s">
        <v>12</v>
      </c>
      <c r="D1268">
        <v>52815</v>
      </c>
      <c r="F1268" s="7">
        <v>42487</v>
      </c>
      <c r="G1268" t="s">
        <v>587</v>
      </c>
      <c r="H1268">
        <v>-1.1599999999999999</v>
      </c>
      <c r="J1268" t="s">
        <v>12</v>
      </c>
      <c r="K1268">
        <v>52815</v>
      </c>
      <c r="L1268" t="s">
        <v>15</v>
      </c>
      <c r="M1268">
        <f>M1265</f>
        <v>0</v>
      </c>
      <c r="S1268" t="e">
        <f t="shared" si="69"/>
        <v>#VALUE!</v>
      </c>
      <c r="T1268"/>
      <c r="U1268"/>
      <c r="V1268" t="e">
        <f>SUMPRODUCT(--($D$2:M1267=M1268), --($B$2:K1267=52815),$H$2:Q1267)</f>
        <v>#VALUE!</v>
      </c>
      <c r="W1268" s="15"/>
      <c r="X1268" s="15"/>
      <c r="Y1268" s="15"/>
      <c r="Z1268" t="s">
        <v>243</v>
      </c>
      <c r="AB1268" t="s">
        <v>244</v>
      </c>
      <c r="AC1268" s="7">
        <f>AC1265</f>
        <v>42481</v>
      </c>
      <c r="AD1268" t="str">
        <f>M1268&amp;" - "&amp;L1268&amp;" - "&amp;J1268&amp;" - "&amp;K1268</f>
        <v>0 - Div - Mt - 52815</v>
      </c>
      <c r="AG1268" s="13">
        <f>-AG1267</f>
        <v>0</v>
      </c>
      <c r="AI1268" t="str">
        <f t="shared" si="70"/>
        <v>Dividend from 0 - Mt - 52815</v>
      </c>
      <c r="AK1268" s="18"/>
      <c r="AL1268" s="19"/>
      <c r="AM1268" s="20"/>
      <c r="AN1268" s="20"/>
      <c r="AO1268" s="21"/>
      <c r="AP1268" s="22"/>
    </row>
    <row r="1269" spans="1:42" hidden="1" x14ac:dyDescent="0.35">
      <c r="A1269" t="s">
        <v>845</v>
      </c>
      <c r="B1269" t="s">
        <v>30</v>
      </c>
      <c r="C1269" t="s">
        <v>12</v>
      </c>
      <c r="D1269">
        <v>112414</v>
      </c>
      <c r="F1269" s="7">
        <v>42487</v>
      </c>
      <c r="G1269" t="s">
        <v>587</v>
      </c>
      <c r="H1269">
        <v>0</v>
      </c>
      <c r="J1269" t="s">
        <v>12</v>
      </c>
      <c r="K1269">
        <v>112414</v>
      </c>
      <c r="L1269" t="s">
        <v>15</v>
      </c>
      <c r="M1269">
        <f>M1268</f>
        <v>0</v>
      </c>
      <c r="N1269" s="12">
        <f>AL1268</f>
        <v>0</v>
      </c>
      <c r="O1269" s="12" t="e">
        <f>LEFT(N1269,(FIND(" ",N1269,1)-1))</f>
        <v>#VALUE!</v>
      </c>
      <c r="P1269" s="12" t="e">
        <f>_xlfn.NUMBERVALUE(O1269)=S1269</f>
        <v>#VALUE!</v>
      </c>
      <c r="S1269" t="e">
        <f t="shared" si="69"/>
        <v>#VALUE!</v>
      </c>
      <c r="T1269"/>
      <c r="U1269"/>
      <c r="V1269" t="e">
        <f>SUMPRODUCT(--($D$2:M1268=M1269), --($B$2:K1268=52815),$H$2:Q1268)</f>
        <v>#VALUE!</v>
      </c>
      <c r="W1269" s="15"/>
      <c r="X1269" s="15"/>
      <c r="Y1269" s="15"/>
      <c r="Z1269" t="s">
        <v>243</v>
      </c>
      <c r="AB1269" t="s">
        <v>244</v>
      </c>
      <c r="AC1269" s="7">
        <f>AC1268</f>
        <v>42481</v>
      </c>
      <c r="AD1269" t="str">
        <f>M1269&amp;" - "&amp;L1269&amp;" - "&amp;J1269&amp;" - "&amp;K1269</f>
        <v>0 - Div - Mt - 112414</v>
      </c>
      <c r="AG1269" s="13">
        <f>-AG1268</f>
        <v>0</v>
      </c>
      <c r="AI1269" t="str">
        <f t="shared" si="70"/>
        <v>Dividend from 0 - Mt - 112414</v>
      </c>
      <c r="AK1269" s="18"/>
      <c r="AL1269" s="19"/>
      <c r="AM1269" s="20"/>
      <c r="AN1269" s="20"/>
      <c r="AO1269" s="21"/>
      <c r="AP1269" s="22"/>
    </row>
    <row r="1270" spans="1:42" hidden="1" x14ac:dyDescent="0.35">
      <c r="A1270" t="s">
        <v>845</v>
      </c>
      <c r="B1270" t="s">
        <v>30</v>
      </c>
      <c r="C1270" t="s">
        <v>12</v>
      </c>
      <c r="D1270">
        <v>112414</v>
      </c>
      <c r="F1270" s="7">
        <v>42487</v>
      </c>
      <c r="G1270" t="s">
        <v>102</v>
      </c>
      <c r="H1270">
        <v>0</v>
      </c>
      <c r="J1270" t="s">
        <v>12</v>
      </c>
      <c r="K1270">
        <v>112414</v>
      </c>
      <c r="L1270" t="s">
        <v>15</v>
      </c>
      <c r="M1270" t="s">
        <v>30</v>
      </c>
      <c r="N1270" s="12" t="s">
        <v>249</v>
      </c>
      <c r="R1270" s="13" t="e">
        <f>ROUND(IF(K1270=112414,W1270,IF(K1270=22115,X1270,Y1270))*AP1270,2)</f>
        <v>#VALUE!</v>
      </c>
      <c r="S1270" t="e">
        <f t="shared" si="69"/>
        <v>#VALUE!</v>
      </c>
      <c r="T1270"/>
      <c r="U1270"/>
      <c r="V1270" t="e">
        <f>SUMPRODUCT(--($D$2:M1269=M1270), --($B$2:K1269=52815),$H$2:Q1269)</f>
        <v>#VALUE!</v>
      </c>
      <c r="W1270" s="15" t="e">
        <f>T1270/S1270</f>
        <v>#VALUE!</v>
      </c>
      <c r="X1270" s="15" t="e">
        <f>U1270/S1270</f>
        <v>#VALUE!</v>
      </c>
      <c r="Y1270" s="15" t="e">
        <f>V1270/S1270</f>
        <v>#VALUE!</v>
      </c>
      <c r="Z1270" t="s">
        <v>243</v>
      </c>
      <c r="AB1270" t="s">
        <v>244</v>
      </c>
      <c r="AC1270" s="7">
        <f>AK1270</f>
        <v>42487</v>
      </c>
      <c r="AD1270" t="s">
        <v>102</v>
      </c>
      <c r="AF1270" t="str">
        <f>"Cash From "&amp;AI1270</f>
        <v>Cash From Dividend from CSCO - Mt - 112414</v>
      </c>
      <c r="AG1270" s="16" t="e">
        <f>R1270</f>
        <v>#VALUE!</v>
      </c>
      <c r="AI1270" t="str">
        <f t="shared" si="70"/>
        <v>Dividend from CSCO - Mt - 112414</v>
      </c>
      <c r="AK1270" s="18">
        <v>42487</v>
      </c>
      <c r="AL1270" s="19" t="s">
        <v>498</v>
      </c>
      <c r="AM1270" s="20" t="s">
        <v>328</v>
      </c>
      <c r="AN1270" s="20" t="s">
        <v>329</v>
      </c>
      <c r="AO1270" s="21" t="s">
        <v>329</v>
      </c>
      <c r="AP1270" s="22">
        <v>2.99</v>
      </c>
    </row>
    <row r="1271" spans="1:42" hidden="1" x14ac:dyDescent="0.35">
      <c r="A1271" t="s">
        <v>845</v>
      </c>
      <c r="B1271" t="s">
        <v>35</v>
      </c>
      <c r="C1271" t="s">
        <v>12</v>
      </c>
      <c r="D1271">
        <v>112414</v>
      </c>
      <c r="F1271" s="7">
        <v>42487</v>
      </c>
      <c r="G1271" t="s">
        <v>587</v>
      </c>
      <c r="H1271">
        <v>0</v>
      </c>
      <c r="J1271" t="s">
        <v>12</v>
      </c>
      <c r="K1271">
        <v>112414</v>
      </c>
      <c r="L1271" t="s">
        <v>15</v>
      </c>
      <c r="M1271" t="str">
        <f>M1270</f>
        <v>CSCO</v>
      </c>
      <c r="N1271" s="12" t="str">
        <f>AL1270</f>
        <v>11.5000 SHRS CISCO SYSTEMS INC RD 04/06 PD 04/27/16</v>
      </c>
      <c r="O1271" s="12" t="str">
        <f>LEFT(N1271,(FIND(" ",N1271,1)-1))</f>
        <v>11.5000</v>
      </c>
      <c r="P1271" s="12" t="e">
        <f>_xlfn.NUMBERVALUE(O1271)=S1271</f>
        <v>#VALUE!</v>
      </c>
      <c r="S1271" t="e">
        <f t="shared" si="69"/>
        <v>#VALUE!</v>
      </c>
      <c r="T1271"/>
      <c r="U1271"/>
      <c r="V1271" t="e">
        <f>SUMPRODUCT(--($D$2:M1270=M1271), --($B$2:K1270=52815),$H$2:Q1270)</f>
        <v>#VALUE!</v>
      </c>
      <c r="W1271" s="15"/>
      <c r="X1271" s="15"/>
      <c r="Y1271" s="15"/>
      <c r="Z1271" t="s">
        <v>243</v>
      </c>
      <c r="AB1271" t="s">
        <v>244</v>
      </c>
      <c r="AC1271" s="7">
        <f>AC1270</f>
        <v>42487</v>
      </c>
      <c r="AD1271" t="str">
        <f>M1271&amp;" - "&amp;L1271&amp;" - "&amp;J1271&amp;" - "&amp;K1271</f>
        <v>CSCO - Div - Mt - 112414</v>
      </c>
      <c r="AG1271" s="13" t="e">
        <f>-AG1270</f>
        <v>#VALUE!</v>
      </c>
      <c r="AI1271" t="str">
        <f t="shared" si="70"/>
        <v>Dividend from CSCO - Mt - 112414</v>
      </c>
      <c r="AK1271" s="18"/>
      <c r="AL1271" s="19"/>
      <c r="AM1271" s="20"/>
      <c r="AN1271" s="20"/>
      <c r="AO1271" s="21"/>
      <c r="AP1271" s="22"/>
    </row>
    <row r="1272" spans="1:42" hidden="1" x14ac:dyDescent="0.35">
      <c r="A1272" t="s">
        <v>845</v>
      </c>
      <c r="B1272" t="s">
        <v>35</v>
      </c>
      <c r="C1272" t="s">
        <v>12</v>
      </c>
      <c r="D1272">
        <v>112414</v>
      </c>
      <c r="F1272" s="7">
        <v>42487</v>
      </c>
      <c r="G1272" t="s">
        <v>102</v>
      </c>
      <c r="H1272">
        <v>0</v>
      </c>
      <c r="J1272" t="s">
        <v>12</v>
      </c>
      <c r="K1272">
        <v>112414</v>
      </c>
      <c r="L1272" t="s">
        <v>15</v>
      </c>
      <c r="M1272" t="s">
        <v>35</v>
      </c>
      <c r="N1272" s="12" t="s">
        <v>249</v>
      </c>
      <c r="R1272" s="13" t="e">
        <f>ROUND(IF(K1272=112414,W1272,IF(K1272=22115,X1272,Y1272))*AP1272,2)</f>
        <v>#VALUE!</v>
      </c>
      <c r="S1272" t="e">
        <f t="shared" si="69"/>
        <v>#VALUE!</v>
      </c>
      <c r="T1272"/>
      <c r="U1272"/>
      <c r="V1272" t="e">
        <f>SUMPRODUCT(--($D$2:M1271=M1272), --($B$2:K1271=52815),$H$2:Q1271)</f>
        <v>#VALUE!</v>
      </c>
      <c r="W1272" s="15" t="e">
        <f>T1272/S1272</f>
        <v>#VALUE!</v>
      </c>
      <c r="X1272" s="15" t="e">
        <f>U1272/S1272</f>
        <v>#VALUE!</v>
      </c>
      <c r="Y1272" s="15" t="e">
        <f>V1272/S1272</f>
        <v>#VALUE!</v>
      </c>
      <c r="Z1272" t="s">
        <v>243</v>
      </c>
      <c r="AB1272" t="s">
        <v>244</v>
      </c>
      <c r="AC1272" s="7">
        <f>AK1272</f>
        <v>42487</v>
      </c>
      <c r="AD1272" t="s">
        <v>102</v>
      </c>
      <c r="AF1272" t="str">
        <f>"Cash From "&amp;AI1272</f>
        <v>Cash From Dividend from IDCC - Mt - 112414</v>
      </c>
      <c r="AG1272" s="16" t="e">
        <f>R1272</f>
        <v>#VALUE!</v>
      </c>
      <c r="AI1272" t="str">
        <f t="shared" si="70"/>
        <v>Dividend from IDCC - Mt - 112414</v>
      </c>
      <c r="AK1272" s="18">
        <v>42487</v>
      </c>
      <c r="AL1272" s="19" t="s">
        <v>499</v>
      </c>
      <c r="AM1272" s="20" t="s">
        <v>328</v>
      </c>
      <c r="AN1272" s="20" t="s">
        <v>329</v>
      </c>
      <c r="AO1272" s="21" t="s">
        <v>329</v>
      </c>
      <c r="AP1272" s="22">
        <v>1.1599999999999999</v>
      </c>
    </row>
    <row r="1273" spans="1:42" hidden="1" x14ac:dyDescent="0.35">
      <c r="A1273" t="s">
        <v>845</v>
      </c>
      <c r="B1273" t="s">
        <v>90</v>
      </c>
      <c r="C1273" t="s">
        <v>13</v>
      </c>
      <c r="D1273">
        <v>40716</v>
      </c>
      <c r="F1273" s="7">
        <v>42487</v>
      </c>
      <c r="G1273" t="s">
        <v>210</v>
      </c>
      <c r="H1273">
        <v>1.75</v>
      </c>
      <c r="J1273" t="s">
        <v>13</v>
      </c>
      <c r="K1273">
        <v>40716</v>
      </c>
      <c r="L1273" t="s">
        <v>15</v>
      </c>
      <c r="M1273" t="s">
        <v>90</v>
      </c>
      <c r="N1273" s="12" t="s">
        <v>249</v>
      </c>
      <c r="O1273" s="12">
        <v>1.75</v>
      </c>
      <c r="S1273"/>
      <c r="T1273"/>
      <c r="U1273"/>
      <c r="V1273"/>
      <c r="W1273" s="15"/>
      <c r="X1273" s="15"/>
      <c r="Y1273" s="15"/>
      <c r="Z1273" t="s">
        <v>243</v>
      </c>
      <c r="AB1273" t="s">
        <v>244</v>
      </c>
      <c r="AC1273" s="7">
        <v>42487</v>
      </c>
      <c r="AD1273" t="s">
        <v>210</v>
      </c>
      <c r="AF1273" t="str">
        <f>"Cash From "&amp;AI1273</f>
        <v>Cash From Dividend from BKE - Rh - 40716</v>
      </c>
      <c r="AG1273" s="16">
        <f>O1273</f>
        <v>1.75</v>
      </c>
      <c r="AI1273" t="str">
        <f t="shared" si="70"/>
        <v>Dividend from BKE - Rh - 40716</v>
      </c>
      <c r="AK1273" s="18"/>
      <c r="AL1273" s="19"/>
      <c r="AM1273" s="20"/>
      <c r="AN1273" s="20"/>
      <c r="AO1273" s="21"/>
      <c r="AP1273" s="22">
        <v>2.58</v>
      </c>
    </row>
    <row r="1274" spans="1:42" hidden="1" x14ac:dyDescent="0.35">
      <c r="A1274" t="s">
        <v>845</v>
      </c>
      <c r="B1274" t="s">
        <v>90</v>
      </c>
      <c r="C1274" t="s">
        <v>13</v>
      </c>
      <c r="D1274">
        <v>40716</v>
      </c>
      <c r="F1274" s="7">
        <v>42487</v>
      </c>
      <c r="G1274" t="s">
        <v>101</v>
      </c>
      <c r="H1274">
        <v>-1.75</v>
      </c>
      <c r="J1274" t="s">
        <v>13</v>
      </c>
      <c r="K1274">
        <v>40716</v>
      </c>
      <c r="L1274" t="s">
        <v>15</v>
      </c>
      <c r="M1274" t="s">
        <v>90</v>
      </c>
      <c r="S1274"/>
      <c r="T1274"/>
      <c r="U1274"/>
      <c r="V1274"/>
      <c r="W1274" s="15"/>
      <c r="X1274" s="15"/>
      <c r="Y1274" s="15"/>
      <c r="Z1274" t="s">
        <v>243</v>
      </c>
      <c r="AB1274" t="s">
        <v>244</v>
      </c>
      <c r="AC1274" s="7">
        <f>AC1273</f>
        <v>42487</v>
      </c>
      <c r="AD1274" t="s">
        <v>101</v>
      </c>
      <c r="AG1274" s="13">
        <f>-AG1273</f>
        <v>-1.75</v>
      </c>
      <c r="AI1274" t="str">
        <f t="shared" si="70"/>
        <v>Dividend from BKE - Rh - 40716</v>
      </c>
      <c r="AK1274" s="35"/>
      <c r="AL1274" s="35"/>
      <c r="AM1274" s="35"/>
      <c r="AN1274" s="35"/>
      <c r="AO1274" s="35"/>
      <c r="AP1274" s="35"/>
    </row>
    <row r="1275" spans="1:42" hidden="1" x14ac:dyDescent="0.35">
      <c r="A1275" t="s">
        <v>317</v>
      </c>
      <c r="C1275" t="s">
        <v>12</v>
      </c>
      <c r="F1275" s="7">
        <v>42492</v>
      </c>
      <c r="G1275" t="s">
        <v>101</v>
      </c>
      <c r="H1275">
        <v>4.1500000000000004</v>
      </c>
      <c r="S1275"/>
      <c r="T1275"/>
      <c r="U1275"/>
      <c r="V1275"/>
      <c r="W1275" s="15"/>
      <c r="X1275" s="15"/>
      <c r="Y1275" s="15"/>
      <c r="Z1275" t="s">
        <v>243</v>
      </c>
      <c r="AB1275" t="s">
        <v>244</v>
      </c>
      <c r="AC1275" s="7">
        <f>AC1274</f>
        <v>42487</v>
      </c>
      <c r="AD1275" t="s">
        <v>101</v>
      </c>
      <c r="AG1275" s="13">
        <f>-AG1274</f>
        <v>1.75</v>
      </c>
      <c r="AI1275" t="s">
        <v>318</v>
      </c>
      <c r="AK1275" s="18"/>
      <c r="AL1275" s="19"/>
      <c r="AM1275" s="20"/>
      <c r="AN1275" s="20"/>
      <c r="AO1275" s="21"/>
      <c r="AP1275" s="22"/>
    </row>
    <row r="1276" spans="1:42" hidden="1" x14ac:dyDescent="0.35">
      <c r="A1276" t="s">
        <v>317</v>
      </c>
      <c r="C1276" t="s">
        <v>12</v>
      </c>
      <c r="F1276" s="7">
        <v>42492</v>
      </c>
      <c r="G1276" t="s">
        <v>102</v>
      </c>
      <c r="H1276">
        <v>-4.1500000000000004</v>
      </c>
      <c r="S1276"/>
      <c r="T1276"/>
      <c r="U1276"/>
      <c r="V1276"/>
      <c r="W1276" s="15"/>
      <c r="X1276" s="15"/>
      <c r="Y1276" s="15"/>
      <c r="Z1276" t="s">
        <v>243</v>
      </c>
      <c r="AB1276" t="s">
        <v>244</v>
      </c>
      <c r="AC1276" s="7">
        <f>AK1276</f>
        <v>42492</v>
      </c>
      <c r="AD1276" t="s">
        <v>102</v>
      </c>
      <c r="AF1276" t="s">
        <v>317</v>
      </c>
      <c r="AG1276" s="13">
        <f>AP1276</f>
        <v>-4.1500000000000004</v>
      </c>
      <c r="AI1276" t="s">
        <v>318</v>
      </c>
      <c r="AK1276" s="18">
        <v>42492</v>
      </c>
      <c r="AL1276" s="19" t="s">
        <v>344</v>
      </c>
      <c r="AM1276" s="20" t="s">
        <v>345</v>
      </c>
      <c r="AN1276" s="20" t="s">
        <v>329</v>
      </c>
      <c r="AO1276" s="21" t="s">
        <v>329</v>
      </c>
      <c r="AP1276" s="22">
        <v>-4.1500000000000004</v>
      </c>
    </row>
    <row r="1277" spans="1:42" hidden="1" x14ac:dyDescent="0.35">
      <c r="A1277" t="s">
        <v>317</v>
      </c>
      <c r="C1277" t="s">
        <v>13</v>
      </c>
      <c r="F1277" s="7">
        <v>42495</v>
      </c>
      <c r="G1277" t="s">
        <v>101</v>
      </c>
      <c r="H1277">
        <v>3.14</v>
      </c>
      <c r="S1277"/>
      <c r="T1277"/>
      <c r="U1277"/>
      <c r="V1277"/>
      <c r="W1277" s="15"/>
      <c r="X1277" s="15"/>
      <c r="Y1277" s="15"/>
      <c r="Z1277" t="s">
        <v>243</v>
      </c>
      <c r="AB1277" t="s">
        <v>244</v>
      </c>
      <c r="AC1277" s="7">
        <f>AC1276</f>
        <v>42492</v>
      </c>
      <c r="AD1277" t="s">
        <v>101</v>
      </c>
      <c r="AG1277" s="13">
        <f>-AG1276</f>
        <v>4.1500000000000004</v>
      </c>
      <c r="AI1277" t="s">
        <v>318</v>
      </c>
      <c r="AK1277" s="35"/>
      <c r="AL1277" s="35"/>
      <c r="AM1277" s="35"/>
      <c r="AN1277" s="35"/>
      <c r="AO1277" s="35"/>
      <c r="AP1277" s="35"/>
    </row>
    <row r="1278" spans="1:42" hidden="1" x14ac:dyDescent="0.35">
      <c r="A1278" t="s">
        <v>317</v>
      </c>
      <c r="C1278" t="s">
        <v>13</v>
      </c>
      <c r="F1278" s="7">
        <v>42495</v>
      </c>
      <c r="G1278" t="s">
        <v>210</v>
      </c>
      <c r="H1278">
        <v>-3.14</v>
      </c>
      <c r="S1278"/>
      <c r="T1278"/>
      <c r="U1278"/>
      <c r="V1278"/>
      <c r="W1278" s="15"/>
      <c r="X1278" s="15"/>
      <c r="Y1278" s="15"/>
      <c r="Z1278" t="s">
        <v>243</v>
      </c>
      <c r="AB1278" t="s">
        <v>244</v>
      </c>
      <c r="AC1278" s="7">
        <v>42495</v>
      </c>
      <c r="AD1278" t="s">
        <v>210</v>
      </c>
      <c r="AF1278" t="s">
        <v>317</v>
      </c>
      <c r="AG1278" s="13">
        <v>-3.14</v>
      </c>
      <c r="AI1278" t="s">
        <v>318</v>
      </c>
      <c r="AK1278" s="35"/>
      <c r="AL1278" s="35"/>
      <c r="AM1278" s="35"/>
      <c r="AN1278" s="35"/>
      <c r="AO1278" s="35"/>
      <c r="AP1278" s="35"/>
    </row>
    <row r="1279" spans="1:42" hidden="1" x14ac:dyDescent="0.35">
      <c r="A1279" t="s">
        <v>845</v>
      </c>
      <c r="B1279" t="s">
        <v>95</v>
      </c>
      <c r="C1279" t="s">
        <v>13</v>
      </c>
      <c r="D1279">
        <v>40716</v>
      </c>
      <c r="F1279" s="7">
        <v>42502</v>
      </c>
      <c r="G1279" t="s">
        <v>210</v>
      </c>
      <c r="H1279">
        <v>1.1399999999999999</v>
      </c>
      <c r="J1279" t="s">
        <v>13</v>
      </c>
      <c r="K1279">
        <v>40716</v>
      </c>
      <c r="L1279" t="s">
        <v>15</v>
      </c>
      <c r="M1279" t="s">
        <v>95</v>
      </c>
      <c r="N1279" s="12" t="s">
        <v>249</v>
      </c>
      <c r="O1279" s="12">
        <v>1.1399999999999999</v>
      </c>
      <c r="S1279"/>
      <c r="T1279"/>
      <c r="U1279"/>
      <c r="V1279"/>
      <c r="W1279" s="15"/>
      <c r="X1279" s="15"/>
      <c r="Y1279" s="15"/>
      <c r="Z1279" t="s">
        <v>243</v>
      </c>
      <c r="AB1279" t="s">
        <v>244</v>
      </c>
      <c r="AC1279" s="7">
        <v>42502</v>
      </c>
      <c r="AD1279" t="s">
        <v>210</v>
      </c>
      <c r="AF1279" t="str">
        <f>"Cash From "&amp;AI1279</f>
        <v>Cash From Dividend from AAPL - Rh - 40716</v>
      </c>
      <c r="AG1279" s="16">
        <f>O1279</f>
        <v>1.1399999999999999</v>
      </c>
      <c r="AI1279" t="str">
        <f t="shared" ref="AI1279:AI1284" si="71">"Dividend from "&amp;M1279&amp;" - "&amp;J1279&amp;" - "&amp;K1279</f>
        <v>Dividend from AAPL - Rh - 40716</v>
      </c>
      <c r="AK1279" s="18"/>
      <c r="AL1279" s="19"/>
      <c r="AM1279" s="20"/>
      <c r="AN1279" s="20"/>
      <c r="AO1279" s="21"/>
      <c r="AP1279" s="22">
        <v>2.58</v>
      </c>
    </row>
    <row r="1280" spans="1:42" hidden="1" x14ac:dyDescent="0.35">
      <c r="A1280" t="s">
        <v>845</v>
      </c>
      <c r="B1280" t="s">
        <v>95</v>
      </c>
      <c r="C1280" t="s">
        <v>13</v>
      </c>
      <c r="D1280">
        <v>40716</v>
      </c>
      <c r="F1280" s="7">
        <v>42502</v>
      </c>
      <c r="G1280" t="s">
        <v>101</v>
      </c>
      <c r="H1280">
        <v>-1.1399999999999999</v>
      </c>
      <c r="J1280" t="s">
        <v>13</v>
      </c>
      <c r="K1280">
        <v>40716</v>
      </c>
      <c r="L1280" t="s">
        <v>15</v>
      </c>
      <c r="M1280" t="s">
        <v>95</v>
      </c>
      <c r="S1280"/>
      <c r="T1280"/>
      <c r="U1280"/>
      <c r="V1280"/>
      <c r="W1280" s="15"/>
      <c r="X1280" s="15"/>
      <c r="Y1280" s="15"/>
      <c r="Z1280" t="s">
        <v>243</v>
      </c>
      <c r="AB1280" t="s">
        <v>244</v>
      </c>
      <c r="AC1280" s="7">
        <f>AC1279</f>
        <v>42502</v>
      </c>
      <c r="AD1280" t="s">
        <v>101</v>
      </c>
      <c r="AG1280" s="13">
        <f>-AG1279</f>
        <v>-1.1399999999999999</v>
      </c>
      <c r="AI1280" t="str">
        <f t="shared" si="71"/>
        <v>Dividend from AAPL - Rh - 40716</v>
      </c>
      <c r="AK1280" s="35"/>
      <c r="AL1280" s="35"/>
      <c r="AM1280" s="35"/>
      <c r="AN1280" s="35"/>
      <c r="AO1280" s="35"/>
      <c r="AP1280" s="35"/>
    </row>
    <row r="1281" spans="1:42" hidden="1" x14ac:dyDescent="0.35">
      <c r="A1281" t="s">
        <v>845</v>
      </c>
      <c r="B1281" t="s">
        <v>89</v>
      </c>
      <c r="C1281" t="s">
        <v>13</v>
      </c>
      <c r="D1281">
        <v>40716</v>
      </c>
      <c r="F1281" s="7">
        <v>42503</v>
      </c>
      <c r="G1281" t="s">
        <v>210</v>
      </c>
      <c r="H1281">
        <v>1.76</v>
      </c>
      <c r="J1281" t="s">
        <v>13</v>
      </c>
      <c r="K1281">
        <v>40716</v>
      </c>
      <c r="L1281" t="s">
        <v>15</v>
      </c>
      <c r="M1281" t="s">
        <v>89</v>
      </c>
      <c r="N1281" s="12" t="s">
        <v>249</v>
      </c>
      <c r="O1281" s="12">
        <v>1.76</v>
      </c>
      <c r="P1281" s="46">
        <v>42503</v>
      </c>
      <c r="S1281"/>
      <c r="T1281"/>
      <c r="U1281"/>
      <c r="V1281"/>
      <c r="W1281" s="15"/>
      <c r="X1281" s="15"/>
      <c r="Y1281" s="15"/>
      <c r="Z1281" t="s">
        <v>243</v>
      </c>
      <c r="AB1281" t="s">
        <v>244</v>
      </c>
      <c r="AC1281" s="7">
        <f>P1281</f>
        <v>42503</v>
      </c>
      <c r="AD1281" t="s">
        <v>210</v>
      </c>
      <c r="AF1281" t="str">
        <f>"Cash From "&amp;AI1281</f>
        <v>Cash From Dividend from CALM - Rh - 40716</v>
      </c>
      <c r="AG1281" s="16">
        <f>O1281</f>
        <v>1.76</v>
      </c>
      <c r="AI1281" t="str">
        <f t="shared" si="71"/>
        <v>Dividend from CALM - Rh - 40716</v>
      </c>
      <c r="AK1281" s="18"/>
      <c r="AL1281" s="19"/>
      <c r="AM1281" s="20"/>
      <c r="AN1281" s="20"/>
      <c r="AO1281" s="21"/>
      <c r="AP1281" s="22">
        <v>2.58</v>
      </c>
    </row>
    <row r="1282" spans="1:42" hidden="1" x14ac:dyDescent="0.35">
      <c r="A1282" t="s">
        <v>845</v>
      </c>
      <c r="B1282" t="s">
        <v>89</v>
      </c>
      <c r="C1282" t="s">
        <v>13</v>
      </c>
      <c r="D1282">
        <v>40716</v>
      </c>
      <c r="F1282" s="7">
        <v>42503</v>
      </c>
      <c r="G1282" t="s">
        <v>587</v>
      </c>
      <c r="H1282">
        <v>-1.76</v>
      </c>
      <c r="J1282" t="s">
        <v>13</v>
      </c>
      <c r="K1282">
        <v>40716</v>
      </c>
      <c r="L1282" t="s">
        <v>15</v>
      </c>
      <c r="M1282" t="str">
        <f>M1281</f>
        <v>CALM</v>
      </c>
      <c r="S1282"/>
      <c r="T1282"/>
      <c r="U1282"/>
      <c r="V1282"/>
      <c r="W1282" s="15"/>
      <c r="X1282" s="15"/>
      <c r="Y1282" s="15"/>
      <c r="Z1282" t="s">
        <v>243</v>
      </c>
      <c r="AB1282" t="s">
        <v>244</v>
      </c>
      <c r="AC1282" s="7">
        <f>AC1281</f>
        <v>42503</v>
      </c>
      <c r="AD1282" t="str">
        <f>M1282&amp;" - "&amp;L1282&amp;" - "&amp;J1282&amp;" - "&amp;K1282</f>
        <v>CALM - Div - Rh - 40716</v>
      </c>
      <c r="AG1282" s="13">
        <f>-AG1281</f>
        <v>-1.76</v>
      </c>
      <c r="AI1282" t="str">
        <f t="shared" si="71"/>
        <v>Dividend from CALM - Rh - 40716</v>
      </c>
      <c r="AK1282" s="35"/>
      <c r="AL1282" s="35"/>
      <c r="AM1282" s="35"/>
      <c r="AN1282" s="35"/>
      <c r="AO1282" s="35"/>
      <c r="AP1282" s="35"/>
    </row>
    <row r="1283" spans="1:42" hidden="1" x14ac:dyDescent="0.35">
      <c r="A1283" t="s">
        <v>845</v>
      </c>
      <c r="B1283" t="s">
        <v>79</v>
      </c>
      <c r="C1283" t="s">
        <v>13</v>
      </c>
      <c r="D1283">
        <v>40716</v>
      </c>
      <c r="F1283" s="7">
        <v>42510</v>
      </c>
      <c r="G1283" t="s">
        <v>210</v>
      </c>
      <c r="H1283">
        <v>0.36</v>
      </c>
      <c r="J1283" t="s">
        <v>13</v>
      </c>
      <c r="K1283">
        <v>40716</v>
      </c>
      <c r="L1283" t="s">
        <v>15</v>
      </c>
      <c r="M1283" t="s">
        <v>79</v>
      </c>
      <c r="N1283" s="12" t="s">
        <v>249</v>
      </c>
      <c r="O1283" s="12">
        <v>0.36</v>
      </c>
      <c r="P1283" s="46">
        <v>42510</v>
      </c>
      <c r="S1283"/>
      <c r="T1283"/>
      <c r="U1283"/>
      <c r="V1283"/>
      <c r="W1283" s="15"/>
      <c r="X1283" s="15"/>
      <c r="Y1283" s="15"/>
      <c r="Z1283" t="s">
        <v>243</v>
      </c>
      <c r="AB1283" t="s">
        <v>244</v>
      </c>
      <c r="AC1283" s="7">
        <f>P1283</f>
        <v>42510</v>
      </c>
      <c r="AD1283" t="s">
        <v>210</v>
      </c>
      <c r="AF1283" t="str">
        <f>"Cash From "&amp;AI1283</f>
        <v>Cash From Dividend from NHTC - Rh - 40716</v>
      </c>
      <c r="AG1283" s="16">
        <f>O1283</f>
        <v>0.36</v>
      </c>
      <c r="AI1283" t="str">
        <f t="shared" si="71"/>
        <v>Dividend from NHTC - Rh - 40716</v>
      </c>
      <c r="AK1283" s="18"/>
      <c r="AL1283" s="19"/>
      <c r="AM1283" s="20"/>
      <c r="AN1283" s="20"/>
      <c r="AO1283" s="21"/>
      <c r="AP1283" s="22">
        <v>2.58</v>
      </c>
    </row>
    <row r="1284" spans="1:42" hidden="1" x14ac:dyDescent="0.35">
      <c r="A1284" t="s">
        <v>845</v>
      </c>
      <c r="B1284" t="s">
        <v>79</v>
      </c>
      <c r="C1284" t="s">
        <v>13</v>
      </c>
      <c r="D1284">
        <v>40716</v>
      </c>
      <c r="F1284" s="7">
        <v>42510</v>
      </c>
      <c r="G1284" t="s">
        <v>587</v>
      </c>
      <c r="H1284">
        <v>-0.36</v>
      </c>
      <c r="J1284" t="s">
        <v>13</v>
      </c>
      <c r="K1284">
        <v>40716</v>
      </c>
      <c r="L1284" t="s">
        <v>15</v>
      </c>
      <c r="M1284" t="s">
        <v>79</v>
      </c>
      <c r="S1284"/>
      <c r="T1284"/>
      <c r="U1284"/>
      <c r="V1284"/>
      <c r="W1284" s="15"/>
      <c r="X1284" s="15"/>
      <c r="Y1284" s="15"/>
      <c r="Z1284" t="s">
        <v>243</v>
      </c>
      <c r="AB1284" t="s">
        <v>244</v>
      </c>
      <c r="AC1284" s="7">
        <f>AC1283</f>
        <v>42510</v>
      </c>
      <c r="AD1284" t="str">
        <f>M1284&amp;" - "&amp;L1284&amp;" - "&amp;J1284&amp;" - "&amp;K1284</f>
        <v>NHTC - Div - Rh - 40716</v>
      </c>
      <c r="AG1284" s="13">
        <f>-AG1283</f>
        <v>-0.36</v>
      </c>
      <c r="AI1284" t="str">
        <f t="shared" si="71"/>
        <v>Dividend from NHTC - Rh - 40716</v>
      </c>
      <c r="AK1284" s="35"/>
      <c r="AL1284" s="35"/>
      <c r="AM1284" s="35"/>
      <c r="AN1284" s="35"/>
      <c r="AO1284" s="35"/>
      <c r="AP1284" s="35"/>
    </row>
    <row r="1285" spans="1:42" hidden="1" x14ac:dyDescent="0.35">
      <c r="A1285" t="s">
        <v>842</v>
      </c>
      <c r="B1285" t="s">
        <v>57</v>
      </c>
      <c r="C1285" t="s">
        <v>12</v>
      </c>
      <c r="D1285">
        <v>22115</v>
      </c>
      <c r="F1285" s="7">
        <v>42510</v>
      </c>
      <c r="G1285" t="s">
        <v>627</v>
      </c>
      <c r="H1285">
        <v>0</v>
      </c>
      <c r="J1285" t="s">
        <v>12</v>
      </c>
      <c r="K1285">
        <v>22115</v>
      </c>
      <c r="L1285" t="s">
        <v>19</v>
      </c>
      <c r="M1285" t="str">
        <f>M1282</f>
        <v>CALM</v>
      </c>
      <c r="S1285" t="e">
        <f t="shared" ref="S1285:S1290" si="72">SUM(T1285:V1285)</f>
        <v>#VALUE!</v>
      </c>
      <c r="T1285"/>
      <c r="U1285"/>
      <c r="V1285" t="e">
        <f>SUMPRODUCT(--($D$2:M1284=M1285), --($B$2:K1284=52815),$H$2:Q1284)</f>
        <v>#VALUE!</v>
      </c>
      <c r="W1285" s="15"/>
      <c r="X1285" s="15"/>
      <c r="Y1285" s="15"/>
      <c r="Z1285" t="s">
        <v>243</v>
      </c>
      <c r="AB1285" t="s">
        <v>244</v>
      </c>
      <c r="AC1285" s="7">
        <f>AC1282</f>
        <v>42503</v>
      </c>
      <c r="AD1285" t="str">
        <f>M1285&amp;" - "&amp;L1285&amp;" - "&amp;J1285&amp;" - "&amp;K1285</f>
        <v>CALM - Net Royalty - Mt - 22115</v>
      </c>
      <c r="AG1285" s="13">
        <f>-AG1284</f>
        <v>0.36</v>
      </c>
      <c r="AI1285" t="str">
        <f t="shared" ref="AI1285:AI1290" si="73">"Net Royalty from "&amp;M1285&amp;" - "&amp;J1285&amp;" - "&amp;K1285</f>
        <v>Net Royalty from CALM - Mt - 22115</v>
      </c>
      <c r="AK1285" s="18"/>
      <c r="AL1285" s="19"/>
      <c r="AM1285" s="20"/>
      <c r="AN1285" s="20"/>
      <c r="AO1285" s="21"/>
      <c r="AP1285" s="22"/>
    </row>
    <row r="1286" spans="1:42" hidden="1" x14ac:dyDescent="0.35">
      <c r="A1286" t="s">
        <v>842</v>
      </c>
      <c r="B1286" t="s">
        <v>57</v>
      </c>
      <c r="C1286" t="s">
        <v>12</v>
      </c>
      <c r="D1286">
        <v>22115</v>
      </c>
      <c r="F1286" s="7">
        <v>42510</v>
      </c>
      <c r="G1286" t="s">
        <v>102</v>
      </c>
      <c r="H1286">
        <v>0</v>
      </c>
      <c r="J1286" t="s">
        <v>12</v>
      </c>
      <c r="K1286">
        <v>22115</v>
      </c>
      <c r="L1286" t="s">
        <v>19</v>
      </c>
      <c r="M1286" t="str">
        <f>M1284</f>
        <v>NHTC</v>
      </c>
      <c r="N1286" s="12" t="s">
        <v>249</v>
      </c>
      <c r="R1286" s="13" t="e">
        <f>ROUND(IF(K1286=112414,W1286,IF(K1286=22115,X1286,Y1286))*AP1284,2)</f>
        <v>#VALUE!</v>
      </c>
      <c r="S1286" t="e">
        <f t="shared" si="72"/>
        <v>#VALUE!</v>
      </c>
      <c r="T1286"/>
      <c r="U1286"/>
      <c r="V1286" t="e">
        <f>SUMPRODUCT(--($D$2:M1285=M1286), --($B$2:K1285=52815),$H$2:Q1285)</f>
        <v>#VALUE!</v>
      </c>
      <c r="W1286" s="15" t="e">
        <f>T1286/S1286</f>
        <v>#VALUE!</v>
      </c>
      <c r="X1286" s="15" t="e">
        <f>U1286/S1286</f>
        <v>#VALUE!</v>
      </c>
      <c r="Y1286" s="15" t="e">
        <f>V1286/S1286</f>
        <v>#VALUE!</v>
      </c>
      <c r="Z1286" t="s">
        <v>243</v>
      </c>
      <c r="AB1286" t="s">
        <v>244</v>
      </c>
      <c r="AC1286" s="7">
        <f>AC1284</f>
        <v>42510</v>
      </c>
      <c r="AD1286" t="s">
        <v>102</v>
      </c>
      <c r="AF1286" t="str">
        <f>"Cash From "&amp;AI1286</f>
        <v>Cash From Net Royalty from NHTC - Mt - 22115</v>
      </c>
      <c r="AG1286" s="16" t="e">
        <f>R1286</f>
        <v>#VALUE!</v>
      </c>
      <c r="AI1286" t="str">
        <f t="shared" si="73"/>
        <v>Net Royalty from NHTC - Mt - 22115</v>
      </c>
      <c r="AK1286" s="18"/>
      <c r="AL1286" s="19"/>
      <c r="AM1286" s="20"/>
      <c r="AN1286" s="20"/>
      <c r="AO1286" s="21"/>
      <c r="AP1286" s="22"/>
    </row>
    <row r="1287" spans="1:42" hidden="1" x14ac:dyDescent="0.35">
      <c r="A1287" t="s">
        <v>842</v>
      </c>
      <c r="B1287" t="s">
        <v>57</v>
      </c>
      <c r="C1287" t="s">
        <v>12</v>
      </c>
      <c r="D1287">
        <v>52815</v>
      </c>
      <c r="F1287" s="7">
        <v>42510</v>
      </c>
      <c r="G1287" t="s">
        <v>102</v>
      </c>
      <c r="H1287">
        <v>4.78</v>
      </c>
      <c r="J1287" t="s">
        <v>12</v>
      </c>
      <c r="K1287">
        <v>52815</v>
      </c>
      <c r="L1287" t="s">
        <v>19</v>
      </c>
      <c r="M1287" t="str">
        <f>M1285</f>
        <v>CALM</v>
      </c>
      <c r="N1287" s="12" t="s">
        <v>249</v>
      </c>
      <c r="R1287" s="13">
        <f>AP1283-R1283-R1285</f>
        <v>2.58</v>
      </c>
      <c r="S1287" t="e">
        <f t="shared" si="72"/>
        <v>#VALUE!</v>
      </c>
      <c r="T1287"/>
      <c r="U1287"/>
      <c r="V1287" t="e">
        <f>SUMPRODUCT(--($D$2:M1286=M1287), --($B$2:K1286=52815),$H$2:Q1286)</f>
        <v>#VALUE!</v>
      </c>
      <c r="W1287" s="15" t="e">
        <f>T1287/S1287</f>
        <v>#VALUE!</v>
      </c>
      <c r="X1287" s="15" t="e">
        <f>U1287/S1287</f>
        <v>#VALUE!</v>
      </c>
      <c r="Y1287" s="15" t="e">
        <f>V1287/S1287</f>
        <v>#VALUE!</v>
      </c>
      <c r="Z1287" t="s">
        <v>243</v>
      </c>
      <c r="AB1287" t="s">
        <v>244</v>
      </c>
      <c r="AC1287" s="7">
        <f>AC1285</f>
        <v>42503</v>
      </c>
      <c r="AD1287" t="s">
        <v>102</v>
      </c>
      <c r="AF1287" t="str">
        <f>"Cash From "&amp;AI1287</f>
        <v>Cash From Net Royalty from CALM - Mt - 52815</v>
      </c>
      <c r="AG1287" s="16">
        <f>R1287</f>
        <v>2.58</v>
      </c>
      <c r="AI1287" t="str">
        <f t="shared" si="73"/>
        <v>Net Royalty from CALM - Mt - 52815</v>
      </c>
      <c r="AK1287" s="18"/>
      <c r="AL1287" s="47"/>
      <c r="AM1287" s="48"/>
      <c r="AN1287" s="48"/>
      <c r="AO1287" s="49"/>
      <c r="AP1287" s="22"/>
    </row>
    <row r="1288" spans="1:42" hidden="1" x14ac:dyDescent="0.35">
      <c r="A1288" t="s">
        <v>842</v>
      </c>
      <c r="B1288" t="s">
        <v>57</v>
      </c>
      <c r="C1288" t="s">
        <v>12</v>
      </c>
      <c r="D1288">
        <v>52815</v>
      </c>
      <c r="F1288" s="7">
        <v>42510</v>
      </c>
      <c r="G1288" t="s">
        <v>627</v>
      </c>
      <c r="H1288">
        <v>-4.78</v>
      </c>
      <c r="J1288" t="s">
        <v>12</v>
      </c>
      <c r="K1288">
        <v>52815</v>
      </c>
      <c r="L1288" t="s">
        <v>19</v>
      </c>
      <c r="M1288" t="str">
        <f>M1285</f>
        <v>CALM</v>
      </c>
      <c r="S1288" t="e">
        <f t="shared" si="72"/>
        <v>#VALUE!</v>
      </c>
      <c r="T1288"/>
      <c r="U1288"/>
      <c r="V1288" t="e">
        <f>SUMPRODUCT(--($D$2:M1287=M1288), --($B$2:K1287=52815),$H$2:Q1287)</f>
        <v>#VALUE!</v>
      </c>
      <c r="W1288" s="15"/>
      <c r="X1288" s="15"/>
      <c r="Y1288" s="15"/>
      <c r="Z1288" t="s">
        <v>243</v>
      </c>
      <c r="AB1288" t="s">
        <v>244</v>
      </c>
      <c r="AC1288" s="7">
        <f>AC1285</f>
        <v>42503</v>
      </c>
      <c r="AD1288" t="str">
        <f>M1288&amp;" - "&amp;L1288&amp;" - "&amp;J1288&amp;" - "&amp;K1288</f>
        <v>CALM - Net Royalty - Mt - 52815</v>
      </c>
      <c r="AG1288" s="13">
        <f>-AG1287</f>
        <v>-2.58</v>
      </c>
      <c r="AI1288" t="str">
        <f t="shared" si="73"/>
        <v>Net Royalty from CALM - Mt - 52815</v>
      </c>
      <c r="AK1288" s="18"/>
      <c r="AL1288" s="47"/>
      <c r="AM1288" s="48"/>
      <c r="AN1288" s="48"/>
      <c r="AO1288" s="49"/>
      <c r="AP1288" s="22"/>
    </row>
    <row r="1289" spans="1:42" hidden="1" x14ac:dyDescent="0.35">
      <c r="A1289" t="s">
        <v>842</v>
      </c>
      <c r="B1289" t="s">
        <v>57</v>
      </c>
      <c r="C1289" t="s">
        <v>12</v>
      </c>
      <c r="D1289">
        <v>112414</v>
      </c>
      <c r="F1289" s="7">
        <v>42510</v>
      </c>
      <c r="G1289" t="s">
        <v>627</v>
      </c>
      <c r="H1289">
        <v>0</v>
      </c>
      <c r="J1289" t="s">
        <v>12</v>
      </c>
      <c r="K1289">
        <v>112414</v>
      </c>
      <c r="L1289" t="s">
        <v>19</v>
      </c>
      <c r="M1289" t="str">
        <f>M1288</f>
        <v>CALM</v>
      </c>
      <c r="N1289" s="12">
        <f>AL1288</f>
        <v>0</v>
      </c>
      <c r="O1289" s="12" t="e">
        <f>LEFT(N1289,(FIND(" ",N1289,1)-1))</f>
        <v>#VALUE!</v>
      </c>
      <c r="P1289" s="12" t="e">
        <f>_xlfn.NUMBERVALUE(O1289)=S1289</f>
        <v>#VALUE!</v>
      </c>
      <c r="S1289" t="e">
        <f t="shared" si="72"/>
        <v>#VALUE!</v>
      </c>
      <c r="T1289"/>
      <c r="U1289"/>
      <c r="V1289" t="e">
        <f>SUMPRODUCT(--($D$2:M1288=M1289), --($B$2:K1288=52815),$H$2:Q1288)</f>
        <v>#VALUE!</v>
      </c>
      <c r="W1289" s="15"/>
      <c r="X1289" s="15"/>
      <c r="Y1289" s="15"/>
      <c r="Z1289" t="s">
        <v>243</v>
      </c>
      <c r="AB1289" t="s">
        <v>244</v>
      </c>
      <c r="AC1289" s="7">
        <f>AC1288</f>
        <v>42503</v>
      </c>
      <c r="AD1289" t="str">
        <f>M1289&amp;" - "&amp;L1289&amp;" - "&amp;J1289&amp;" - "&amp;K1289</f>
        <v>CALM - Net Royalty - Mt - 112414</v>
      </c>
      <c r="AG1289" s="13">
        <f>-AG1288</f>
        <v>2.58</v>
      </c>
      <c r="AI1289" t="str">
        <f t="shared" si="73"/>
        <v>Net Royalty from CALM - Mt - 112414</v>
      </c>
      <c r="AK1289" s="18"/>
      <c r="AL1289" s="47"/>
      <c r="AM1289" s="48"/>
      <c r="AN1289" s="48"/>
      <c r="AO1289" s="49"/>
      <c r="AP1289" s="22"/>
    </row>
    <row r="1290" spans="1:42" hidden="1" x14ac:dyDescent="0.35">
      <c r="A1290" t="s">
        <v>842</v>
      </c>
      <c r="B1290" t="s">
        <v>57</v>
      </c>
      <c r="C1290" t="s">
        <v>12</v>
      </c>
      <c r="D1290">
        <v>112414</v>
      </c>
      <c r="F1290" s="7">
        <v>42510</v>
      </c>
      <c r="G1290" t="s">
        <v>102</v>
      </c>
      <c r="H1290">
        <v>0</v>
      </c>
      <c r="J1290" t="s">
        <v>12</v>
      </c>
      <c r="K1290">
        <v>112414</v>
      </c>
      <c r="L1290" t="s">
        <v>19</v>
      </c>
      <c r="M1290" t="s">
        <v>57</v>
      </c>
      <c r="N1290" s="12" t="s">
        <v>249</v>
      </c>
      <c r="R1290" s="13" t="e">
        <f>ROUND(IF(K1290=112414,W1290,IF(K1290=22115,X1290,Y1290))*AP1290,2)</f>
        <v>#VALUE!</v>
      </c>
      <c r="S1290" t="e">
        <f t="shared" si="72"/>
        <v>#VALUE!</v>
      </c>
      <c r="T1290"/>
      <c r="U1290"/>
      <c r="V1290" t="e">
        <f>SUMPRODUCT(--($D$2:M1289=M1290), --($B$2:K1289=52815),$H$2:Q1289)</f>
        <v>#VALUE!</v>
      </c>
      <c r="W1290" s="15" t="e">
        <f>T1290/S1290</f>
        <v>#VALUE!</v>
      </c>
      <c r="X1290" s="15" t="e">
        <f>U1290/S1290</f>
        <v>#VALUE!</v>
      </c>
      <c r="Y1290" s="15" t="e">
        <f>V1290/S1290</f>
        <v>#VALUE!</v>
      </c>
      <c r="Z1290" t="s">
        <v>243</v>
      </c>
      <c r="AB1290" t="s">
        <v>244</v>
      </c>
      <c r="AC1290" s="7">
        <f>AK1290</f>
        <v>42510</v>
      </c>
      <c r="AD1290" t="s">
        <v>102</v>
      </c>
      <c r="AF1290" t="str">
        <f>"Cash From "&amp;AI1290</f>
        <v>Cash From Net Royalty from MSB - Mt - 112414</v>
      </c>
      <c r="AG1290" s="16" t="e">
        <f>R1290</f>
        <v>#VALUE!</v>
      </c>
      <c r="AI1290" t="str">
        <f t="shared" si="73"/>
        <v>Net Royalty from MSB - Mt - 112414</v>
      </c>
      <c r="AK1290" s="18">
        <v>42510</v>
      </c>
      <c r="AL1290" s="19" t="s">
        <v>500</v>
      </c>
      <c r="AM1290" s="20" t="s">
        <v>370</v>
      </c>
      <c r="AN1290" s="20" t="s">
        <v>329</v>
      </c>
      <c r="AO1290" s="21" t="s">
        <v>329</v>
      </c>
      <c r="AP1290" s="22">
        <v>4.78</v>
      </c>
    </row>
    <row r="1291" spans="1:42" hidden="1" x14ac:dyDescent="0.35">
      <c r="A1291" t="s">
        <v>844</v>
      </c>
      <c r="B1291" t="s">
        <v>63</v>
      </c>
      <c r="C1291" t="s">
        <v>12</v>
      </c>
      <c r="D1291">
        <v>52815</v>
      </c>
      <c r="F1291" s="7">
        <v>42517</v>
      </c>
      <c r="G1291" t="s">
        <v>102</v>
      </c>
      <c r="H1291">
        <v>2.3199999999999998</v>
      </c>
      <c r="J1291" t="s">
        <v>12</v>
      </c>
      <c r="K1291">
        <v>52815</v>
      </c>
      <c r="L1291" t="s">
        <v>18</v>
      </c>
      <c r="M1291" t="s">
        <v>63</v>
      </c>
      <c r="N1291" s="12" t="s">
        <v>249</v>
      </c>
      <c r="R1291" s="13">
        <v>2.3199999999999998</v>
      </c>
      <c r="S1291">
        <v>15.79</v>
      </c>
      <c r="T1291"/>
      <c r="U1291"/>
      <c r="V1291">
        <v>15.79</v>
      </c>
      <c r="W1291" s="15">
        <v>0</v>
      </c>
      <c r="X1291" s="15">
        <v>0</v>
      </c>
      <c r="Y1291" s="15">
        <v>1</v>
      </c>
      <c r="Z1291" t="s">
        <v>243</v>
      </c>
      <c r="AB1291" t="s">
        <v>244</v>
      </c>
      <c r="AC1291" s="7">
        <v>42517</v>
      </c>
      <c r="AD1291" t="s">
        <v>102</v>
      </c>
      <c r="AF1291" t="str">
        <f>"Cash From "&amp;AI1291</f>
        <v>Cash From Distribution from CLCT - Mt - 52815</v>
      </c>
      <c r="AG1291" s="16">
        <f>R1291</f>
        <v>2.3199999999999998</v>
      </c>
      <c r="AI1291" t="s">
        <v>502</v>
      </c>
      <c r="AK1291" s="18"/>
      <c r="AL1291" s="19"/>
      <c r="AM1291" s="20"/>
      <c r="AN1291" s="20"/>
      <c r="AO1291" s="21"/>
      <c r="AP1291" s="22"/>
    </row>
    <row r="1292" spans="1:42" hidden="1" x14ac:dyDescent="0.35">
      <c r="A1292" t="s">
        <v>844</v>
      </c>
      <c r="B1292" t="s">
        <v>63</v>
      </c>
      <c r="C1292" t="s">
        <v>12</v>
      </c>
      <c r="D1292">
        <v>52815</v>
      </c>
      <c r="F1292" s="7">
        <v>42517</v>
      </c>
      <c r="G1292" t="s">
        <v>587</v>
      </c>
      <c r="H1292">
        <v>-2.3199999999999998</v>
      </c>
      <c r="J1292" t="s">
        <v>12</v>
      </c>
      <c r="K1292">
        <v>52815</v>
      </c>
      <c r="L1292" t="s">
        <v>18</v>
      </c>
      <c r="M1292" t="s">
        <v>63</v>
      </c>
      <c r="S1292">
        <v>15.79</v>
      </c>
      <c r="T1292"/>
      <c r="U1292"/>
      <c r="V1292">
        <v>15.79</v>
      </c>
      <c r="W1292" s="15"/>
      <c r="X1292" s="15"/>
      <c r="Y1292" s="15"/>
      <c r="Z1292" t="s">
        <v>243</v>
      </c>
      <c r="AB1292" t="s">
        <v>244</v>
      </c>
      <c r="AC1292" s="7">
        <v>42517</v>
      </c>
      <c r="AD1292" t="s">
        <v>212</v>
      </c>
      <c r="AG1292" s="13">
        <f>-AG1291</f>
        <v>-2.3199999999999998</v>
      </c>
      <c r="AI1292" t="s">
        <v>502</v>
      </c>
      <c r="AK1292" s="18"/>
      <c r="AL1292" s="19"/>
      <c r="AM1292" s="20"/>
      <c r="AN1292" s="20"/>
      <c r="AO1292" s="21"/>
      <c r="AP1292" s="22"/>
    </row>
    <row r="1293" spans="1:42" hidden="1" x14ac:dyDescent="0.35">
      <c r="A1293" t="s">
        <v>845</v>
      </c>
      <c r="B1293" t="s">
        <v>63</v>
      </c>
      <c r="C1293" t="s">
        <v>12</v>
      </c>
      <c r="D1293">
        <v>22115</v>
      </c>
      <c r="F1293" s="7">
        <v>42517</v>
      </c>
      <c r="G1293" t="s">
        <v>587</v>
      </c>
      <c r="H1293">
        <v>0</v>
      </c>
      <c r="J1293" t="s">
        <v>12</v>
      </c>
      <c r="K1293">
        <v>22115</v>
      </c>
      <c r="L1293" t="s">
        <v>15</v>
      </c>
      <c r="M1293" t="str">
        <f>M1290</f>
        <v>MSB</v>
      </c>
      <c r="S1293" t="e">
        <f t="shared" ref="S1293:S1298" si="74">SUM(T1293:V1293)</f>
        <v>#VALUE!</v>
      </c>
      <c r="T1293"/>
      <c r="U1293"/>
      <c r="V1293" t="e">
        <f>SUMPRODUCT(--($D$2:M1292=M1293), --($B$2:K1292=52815),$H$2:Q1292)</f>
        <v>#VALUE!</v>
      </c>
      <c r="W1293" s="15"/>
      <c r="X1293" s="15"/>
      <c r="Y1293" s="15"/>
      <c r="Z1293" t="s">
        <v>243</v>
      </c>
      <c r="AB1293" t="s">
        <v>244</v>
      </c>
      <c r="AC1293" s="7">
        <f>AC1290</f>
        <v>42510</v>
      </c>
      <c r="AD1293" t="str">
        <f>M1293&amp;" - "&amp;L1293&amp;" - "&amp;J1293&amp;" - "&amp;K1293</f>
        <v>MSB - Div - Mt - 22115</v>
      </c>
      <c r="AG1293" s="13">
        <f>-AG1292</f>
        <v>2.3199999999999998</v>
      </c>
      <c r="AI1293" t="str">
        <f t="shared" ref="AI1293:AI1320" si="75">"Dividend from "&amp;M1293&amp;" - "&amp;J1293&amp;" - "&amp;K1293</f>
        <v>Dividend from MSB - Mt - 22115</v>
      </c>
      <c r="AK1293" s="18"/>
      <c r="AL1293" s="19"/>
      <c r="AM1293" s="20"/>
      <c r="AN1293" s="20"/>
      <c r="AO1293" s="21"/>
      <c r="AP1293" s="22"/>
    </row>
    <row r="1294" spans="1:42" hidden="1" x14ac:dyDescent="0.35">
      <c r="A1294" t="s">
        <v>845</v>
      </c>
      <c r="B1294" t="s">
        <v>63</v>
      </c>
      <c r="C1294" t="s">
        <v>12</v>
      </c>
      <c r="D1294">
        <v>22115</v>
      </c>
      <c r="F1294" s="7">
        <v>42517</v>
      </c>
      <c r="G1294" t="s">
        <v>102</v>
      </c>
      <c r="H1294">
        <v>0</v>
      </c>
      <c r="J1294" t="s">
        <v>12</v>
      </c>
      <c r="K1294">
        <v>22115</v>
      </c>
      <c r="L1294" t="s">
        <v>15</v>
      </c>
      <c r="M1294" t="str">
        <f>M1292</f>
        <v>CLCT</v>
      </c>
      <c r="N1294" s="12" t="s">
        <v>249</v>
      </c>
      <c r="R1294" s="13" t="e">
        <f>ROUND(IF(K1294=112414,W1294,IF(K1294=22115,X1294,Y1294))*AP1292,2)</f>
        <v>#VALUE!</v>
      </c>
      <c r="S1294" t="e">
        <f t="shared" si="74"/>
        <v>#VALUE!</v>
      </c>
      <c r="T1294"/>
      <c r="U1294"/>
      <c r="V1294" t="e">
        <f>SUMPRODUCT(--($D$2:M1293=M1294), --($B$2:K1293=52815),$H$2:Q1293)</f>
        <v>#VALUE!</v>
      </c>
      <c r="W1294" s="15" t="e">
        <f>T1294/S1294</f>
        <v>#VALUE!</v>
      </c>
      <c r="X1294" s="15" t="e">
        <f>U1294/S1294</f>
        <v>#VALUE!</v>
      </c>
      <c r="Y1294" s="15" t="e">
        <f>V1294/S1294</f>
        <v>#VALUE!</v>
      </c>
      <c r="Z1294" t="s">
        <v>243</v>
      </c>
      <c r="AB1294" t="s">
        <v>244</v>
      </c>
      <c r="AC1294" s="7">
        <f>AC1292</f>
        <v>42517</v>
      </c>
      <c r="AD1294" t="s">
        <v>102</v>
      </c>
      <c r="AF1294" t="str">
        <f>"Cash From "&amp;AI1294</f>
        <v>Cash From Dividend from CLCT - Mt - 22115</v>
      </c>
      <c r="AG1294" s="16" t="e">
        <f>R1294</f>
        <v>#VALUE!</v>
      </c>
      <c r="AI1294" t="str">
        <f t="shared" si="75"/>
        <v>Dividend from CLCT - Mt - 22115</v>
      </c>
      <c r="AK1294" s="18"/>
      <c r="AL1294" s="19"/>
      <c r="AM1294" s="20"/>
      <c r="AN1294" s="20"/>
      <c r="AO1294" s="21"/>
      <c r="AP1294" s="22"/>
    </row>
    <row r="1295" spans="1:42" hidden="1" x14ac:dyDescent="0.35">
      <c r="A1295" t="s">
        <v>845</v>
      </c>
      <c r="B1295" t="s">
        <v>63</v>
      </c>
      <c r="C1295" t="s">
        <v>12</v>
      </c>
      <c r="D1295">
        <v>52815</v>
      </c>
      <c r="F1295" s="7">
        <v>42517</v>
      </c>
      <c r="G1295" t="s">
        <v>102</v>
      </c>
      <c r="H1295">
        <v>3.21</v>
      </c>
      <c r="J1295" t="s">
        <v>12</v>
      </c>
      <c r="K1295">
        <v>52815</v>
      </c>
      <c r="L1295" t="s">
        <v>15</v>
      </c>
      <c r="M1295" t="str">
        <f>M1293</f>
        <v>MSB</v>
      </c>
      <c r="N1295" s="12" t="s">
        <v>249</v>
      </c>
      <c r="R1295" s="13">
        <v>3.21</v>
      </c>
      <c r="S1295" t="e">
        <f t="shared" si="74"/>
        <v>#VALUE!</v>
      </c>
      <c r="T1295"/>
      <c r="U1295"/>
      <c r="V1295" t="e">
        <f>SUMPRODUCT(--($D$2:M1294=M1295), --($B$2:K1294=52815),$H$2:Q1294)</f>
        <v>#VALUE!</v>
      </c>
      <c r="W1295" s="15" t="e">
        <f>T1295/S1295</f>
        <v>#VALUE!</v>
      </c>
      <c r="X1295" s="15" t="e">
        <f>U1295/S1295</f>
        <v>#VALUE!</v>
      </c>
      <c r="Y1295" s="15" t="e">
        <f>V1295/S1295</f>
        <v>#VALUE!</v>
      </c>
      <c r="Z1295" t="s">
        <v>243</v>
      </c>
      <c r="AB1295" t="s">
        <v>244</v>
      </c>
      <c r="AC1295" s="7">
        <f>AC1293</f>
        <v>42510</v>
      </c>
      <c r="AD1295" t="s">
        <v>102</v>
      </c>
      <c r="AF1295" t="str">
        <f>"Cash From "&amp;AI1295</f>
        <v>Cash From Dividend from MSB - Mt - 52815</v>
      </c>
      <c r="AG1295" s="16">
        <f>R1295</f>
        <v>3.21</v>
      </c>
      <c r="AI1295" t="str">
        <f t="shared" si="75"/>
        <v>Dividend from MSB - Mt - 52815</v>
      </c>
      <c r="AK1295" s="18"/>
      <c r="AL1295" s="19"/>
      <c r="AM1295" s="20"/>
      <c r="AN1295" s="20"/>
      <c r="AO1295" s="21"/>
      <c r="AP1295" s="22"/>
    </row>
    <row r="1296" spans="1:42" hidden="1" x14ac:dyDescent="0.35">
      <c r="A1296" t="s">
        <v>845</v>
      </c>
      <c r="B1296" t="s">
        <v>63</v>
      </c>
      <c r="C1296" t="s">
        <v>12</v>
      </c>
      <c r="D1296">
        <v>52815</v>
      </c>
      <c r="F1296" s="7">
        <v>42517</v>
      </c>
      <c r="G1296" t="s">
        <v>587</v>
      </c>
      <c r="H1296">
        <v>-3.21</v>
      </c>
      <c r="J1296" t="s">
        <v>12</v>
      </c>
      <c r="K1296">
        <v>52815</v>
      </c>
      <c r="L1296" t="s">
        <v>15</v>
      </c>
      <c r="M1296" t="str">
        <f>M1293</f>
        <v>MSB</v>
      </c>
      <c r="S1296" t="e">
        <f t="shared" si="74"/>
        <v>#VALUE!</v>
      </c>
      <c r="T1296"/>
      <c r="U1296"/>
      <c r="V1296" t="e">
        <f>SUMPRODUCT(--($D$2:M1295=M1296), --($B$2:K1295=52815),$H$2:Q1295)</f>
        <v>#VALUE!</v>
      </c>
      <c r="W1296" s="15"/>
      <c r="X1296" s="15"/>
      <c r="Y1296" s="15"/>
      <c r="Z1296" t="s">
        <v>243</v>
      </c>
      <c r="AB1296" t="s">
        <v>244</v>
      </c>
      <c r="AC1296" s="7">
        <f>AC1293</f>
        <v>42510</v>
      </c>
      <c r="AD1296" t="str">
        <f>M1296&amp;" - "&amp;L1296&amp;" - "&amp;J1296&amp;" - "&amp;K1296</f>
        <v>MSB - Div - Mt - 52815</v>
      </c>
      <c r="AG1296" s="13">
        <f>-AG1295</f>
        <v>-3.21</v>
      </c>
      <c r="AI1296" t="str">
        <f t="shared" si="75"/>
        <v>Dividend from MSB - Mt - 52815</v>
      </c>
      <c r="AK1296" s="18"/>
      <c r="AL1296" s="19"/>
      <c r="AM1296" s="20"/>
      <c r="AN1296" s="20"/>
      <c r="AO1296" s="21"/>
      <c r="AP1296" s="22"/>
    </row>
    <row r="1297" spans="1:42" hidden="1" x14ac:dyDescent="0.35">
      <c r="A1297" t="s">
        <v>845</v>
      </c>
      <c r="B1297" t="s">
        <v>63</v>
      </c>
      <c r="C1297" t="s">
        <v>12</v>
      </c>
      <c r="D1297">
        <v>112414</v>
      </c>
      <c r="F1297" s="7">
        <v>42517</v>
      </c>
      <c r="G1297" t="s">
        <v>587</v>
      </c>
      <c r="H1297">
        <v>0</v>
      </c>
      <c r="J1297" t="s">
        <v>12</v>
      </c>
      <c r="K1297">
        <v>112414</v>
      </c>
      <c r="L1297" t="s">
        <v>15</v>
      </c>
      <c r="M1297" t="str">
        <f>M1296</f>
        <v>MSB</v>
      </c>
      <c r="N1297" s="12">
        <f>AL1296</f>
        <v>0</v>
      </c>
      <c r="O1297" s="12" t="e">
        <f>LEFT(N1297,(FIND(" ",N1297,1)-1))</f>
        <v>#VALUE!</v>
      </c>
      <c r="P1297" s="12" t="e">
        <f>_xlfn.NUMBERVALUE(O1297)=S1297</f>
        <v>#VALUE!</v>
      </c>
      <c r="S1297" t="e">
        <f t="shared" si="74"/>
        <v>#VALUE!</v>
      </c>
      <c r="T1297"/>
      <c r="U1297"/>
      <c r="V1297" t="e">
        <f>SUMPRODUCT(--($D$2:M1296=M1297), --($B$2:K1296=52815),$H$2:Q1296)</f>
        <v>#VALUE!</v>
      </c>
      <c r="W1297" s="15"/>
      <c r="X1297" s="15"/>
      <c r="Y1297" s="15"/>
      <c r="Z1297" t="s">
        <v>243</v>
      </c>
      <c r="AB1297" t="s">
        <v>244</v>
      </c>
      <c r="AC1297" s="7">
        <f>AC1296</f>
        <v>42510</v>
      </c>
      <c r="AD1297" t="str">
        <f>M1297&amp;" - "&amp;L1297&amp;" - "&amp;J1297&amp;" - "&amp;K1297</f>
        <v>MSB - Div - Mt - 112414</v>
      </c>
      <c r="AG1297" s="13">
        <f>-AG1296</f>
        <v>3.21</v>
      </c>
      <c r="AI1297" t="str">
        <f t="shared" si="75"/>
        <v>Dividend from MSB - Mt - 112414</v>
      </c>
      <c r="AK1297" s="18"/>
      <c r="AL1297" s="19"/>
      <c r="AM1297" s="20"/>
      <c r="AN1297" s="20"/>
      <c r="AO1297" s="21"/>
      <c r="AP1297" s="22"/>
    </row>
    <row r="1298" spans="1:42" hidden="1" x14ac:dyDescent="0.35">
      <c r="A1298" t="s">
        <v>845</v>
      </c>
      <c r="B1298" t="s">
        <v>63</v>
      </c>
      <c r="C1298" t="s">
        <v>12</v>
      </c>
      <c r="D1298">
        <v>112414</v>
      </c>
      <c r="F1298" s="7">
        <v>42517</v>
      </c>
      <c r="G1298" t="s">
        <v>102</v>
      </c>
      <c r="H1298">
        <v>0</v>
      </c>
      <c r="J1298" t="s">
        <v>12</v>
      </c>
      <c r="K1298">
        <v>112414</v>
      </c>
      <c r="L1298" t="s">
        <v>15</v>
      </c>
      <c r="M1298" t="s">
        <v>63</v>
      </c>
      <c r="N1298" s="12" t="s">
        <v>249</v>
      </c>
      <c r="R1298" s="13" t="e">
        <f>ROUND(IF(K1298=112414,W1298,IF(K1298=22115,X1298,Y1298))*AP1298,2)</f>
        <v>#VALUE!</v>
      </c>
      <c r="S1298" t="e">
        <f t="shared" si="74"/>
        <v>#VALUE!</v>
      </c>
      <c r="T1298"/>
      <c r="U1298"/>
      <c r="V1298" t="e">
        <f>SUMPRODUCT(--($D$2:M1297=M1298), --($B$2:K1297=52815),$H$2:Q1297)</f>
        <v>#VALUE!</v>
      </c>
      <c r="W1298" s="15" t="e">
        <f>T1298/S1298</f>
        <v>#VALUE!</v>
      </c>
      <c r="X1298" s="15" t="e">
        <f>U1298/S1298</f>
        <v>#VALUE!</v>
      </c>
      <c r="Y1298" s="15" t="e">
        <f>V1298/S1298</f>
        <v>#VALUE!</v>
      </c>
      <c r="Z1298" t="s">
        <v>243</v>
      </c>
      <c r="AB1298" t="s">
        <v>244</v>
      </c>
      <c r="AC1298" s="7">
        <f>AK1298</f>
        <v>42517</v>
      </c>
      <c r="AD1298" t="s">
        <v>102</v>
      </c>
      <c r="AF1298" t="str">
        <f>"Cash From "&amp;AI1298</f>
        <v>Cash From Dividend from CLCT - Mt - 112414</v>
      </c>
      <c r="AG1298" s="16" t="e">
        <f>R1298</f>
        <v>#VALUE!</v>
      </c>
      <c r="AI1298" t="str">
        <f t="shared" si="75"/>
        <v>Dividend from CLCT - Mt - 112414</v>
      </c>
      <c r="AK1298" s="18">
        <v>42517</v>
      </c>
      <c r="AL1298" s="19" t="s">
        <v>501</v>
      </c>
      <c r="AM1298" s="20" t="s">
        <v>328</v>
      </c>
      <c r="AN1298" s="20" t="s">
        <v>329</v>
      </c>
      <c r="AO1298" s="21" t="s">
        <v>329</v>
      </c>
      <c r="AP1298" s="22">
        <v>5.53</v>
      </c>
    </row>
    <row r="1299" spans="1:42" hidden="1" x14ac:dyDescent="0.35">
      <c r="A1299" t="s">
        <v>845</v>
      </c>
      <c r="B1299" t="s">
        <v>93</v>
      </c>
      <c r="C1299" t="s">
        <v>13</v>
      </c>
      <c r="D1299">
        <v>40716</v>
      </c>
      <c r="F1299" s="7">
        <v>42524</v>
      </c>
      <c r="G1299" t="s">
        <v>210</v>
      </c>
      <c r="H1299">
        <v>1.76</v>
      </c>
      <c r="J1299" t="s">
        <v>13</v>
      </c>
      <c r="K1299">
        <v>40716</v>
      </c>
      <c r="L1299" t="s">
        <v>15</v>
      </c>
      <c r="M1299" t="s">
        <v>93</v>
      </c>
      <c r="N1299" s="12" t="s">
        <v>249</v>
      </c>
      <c r="O1299" s="12">
        <v>1.76</v>
      </c>
      <c r="P1299" s="46">
        <v>42524</v>
      </c>
      <c r="S1299"/>
      <c r="T1299"/>
      <c r="U1299"/>
      <c r="V1299"/>
      <c r="W1299" s="15"/>
      <c r="X1299" s="15"/>
      <c r="Y1299" s="15"/>
      <c r="Z1299" t="s">
        <v>243</v>
      </c>
      <c r="AB1299" t="s">
        <v>244</v>
      </c>
      <c r="AC1299" s="7">
        <f>P1299</f>
        <v>42524</v>
      </c>
      <c r="AD1299" t="s">
        <v>210</v>
      </c>
      <c r="AF1299" t="str">
        <f>"Cash From "&amp;AI1299</f>
        <v>Cash From Dividend from BBSI - Rh - 40716</v>
      </c>
      <c r="AG1299" s="16">
        <f>O1299</f>
        <v>1.76</v>
      </c>
      <c r="AI1299" t="str">
        <f t="shared" si="75"/>
        <v>Dividend from BBSI - Rh - 40716</v>
      </c>
      <c r="AK1299" s="18"/>
      <c r="AL1299" s="19"/>
      <c r="AM1299" s="20"/>
      <c r="AN1299" s="20"/>
      <c r="AO1299" s="21"/>
      <c r="AP1299" s="22">
        <v>2.58</v>
      </c>
    </row>
    <row r="1300" spans="1:42" hidden="1" x14ac:dyDescent="0.35">
      <c r="A1300" t="s">
        <v>845</v>
      </c>
      <c r="B1300" t="s">
        <v>93</v>
      </c>
      <c r="C1300" t="s">
        <v>13</v>
      </c>
      <c r="D1300">
        <v>40716</v>
      </c>
      <c r="F1300" s="7">
        <v>42524</v>
      </c>
      <c r="G1300" t="s">
        <v>587</v>
      </c>
      <c r="H1300">
        <v>-1.76</v>
      </c>
      <c r="J1300" t="s">
        <v>13</v>
      </c>
      <c r="K1300">
        <v>40716</v>
      </c>
      <c r="L1300" t="s">
        <v>15</v>
      </c>
      <c r="M1300" t="str">
        <f>M1299</f>
        <v>BBSI</v>
      </c>
      <c r="S1300"/>
      <c r="T1300"/>
      <c r="U1300"/>
      <c r="V1300"/>
      <c r="W1300" s="15"/>
      <c r="X1300" s="15"/>
      <c r="Y1300" s="15"/>
      <c r="Z1300" t="s">
        <v>243</v>
      </c>
      <c r="AB1300" t="s">
        <v>244</v>
      </c>
      <c r="AC1300" s="7">
        <f>AC1299</f>
        <v>42524</v>
      </c>
      <c r="AD1300" t="str">
        <f>M1300&amp;" - "&amp;L1300&amp;" - "&amp;J1300&amp;" - "&amp;K1300</f>
        <v>BBSI - Div - Rh - 40716</v>
      </c>
      <c r="AG1300" s="13">
        <f>-AG1299</f>
        <v>-1.76</v>
      </c>
      <c r="AI1300" t="str">
        <f t="shared" si="75"/>
        <v>Dividend from BBSI - Rh - 40716</v>
      </c>
      <c r="AK1300" s="35"/>
      <c r="AL1300" s="35"/>
      <c r="AM1300" s="35"/>
      <c r="AN1300" s="35"/>
      <c r="AO1300" s="35"/>
      <c r="AP1300" s="35"/>
    </row>
    <row r="1301" spans="1:42" hidden="1" x14ac:dyDescent="0.35">
      <c r="A1301" t="s">
        <v>845</v>
      </c>
      <c r="B1301" t="s">
        <v>32</v>
      </c>
      <c r="C1301" t="s">
        <v>12</v>
      </c>
      <c r="D1301">
        <v>22115</v>
      </c>
      <c r="F1301" s="7">
        <v>42527</v>
      </c>
      <c r="G1301" t="s">
        <v>587</v>
      </c>
      <c r="H1301">
        <v>0</v>
      </c>
      <c r="J1301" t="s">
        <v>12</v>
      </c>
      <c r="K1301">
        <v>22115</v>
      </c>
      <c r="L1301" t="s">
        <v>15</v>
      </c>
      <c r="M1301" t="str">
        <f>M1298</f>
        <v>CLCT</v>
      </c>
      <c r="S1301" t="e">
        <f t="shared" ref="S1301:S1306" si="76">SUM(T1301:V1301)</f>
        <v>#VALUE!</v>
      </c>
      <c r="T1301"/>
      <c r="U1301"/>
      <c r="V1301" t="e">
        <f>SUMPRODUCT(--($D$2:M1300=M1301), --($B$2:K1300=52815),$H$2:Q1300)</f>
        <v>#VALUE!</v>
      </c>
      <c r="W1301" s="15"/>
      <c r="X1301" s="15"/>
      <c r="Y1301" s="15"/>
      <c r="Z1301" t="s">
        <v>243</v>
      </c>
      <c r="AB1301" t="s">
        <v>244</v>
      </c>
      <c r="AC1301" s="7">
        <f>AC1298</f>
        <v>42517</v>
      </c>
      <c r="AD1301" t="str">
        <f>M1301&amp;" - "&amp;L1301&amp;" - "&amp;J1301&amp;" - "&amp;K1301</f>
        <v>CLCT - Div - Mt - 22115</v>
      </c>
      <c r="AG1301" s="13">
        <f>-AG1300</f>
        <v>1.76</v>
      </c>
      <c r="AI1301" t="str">
        <f t="shared" si="75"/>
        <v>Dividend from CLCT - Mt - 22115</v>
      </c>
      <c r="AK1301" s="18"/>
      <c r="AL1301" s="19"/>
      <c r="AM1301" s="20"/>
      <c r="AN1301" s="20"/>
      <c r="AO1301" s="21"/>
      <c r="AP1301" s="22"/>
    </row>
    <row r="1302" spans="1:42" hidden="1" x14ac:dyDescent="0.35">
      <c r="A1302" t="s">
        <v>845</v>
      </c>
      <c r="B1302" t="s">
        <v>32</v>
      </c>
      <c r="C1302" t="s">
        <v>12</v>
      </c>
      <c r="D1302">
        <v>22115</v>
      </c>
      <c r="F1302" s="7">
        <v>42527</v>
      </c>
      <c r="G1302" t="s">
        <v>102</v>
      </c>
      <c r="H1302">
        <v>0</v>
      </c>
      <c r="J1302" t="s">
        <v>12</v>
      </c>
      <c r="K1302">
        <v>22115</v>
      </c>
      <c r="L1302" t="s">
        <v>15</v>
      </c>
      <c r="M1302" t="str">
        <f>M1300</f>
        <v>BBSI</v>
      </c>
      <c r="N1302" s="12" t="s">
        <v>249</v>
      </c>
      <c r="R1302" s="13" t="e">
        <f>ROUND(IF(K1302=112414,W1302,IF(K1302=22115,X1302,Y1302))*AP1300,2)</f>
        <v>#VALUE!</v>
      </c>
      <c r="S1302" t="e">
        <f t="shared" si="76"/>
        <v>#VALUE!</v>
      </c>
      <c r="T1302"/>
      <c r="U1302"/>
      <c r="V1302" t="e">
        <f>SUMPRODUCT(--($D$2:M1301=M1302), --($B$2:K1301=52815),$H$2:Q1301)</f>
        <v>#VALUE!</v>
      </c>
      <c r="W1302" s="15" t="e">
        <f>T1302/S1302</f>
        <v>#VALUE!</v>
      </c>
      <c r="X1302" s="15" t="e">
        <f>U1302/S1302</f>
        <v>#VALUE!</v>
      </c>
      <c r="Y1302" s="15" t="e">
        <f>V1302/S1302</f>
        <v>#VALUE!</v>
      </c>
      <c r="Z1302" t="s">
        <v>243</v>
      </c>
      <c r="AB1302" t="s">
        <v>244</v>
      </c>
      <c r="AC1302" s="7">
        <f>AC1300</f>
        <v>42524</v>
      </c>
      <c r="AD1302" t="s">
        <v>102</v>
      </c>
      <c r="AF1302" t="str">
        <f>"Cash From "&amp;AI1302</f>
        <v>Cash From Dividend from BBSI - Mt - 22115</v>
      </c>
      <c r="AG1302" s="16" t="e">
        <f>R1302</f>
        <v>#VALUE!</v>
      </c>
      <c r="AI1302" t="str">
        <f t="shared" si="75"/>
        <v>Dividend from BBSI - Mt - 22115</v>
      </c>
      <c r="AK1302" s="18"/>
      <c r="AL1302" s="19"/>
      <c r="AM1302" s="20"/>
      <c r="AN1302" s="20"/>
      <c r="AO1302" s="21"/>
      <c r="AP1302" s="22"/>
    </row>
    <row r="1303" spans="1:42" hidden="1" x14ac:dyDescent="0.35">
      <c r="A1303" t="s">
        <v>845</v>
      </c>
      <c r="B1303" t="s">
        <v>32</v>
      </c>
      <c r="C1303" t="s">
        <v>12</v>
      </c>
      <c r="D1303">
        <v>52815</v>
      </c>
      <c r="F1303" s="7">
        <v>42527</v>
      </c>
      <c r="G1303" t="s">
        <v>102</v>
      </c>
      <c r="H1303">
        <v>1.57</v>
      </c>
      <c r="J1303" t="s">
        <v>12</v>
      </c>
      <c r="K1303">
        <v>52815</v>
      </c>
      <c r="L1303" t="s">
        <v>15</v>
      </c>
      <c r="M1303" t="str">
        <f>M1301</f>
        <v>CLCT</v>
      </c>
      <c r="N1303" s="12" t="s">
        <v>249</v>
      </c>
      <c r="R1303" s="13">
        <f>AP1299-R1299-R1301</f>
        <v>2.58</v>
      </c>
      <c r="S1303" t="e">
        <f t="shared" si="76"/>
        <v>#VALUE!</v>
      </c>
      <c r="T1303"/>
      <c r="U1303"/>
      <c r="V1303" t="e">
        <f>SUMPRODUCT(--($D$2:M1302=M1303), --($B$2:K1302=52815),$H$2:Q1302)</f>
        <v>#VALUE!</v>
      </c>
      <c r="W1303" s="15" t="e">
        <f>T1303/S1303</f>
        <v>#VALUE!</v>
      </c>
      <c r="X1303" s="15" t="e">
        <f>U1303/S1303</f>
        <v>#VALUE!</v>
      </c>
      <c r="Y1303" s="15" t="e">
        <f>V1303/S1303</f>
        <v>#VALUE!</v>
      </c>
      <c r="Z1303" t="s">
        <v>243</v>
      </c>
      <c r="AB1303" t="s">
        <v>244</v>
      </c>
      <c r="AC1303" s="7">
        <f>AC1301</f>
        <v>42517</v>
      </c>
      <c r="AD1303" t="s">
        <v>102</v>
      </c>
      <c r="AF1303" t="str">
        <f>"Cash From "&amp;AI1303</f>
        <v>Cash From Dividend from CLCT - Mt - 52815</v>
      </c>
      <c r="AG1303" s="16">
        <f>R1303</f>
        <v>2.58</v>
      </c>
      <c r="AI1303" t="str">
        <f t="shared" si="75"/>
        <v>Dividend from CLCT - Mt - 52815</v>
      </c>
      <c r="AK1303" s="18"/>
      <c r="AL1303" s="19"/>
      <c r="AM1303" s="20"/>
      <c r="AN1303" s="20"/>
      <c r="AO1303" s="21"/>
      <c r="AP1303" s="22"/>
    </row>
    <row r="1304" spans="1:42" hidden="1" x14ac:dyDescent="0.35">
      <c r="A1304" t="s">
        <v>845</v>
      </c>
      <c r="B1304" t="s">
        <v>32</v>
      </c>
      <c r="C1304" t="s">
        <v>12</v>
      </c>
      <c r="D1304">
        <v>52815</v>
      </c>
      <c r="F1304" s="7">
        <v>42527</v>
      </c>
      <c r="G1304" t="s">
        <v>587</v>
      </c>
      <c r="H1304">
        <v>-1.57</v>
      </c>
      <c r="J1304" t="s">
        <v>12</v>
      </c>
      <c r="K1304">
        <v>52815</v>
      </c>
      <c r="L1304" t="s">
        <v>15</v>
      </c>
      <c r="M1304" t="str">
        <f>M1301</f>
        <v>CLCT</v>
      </c>
      <c r="S1304" t="e">
        <f t="shared" si="76"/>
        <v>#VALUE!</v>
      </c>
      <c r="T1304"/>
      <c r="U1304"/>
      <c r="V1304" t="e">
        <f>SUMPRODUCT(--($D$2:M1303=M1304), --($B$2:K1303=52815),$H$2:Q1303)</f>
        <v>#VALUE!</v>
      </c>
      <c r="W1304" s="15"/>
      <c r="X1304" s="15"/>
      <c r="Y1304" s="15"/>
      <c r="Z1304" t="s">
        <v>243</v>
      </c>
      <c r="AB1304" t="s">
        <v>244</v>
      </c>
      <c r="AC1304" s="7">
        <f>AC1301</f>
        <v>42517</v>
      </c>
      <c r="AD1304" t="str">
        <f>M1304&amp;" - "&amp;L1304&amp;" - "&amp;J1304&amp;" - "&amp;K1304</f>
        <v>CLCT - Div - Mt - 52815</v>
      </c>
      <c r="AG1304" s="13">
        <f>-AG1303</f>
        <v>-2.58</v>
      </c>
      <c r="AI1304" t="str">
        <f t="shared" si="75"/>
        <v>Dividend from CLCT - Mt - 52815</v>
      </c>
      <c r="AK1304" s="18"/>
      <c r="AL1304" s="19"/>
      <c r="AM1304" s="20"/>
      <c r="AN1304" s="20"/>
      <c r="AO1304" s="21"/>
      <c r="AP1304" s="22"/>
    </row>
    <row r="1305" spans="1:42" hidden="1" x14ac:dyDescent="0.35">
      <c r="A1305" t="s">
        <v>845</v>
      </c>
      <c r="B1305" t="s">
        <v>32</v>
      </c>
      <c r="C1305" t="s">
        <v>12</v>
      </c>
      <c r="D1305">
        <v>112414</v>
      </c>
      <c r="F1305" s="7">
        <v>42527</v>
      </c>
      <c r="G1305" t="s">
        <v>587</v>
      </c>
      <c r="H1305">
        <v>0</v>
      </c>
      <c r="J1305" t="s">
        <v>12</v>
      </c>
      <c r="K1305">
        <v>112414</v>
      </c>
      <c r="L1305" t="s">
        <v>15</v>
      </c>
      <c r="M1305" t="str">
        <f>M1304</f>
        <v>CLCT</v>
      </c>
      <c r="N1305" s="12">
        <f>AL1304</f>
        <v>0</v>
      </c>
      <c r="O1305" s="12" t="e">
        <f>LEFT(N1305,(FIND(" ",N1305,1)-1))</f>
        <v>#VALUE!</v>
      </c>
      <c r="P1305" s="12" t="e">
        <f>_xlfn.NUMBERVALUE(O1305)=S1305</f>
        <v>#VALUE!</v>
      </c>
      <c r="S1305" t="e">
        <f t="shared" si="76"/>
        <v>#VALUE!</v>
      </c>
      <c r="T1305"/>
      <c r="U1305"/>
      <c r="V1305" t="e">
        <f>SUMPRODUCT(--($D$2:M1304=M1305), --($B$2:K1304=52815),$H$2:Q1304)</f>
        <v>#VALUE!</v>
      </c>
      <c r="W1305" s="15"/>
      <c r="X1305" s="15"/>
      <c r="Y1305" s="15"/>
      <c r="Z1305" t="s">
        <v>243</v>
      </c>
      <c r="AB1305" t="s">
        <v>244</v>
      </c>
      <c r="AC1305" s="7">
        <f>AC1304</f>
        <v>42517</v>
      </c>
      <c r="AD1305" t="str">
        <f>M1305&amp;" - "&amp;L1305&amp;" - "&amp;J1305&amp;" - "&amp;K1305</f>
        <v>CLCT - Div - Mt - 112414</v>
      </c>
      <c r="AG1305" s="13">
        <f>-AG1304</f>
        <v>2.58</v>
      </c>
      <c r="AI1305" t="str">
        <f t="shared" si="75"/>
        <v>Dividend from CLCT - Mt - 112414</v>
      </c>
      <c r="AK1305" s="18"/>
      <c r="AL1305" s="19"/>
      <c r="AM1305" s="20"/>
      <c r="AN1305" s="20"/>
      <c r="AO1305" s="21"/>
      <c r="AP1305" s="22"/>
    </row>
    <row r="1306" spans="1:42" hidden="1" x14ac:dyDescent="0.35">
      <c r="A1306" t="s">
        <v>845</v>
      </c>
      <c r="B1306" t="s">
        <v>32</v>
      </c>
      <c r="C1306" t="s">
        <v>12</v>
      </c>
      <c r="D1306">
        <v>112414</v>
      </c>
      <c r="F1306" s="7">
        <v>42527</v>
      </c>
      <c r="G1306" t="s">
        <v>102</v>
      </c>
      <c r="H1306">
        <v>0</v>
      </c>
      <c r="J1306" t="s">
        <v>12</v>
      </c>
      <c r="K1306">
        <v>112414</v>
      </c>
      <c r="L1306" t="s">
        <v>15</v>
      </c>
      <c r="M1306" t="s">
        <v>32</v>
      </c>
      <c r="N1306" s="12" t="s">
        <v>249</v>
      </c>
      <c r="R1306" s="13" t="e">
        <f>ROUND(IF(K1306=112414,W1306,IF(K1306=22115,X1306,Y1306))*AP1306,2)</f>
        <v>#VALUE!</v>
      </c>
      <c r="S1306" t="e">
        <f t="shared" si="76"/>
        <v>#VALUE!</v>
      </c>
      <c r="T1306"/>
      <c r="U1306"/>
      <c r="V1306" t="e">
        <f>SUMPRODUCT(--($D$2:M1303=M1306), --($B$2:K1303=52815),$H$2:Q1303)</f>
        <v>#VALUE!</v>
      </c>
      <c r="W1306" s="15" t="e">
        <f>T1306/S1306</f>
        <v>#VALUE!</v>
      </c>
      <c r="X1306" s="15" t="e">
        <f>U1306/S1306</f>
        <v>#VALUE!</v>
      </c>
      <c r="Y1306" s="15" t="e">
        <f>V1306/S1306</f>
        <v>#VALUE!</v>
      </c>
      <c r="Z1306" t="s">
        <v>243</v>
      </c>
      <c r="AB1306" t="s">
        <v>244</v>
      </c>
      <c r="AC1306" s="7">
        <f>AK1306</f>
        <v>42527</v>
      </c>
      <c r="AD1306" t="s">
        <v>102</v>
      </c>
      <c r="AF1306" t="str">
        <f>"Cash From "&amp;AI1306</f>
        <v>Cash From Dividend from DLX - Mt - 112414</v>
      </c>
      <c r="AG1306" s="16" t="e">
        <f>R1306</f>
        <v>#VALUE!</v>
      </c>
      <c r="AI1306" t="str">
        <f t="shared" si="75"/>
        <v>Dividend from DLX - Mt - 112414</v>
      </c>
      <c r="AK1306" s="18">
        <v>42527</v>
      </c>
      <c r="AL1306" s="19" t="s">
        <v>503</v>
      </c>
      <c r="AM1306" s="20" t="s">
        <v>328</v>
      </c>
      <c r="AN1306" s="20" t="s">
        <v>329</v>
      </c>
      <c r="AO1306" s="21" t="s">
        <v>329</v>
      </c>
      <c r="AP1306" s="22">
        <v>1.57</v>
      </c>
    </row>
    <row r="1307" spans="1:42" hidden="1" x14ac:dyDescent="0.35">
      <c r="A1307" t="s">
        <v>845</v>
      </c>
      <c r="B1307" t="s">
        <v>84</v>
      </c>
      <c r="C1307" t="s">
        <v>13</v>
      </c>
      <c r="D1307">
        <v>40716</v>
      </c>
      <c r="F1307" s="7">
        <v>42529</v>
      </c>
      <c r="G1307" t="s">
        <v>210</v>
      </c>
      <c r="H1307">
        <v>0.87</v>
      </c>
      <c r="J1307" t="s">
        <v>13</v>
      </c>
      <c r="K1307">
        <v>40716</v>
      </c>
      <c r="L1307" t="s">
        <v>15</v>
      </c>
      <c r="M1307" t="s">
        <v>84</v>
      </c>
      <c r="N1307" s="12" t="s">
        <v>249</v>
      </c>
      <c r="O1307" s="12">
        <v>0.87</v>
      </c>
      <c r="P1307" s="46">
        <v>42529</v>
      </c>
      <c r="S1307"/>
      <c r="T1307"/>
      <c r="U1307"/>
      <c r="V1307"/>
      <c r="W1307" s="15"/>
      <c r="X1307" s="15"/>
      <c r="Y1307" s="15"/>
      <c r="Z1307" t="s">
        <v>243</v>
      </c>
      <c r="AB1307" t="s">
        <v>244</v>
      </c>
      <c r="AC1307" s="7">
        <f>P1307</f>
        <v>42529</v>
      </c>
      <c r="AD1307" t="s">
        <v>210</v>
      </c>
      <c r="AF1307" t="str">
        <f>"Cash From "&amp;AI1307</f>
        <v>Cash From Dividend from GSB - Rh - 40716</v>
      </c>
      <c r="AG1307" s="16">
        <f>O1307</f>
        <v>0.87</v>
      </c>
      <c r="AI1307" t="str">
        <f t="shared" si="75"/>
        <v>Dividend from GSB - Rh - 40716</v>
      </c>
      <c r="AK1307" s="18"/>
      <c r="AL1307" s="19"/>
      <c r="AM1307" s="20"/>
      <c r="AN1307" s="20"/>
      <c r="AO1307" s="21"/>
      <c r="AP1307" s="22">
        <v>2.58</v>
      </c>
    </row>
    <row r="1308" spans="1:42" hidden="1" x14ac:dyDescent="0.35">
      <c r="A1308" t="s">
        <v>845</v>
      </c>
      <c r="B1308" t="s">
        <v>84</v>
      </c>
      <c r="C1308" t="s">
        <v>13</v>
      </c>
      <c r="D1308">
        <v>40716</v>
      </c>
      <c r="F1308" s="7">
        <v>42529</v>
      </c>
      <c r="G1308" t="s">
        <v>587</v>
      </c>
      <c r="H1308">
        <v>-0.87</v>
      </c>
      <c r="J1308" t="s">
        <v>13</v>
      </c>
      <c r="K1308">
        <v>40716</v>
      </c>
      <c r="L1308" t="s">
        <v>15</v>
      </c>
      <c r="M1308" t="str">
        <f>M1307</f>
        <v>GSB</v>
      </c>
      <c r="S1308"/>
      <c r="T1308"/>
      <c r="U1308"/>
      <c r="V1308"/>
      <c r="W1308" s="15"/>
      <c r="X1308" s="15"/>
      <c r="Y1308" s="15"/>
      <c r="Z1308" t="s">
        <v>243</v>
      </c>
      <c r="AB1308" t="s">
        <v>244</v>
      </c>
      <c r="AC1308" s="7">
        <f>AC1307</f>
        <v>42529</v>
      </c>
      <c r="AD1308" t="str">
        <f>M1308&amp;" - "&amp;L1308&amp;" - "&amp;J1308&amp;" - "&amp;K1308</f>
        <v>GSB - Div - Rh - 40716</v>
      </c>
      <c r="AG1308" s="13">
        <f>-AG1307</f>
        <v>-0.87</v>
      </c>
      <c r="AI1308" t="str">
        <f t="shared" si="75"/>
        <v>Dividend from GSB - Rh - 40716</v>
      </c>
      <c r="AK1308" s="35"/>
      <c r="AL1308" s="35"/>
      <c r="AM1308" s="35"/>
      <c r="AN1308" s="35"/>
      <c r="AO1308" s="35"/>
      <c r="AP1308" s="35"/>
    </row>
    <row r="1309" spans="1:42" hidden="1" x14ac:dyDescent="0.35">
      <c r="A1309" t="s">
        <v>845</v>
      </c>
      <c r="B1309" t="s">
        <v>36</v>
      </c>
      <c r="C1309" t="s">
        <v>12</v>
      </c>
      <c r="D1309">
        <v>22115</v>
      </c>
      <c r="F1309" s="7">
        <v>42530</v>
      </c>
      <c r="G1309" t="s">
        <v>587</v>
      </c>
      <c r="H1309">
        <v>0</v>
      </c>
      <c r="J1309" t="s">
        <v>12</v>
      </c>
      <c r="K1309">
        <v>22115</v>
      </c>
      <c r="L1309" t="s">
        <v>15</v>
      </c>
      <c r="M1309" t="str">
        <f>M1306</f>
        <v>DLX</v>
      </c>
      <c r="S1309" t="e">
        <f t="shared" ref="S1309:S1320" si="77">SUM(T1309:V1309)</f>
        <v>#VALUE!</v>
      </c>
      <c r="T1309"/>
      <c r="U1309"/>
      <c r="V1309" t="e">
        <f>SUMPRODUCT(--($D$2:M1308=M1309), --($B$2:K1308=52815),$H$2:Q1308)</f>
        <v>#VALUE!</v>
      </c>
      <c r="W1309" s="15"/>
      <c r="X1309" s="15"/>
      <c r="Y1309" s="15"/>
      <c r="Z1309" t="s">
        <v>243</v>
      </c>
      <c r="AB1309" t="s">
        <v>244</v>
      </c>
      <c r="AC1309" s="7">
        <f>AC1306</f>
        <v>42527</v>
      </c>
      <c r="AD1309" t="str">
        <f>M1309&amp;" - "&amp;L1309&amp;" - "&amp;J1309&amp;" - "&amp;K1309</f>
        <v>DLX - Div - Mt - 22115</v>
      </c>
      <c r="AG1309" s="13">
        <f>-AG1308</f>
        <v>0.87</v>
      </c>
      <c r="AI1309" t="str">
        <f t="shared" si="75"/>
        <v>Dividend from DLX - Mt - 22115</v>
      </c>
      <c r="AK1309" s="18"/>
      <c r="AL1309" s="19"/>
      <c r="AM1309" s="20"/>
      <c r="AN1309" s="20"/>
      <c r="AO1309" s="21"/>
      <c r="AP1309" s="22"/>
    </row>
    <row r="1310" spans="1:42" hidden="1" x14ac:dyDescent="0.35">
      <c r="A1310" t="s">
        <v>845</v>
      </c>
      <c r="B1310" t="s">
        <v>36</v>
      </c>
      <c r="C1310" t="s">
        <v>12</v>
      </c>
      <c r="D1310">
        <v>22115</v>
      </c>
      <c r="F1310" s="7">
        <v>42530</v>
      </c>
      <c r="G1310" t="s">
        <v>102</v>
      </c>
      <c r="H1310">
        <v>0</v>
      </c>
      <c r="J1310" t="s">
        <v>12</v>
      </c>
      <c r="K1310">
        <v>22115</v>
      </c>
      <c r="L1310" t="s">
        <v>15</v>
      </c>
      <c r="M1310" t="str">
        <f>M1308</f>
        <v>GSB</v>
      </c>
      <c r="N1310" s="12" t="s">
        <v>249</v>
      </c>
      <c r="R1310" s="13" t="e">
        <f>ROUND(IF(K1310=112414,W1310,IF(K1310=22115,X1310,Y1310))*AP1308,2)</f>
        <v>#VALUE!</v>
      </c>
      <c r="S1310" t="e">
        <f t="shared" si="77"/>
        <v>#VALUE!</v>
      </c>
      <c r="T1310"/>
      <c r="U1310"/>
      <c r="V1310" t="e">
        <f>SUMPRODUCT(--($D$2:M1309=M1310), --($B$2:K1309=52815),$H$2:Q1309)</f>
        <v>#VALUE!</v>
      </c>
      <c r="W1310" s="15" t="e">
        <f>T1310/S1310</f>
        <v>#VALUE!</v>
      </c>
      <c r="X1310" s="15" t="e">
        <f>U1310/S1310</f>
        <v>#VALUE!</v>
      </c>
      <c r="Y1310" s="15" t="e">
        <f>V1310/S1310</f>
        <v>#VALUE!</v>
      </c>
      <c r="Z1310" t="s">
        <v>243</v>
      </c>
      <c r="AB1310" t="s">
        <v>244</v>
      </c>
      <c r="AC1310" s="7">
        <f>AC1308</f>
        <v>42529</v>
      </c>
      <c r="AD1310" t="s">
        <v>102</v>
      </c>
      <c r="AF1310" t="str">
        <f>"Cash From "&amp;AI1310</f>
        <v>Cash From Dividend from GSB - Mt - 22115</v>
      </c>
      <c r="AG1310" s="16" t="e">
        <f>R1310</f>
        <v>#VALUE!</v>
      </c>
      <c r="AI1310" t="str">
        <f t="shared" si="75"/>
        <v>Dividend from GSB - Mt - 22115</v>
      </c>
      <c r="AK1310" s="18"/>
      <c r="AL1310" s="19"/>
      <c r="AM1310" s="20"/>
      <c r="AN1310" s="20"/>
      <c r="AO1310" s="21"/>
      <c r="AP1310" s="22"/>
    </row>
    <row r="1311" spans="1:42" hidden="1" x14ac:dyDescent="0.35">
      <c r="A1311" t="s">
        <v>845</v>
      </c>
      <c r="B1311" t="s">
        <v>36</v>
      </c>
      <c r="C1311" t="s">
        <v>12</v>
      </c>
      <c r="D1311">
        <v>52815</v>
      </c>
      <c r="F1311" s="7">
        <v>42530</v>
      </c>
      <c r="G1311" t="s">
        <v>102</v>
      </c>
      <c r="H1311">
        <v>3.08</v>
      </c>
      <c r="J1311" t="s">
        <v>12</v>
      </c>
      <c r="K1311">
        <v>52815</v>
      </c>
      <c r="L1311" t="s">
        <v>15</v>
      </c>
      <c r="M1311" t="str">
        <f>M1309</f>
        <v>DLX</v>
      </c>
      <c r="N1311" s="12" t="s">
        <v>249</v>
      </c>
      <c r="R1311" s="13">
        <f>AP1307-R1307-R1309</f>
        <v>2.58</v>
      </c>
      <c r="S1311" t="e">
        <f t="shared" si="77"/>
        <v>#VALUE!</v>
      </c>
      <c r="T1311"/>
      <c r="U1311"/>
      <c r="V1311" t="e">
        <f>SUMPRODUCT(--($D$2:M1310=M1311), --($B$2:K1310=52815),$H$2:Q1310)</f>
        <v>#VALUE!</v>
      </c>
      <c r="W1311" s="15" t="e">
        <f>T1311/S1311</f>
        <v>#VALUE!</v>
      </c>
      <c r="X1311" s="15" t="e">
        <f>U1311/S1311</f>
        <v>#VALUE!</v>
      </c>
      <c r="Y1311" s="15" t="e">
        <f>V1311/S1311</f>
        <v>#VALUE!</v>
      </c>
      <c r="Z1311" t="s">
        <v>243</v>
      </c>
      <c r="AB1311" t="s">
        <v>244</v>
      </c>
      <c r="AC1311" s="7">
        <f>AC1309</f>
        <v>42527</v>
      </c>
      <c r="AD1311" t="s">
        <v>102</v>
      </c>
      <c r="AF1311" t="str">
        <f>"Cash From "&amp;AI1311</f>
        <v>Cash From Dividend from DLX - Mt - 52815</v>
      </c>
      <c r="AG1311" s="16">
        <f>R1311</f>
        <v>2.58</v>
      </c>
      <c r="AI1311" t="str">
        <f t="shared" si="75"/>
        <v>Dividend from DLX - Mt - 52815</v>
      </c>
      <c r="AK1311" s="18"/>
      <c r="AL1311" s="19"/>
      <c r="AM1311" s="20"/>
      <c r="AN1311" s="20"/>
      <c r="AO1311" s="21"/>
      <c r="AP1311" s="22"/>
    </row>
    <row r="1312" spans="1:42" hidden="1" x14ac:dyDescent="0.35">
      <c r="A1312" t="s">
        <v>845</v>
      </c>
      <c r="B1312" t="s">
        <v>36</v>
      </c>
      <c r="C1312" t="s">
        <v>12</v>
      </c>
      <c r="D1312">
        <v>52815</v>
      </c>
      <c r="F1312" s="7">
        <v>42530</v>
      </c>
      <c r="G1312" t="s">
        <v>587</v>
      </c>
      <c r="H1312">
        <v>-3.08</v>
      </c>
      <c r="J1312" t="s">
        <v>12</v>
      </c>
      <c r="K1312">
        <v>52815</v>
      </c>
      <c r="L1312" t="s">
        <v>15</v>
      </c>
      <c r="M1312" t="str">
        <f>M1309</f>
        <v>DLX</v>
      </c>
      <c r="S1312" t="e">
        <f t="shared" si="77"/>
        <v>#VALUE!</v>
      </c>
      <c r="T1312"/>
      <c r="U1312"/>
      <c r="V1312" t="e">
        <f>SUMPRODUCT(--($D$2:M1311=M1312), --($B$2:K1311=52815),$H$2:Q1311)</f>
        <v>#VALUE!</v>
      </c>
      <c r="W1312" s="15"/>
      <c r="X1312" s="15"/>
      <c r="Y1312" s="15"/>
      <c r="Z1312" t="s">
        <v>243</v>
      </c>
      <c r="AB1312" t="s">
        <v>244</v>
      </c>
      <c r="AC1312" s="7">
        <f>AC1309</f>
        <v>42527</v>
      </c>
      <c r="AD1312" t="str">
        <f>M1312&amp;" - "&amp;L1312&amp;" - "&amp;J1312&amp;" - "&amp;K1312</f>
        <v>DLX - Div - Mt - 52815</v>
      </c>
      <c r="AG1312" s="13">
        <f>-AG1311</f>
        <v>-2.58</v>
      </c>
      <c r="AI1312" t="str">
        <f t="shared" si="75"/>
        <v>Dividend from DLX - Mt - 52815</v>
      </c>
      <c r="AK1312" s="18"/>
      <c r="AL1312" s="19"/>
      <c r="AM1312" s="20"/>
      <c r="AN1312" s="20"/>
      <c r="AO1312" s="21"/>
      <c r="AP1312" s="22"/>
    </row>
    <row r="1313" spans="1:42" hidden="1" x14ac:dyDescent="0.35">
      <c r="A1313" t="s">
        <v>845</v>
      </c>
      <c r="B1313" t="s">
        <v>36</v>
      </c>
      <c r="C1313" t="s">
        <v>12</v>
      </c>
      <c r="D1313">
        <v>112414</v>
      </c>
      <c r="F1313" s="7">
        <v>42530</v>
      </c>
      <c r="G1313" t="s">
        <v>587</v>
      </c>
      <c r="H1313">
        <v>0</v>
      </c>
      <c r="J1313" t="s">
        <v>12</v>
      </c>
      <c r="K1313">
        <v>112414</v>
      </c>
      <c r="L1313" t="s">
        <v>15</v>
      </c>
      <c r="M1313" t="str">
        <f>M1312</f>
        <v>DLX</v>
      </c>
      <c r="N1313" s="12">
        <f>AL1312</f>
        <v>0</v>
      </c>
      <c r="O1313" s="12" t="e">
        <f>LEFT(N1313,(FIND(" ",N1313,1)-1))</f>
        <v>#VALUE!</v>
      </c>
      <c r="P1313" s="12" t="e">
        <f>_xlfn.NUMBERVALUE(O1313)=S1313</f>
        <v>#VALUE!</v>
      </c>
      <c r="S1313" t="e">
        <f t="shared" si="77"/>
        <v>#VALUE!</v>
      </c>
      <c r="T1313"/>
      <c r="U1313"/>
      <c r="V1313" t="e">
        <f>SUMPRODUCT(--($D$2:M1312=M1313), --($B$2:K1312=52815),$H$2:Q1312)</f>
        <v>#VALUE!</v>
      </c>
      <c r="W1313" s="15"/>
      <c r="X1313" s="15"/>
      <c r="Y1313" s="15"/>
      <c r="Z1313" t="s">
        <v>243</v>
      </c>
      <c r="AB1313" t="s">
        <v>244</v>
      </c>
      <c r="AC1313" s="7">
        <f>AC1312</f>
        <v>42527</v>
      </c>
      <c r="AD1313" t="str">
        <f>M1313&amp;" - "&amp;L1313&amp;" - "&amp;J1313&amp;" - "&amp;K1313</f>
        <v>DLX - Div - Mt - 112414</v>
      </c>
      <c r="AG1313" s="13">
        <f>-AG1312</f>
        <v>2.58</v>
      </c>
      <c r="AI1313" t="str">
        <f t="shared" si="75"/>
        <v>Dividend from DLX - Mt - 112414</v>
      </c>
      <c r="AK1313" s="18"/>
      <c r="AL1313" s="19"/>
      <c r="AM1313" s="20"/>
      <c r="AN1313" s="20"/>
      <c r="AO1313" s="21"/>
      <c r="AP1313" s="22"/>
    </row>
    <row r="1314" spans="1:42" hidden="1" x14ac:dyDescent="0.35">
      <c r="A1314" t="s">
        <v>845</v>
      </c>
      <c r="B1314" t="s">
        <v>36</v>
      </c>
      <c r="C1314" t="s">
        <v>12</v>
      </c>
      <c r="D1314">
        <v>112414</v>
      </c>
      <c r="F1314" s="7">
        <v>42530</v>
      </c>
      <c r="G1314" t="s">
        <v>102</v>
      </c>
      <c r="H1314">
        <v>0</v>
      </c>
      <c r="J1314" t="s">
        <v>12</v>
      </c>
      <c r="K1314">
        <v>112414</v>
      </c>
      <c r="L1314" t="s">
        <v>15</v>
      </c>
      <c r="M1314" t="s">
        <v>36</v>
      </c>
      <c r="N1314" s="12" t="s">
        <v>249</v>
      </c>
      <c r="R1314" s="13" t="e">
        <f>ROUND(IF(K1314=112414,W1314,IF(K1314=22115,X1314,Y1314))*AP1314,2)</f>
        <v>#VALUE!</v>
      </c>
      <c r="S1314" t="e">
        <f t="shared" si="77"/>
        <v>#VALUE!</v>
      </c>
      <c r="T1314"/>
      <c r="U1314"/>
      <c r="V1314" t="e">
        <f>SUMPRODUCT(--($D$2:M1313=M1314), --($B$2:K1313=52815),$H$2:Q1313)</f>
        <v>#VALUE!</v>
      </c>
      <c r="W1314" s="15" t="e">
        <f>T1314/S1314</f>
        <v>#VALUE!</v>
      </c>
      <c r="X1314" s="15" t="e">
        <f>U1314/S1314</f>
        <v>#VALUE!</v>
      </c>
      <c r="Y1314" s="15" t="e">
        <f>V1314/S1314</f>
        <v>#VALUE!</v>
      </c>
      <c r="Z1314" t="s">
        <v>243</v>
      </c>
      <c r="AB1314" t="s">
        <v>244</v>
      </c>
      <c r="AC1314" s="7">
        <f>AK1314</f>
        <v>42530</v>
      </c>
      <c r="AD1314" t="s">
        <v>102</v>
      </c>
      <c r="AF1314" t="str">
        <f>"Cash From "&amp;AI1314</f>
        <v>Cash From Dividend from IQNT - Mt - 112414</v>
      </c>
      <c r="AG1314" s="16" t="e">
        <f>R1314</f>
        <v>#VALUE!</v>
      </c>
      <c r="AI1314" t="str">
        <f t="shared" si="75"/>
        <v>Dividend from IQNT - Mt - 112414</v>
      </c>
      <c r="AK1314" s="18">
        <v>42530</v>
      </c>
      <c r="AL1314" s="19" t="s">
        <v>504</v>
      </c>
      <c r="AM1314" s="20" t="s">
        <v>328</v>
      </c>
      <c r="AN1314" s="20" t="s">
        <v>329</v>
      </c>
      <c r="AO1314" s="21" t="s">
        <v>329</v>
      </c>
      <c r="AP1314" s="22">
        <v>3.08</v>
      </c>
    </row>
    <row r="1315" spans="1:42" hidden="1" x14ac:dyDescent="0.35">
      <c r="A1315" t="s">
        <v>845</v>
      </c>
      <c r="B1315" t="s">
        <v>41</v>
      </c>
      <c r="C1315" t="s">
        <v>12</v>
      </c>
      <c r="D1315">
        <v>22115</v>
      </c>
      <c r="F1315" s="7">
        <v>42534</v>
      </c>
      <c r="G1315" t="s">
        <v>587</v>
      </c>
      <c r="H1315">
        <v>0</v>
      </c>
      <c r="J1315" t="s">
        <v>12</v>
      </c>
      <c r="K1315">
        <v>22115</v>
      </c>
      <c r="L1315" t="s">
        <v>15</v>
      </c>
      <c r="M1315" t="str">
        <f>M1312</f>
        <v>DLX</v>
      </c>
      <c r="S1315" t="e">
        <f t="shared" si="77"/>
        <v>#VALUE!</v>
      </c>
      <c r="T1315"/>
      <c r="U1315"/>
      <c r="V1315" t="e">
        <f>SUMPRODUCT(--($D$2:M1314=M1315), --($B$2:K1314=52815),$H$2:Q1314)</f>
        <v>#VALUE!</v>
      </c>
      <c r="W1315" s="15"/>
      <c r="X1315" s="15"/>
      <c r="Y1315" s="15"/>
      <c r="Z1315" t="s">
        <v>243</v>
      </c>
      <c r="AB1315" t="s">
        <v>244</v>
      </c>
      <c r="AC1315" s="7">
        <f>AC1312</f>
        <v>42527</v>
      </c>
      <c r="AD1315" t="str">
        <f>M1315&amp;" - "&amp;L1315&amp;" - "&amp;J1315&amp;" - "&amp;K1315</f>
        <v>DLX - Div - Mt - 22115</v>
      </c>
      <c r="AG1315" s="13" t="e">
        <f>-AG1314</f>
        <v>#VALUE!</v>
      </c>
      <c r="AI1315" t="str">
        <f t="shared" si="75"/>
        <v>Dividend from DLX - Mt - 22115</v>
      </c>
      <c r="AK1315" s="18"/>
      <c r="AL1315" s="19"/>
      <c r="AM1315" s="20"/>
      <c r="AN1315" s="20"/>
      <c r="AO1315" s="21"/>
      <c r="AP1315" s="22"/>
    </row>
    <row r="1316" spans="1:42" hidden="1" x14ac:dyDescent="0.35">
      <c r="A1316" t="s">
        <v>845</v>
      </c>
      <c r="B1316" t="s">
        <v>41</v>
      </c>
      <c r="C1316" t="s">
        <v>12</v>
      </c>
      <c r="D1316">
        <v>22115</v>
      </c>
      <c r="F1316" s="7">
        <v>42534</v>
      </c>
      <c r="G1316" t="s">
        <v>102</v>
      </c>
      <c r="H1316">
        <v>0</v>
      </c>
      <c r="J1316" t="s">
        <v>12</v>
      </c>
      <c r="K1316">
        <v>22115</v>
      </c>
      <c r="L1316" t="s">
        <v>15</v>
      </c>
      <c r="M1316" t="str">
        <f>M1314</f>
        <v>IQNT</v>
      </c>
      <c r="N1316" s="12" t="s">
        <v>249</v>
      </c>
      <c r="R1316" s="13" t="e">
        <f>ROUND(IF(K1316=112414,W1316,IF(K1316=22115,X1316,Y1316))*AP1314,2)</f>
        <v>#VALUE!</v>
      </c>
      <c r="S1316" t="e">
        <f t="shared" si="77"/>
        <v>#VALUE!</v>
      </c>
      <c r="T1316"/>
      <c r="U1316"/>
      <c r="V1316" t="e">
        <f>SUMPRODUCT(--($D$2:M1315=M1316), --($B$2:K1315=52815),$H$2:Q1315)</f>
        <v>#VALUE!</v>
      </c>
      <c r="W1316" s="15" t="e">
        <f>T1316/S1316</f>
        <v>#VALUE!</v>
      </c>
      <c r="X1316" s="15" t="e">
        <f>U1316/S1316</f>
        <v>#VALUE!</v>
      </c>
      <c r="Y1316" s="15" t="e">
        <f>V1316/S1316</f>
        <v>#VALUE!</v>
      </c>
      <c r="Z1316" t="s">
        <v>243</v>
      </c>
      <c r="AB1316" t="s">
        <v>244</v>
      </c>
      <c r="AC1316" s="7">
        <f>AC1314</f>
        <v>42530</v>
      </c>
      <c r="AD1316" t="s">
        <v>102</v>
      </c>
      <c r="AF1316" t="str">
        <f>"Cash From "&amp;AI1316</f>
        <v>Cash From Dividend from IQNT - Mt - 22115</v>
      </c>
      <c r="AG1316" s="16" t="e">
        <f>R1316</f>
        <v>#VALUE!</v>
      </c>
      <c r="AI1316" t="str">
        <f t="shared" si="75"/>
        <v>Dividend from IQNT - Mt - 22115</v>
      </c>
      <c r="AK1316" s="18"/>
      <c r="AL1316" s="19"/>
      <c r="AM1316" s="20"/>
      <c r="AN1316" s="20"/>
      <c r="AO1316" s="21"/>
      <c r="AP1316" s="22"/>
    </row>
    <row r="1317" spans="1:42" hidden="1" x14ac:dyDescent="0.35">
      <c r="A1317" t="s">
        <v>845</v>
      </c>
      <c r="B1317" t="s">
        <v>41</v>
      </c>
      <c r="C1317" t="s">
        <v>12</v>
      </c>
      <c r="D1317">
        <v>52815</v>
      </c>
      <c r="F1317" s="7">
        <v>42534</v>
      </c>
      <c r="G1317" t="s">
        <v>102</v>
      </c>
      <c r="H1317">
        <v>2.4700000000000002</v>
      </c>
      <c r="J1317" t="s">
        <v>12</v>
      </c>
      <c r="K1317">
        <v>52815</v>
      </c>
      <c r="L1317" t="s">
        <v>15</v>
      </c>
      <c r="M1317" t="str">
        <f>M1315</f>
        <v>DLX</v>
      </c>
      <c r="N1317" s="12" t="s">
        <v>249</v>
      </c>
      <c r="R1317" s="13">
        <f>AP1313-R1313-R1315</f>
        <v>0</v>
      </c>
      <c r="S1317" t="e">
        <f t="shared" si="77"/>
        <v>#VALUE!</v>
      </c>
      <c r="T1317"/>
      <c r="U1317"/>
      <c r="V1317" t="e">
        <f>SUMPRODUCT(--($D$2:M1316=M1317), --($B$2:K1316=52815),$H$2:Q1316)</f>
        <v>#VALUE!</v>
      </c>
      <c r="W1317" s="15" t="e">
        <f>T1317/S1317</f>
        <v>#VALUE!</v>
      </c>
      <c r="X1317" s="15" t="e">
        <f>U1317/S1317</f>
        <v>#VALUE!</v>
      </c>
      <c r="Y1317" s="15" t="e">
        <f>V1317/S1317</f>
        <v>#VALUE!</v>
      </c>
      <c r="Z1317" t="s">
        <v>243</v>
      </c>
      <c r="AB1317" t="s">
        <v>244</v>
      </c>
      <c r="AC1317" s="7">
        <f>AC1315</f>
        <v>42527</v>
      </c>
      <c r="AD1317" t="s">
        <v>102</v>
      </c>
      <c r="AF1317" t="str">
        <f>"Cash From "&amp;AI1317</f>
        <v>Cash From Dividend from DLX - Mt - 52815</v>
      </c>
      <c r="AG1317" s="16">
        <f>R1317</f>
        <v>0</v>
      </c>
      <c r="AI1317" t="str">
        <f t="shared" si="75"/>
        <v>Dividend from DLX - Mt - 52815</v>
      </c>
      <c r="AK1317" s="18"/>
      <c r="AL1317" s="19"/>
      <c r="AM1317" s="20"/>
      <c r="AN1317" s="20"/>
      <c r="AO1317" s="21"/>
      <c r="AP1317" s="22"/>
    </row>
    <row r="1318" spans="1:42" hidden="1" x14ac:dyDescent="0.35">
      <c r="A1318" t="s">
        <v>845</v>
      </c>
      <c r="B1318" t="s">
        <v>41</v>
      </c>
      <c r="C1318" t="s">
        <v>12</v>
      </c>
      <c r="D1318">
        <v>52815</v>
      </c>
      <c r="F1318" s="7">
        <v>42534</v>
      </c>
      <c r="G1318" t="s">
        <v>587</v>
      </c>
      <c r="H1318">
        <v>-2.4700000000000002</v>
      </c>
      <c r="J1318" t="s">
        <v>12</v>
      </c>
      <c r="K1318">
        <v>52815</v>
      </c>
      <c r="L1318" t="s">
        <v>15</v>
      </c>
      <c r="M1318" t="str">
        <f>M1315</f>
        <v>DLX</v>
      </c>
      <c r="S1318" t="e">
        <f t="shared" si="77"/>
        <v>#VALUE!</v>
      </c>
      <c r="T1318"/>
      <c r="U1318"/>
      <c r="V1318" t="e">
        <f>SUMPRODUCT(--($D$2:M1317=M1318), --($B$2:K1317=52815),$H$2:Q1317)</f>
        <v>#VALUE!</v>
      </c>
      <c r="W1318" s="15"/>
      <c r="X1318" s="15"/>
      <c r="Y1318" s="15"/>
      <c r="Z1318" t="s">
        <v>243</v>
      </c>
      <c r="AB1318" t="s">
        <v>244</v>
      </c>
      <c r="AC1318" s="7">
        <f>AC1315</f>
        <v>42527</v>
      </c>
      <c r="AD1318" t="str">
        <f>M1318&amp;" - "&amp;L1318&amp;" - "&amp;J1318&amp;" - "&amp;K1318</f>
        <v>DLX - Div - Mt - 52815</v>
      </c>
      <c r="AG1318" s="13">
        <f>-AG1317</f>
        <v>0</v>
      </c>
      <c r="AI1318" t="str">
        <f t="shared" si="75"/>
        <v>Dividend from DLX - Mt - 52815</v>
      </c>
      <c r="AK1318" s="18"/>
      <c r="AL1318" s="19"/>
      <c r="AM1318" s="20"/>
      <c r="AN1318" s="20"/>
      <c r="AO1318" s="21"/>
      <c r="AP1318" s="22"/>
    </row>
    <row r="1319" spans="1:42" hidden="1" x14ac:dyDescent="0.35">
      <c r="A1319" t="s">
        <v>845</v>
      </c>
      <c r="B1319" t="s">
        <v>41</v>
      </c>
      <c r="C1319" t="s">
        <v>12</v>
      </c>
      <c r="D1319">
        <v>112414</v>
      </c>
      <c r="F1319" s="7">
        <v>42534</v>
      </c>
      <c r="G1319" t="s">
        <v>587</v>
      </c>
      <c r="H1319">
        <v>0</v>
      </c>
      <c r="J1319" t="s">
        <v>12</v>
      </c>
      <c r="K1319">
        <v>112414</v>
      </c>
      <c r="L1319" t="s">
        <v>15</v>
      </c>
      <c r="M1319" t="str">
        <f>M1318</f>
        <v>DLX</v>
      </c>
      <c r="N1319" s="12">
        <f>AL1318</f>
        <v>0</v>
      </c>
      <c r="O1319" s="12" t="e">
        <f>LEFT(N1319,(FIND(" ",N1319,1)-1))</f>
        <v>#VALUE!</v>
      </c>
      <c r="P1319" s="12" t="e">
        <f>_xlfn.NUMBERVALUE(O1319)=S1319</f>
        <v>#VALUE!</v>
      </c>
      <c r="S1319" t="e">
        <f t="shared" si="77"/>
        <v>#VALUE!</v>
      </c>
      <c r="T1319"/>
      <c r="U1319"/>
      <c r="V1319" t="e">
        <f>SUMPRODUCT(--($D$2:M1318=M1319), --($B$2:K1318=52815),$H$2:Q1318)</f>
        <v>#VALUE!</v>
      </c>
      <c r="W1319" s="15"/>
      <c r="X1319" s="15"/>
      <c r="Y1319" s="15"/>
      <c r="Z1319" t="s">
        <v>243</v>
      </c>
      <c r="AB1319" t="s">
        <v>244</v>
      </c>
      <c r="AC1319" s="7">
        <f>AC1318</f>
        <v>42527</v>
      </c>
      <c r="AD1319" t="str">
        <f>M1319&amp;" - "&amp;L1319&amp;" - "&amp;J1319&amp;" - "&amp;K1319</f>
        <v>DLX - Div - Mt - 112414</v>
      </c>
      <c r="AG1319" s="13">
        <f>-AG1318</f>
        <v>0</v>
      </c>
      <c r="AI1319" t="str">
        <f t="shared" si="75"/>
        <v>Dividend from DLX - Mt - 112414</v>
      </c>
      <c r="AK1319" s="18"/>
      <c r="AL1319" s="19"/>
      <c r="AM1319" s="20"/>
      <c r="AN1319" s="20"/>
      <c r="AO1319" s="21"/>
      <c r="AP1319" s="22"/>
    </row>
    <row r="1320" spans="1:42" hidden="1" x14ac:dyDescent="0.35">
      <c r="A1320" t="s">
        <v>845</v>
      </c>
      <c r="B1320" t="s">
        <v>41</v>
      </c>
      <c r="C1320" t="s">
        <v>12</v>
      </c>
      <c r="D1320">
        <v>112414</v>
      </c>
      <c r="F1320" s="7">
        <v>42534</v>
      </c>
      <c r="G1320" t="s">
        <v>102</v>
      </c>
      <c r="H1320">
        <v>0</v>
      </c>
      <c r="J1320" t="s">
        <v>12</v>
      </c>
      <c r="K1320">
        <v>112414</v>
      </c>
      <c r="L1320" t="s">
        <v>15</v>
      </c>
      <c r="M1320" t="s">
        <v>41</v>
      </c>
      <c r="N1320" s="12" t="s">
        <v>249</v>
      </c>
      <c r="R1320" s="13" t="e">
        <f>ROUND(IF(K1320=112414,W1320,IF(K1320=22115,X1320,Y1320))*AP1320,2)</f>
        <v>#VALUE!</v>
      </c>
      <c r="S1320" t="e">
        <f t="shared" si="77"/>
        <v>#VALUE!</v>
      </c>
      <c r="T1320"/>
      <c r="U1320"/>
      <c r="V1320" t="e">
        <f>SUMPRODUCT(--($D$2:M1319=M1320), --($B$2:K1319=52815),$H$2:Q1319)</f>
        <v>#VALUE!</v>
      </c>
      <c r="W1320" s="15" t="e">
        <f>T1320/S1320</f>
        <v>#VALUE!</v>
      </c>
      <c r="X1320" s="15" t="e">
        <f>U1320/S1320</f>
        <v>#VALUE!</v>
      </c>
      <c r="Y1320" s="15" t="e">
        <f>V1320/S1320</f>
        <v>#VALUE!</v>
      </c>
      <c r="Z1320" t="s">
        <v>243</v>
      </c>
      <c r="AB1320" t="s">
        <v>244</v>
      </c>
      <c r="AC1320" s="7">
        <f>AK1320</f>
        <v>42534</v>
      </c>
      <c r="AD1320" t="s">
        <v>102</v>
      </c>
      <c r="AF1320" t="str">
        <f>"Cash From "&amp;AI1320</f>
        <v>Cash From Dividend from PDLI - Mt - 112414</v>
      </c>
      <c r="AG1320" s="16" t="e">
        <f>R1320</f>
        <v>#VALUE!</v>
      </c>
      <c r="AI1320" t="str">
        <f t="shared" si="75"/>
        <v>Dividend from PDLI - Mt - 112414</v>
      </c>
      <c r="AK1320" s="18">
        <v>42534</v>
      </c>
      <c r="AL1320" s="19" t="s">
        <v>505</v>
      </c>
      <c r="AM1320" s="20" t="s">
        <v>328</v>
      </c>
      <c r="AN1320" s="20" t="s">
        <v>329</v>
      </c>
      <c r="AO1320" s="21" t="s">
        <v>329</v>
      </c>
      <c r="AP1320" s="22">
        <v>2.4700000000000002</v>
      </c>
    </row>
    <row r="1321" spans="1:42" hidden="1" x14ac:dyDescent="0.35">
      <c r="A1321" t="s">
        <v>317</v>
      </c>
      <c r="C1321" t="s">
        <v>12</v>
      </c>
      <c r="F1321" s="7">
        <v>42536</v>
      </c>
      <c r="G1321" t="s">
        <v>101</v>
      </c>
      <c r="H1321">
        <v>17.43</v>
      </c>
      <c r="S1321"/>
      <c r="T1321"/>
      <c r="U1321"/>
      <c r="V1321"/>
      <c r="W1321" s="15"/>
      <c r="X1321" s="15"/>
      <c r="Y1321" s="15"/>
      <c r="Z1321" t="s">
        <v>243</v>
      </c>
      <c r="AB1321" t="s">
        <v>244</v>
      </c>
      <c r="AC1321" s="7">
        <f>AC1320</f>
        <v>42534</v>
      </c>
      <c r="AD1321" t="s">
        <v>101</v>
      </c>
      <c r="AG1321" s="13" t="e">
        <f>-AG1320</f>
        <v>#VALUE!</v>
      </c>
      <c r="AI1321" t="s">
        <v>318</v>
      </c>
      <c r="AK1321" s="18"/>
      <c r="AL1321" s="19"/>
      <c r="AM1321" s="20"/>
      <c r="AN1321" s="20"/>
      <c r="AO1321" s="21"/>
      <c r="AP1321" s="22"/>
    </row>
    <row r="1322" spans="1:42" hidden="1" x14ac:dyDescent="0.35">
      <c r="A1322" t="s">
        <v>317</v>
      </c>
      <c r="C1322" t="s">
        <v>12</v>
      </c>
      <c r="F1322" s="7">
        <v>42536</v>
      </c>
      <c r="G1322" t="s">
        <v>102</v>
      </c>
      <c r="H1322">
        <v>-17.43</v>
      </c>
      <c r="S1322"/>
      <c r="T1322"/>
      <c r="U1322"/>
      <c r="V1322"/>
      <c r="W1322" s="15"/>
      <c r="X1322" s="15"/>
      <c r="Y1322" s="15"/>
      <c r="Z1322" t="s">
        <v>243</v>
      </c>
      <c r="AB1322" t="s">
        <v>244</v>
      </c>
      <c r="AC1322" s="7">
        <f>AK1322</f>
        <v>42536</v>
      </c>
      <c r="AD1322" t="s">
        <v>102</v>
      </c>
      <c r="AF1322" t="s">
        <v>317</v>
      </c>
      <c r="AG1322" s="13">
        <f>AP1322</f>
        <v>-17.43</v>
      </c>
      <c r="AI1322" t="s">
        <v>318</v>
      </c>
      <c r="AK1322" s="18">
        <v>42536</v>
      </c>
      <c r="AL1322" s="19" t="s">
        <v>344</v>
      </c>
      <c r="AM1322" s="20" t="s">
        <v>345</v>
      </c>
      <c r="AN1322" s="20" t="s">
        <v>329</v>
      </c>
      <c r="AO1322" s="21" t="s">
        <v>329</v>
      </c>
      <c r="AP1322" s="22">
        <v>-17.43</v>
      </c>
    </row>
    <row r="1323" spans="1:42" hidden="1" x14ac:dyDescent="0.35">
      <c r="A1323" t="s">
        <v>845</v>
      </c>
      <c r="B1323" t="s">
        <v>76</v>
      </c>
      <c r="C1323" t="s">
        <v>13</v>
      </c>
      <c r="D1323">
        <v>40716</v>
      </c>
      <c r="F1323" s="7">
        <v>42536</v>
      </c>
      <c r="G1323" t="s">
        <v>210</v>
      </c>
      <c r="H1323">
        <v>2.85</v>
      </c>
      <c r="J1323" t="s">
        <v>13</v>
      </c>
      <c r="K1323">
        <v>40716</v>
      </c>
      <c r="L1323" t="s">
        <v>15</v>
      </c>
      <c r="M1323" t="s">
        <v>76</v>
      </c>
      <c r="N1323" s="12" t="s">
        <v>249</v>
      </c>
      <c r="O1323" s="12">
        <v>2.85</v>
      </c>
      <c r="P1323" s="46">
        <v>42536</v>
      </c>
      <c r="S1323"/>
      <c r="T1323"/>
      <c r="U1323"/>
      <c r="V1323"/>
      <c r="W1323" s="15"/>
      <c r="X1323" s="15"/>
      <c r="Y1323" s="15"/>
      <c r="Z1323" t="s">
        <v>243</v>
      </c>
      <c r="AB1323" t="s">
        <v>244</v>
      </c>
      <c r="AC1323" s="7">
        <f>P1323</f>
        <v>42536</v>
      </c>
      <c r="AD1323" t="s">
        <v>210</v>
      </c>
      <c r="AF1323" t="str">
        <f>"Cash From "&amp;AI1323</f>
        <v>Cash From Dividend from TIME - Rh - 40716</v>
      </c>
      <c r="AG1323" s="16">
        <f>O1323</f>
        <v>2.85</v>
      </c>
      <c r="AI1323" t="str">
        <f>"Dividend from "&amp;M1323&amp;" - "&amp;J1323&amp;" - "&amp;K1323</f>
        <v>Dividend from TIME - Rh - 40716</v>
      </c>
      <c r="AK1323" s="18"/>
      <c r="AL1323" s="19"/>
      <c r="AM1323" s="20"/>
      <c r="AN1323" s="20"/>
      <c r="AO1323" s="21"/>
      <c r="AP1323" s="22">
        <v>2.58</v>
      </c>
    </row>
    <row r="1324" spans="1:42" hidden="1" x14ac:dyDescent="0.35">
      <c r="A1324" t="s">
        <v>845</v>
      </c>
      <c r="B1324" t="s">
        <v>76</v>
      </c>
      <c r="C1324" t="s">
        <v>13</v>
      </c>
      <c r="D1324">
        <v>40716</v>
      </c>
      <c r="F1324" s="7">
        <v>42536</v>
      </c>
      <c r="G1324" t="s">
        <v>587</v>
      </c>
      <c r="H1324">
        <v>-2.85</v>
      </c>
      <c r="J1324" t="s">
        <v>13</v>
      </c>
      <c r="K1324">
        <v>40716</v>
      </c>
      <c r="L1324" t="s">
        <v>15</v>
      </c>
      <c r="M1324" t="str">
        <f>M1323</f>
        <v>TIME</v>
      </c>
      <c r="S1324"/>
      <c r="T1324"/>
      <c r="U1324"/>
      <c r="V1324"/>
      <c r="W1324" s="15"/>
      <c r="X1324" s="15"/>
      <c r="Y1324" s="15"/>
      <c r="Z1324" t="s">
        <v>243</v>
      </c>
      <c r="AB1324" t="s">
        <v>244</v>
      </c>
      <c r="AC1324" s="7">
        <f>AC1323</f>
        <v>42536</v>
      </c>
      <c r="AD1324" t="str">
        <f>M1324&amp;" - "&amp;L1324&amp;" - "&amp;J1324&amp;" - "&amp;K1324</f>
        <v>TIME - Div - Rh - 40716</v>
      </c>
      <c r="AG1324" s="13">
        <f>-AG1323</f>
        <v>-2.85</v>
      </c>
      <c r="AI1324" t="str">
        <f>"Dividend from "&amp;M1324&amp;" - "&amp;J1324&amp;" - "&amp;K1324</f>
        <v>Dividend from TIME - Rh - 40716</v>
      </c>
      <c r="AK1324" s="35"/>
      <c r="AL1324" s="35"/>
      <c r="AM1324" s="35"/>
      <c r="AN1324" s="35"/>
      <c r="AO1324" s="35"/>
      <c r="AP1324" s="35"/>
    </row>
    <row r="1325" spans="1:42" hidden="1" x14ac:dyDescent="0.35">
      <c r="A1325" t="s">
        <v>845</v>
      </c>
      <c r="B1325" t="s">
        <v>61</v>
      </c>
      <c r="C1325" t="s">
        <v>13</v>
      </c>
      <c r="D1325">
        <v>40716</v>
      </c>
      <c r="F1325" s="7">
        <v>42537</v>
      </c>
      <c r="G1325" t="s">
        <v>210</v>
      </c>
      <c r="H1325">
        <v>1.4</v>
      </c>
      <c r="J1325" t="s">
        <v>13</v>
      </c>
      <c r="K1325">
        <v>40716</v>
      </c>
      <c r="L1325" t="s">
        <v>15</v>
      </c>
      <c r="M1325" t="s">
        <v>61</v>
      </c>
      <c r="N1325" s="12" t="s">
        <v>249</v>
      </c>
      <c r="O1325" s="12">
        <v>1.4</v>
      </c>
      <c r="P1325" s="46">
        <v>42537</v>
      </c>
      <c r="S1325"/>
      <c r="T1325"/>
      <c r="U1325"/>
      <c r="V1325"/>
      <c r="W1325" s="15"/>
      <c r="X1325" s="15"/>
      <c r="Y1325" s="15"/>
      <c r="Z1325" t="s">
        <v>243</v>
      </c>
      <c r="AB1325" t="s">
        <v>244</v>
      </c>
      <c r="AC1325" s="7">
        <f>P1325</f>
        <v>42537</v>
      </c>
      <c r="AD1325" t="s">
        <v>210</v>
      </c>
      <c r="AF1325" t="str">
        <f>"Cash From "&amp;AI1325</f>
        <v>Cash From Dividend from TSRA - Rh - 40716</v>
      </c>
      <c r="AG1325" s="16">
        <f>O1325</f>
        <v>1.4</v>
      </c>
      <c r="AI1325" t="str">
        <f>"Dividend from "&amp;M1325&amp;" - "&amp;J1325&amp;" - "&amp;K1325</f>
        <v>Dividend from TSRA - Rh - 40716</v>
      </c>
      <c r="AK1325" s="18"/>
      <c r="AL1325" s="19"/>
      <c r="AM1325" s="20"/>
      <c r="AN1325" s="20"/>
      <c r="AO1325" s="21"/>
      <c r="AP1325" s="22">
        <v>2.58</v>
      </c>
    </row>
    <row r="1326" spans="1:42" hidden="1" x14ac:dyDescent="0.35">
      <c r="A1326" t="s">
        <v>845</v>
      </c>
      <c r="B1326" t="s">
        <v>61</v>
      </c>
      <c r="C1326" t="s">
        <v>13</v>
      </c>
      <c r="D1326">
        <v>40716</v>
      </c>
      <c r="F1326" s="7">
        <v>42537</v>
      </c>
      <c r="G1326" t="s">
        <v>587</v>
      </c>
      <c r="H1326">
        <v>-1.4</v>
      </c>
      <c r="J1326" t="s">
        <v>13</v>
      </c>
      <c r="K1326">
        <v>40716</v>
      </c>
      <c r="L1326" t="s">
        <v>15</v>
      </c>
      <c r="M1326" t="str">
        <f>M1325</f>
        <v>TSRA</v>
      </c>
      <c r="S1326"/>
      <c r="T1326"/>
      <c r="U1326"/>
      <c r="V1326"/>
      <c r="W1326" s="15"/>
      <c r="X1326" s="15"/>
      <c r="Y1326" s="15"/>
      <c r="Z1326" t="s">
        <v>243</v>
      </c>
      <c r="AB1326" t="s">
        <v>244</v>
      </c>
      <c r="AC1326" s="7">
        <f>AC1325</f>
        <v>42537</v>
      </c>
      <c r="AD1326" t="str">
        <f>M1326&amp;" - "&amp;L1326&amp;" - "&amp;J1326&amp;" - "&amp;K1326</f>
        <v>TSRA - Div - Rh - 40716</v>
      </c>
      <c r="AG1326" s="13">
        <f>-AG1325</f>
        <v>-1.4</v>
      </c>
      <c r="AI1326" t="str">
        <f>"Dividend from "&amp;M1326&amp;" - "&amp;J1326&amp;" - "&amp;K1326</f>
        <v>Dividend from TSRA - Rh - 40716</v>
      </c>
      <c r="AK1326" s="35"/>
      <c r="AL1326" s="35"/>
      <c r="AM1326" s="35"/>
      <c r="AN1326" s="35"/>
      <c r="AO1326" s="35"/>
      <c r="AP1326" s="35"/>
    </row>
    <row r="1327" spans="1:42" hidden="1" x14ac:dyDescent="0.35">
      <c r="A1327" t="s">
        <v>317</v>
      </c>
      <c r="C1327" t="s">
        <v>13</v>
      </c>
      <c r="F1327" s="7">
        <v>42538</v>
      </c>
      <c r="G1327" t="s">
        <v>101</v>
      </c>
      <c r="H1327">
        <v>5.89</v>
      </c>
      <c r="S1327"/>
      <c r="T1327"/>
      <c r="U1327"/>
      <c r="V1327"/>
      <c r="W1327" s="15"/>
      <c r="X1327" s="15"/>
      <c r="Y1327" s="15"/>
      <c r="Z1327" t="s">
        <v>243</v>
      </c>
      <c r="AB1327" t="s">
        <v>244</v>
      </c>
      <c r="AC1327" s="7">
        <f>AC1326</f>
        <v>42537</v>
      </c>
      <c r="AD1327" t="s">
        <v>101</v>
      </c>
      <c r="AG1327" s="13">
        <f>-AG1326</f>
        <v>1.4</v>
      </c>
      <c r="AI1327" t="s">
        <v>318</v>
      </c>
      <c r="AK1327" s="35"/>
      <c r="AL1327" s="35"/>
      <c r="AM1327" s="35"/>
      <c r="AN1327" s="35"/>
      <c r="AO1327" s="35"/>
      <c r="AP1327" s="35"/>
    </row>
    <row r="1328" spans="1:42" hidden="1" x14ac:dyDescent="0.35">
      <c r="A1328" t="s">
        <v>317</v>
      </c>
      <c r="C1328" t="s">
        <v>13</v>
      </c>
      <c r="F1328" s="7">
        <v>42538</v>
      </c>
      <c r="G1328" t="s">
        <v>210</v>
      </c>
      <c r="H1328">
        <v>-5.89</v>
      </c>
      <c r="O1328" s="12">
        <v>5.89</v>
      </c>
      <c r="P1328" s="46">
        <v>42538</v>
      </c>
      <c r="S1328"/>
      <c r="T1328"/>
      <c r="U1328"/>
      <c r="V1328"/>
      <c r="W1328" s="15"/>
      <c r="X1328" s="15"/>
      <c r="Y1328" s="15"/>
      <c r="Z1328" t="s">
        <v>243</v>
      </c>
      <c r="AB1328" t="s">
        <v>244</v>
      </c>
      <c r="AC1328" s="7">
        <f>P1328</f>
        <v>42538</v>
      </c>
      <c r="AD1328" t="s">
        <v>210</v>
      </c>
      <c r="AF1328" t="s">
        <v>317</v>
      </c>
      <c r="AG1328" s="13">
        <f>-O1328</f>
        <v>-5.89</v>
      </c>
      <c r="AI1328" t="s">
        <v>318</v>
      </c>
      <c r="AK1328" s="35"/>
      <c r="AL1328" s="35"/>
      <c r="AM1328" s="35"/>
      <c r="AN1328" s="35"/>
      <c r="AO1328" s="35"/>
      <c r="AP1328" s="35"/>
    </row>
    <row r="1329" spans="1:42" hidden="1" x14ac:dyDescent="0.35">
      <c r="A1329" t="s">
        <v>845</v>
      </c>
      <c r="B1329" t="s">
        <v>34</v>
      </c>
      <c r="C1329" t="s">
        <v>12</v>
      </c>
      <c r="D1329">
        <v>22115</v>
      </c>
      <c r="F1329" s="7">
        <v>42542</v>
      </c>
      <c r="G1329" t="s">
        <v>587</v>
      </c>
      <c r="H1329">
        <v>0</v>
      </c>
      <c r="J1329" t="s">
        <v>12</v>
      </c>
      <c r="K1329">
        <v>22115</v>
      </c>
      <c r="L1329" t="s">
        <v>15</v>
      </c>
      <c r="M1329" t="str">
        <f>M1326</f>
        <v>TSRA</v>
      </c>
      <c r="S1329" t="e">
        <f t="shared" ref="S1329:S1334" si="78">SUM(T1329:V1329)</f>
        <v>#VALUE!</v>
      </c>
      <c r="T1329"/>
      <c r="U1329"/>
      <c r="V1329" t="e">
        <f>SUMPRODUCT(--($D$2:M1328=M1329), --($B$2:K1328=52815),$H$2:Q1328)</f>
        <v>#VALUE!</v>
      </c>
      <c r="W1329" s="15"/>
      <c r="X1329" s="15"/>
      <c r="Y1329" s="15"/>
      <c r="Z1329" t="s">
        <v>243</v>
      </c>
      <c r="AB1329" t="s">
        <v>244</v>
      </c>
      <c r="AC1329" s="7">
        <f>AC1326</f>
        <v>42537</v>
      </c>
      <c r="AD1329" t="str">
        <f>M1329&amp;" - "&amp;L1329&amp;" - "&amp;J1329&amp;" - "&amp;K1329</f>
        <v>TSRA - Div - Mt - 22115</v>
      </c>
      <c r="AG1329" s="13">
        <f>-AG1328</f>
        <v>5.89</v>
      </c>
      <c r="AI1329" t="str">
        <f t="shared" ref="AI1329:AI1336" si="79">"Dividend from "&amp;M1329&amp;" - "&amp;J1329&amp;" - "&amp;K1329</f>
        <v>Dividend from TSRA - Mt - 22115</v>
      </c>
      <c r="AK1329" s="18"/>
      <c r="AL1329" s="19"/>
      <c r="AM1329" s="20"/>
      <c r="AN1329" s="20"/>
      <c r="AO1329" s="21"/>
      <c r="AP1329" s="22"/>
    </row>
    <row r="1330" spans="1:42" hidden="1" x14ac:dyDescent="0.35">
      <c r="A1330" t="s">
        <v>845</v>
      </c>
      <c r="B1330" t="s">
        <v>34</v>
      </c>
      <c r="C1330" t="s">
        <v>12</v>
      </c>
      <c r="D1330">
        <v>22115</v>
      </c>
      <c r="F1330" s="7">
        <v>42542</v>
      </c>
      <c r="G1330" t="s">
        <v>102</v>
      </c>
      <c r="H1330">
        <v>0</v>
      </c>
      <c r="J1330" t="s">
        <v>12</v>
      </c>
      <c r="K1330">
        <v>22115</v>
      </c>
      <c r="L1330" t="s">
        <v>15</v>
      </c>
      <c r="M1330">
        <f>M1328</f>
        <v>0</v>
      </c>
      <c r="N1330" s="12" t="s">
        <v>249</v>
      </c>
      <c r="R1330" s="13" t="e">
        <f>ROUND(IF(K1330=112414,W1330,IF(K1330=22115,X1330,Y1330))*AP1328,2)</f>
        <v>#VALUE!</v>
      </c>
      <c r="S1330" t="e">
        <f t="shared" si="78"/>
        <v>#VALUE!</v>
      </c>
      <c r="T1330"/>
      <c r="U1330"/>
      <c r="V1330" t="e">
        <f>SUMPRODUCT(--($D$2:M1329=M1330), --($B$2:K1329=52815),$H$2:Q1329)</f>
        <v>#VALUE!</v>
      </c>
      <c r="W1330" s="15" t="e">
        <f>T1330/S1330</f>
        <v>#VALUE!</v>
      </c>
      <c r="X1330" s="15" t="e">
        <f>U1330/S1330</f>
        <v>#VALUE!</v>
      </c>
      <c r="Y1330" s="15" t="e">
        <f>V1330/S1330</f>
        <v>#VALUE!</v>
      </c>
      <c r="Z1330" t="s">
        <v>243</v>
      </c>
      <c r="AB1330" t="s">
        <v>244</v>
      </c>
      <c r="AC1330" s="7">
        <f>AC1328</f>
        <v>42538</v>
      </c>
      <c r="AD1330" t="s">
        <v>102</v>
      </c>
      <c r="AF1330" t="str">
        <f>"Cash From "&amp;AI1330</f>
        <v>Cash From Dividend from 0 - Mt - 22115</v>
      </c>
      <c r="AG1330" s="16" t="e">
        <f>R1330</f>
        <v>#VALUE!</v>
      </c>
      <c r="AI1330" t="str">
        <f t="shared" si="79"/>
        <v>Dividend from 0 - Mt - 22115</v>
      </c>
      <c r="AK1330" s="18"/>
      <c r="AL1330" s="19"/>
      <c r="AM1330" s="20"/>
      <c r="AN1330" s="20"/>
      <c r="AO1330" s="21"/>
      <c r="AP1330" s="22"/>
    </row>
    <row r="1331" spans="1:42" hidden="1" x14ac:dyDescent="0.35">
      <c r="A1331" t="s">
        <v>845</v>
      </c>
      <c r="B1331" t="s">
        <v>34</v>
      </c>
      <c r="C1331" t="s">
        <v>12</v>
      </c>
      <c r="D1331">
        <v>52815</v>
      </c>
      <c r="F1331" s="7">
        <v>42542</v>
      </c>
      <c r="G1331" t="s">
        <v>102</v>
      </c>
      <c r="H1331">
        <v>3.1</v>
      </c>
      <c r="J1331" t="s">
        <v>12</v>
      </c>
      <c r="K1331">
        <v>52815</v>
      </c>
      <c r="L1331" t="s">
        <v>15</v>
      </c>
      <c r="M1331" t="str">
        <f>M1329</f>
        <v>TSRA</v>
      </c>
      <c r="N1331" s="12" t="s">
        <v>249</v>
      </c>
      <c r="R1331" s="13">
        <f>AP1327-R1327-R1329</f>
        <v>0</v>
      </c>
      <c r="S1331" t="e">
        <f t="shared" si="78"/>
        <v>#VALUE!</v>
      </c>
      <c r="T1331"/>
      <c r="U1331"/>
      <c r="V1331" t="e">
        <f>SUMPRODUCT(--($D$2:M1330=M1331), --($B$2:K1330=52815),$H$2:Q1330)</f>
        <v>#VALUE!</v>
      </c>
      <c r="W1331" s="15" t="e">
        <f>T1331/S1331</f>
        <v>#VALUE!</v>
      </c>
      <c r="X1331" s="15" t="e">
        <f>U1331/S1331</f>
        <v>#VALUE!</v>
      </c>
      <c r="Y1331" s="15" t="e">
        <f>V1331/S1331</f>
        <v>#VALUE!</v>
      </c>
      <c r="Z1331" t="s">
        <v>243</v>
      </c>
      <c r="AB1331" t="s">
        <v>244</v>
      </c>
      <c r="AC1331" s="7">
        <f>AC1329</f>
        <v>42537</v>
      </c>
      <c r="AD1331" t="s">
        <v>102</v>
      </c>
      <c r="AF1331" t="str">
        <f>"Cash From "&amp;AI1331</f>
        <v>Cash From Dividend from TSRA - Mt - 52815</v>
      </c>
      <c r="AG1331" s="16">
        <f>R1331</f>
        <v>0</v>
      </c>
      <c r="AI1331" t="str">
        <f t="shared" si="79"/>
        <v>Dividend from TSRA - Mt - 52815</v>
      </c>
      <c r="AK1331" s="18"/>
      <c r="AL1331" s="19"/>
      <c r="AM1331" s="20"/>
      <c r="AN1331" s="20"/>
      <c r="AO1331" s="21"/>
      <c r="AP1331" s="22"/>
    </row>
    <row r="1332" spans="1:42" hidden="1" x14ac:dyDescent="0.35">
      <c r="A1332" t="s">
        <v>845</v>
      </c>
      <c r="B1332" t="s">
        <v>34</v>
      </c>
      <c r="C1332" t="s">
        <v>12</v>
      </c>
      <c r="D1332">
        <v>52815</v>
      </c>
      <c r="F1332" s="7">
        <v>42542</v>
      </c>
      <c r="G1332" t="s">
        <v>587</v>
      </c>
      <c r="H1332">
        <v>-3.1</v>
      </c>
      <c r="J1332" t="s">
        <v>12</v>
      </c>
      <c r="K1332">
        <v>52815</v>
      </c>
      <c r="L1332" t="s">
        <v>15</v>
      </c>
      <c r="M1332" t="str">
        <f>M1329</f>
        <v>TSRA</v>
      </c>
      <c r="S1332" t="e">
        <f t="shared" si="78"/>
        <v>#VALUE!</v>
      </c>
      <c r="T1332"/>
      <c r="U1332"/>
      <c r="V1332" t="e">
        <f>SUMPRODUCT(--($D$2:M1331=M1332), --($B$2:K1331=52815),$H$2:Q1331)</f>
        <v>#VALUE!</v>
      </c>
      <c r="W1332" s="15"/>
      <c r="X1332" s="15"/>
      <c r="Y1332" s="15"/>
      <c r="Z1332" t="s">
        <v>243</v>
      </c>
      <c r="AB1332" t="s">
        <v>244</v>
      </c>
      <c r="AC1332" s="7">
        <f>AC1329</f>
        <v>42537</v>
      </c>
      <c r="AD1332" t="str">
        <f>M1332&amp;" - "&amp;L1332&amp;" - "&amp;J1332&amp;" - "&amp;K1332</f>
        <v>TSRA - Div - Mt - 52815</v>
      </c>
      <c r="AG1332" s="13">
        <f>-AG1331</f>
        <v>0</v>
      </c>
      <c r="AI1332" t="str">
        <f t="shared" si="79"/>
        <v>Dividend from TSRA - Mt - 52815</v>
      </c>
      <c r="AK1332" s="18"/>
      <c r="AL1332" s="19"/>
      <c r="AM1332" s="20"/>
      <c r="AN1332" s="20"/>
      <c r="AO1332" s="21"/>
      <c r="AP1332" s="22"/>
    </row>
    <row r="1333" spans="1:42" hidden="1" x14ac:dyDescent="0.35">
      <c r="A1333" t="s">
        <v>845</v>
      </c>
      <c r="B1333" t="s">
        <v>34</v>
      </c>
      <c r="C1333" t="s">
        <v>12</v>
      </c>
      <c r="D1333">
        <v>112414</v>
      </c>
      <c r="F1333" s="7">
        <v>42542</v>
      </c>
      <c r="G1333" t="s">
        <v>587</v>
      </c>
      <c r="H1333">
        <v>0</v>
      </c>
      <c r="J1333" t="s">
        <v>12</v>
      </c>
      <c r="K1333">
        <v>112414</v>
      </c>
      <c r="L1333" t="s">
        <v>15</v>
      </c>
      <c r="M1333" t="str">
        <f>M1332</f>
        <v>TSRA</v>
      </c>
      <c r="N1333" s="12">
        <f>AL1332</f>
        <v>0</v>
      </c>
      <c r="O1333" s="12" t="e">
        <f>LEFT(N1333,(FIND(" ",N1333,1)-1))</f>
        <v>#VALUE!</v>
      </c>
      <c r="P1333" s="12" t="e">
        <f>_xlfn.NUMBERVALUE(O1333)=S1333</f>
        <v>#VALUE!</v>
      </c>
      <c r="S1333" t="e">
        <f t="shared" si="78"/>
        <v>#VALUE!</v>
      </c>
      <c r="T1333"/>
      <c r="U1333"/>
      <c r="V1333" t="e">
        <f>SUMPRODUCT(--($D$2:M1332=M1333), --($B$2:K1332=52815),$H$2:Q1332)</f>
        <v>#VALUE!</v>
      </c>
      <c r="W1333" s="15"/>
      <c r="X1333" s="15"/>
      <c r="Y1333" s="15"/>
      <c r="Z1333" t="s">
        <v>243</v>
      </c>
      <c r="AB1333" t="s">
        <v>244</v>
      </c>
      <c r="AC1333" s="7">
        <f>AC1332</f>
        <v>42537</v>
      </c>
      <c r="AD1333" t="str">
        <f>M1333&amp;" - "&amp;L1333&amp;" - "&amp;J1333&amp;" - "&amp;K1333</f>
        <v>TSRA - Div - Mt - 112414</v>
      </c>
      <c r="AG1333" s="13">
        <f>-AG1332</f>
        <v>0</v>
      </c>
      <c r="AI1333" t="str">
        <f t="shared" si="79"/>
        <v>Dividend from TSRA - Mt - 112414</v>
      </c>
      <c r="AK1333" s="18"/>
      <c r="AL1333" s="19"/>
      <c r="AM1333" s="20"/>
      <c r="AN1333" s="20"/>
      <c r="AO1333" s="21"/>
      <c r="AP1333" s="22"/>
    </row>
    <row r="1334" spans="1:42" hidden="1" x14ac:dyDescent="0.35">
      <c r="A1334" t="s">
        <v>845</v>
      </c>
      <c r="B1334" t="s">
        <v>34</v>
      </c>
      <c r="C1334" t="s">
        <v>12</v>
      </c>
      <c r="D1334">
        <v>112414</v>
      </c>
      <c r="F1334" s="7">
        <v>42542</v>
      </c>
      <c r="G1334" t="s">
        <v>102</v>
      </c>
      <c r="H1334">
        <v>0</v>
      </c>
      <c r="J1334" t="s">
        <v>12</v>
      </c>
      <c r="K1334">
        <v>112414</v>
      </c>
      <c r="L1334" t="s">
        <v>15</v>
      </c>
      <c r="M1334" t="s">
        <v>34</v>
      </c>
      <c r="N1334" s="12" t="s">
        <v>249</v>
      </c>
      <c r="R1334" s="13" t="e">
        <f>ROUND(IF(K1334=112414,W1334,IF(K1334=22115,X1334,Y1334))*AP1334,2)</f>
        <v>#VALUE!</v>
      </c>
      <c r="S1334" t="e">
        <f t="shared" si="78"/>
        <v>#VALUE!</v>
      </c>
      <c r="T1334"/>
      <c r="U1334"/>
      <c r="V1334" t="e">
        <f>SUMPRODUCT(--($D$2:M1333=M1334), --($B$2:K1333=52815),$H$2:Q1333)</f>
        <v>#VALUE!</v>
      </c>
      <c r="W1334" s="15" t="e">
        <f>T1334/S1334</f>
        <v>#VALUE!</v>
      </c>
      <c r="X1334" s="15" t="e">
        <f>U1334/S1334</f>
        <v>#VALUE!</v>
      </c>
      <c r="Y1334" s="15" t="e">
        <f>V1334/S1334</f>
        <v>#VALUE!</v>
      </c>
      <c r="Z1334" t="s">
        <v>243</v>
      </c>
      <c r="AB1334" t="s">
        <v>244</v>
      </c>
      <c r="AC1334" s="7">
        <f>AK1334</f>
        <v>42542</v>
      </c>
      <c r="AD1334" t="s">
        <v>102</v>
      </c>
      <c r="AF1334" t="str">
        <f>"Cash From "&amp;AI1334</f>
        <v>Cash From Dividend from GME - Mt - 112414</v>
      </c>
      <c r="AG1334" s="16" t="e">
        <f>R1334</f>
        <v>#VALUE!</v>
      </c>
      <c r="AI1334" t="str">
        <f t="shared" si="79"/>
        <v>Dividend from GME - Mt - 112414</v>
      </c>
      <c r="AK1334" s="18">
        <v>42542</v>
      </c>
      <c r="AL1334" s="19" t="s">
        <v>506</v>
      </c>
      <c r="AM1334" s="20" t="s">
        <v>328</v>
      </c>
      <c r="AN1334" s="20" t="s">
        <v>329</v>
      </c>
      <c r="AO1334" s="21" t="s">
        <v>329</v>
      </c>
      <c r="AP1334" s="22">
        <v>3.1</v>
      </c>
    </row>
    <row r="1335" spans="1:42" hidden="1" x14ac:dyDescent="0.35">
      <c r="A1335" t="s">
        <v>845</v>
      </c>
      <c r="B1335" t="s">
        <v>81</v>
      </c>
      <c r="C1335" t="s">
        <v>13</v>
      </c>
      <c r="D1335">
        <v>40716</v>
      </c>
      <c r="F1335" s="7">
        <v>42542</v>
      </c>
      <c r="G1335" t="s">
        <v>210</v>
      </c>
      <c r="H1335">
        <v>2.04</v>
      </c>
      <c r="J1335" t="s">
        <v>13</v>
      </c>
      <c r="K1335">
        <v>40716</v>
      </c>
      <c r="L1335" t="s">
        <v>15</v>
      </c>
      <c r="M1335" t="s">
        <v>81</v>
      </c>
      <c r="N1335" s="12" t="s">
        <v>249</v>
      </c>
      <c r="O1335" s="12">
        <v>2.04</v>
      </c>
      <c r="P1335" s="46">
        <v>42542</v>
      </c>
      <c r="S1335"/>
      <c r="T1335"/>
      <c r="U1335"/>
      <c r="V1335"/>
      <c r="W1335" s="15"/>
      <c r="X1335" s="15"/>
      <c r="Y1335" s="15"/>
      <c r="Z1335" t="s">
        <v>243</v>
      </c>
      <c r="AB1335" t="s">
        <v>244</v>
      </c>
      <c r="AC1335" s="7">
        <f>P1335</f>
        <v>42542</v>
      </c>
      <c r="AD1335" t="s">
        <v>210</v>
      </c>
      <c r="AF1335" t="str">
        <f>"Cash From "&amp;AI1335</f>
        <v>Cash From Dividend from ILG - Rh - 40716</v>
      </c>
      <c r="AG1335" s="16">
        <f>O1335</f>
        <v>2.04</v>
      </c>
      <c r="AI1335" t="str">
        <f t="shared" si="79"/>
        <v>Dividend from ILG - Rh - 40716</v>
      </c>
      <c r="AK1335" s="18"/>
      <c r="AL1335" s="19"/>
      <c r="AM1335" s="20"/>
      <c r="AN1335" s="20"/>
      <c r="AO1335" s="21"/>
      <c r="AP1335" s="22">
        <v>2.58</v>
      </c>
    </row>
    <row r="1336" spans="1:42" hidden="1" x14ac:dyDescent="0.35">
      <c r="A1336" t="s">
        <v>845</v>
      </c>
      <c r="B1336" t="s">
        <v>81</v>
      </c>
      <c r="C1336" t="s">
        <v>13</v>
      </c>
      <c r="D1336">
        <v>40716</v>
      </c>
      <c r="F1336" s="7">
        <v>42542</v>
      </c>
      <c r="G1336" t="s">
        <v>587</v>
      </c>
      <c r="H1336">
        <v>-2.04</v>
      </c>
      <c r="J1336" t="s">
        <v>13</v>
      </c>
      <c r="K1336">
        <v>40716</v>
      </c>
      <c r="L1336" t="s">
        <v>15</v>
      </c>
      <c r="M1336" t="s">
        <v>81</v>
      </c>
      <c r="S1336"/>
      <c r="T1336"/>
      <c r="U1336"/>
      <c r="V1336"/>
      <c r="W1336" s="15"/>
      <c r="X1336" s="15"/>
      <c r="Y1336" s="15"/>
      <c r="Z1336" t="s">
        <v>243</v>
      </c>
      <c r="AB1336" t="s">
        <v>244</v>
      </c>
      <c r="AC1336" s="7">
        <f>AC1335</f>
        <v>42542</v>
      </c>
      <c r="AD1336" t="str">
        <f>M1336&amp;" - "&amp;L1336&amp;" - "&amp;J1336&amp;" - "&amp;K1336</f>
        <v>ILG - Div - Rh - 40716</v>
      </c>
      <c r="AG1336" s="13">
        <f>-AG1335</f>
        <v>-2.04</v>
      </c>
      <c r="AI1336" t="str">
        <f t="shared" si="79"/>
        <v>Dividend from ILG - Rh - 40716</v>
      </c>
      <c r="AK1336" s="35"/>
      <c r="AL1336" s="35"/>
      <c r="AM1336" s="35"/>
      <c r="AN1336" s="35"/>
      <c r="AO1336" s="35"/>
      <c r="AP1336" s="35"/>
    </row>
    <row r="1337" spans="1:42" hidden="1" x14ac:dyDescent="0.35">
      <c r="A1337" t="s">
        <v>317</v>
      </c>
      <c r="C1337" t="s">
        <v>13</v>
      </c>
      <c r="F1337" s="7">
        <v>42544</v>
      </c>
      <c r="G1337" t="s">
        <v>101</v>
      </c>
      <c r="H1337">
        <v>4.25</v>
      </c>
      <c r="S1337"/>
      <c r="T1337"/>
      <c r="U1337"/>
      <c r="V1337"/>
      <c r="W1337" s="15"/>
      <c r="X1337" s="15"/>
      <c r="Y1337" s="15"/>
      <c r="Z1337" t="s">
        <v>243</v>
      </c>
      <c r="AB1337" t="s">
        <v>244</v>
      </c>
      <c r="AC1337" s="7">
        <f>AC1336</f>
        <v>42542</v>
      </c>
      <c r="AD1337" t="s">
        <v>101</v>
      </c>
      <c r="AG1337" s="13">
        <f>-AG1336</f>
        <v>2.04</v>
      </c>
      <c r="AI1337" t="s">
        <v>318</v>
      </c>
      <c r="AK1337" s="35"/>
      <c r="AL1337" s="35"/>
      <c r="AM1337" s="35"/>
      <c r="AN1337" s="35"/>
      <c r="AO1337" s="35"/>
      <c r="AP1337" s="35"/>
    </row>
    <row r="1338" spans="1:42" hidden="1" x14ac:dyDescent="0.35">
      <c r="A1338" t="s">
        <v>317</v>
      </c>
      <c r="C1338" t="s">
        <v>13</v>
      </c>
      <c r="F1338" s="7">
        <v>42544</v>
      </c>
      <c r="G1338" t="s">
        <v>210</v>
      </c>
      <c r="H1338">
        <v>-4.25</v>
      </c>
      <c r="O1338" s="12">
        <v>4.25</v>
      </c>
      <c r="P1338" s="46">
        <v>42544</v>
      </c>
      <c r="S1338"/>
      <c r="T1338"/>
      <c r="U1338"/>
      <c r="V1338"/>
      <c r="W1338" s="15"/>
      <c r="X1338" s="15"/>
      <c r="Y1338" s="15"/>
      <c r="Z1338" t="s">
        <v>243</v>
      </c>
      <c r="AB1338" t="s">
        <v>244</v>
      </c>
      <c r="AC1338" s="7">
        <f>P1338</f>
        <v>42544</v>
      </c>
      <c r="AD1338" t="s">
        <v>210</v>
      </c>
      <c r="AF1338" t="s">
        <v>317</v>
      </c>
      <c r="AG1338" s="13">
        <f>-O1338</f>
        <v>-4.25</v>
      </c>
      <c r="AI1338" t="s">
        <v>318</v>
      </c>
      <c r="AK1338" s="35"/>
      <c r="AL1338" s="35"/>
      <c r="AM1338" s="35"/>
      <c r="AN1338" s="35"/>
      <c r="AO1338" s="35"/>
      <c r="AP1338" s="35"/>
    </row>
    <row r="1339" spans="1:42" hidden="1" x14ac:dyDescent="0.35">
      <c r="A1339" t="s">
        <v>845</v>
      </c>
      <c r="B1339" t="s">
        <v>65</v>
      </c>
      <c r="C1339" t="s">
        <v>12</v>
      </c>
      <c r="D1339">
        <v>22115</v>
      </c>
      <c r="F1339" s="7">
        <v>42550</v>
      </c>
      <c r="G1339" t="s">
        <v>587</v>
      </c>
      <c r="H1339">
        <v>0</v>
      </c>
      <c r="J1339" t="s">
        <v>12</v>
      </c>
      <c r="K1339">
        <v>22115</v>
      </c>
      <c r="L1339" t="s">
        <v>15</v>
      </c>
      <c r="M1339" t="str">
        <f>M1336</f>
        <v>ILG</v>
      </c>
      <c r="S1339" t="e">
        <f t="shared" ref="S1339:S1356" si="80">SUM(T1339:V1339)</f>
        <v>#VALUE!</v>
      </c>
      <c r="T1339"/>
      <c r="U1339"/>
      <c r="V1339" t="e">
        <f>SUMPRODUCT(--($D$2:M1338=M1339), --($B$2:K1338=52815),$H$2:Q1338)</f>
        <v>#VALUE!</v>
      </c>
      <c r="W1339" s="15"/>
      <c r="X1339" s="15"/>
      <c r="Y1339" s="15"/>
      <c r="Z1339" t="s">
        <v>243</v>
      </c>
      <c r="AB1339" t="s">
        <v>244</v>
      </c>
      <c r="AC1339" s="7">
        <f>AC1336</f>
        <v>42542</v>
      </c>
      <c r="AD1339" t="str">
        <f>M1339&amp;" - "&amp;L1339&amp;" - "&amp;J1339&amp;" - "&amp;K1339</f>
        <v>ILG - Div - Mt - 22115</v>
      </c>
      <c r="AG1339" s="13">
        <f>-AG1338</f>
        <v>4.25</v>
      </c>
      <c r="AI1339" t="str">
        <f t="shared" ref="AI1339:AI1360" si="81">"Dividend from "&amp;M1339&amp;" - "&amp;J1339&amp;" - "&amp;K1339</f>
        <v>Dividend from ILG - Mt - 22115</v>
      </c>
      <c r="AK1339" s="18"/>
      <c r="AL1339" s="19"/>
      <c r="AM1339" s="20"/>
      <c r="AN1339" s="20"/>
      <c r="AO1339" s="21"/>
      <c r="AP1339" s="22"/>
    </row>
    <row r="1340" spans="1:42" hidden="1" x14ac:dyDescent="0.35">
      <c r="A1340" t="s">
        <v>845</v>
      </c>
      <c r="B1340" t="s">
        <v>65</v>
      </c>
      <c r="C1340" t="s">
        <v>12</v>
      </c>
      <c r="D1340">
        <v>22115</v>
      </c>
      <c r="F1340" s="7">
        <v>42550</v>
      </c>
      <c r="G1340" t="s">
        <v>102</v>
      </c>
      <c r="H1340">
        <v>0</v>
      </c>
      <c r="J1340" t="s">
        <v>12</v>
      </c>
      <c r="K1340">
        <v>22115</v>
      </c>
      <c r="L1340" t="s">
        <v>15</v>
      </c>
      <c r="M1340">
        <f>M1338</f>
        <v>0</v>
      </c>
      <c r="N1340" s="12" t="s">
        <v>249</v>
      </c>
      <c r="R1340" s="13" t="e">
        <f>ROUND(IF(K1340=112414,W1340,IF(K1340=22115,X1340,Y1340))*AP1338,2)</f>
        <v>#VALUE!</v>
      </c>
      <c r="S1340" t="e">
        <f t="shared" si="80"/>
        <v>#VALUE!</v>
      </c>
      <c r="T1340"/>
      <c r="U1340"/>
      <c r="V1340" t="e">
        <f>SUMPRODUCT(--($D$2:M1339=M1340), --($B$2:K1339=52815),$H$2:Q1339)</f>
        <v>#VALUE!</v>
      </c>
      <c r="W1340" s="15" t="e">
        <f>T1340/S1340</f>
        <v>#VALUE!</v>
      </c>
      <c r="X1340" s="15" t="e">
        <f>U1340/S1340</f>
        <v>#VALUE!</v>
      </c>
      <c r="Y1340" s="15" t="e">
        <f>V1340/S1340</f>
        <v>#VALUE!</v>
      </c>
      <c r="Z1340" t="s">
        <v>243</v>
      </c>
      <c r="AB1340" t="s">
        <v>244</v>
      </c>
      <c r="AC1340" s="7">
        <f>AC1338</f>
        <v>42544</v>
      </c>
      <c r="AD1340" t="s">
        <v>102</v>
      </c>
      <c r="AF1340" t="str">
        <f>"Cash From "&amp;AI1340</f>
        <v>Cash From Dividend from 0 - Mt - 22115</v>
      </c>
      <c r="AG1340" s="16" t="e">
        <f>R1340</f>
        <v>#VALUE!</v>
      </c>
      <c r="AI1340" t="str">
        <f t="shared" si="81"/>
        <v>Dividend from 0 - Mt - 22115</v>
      </c>
      <c r="AK1340" s="18"/>
      <c r="AL1340" s="19"/>
      <c r="AM1340" s="20"/>
      <c r="AN1340" s="20"/>
      <c r="AO1340" s="21"/>
      <c r="AP1340" s="22"/>
    </row>
    <row r="1341" spans="1:42" hidden="1" x14ac:dyDescent="0.35">
      <c r="A1341" t="s">
        <v>845</v>
      </c>
      <c r="B1341" t="s">
        <v>65</v>
      </c>
      <c r="C1341" t="s">
        <v>12</v>
      </c>
      <c r="D1341">
        <v>52815</v>
      </c>
      <c r="F1341" s="7">
        <v>42550</v>
      </c>
      <c r="G1341" t="s">
        <v>102</v>
      </c>
      <c r="H1341">
        <v>1.41</v>
      </c>
      <c r="J1341" t="s">
        <v>12</v>
      </c>
      <c r="K1341">
        <v>52815</v>
      </c>
      <c r="L1341" t="s">
        <v>15</v>
      </c>
      <c r="M1341" t="str">
        <f>M1339</f>
        <v>ILG</v>
      </c>
      <c r="N1341" s="12" t="s">
        <v>249</v>
      </c>
      <c r="R1341" s="13">
        <f>AP1337-R1337-R1339</f>
        <v>0</v>
      </c>
      <c r="S1341" t="e">
        <f t="shared" si="80"/>
        <v>#VALUE!</v>
      </c>
      <c r="T1341"/>
      <c r="U1341"/>
      <c r="V1341" t="e">
        <f>SUMPRODUCT(--($D$2:M1340=M1341), --($B$2:K1340=52815),$H$2:Q1340)</f>
        <v>#VALUE!</v>
      </c>
      <c r="W1341" s="15" t="e">
        <f>T1341/S1341</f>
        <v>#VALUE!</v>
      </c>
      <c r="X1341" s="15" t="e">
        <f>U1341/S1341</f>
        <v>#VALUE!</v>
      </c>
      <c r="Y1341" s="15" t="e">
        <f>V1341/S1341</f>
        <v>#VALUE!</v>
      </c>
      <c r="Z1341" t="s">
        <v>243</v>
      </c>
      <c r="AB1341" t="s">
        <v>244</v>
      </c>
      <c r="AC1341" s="7">
        <f>AC1339</f>
        <v>42542</v>
      </c>
      <c r="AD1341" t="s">
        <v>102</v>
      </c>
      <c r="AF1341" t="str">
        <f>"Cash From "&amp;AI1341</f>
        <v>Cash From Dividend from ILG - Mt - 52815</v>
      </c>
      <c r="AG1341" s="16">
        <f>R1341</f>
        <v>0</v>
      </c>
      <c r="AI1341" t="str">
        <f t="shared" si="81"/>
        <v>Dividend from ILG - Mt - 52815</v>
      </c>
      <c r="AK1341" s="18"/>
      <c r="AL1341" s="19"/>
      <c r="AM1341" s="20"/>
      <c r="AN1341" s="20"/>
      <c r="AO1341" s="21"/>
      <c r="AP1341" s="22"/>
    </row>
    <row r="1342" spans="1:42" hidden="1" x14ac:dyDescent="0.35">
      <c r="A1342" t="s">
        <v>845</v>
      </c>
      <c r="B1342" t="s">
        <v>65</v>
      </c>
      <c r="C1342" t="s">
        <v>12</v>
      </c>
      <c r="D1342">
        <v>52815</v>
      </c>
      <c r="F1342" s="7">
        <v>42550</v>
      </c>
      <c r="G1342" t="s">
        <v>587</v>
      </c>
      <c r="H1342">
        <v>-1.41</v>
      </c>
      <c r="J1342" t="s">
        <v>12</v>
      </c>
      <c r="K1342">
        <v>52815</v>
      </c>
      <c r="L1342" t="s">
        <v>15</v>
      </c>
      <c r="M1342" t="str">
        <f>M1339</f>
        <v>ILG</v>
      </c>
      <c r="S1342" t="e">
        <f t="shared" si="80"/>
        <v>#VALUE!</v>
      </c>
      <c r="T1342"/>
      <c r="U1342"/>
      <c r="V1342" t="e">
        <f>SUMPRODUCT(--($D$2:M1341=M1342), --($B$2:K1341=52815),$H$2:Q1341)</f>
        <v>#VALUE!</v>
      </c>
      <c r="W1342" s="15"/>
      <c r="X1342" s="15"/>
      <c r="Y1342" s="15"/>
      <c r="Z1342" t="s">
        <v>243</v>
      </c>
      <c r="AB1342" t="s">
        <v>244</v>
      </c>
      <c r="AC1342" s="7">
        <f>AC1339</f>
        <v>42542</v>
      </c>
      <c r="AD1342" t="str">
        <f>M1342&amp;" - "&amp;L1342&amp;" - "&amp;J1342&amp;" - "&amp;K1342</f>
        <v>ILG - Div - Mt - 52815</v>
      </c>
      <c r="AG1342" s="13">
        <f>-AG1341</f>
        <v>0</v>
      </c>
      <c r="AI1342" t="str">
        <f t="shared" si="81"/>
        <v>Dividend from ILG - Mt - 52815</v>
      </c>
      <c r="AK1342" s="18"/>
      <c r="AL1342" s="19"/>
      <c r="AM1342" s="20"/>
      <c r="AN1342" s="20"/>
      <c r="AO1342" s="21"/>
      <c r="AP1342" s="22"/>
    </row>
    <row r="1343" spans="1:42" hidden="1" x14ac:dyDescent="0.35">
      <c r="A1343" t="s">
        <v>845</v>
      </c>
      <c r="B1343" t="s">
        <v>65</v>
      </c>
      <c r="C1343" t="s">
        <v>12</v>
      </c>
      <c r="D1343">
        <v>112414</v>
      </c>
      <c r="F1343" s="7">
        <v>42550</v>
      </c>
      <c r="G1343" t="s">
        <v>587</v>
      </c>
      <c r="H1343">
        <v>0</v>
      </c>
      <c r="J1343" t="s">
        <v>12</v>
      </c>
      <c r="K1343">
        <v>112414</v>
      </c>
      <c r="L1343" t="s">
        <v>15</v>
      </c>
      <c r="M1343" t="str">
        <f>M1342</f>
        <v>ILG</v>
      </c>
      <c r="N1343" s="12">
        <f>AL1342</f>
        <v>0</v>
      </c>
      <c r="O1343" s="12" t="e">
        <f>LEFT(N1343,(FIND(" ",N1343,1)-1))</f>
        <v>#VALUE!</v>
      </c>
      <c r="P1343" s="12" t="e">
        <f>_xlfn.NUMBERVALUE(O1343)=S1343</f>
        <v>#VALUE!</v>
      </c>
      <c r="S1343" t="e">
        <f t="shared" si="80"/>
        <v>#VALUE!</v>
      </c>
      <c r="T1343"/>
      <c r="U1343"/>
      <c r="V1343" t="e">
        <f>SUMPRODUCT(--($D$2:M1342=M1343), --($B$2:K1342=52815),$H$2:Q1342)</f>
        <v>#VALUE!</v>
      </c>
      <c r="W1343" s="15"/>
      <c r="X1343" s="15"/>
      <c r="Y1343" s="15"/>
      <c r="Z1343" t="s">
        <v>243</v>
      </c>
      <c r="AB1343" t="s">
        <v>244</v>
      </c>
      <c r="AC1343" s="7">
        <f>AC1342</f>
        <v>42542</v>
      </c>
      <c r="AD1343" t="str">
        <f>M1343&amp;" - "&amp;L1343&amp;" - "&amp;J1343&amp;" - "&amp;K1343</f>
        <v>ILG - Div - Mt - 112414</v>
      </c>
      <c r="AG1343" s="13">
        <f>-AG1342</f>
        <v>0</v>
      </c>
      <c r="AI1343" t="str">
        <f t="shared" si="81"/>
        <v>Dividend from ILG - Mt - 112414</v>
      </c>
      <c r="AK1343" s="18"/>
      <c r="AL1343" s="19"/>
      <c r="AM1343" s="20"/>
      <c r="AN1343" s="20"/>
      <c r="AO1343" s="21"/>
      <c r="AP1343" s="22"/>
    </row>
    <row r="1344" spans="1:42" hidden="1" x14ac:dyDescent="0.35">
      <c r="A1344" t="s">
        <v>845</v>
      </c>
      <c r="B1344" t="s">
        <v>65</v>
      </c>
      <c r="C1344" t="s">
        <v>12</v>
      </c>
      <c r="D1344">
        <v>112414</v>
      </c>
      <c r="F1344" s="7">
        <v>42550</v>
      </c>
      <c r="G1344" t="s">
        <v>102</v>
      </c>
      <c r="H1344">
        <v>0</v>
      </c>
      <c r="J1344" t="s">
        <v>12</v>
      </c>
      <c r="K1344">
        <v>112414</v>
      </c>
      <c r="L1344" t="s">
        <v>15</v>
      </c>
      <c r="M1344" t="s">
        <v>65</v>
      </c>
      <c r="N1344" s="12" t="s">
        <v>249</v>
      </c>
      <c r="R1344" s="13" t="e">
        <f>ROUND(IF(K1344=112414,W1344,IF(K1344=22115,X1344,Y1344))*AP1344,2)</f>
        <v>#VALUE!</v>
      </c>
      <c r="S1344" t="e">
        <f t="shared" si="80"/>
        <v>#VALUE!</v>
      </c>
      <c r="T1344"/>
      <c r="U1344"/>
      <c r="V1344" t="e">
        <f>SUMPRODUCT(--($D$2:M1343=M1344), --($B$2:K1343=52815),$H$2:Q1343)</f>
        <v>#VALUE!</v>
      </c>
      <c r="W1344" s="15" t="e">
        <f>T1344/S1344</f>
        <v>#VALUE!</v>
      </c>
      <c r="X1344" s="15" t="e">
        <f>U1344/S1344</f>
        <v>#VALUE!</v>
      </c>
      <c r="Y1344" s="15" t="e">
        <f>V1344/S1344</f>
        <v>#VALUE!</v>
      </c>
      <c r="Z1344" t="s">
        <v>243</v>
      </c>
      <c r="AB1344" t="s">
        <v>244</v>
      </c>
      <c r="AC1344" s="7">
        <f>AK1344</f>
        <v>42550</v>
      </c>
      <c r="AD1344" t="s">
        <v>102</v>
      </c>
      <c r="AF1344" t="str">
        <f>"Cash From "&amp;AI1344</f>
        <v>Cash From Dividend from GILD - Mt - 112414</v>
      </c>
      <c r="AG1344" s="16" t="e">
        <f>R1344</f>
        <v>#VALUE!</v>
      </c>
      <c r="AI1344" t="str">
        <f t="shared" si="81"/>
        <v>Dividend from GILD - Mt - 112414</v>
      </c>
      <c r="AK1344" s="18">
        <v>42550</v>
      </c>
      <c r="AL1344" s="19" t="s">
        <v>507</v>
      </c>
      <c r="AM1344" s="20" t="s">
        <v>328</v>
      </c>
      <c r="AN1344" s="20" t="s">
        <v>329</v>
      </c>
      <c r="AO1344" s="21" t="s">
        <v>329</v>
      </c>
      <c r="AP1344" s="22">
        <v>1.41</v>
      </c>
    </row>
    <row r="1345" spans="1:42" hidden="1" x14ac:dyDescent="0.35">
      <c r="A1345" t="s">
        <v>845</v>
      </c>
      <c r="B1345" t="s">
        <v>66</v>
      </c>
      <c r="C1345" t="s">
        <v>12</v>
      </c>
      <c r="D1345">
        <v>22115</v>
      </c>
      <c r="F1345" s="7">
        <v>42552</v>
      </c>
      <c r="G1345" t="s">
        <v>587</v>
      </c>
      <c r="H1345">
        <v>0</v>
      </c>
      <c r="J1345" t="s">
        <v>12</v>
      </c>
      <c r="K1345">
        <v>22115</v>
      </c>
      <c r="L1345" t="s">
        <v>15</v>
      </c>
      <c r="M1345" t="str">
        <f>M1342</f>
        <v>ILG</v>
      </c>
      <c r="S1345" t="e">
        <f t="shared" si="80"/>
        <v>#VALUE!</v>
      </c>
      <c r="T1345"/>
      <c r="U1345"/>
      <c r="V1345" t="e">
        <f>SUMPRODUCT(--($D$2:M1344=M1345), --($B$2:K1344=52815),$H$2:Q1344)</f>
        <v>#VALUE!</v>
      </c>
      <c r="W1345" s="15"/>
      <c r="X1345" s="15"/>
      <c r="Y1345" s="15"/>
      <c r="Z1345" t="s">
        <v>243</v>
      </c>
      <c r="AB1345" t="s">
        <v>244</v>
      </c>
      <c r="AC1345" s="7">
        <f>AC1342</f>
        <v>42542</v>
      </c>
      <c r="AD1345" t="str">
        <f>M1345&amp;" - "&amp;L1345&amp;" - "&amp;J1345&amp;" - "&amp;K1345</f>
        <v>ILG - Div - Mt - 22115</v>
      </c>
      <c r="AG1345" s="13" t="e">
        <f>-AG1344</f>
        <v>#VALUE!</v>
      </c>
      <c r="AI1345" t="str">
        <f t="shared" si="81"/>
        <v>Dividend from ILG - Mt - 22115</v>
      </c>
      <c r="AK1345" s="18"/>
      <c r="AL1345" s="19"/>
      <c r="AM1345" s="20"/>
      <c r="AN1345" s="20"/>
      <c r="AO1345" s="21"/>
      <c r="AP1345" s="22"/>
    </row>
    <row r="1346" spans="1:42" hidden="1" x14ac:dyDescent="0.35">
      <c r="A1346" t="s">
        <v>845</v>
      </c>
      <c r="B1346" t="s">
        <v>66</v>
      </c>
      <c r="C1346" t="s">
        <v>12</v>
      </c>
      <c r="D1346">
        <v>22115</v>
      </c>
      <c r="F1346" s="7">
        <v>42552</v>
      </c>
      <c r="G1346" t="s">
        <v>102</v>
      </c>
      <c r="H1346">
        <v>0</v>
      </c>
      <c r="J1346" t="s">
        <v>12</v>
      </c>
      <c r="K1346">
        <v>22115</v>
      </c>
      <c r="L1346" t="s">
        <v>15</v>
      </c>
      <c r="M1346" t="str">
        <f>M1344</f>
        <v>GILD</v>
      </c>
      <c r="N1346" s="12" t="s">
        <v>249</v>
      </c>
      <c r="R1346" s="13" t="e">
        <f>ROUND(IF(K1346=112414,W1346,IF(K1346=22115,X1346,Y1346))*AP1344,2)</f>
        <v>#VALUE!</v>
      </c>
      <c r="S1346" t="e">
        <f t="shared" si="80"/>
        <v>#VALUE!</v>
      </c>
      <c r="T1346"/>
      <c r="U1346"/>
      <c r="V1346" t="e">
        <f>SUMPRODUCT(--($D$2:M1345=M1346), --($B$2:K1345=52815),$H$2:Q1345)</f>
        <v>#VALUE!</v>
      </c>
      <c r="W1346" s="15" t="e">
        <f>T1346/S1346</f>
        <v>#VALUE!</v>
      </c>
      <c r="X1346" s="15" t="e">
        <f>U1346/S1346</f>
        <v>#VALUE!</v>
      </c>
      <c r="Y1346" s="15" t="e">
        <f>V1346/S1346</f>
        <v>#VALUE!</v>
      </c>
      <c r="Z1346" t="s">
        <v>243</v>
      </c>
      <c r="AB1346" t="s">
        <v>244</v>
      </c>
      <c r="AC1346" s="7">
        <f>AC1344</f>
        <v>42550</v>
      </c>
      <c r="AD1346" t="s">
        <v>102</v>
      </c>
      <c r="AF1346" t="str">
        <f>"Cash From "&amp;AI1346</f>
        <v>Cash From Dividend from GILD - Mt - 22115</v>
      </c>
      <c r="AG1346" s="16" t="e">
        <f>R1346</f>
        <v>#VALUE!</v>
      </c>
      <c r="AI1346" t="str">
        <f t="shared" si="81"/>
        <v>Dividend from GILD - Mt - 22115</v>
      </c>
      <c r="AK1346" s="18"/>
      <c r="AL1346" s="19"/>
      <c r="AM1346" s="20"/>
      <c r="AN1346" s="20"/>
      <c r="AO1346" s="21"/>
      <c r="AP1346" s="22"/>
    </row>
    <row r="1347" spans="1:42" hidden="1" x14ac:dyDescent="0.35">
      <c r="A1347" t="s">
        <v>845</v>
      </c>
      <c r="B1347" t="s">
        <v>51</v>
      </c>
      <c r="C1347" t="s">
        <v>12</v>
      </c>
      <c r="D1347">
        <v>22115</v>
      </c>
      <c r="F1347" s="7">
        <v>42552</v>
      </c>
      <c r="G1347" t="s">
        <v>587</v>
      </c>
      <c r="H1347">
        <v>0</v>
      </c>
      <c r="J1347" t="s">
        <v>12</v>
      </c>
      <c r="K1347">
        <v>22115</v>
      </c>
      <c r="L1347" t="s">
        <v>15</v>
      </c>
      <c r="M1347" t="str">
        <f>M1344</f>
        <v>GILD</v>
      </c>
      <c r="S1347" t="e">
        <f t="shared" si="80"/>
        <v>#VALUE!</v>
      </c>
      <c r="T1347"/>
      <c r="U1347"/>
      <c r="V1347" t="e">
        <f>SUMPRODUCT(--($D$2:M1346=M1347), --($B$2:K1346=52815),$H$2:Q1346)</f>
        <v>#VALUE!</v>
      </c>
      <c r="W1347" s="15"/>
      <c r="X1347" s="15"/>
      <c r="Y1347" s="15"/>
      <c r="Z1347" t="s">
        <v>243</v>
      </c>
      <c r="AB1347" t="s">
        <v>244</v>
      </c>
      <c r="AC1347" s="7">
        <f>AC1344</f>
        <v>42550</v>
      </c>
      <c r="AD1347" t="str">
        <f>M1347&amp;" - "&amp;L1347&amp;" - "&amp;J1347&amp;" - "&amp;K1347</f>
        <v>GILD - Div - Mt - 22115</v>
      </c>
      <c r="AG1347" s="13" t="e">
        <f>-AG1346</f>
        <v>#VALUE!</v>
      </c>
      <c r="AI1347" t="str">
        <f t="shared" si="81"/>
        <v>Dividend from GILD - Mt - 22115</v>
      </c>
      <c r="AK1347" s="18"/>
      <c r="AL1347" s="19"/>
      <c r="AM1347" s="20"/>
      <c r="AN1347" s="20"/>
      <c r="AO1347" s="21"/>
      <c r="AP1347" s="22"/>
    </row>
    <row r="1348" spans="1:42" hidden="1" x14ac:dyDescent="0.35">
      <c r="A1348" t="s">
        <v>845</v>
      </c>
      <c r="B1348" t="s">
        <v>51</v>
      </c>
      <c r="C1348" t="s">
        <v>12</v>
      </c>
      <c r="D1348">
        <v>22115</v>
      </c>
      <c r="F1348" s="7">
        <v>42552</v>
      </c>
      <c r="G1348" t="s">
        <v>102</v>
      </c>
      <c r="H1348">
        <v>0</v>
      </c>
      <c r="J1348" t="s">
        <v>12</v>
      </c>
      <c r="K1348">
        <v>22115</v>
      </c>
      <c r="L1348" t="s">
        <v>15</v>
      </c>
      <c r="M1348" t="str">
        <f>M1346</f>
        <v>GILD</v>
      </c>
      <c r="N1348" s="12" t="s">
        <v>249</v>
      </c>
      <c r="R1348" s="13" t="e">
        <f>ROUND(IF(K1348=112414,W1348,IF(K1348=22115,X1348,Y1348))*AP1346,2)</f>
        <v>#VALUE!</v>
      </c>
      <c r="S1348" t="e">
        <f t="shared" si="80"/>
        <v>#VALUE!</v>
      </c>
      <c r="T1348"/>
      <c r="U1348"/>
      <c r="V1348" t="e">
        <f>SUMPRODUCT(--($D$2:M1347=M1348), --($B$2:K1347=52815),$H$2:Q1347)</f>
        <v>#VALUE!</v>
      </c>
      <c r="W1348" s="15" t="e">
        <f>T1348/S1348</f>
        <v>#VALUE!</v>
      </c>
      <c r="X1348" s="15" t="e">
        <f>U1348/S1348</f>
        <v>#VALUE!</v>
      </c>
      <c r="Y1348" s="15" t="e">
        <f>V1348/S1348</f>
        <v>#VALUE!</v>
      </c>
      <c r="Z1348" t="s">
        <v>243</v>
      </c>
      <c r="AB1348" t="s">
        <v>244</v>
      </c>
      <c r="AC1348" s="7">
        <f>AC1346</f>
        <v>42550</v>
      </c>
      <c r="AD1348" t="s">
        <v>102</v>
      </c>
      <c r="AF1348" t="str">
        <f>"Cash From "&amp;AI1348</f>
        <v>Cash From Dividend from GILD - Mt - 22115</v>
      </c>
      <c r="AG1348" s="16" t="e">
        <f>R1348</f>
        <v>#VALUE!</v>
      </c>
      <c r="AI1348" t="str">
        <f t="shared" si="81"/>
        <v>Dividend from GILD - Mt - 22115</v>
      </c>
      <c r="AK1348" s="18"/>
      <c r="AL1348" s="19"/>
      <c r="AM1348" s="20"/>
      <c r="AN1348" s="20"/>
      <c r="AO1348" s="21"/>
      <c r="AP1348" s="22"/>
    </row>
    <row r="1349" spans="1:42" hidden="1" x14ac:dyDescent="0.35">
      <c r="A1349" t="s">
        <v>845</v>
      </c>
      <c r="B1349" t="s">
        <v>66</v>
      </c>
      <c r="C1349" t="s">
        <v>12</v>
      </c>
      <c r="D1349">
        <v>52815</v>
      </c>
      <c r="F1349" s="7">
        <v>42552</v>
      </c>
      <c r="G1349" t="s">
        <v>102</v>
      </c>
      <c r="H1349">
        <v>2.31</v>
      </c>
      <c r="J1349" t="s">
        <v>12</v>
      </c>
      <c r="K1349">
        <v>52815</v>
      </c>
      <c r="L1349" t="s">
        <v>15</v>
      </c>
      <c r="M1349" t="str">
        <f>M1347</f>
        <v>GILD</v>
      </c>
      <c r="N1349" s="12" t="s">
        <v>249</v>
      </c>
      <c r="R1349" s="13">
        <f>AP1345-R1345-R1347</f>
        <v>0</v>
      </c>
      <c r="S1349" t="e">
        <f t="shared" si="80"/>
        <v>#VALUE!</v>
      </c>
      <c r="T1349"/>
      <c r="U1349"/>
      <c r="V1349" t="e">
        <f>SUMPRODUCT(--($D$2:M1348=M1349), --($B$2:K1348=52815),$H$2:Q1348)</f>
        <v>#VALUE!</v>
      </c>
      <c r="W1349" s="15" t="e">
        <f>T1349/S1349</f>
        <v>#VALUE!</v>
      </c>
      <c r="X1349" s="15" t="e">
        <f>U1349/S1349</f>
        <v>#VALUE!</v>
      </c>
      <c r="Y1349" s="15" t="e">
        <f>V1349/S1349</f>
        <v>#VALUE!</v>
      </c>
      <c r="Z1349" t="s">
        <v>243</v>
      </c>
      <c r="AB1349" t="s">
        <v>244</v>
      </c>
      <c r="AC1349" s="7">
        <f>AC1347</f>
        <v>42550</v>
      </c>
      <c r="AD1349" t="s">
        <v>102</v>
      </c>
      <c r="AF1349" t="str">
        <f>"Cash From "&amp;AI1349</f>
        <v>Cash From Dividend from GILD - Mt - 52815</v>
      </c>
      <c r="AG1349" s="16">
        <f>R1349</f>
        <v>0</v>
      </c>
      <c r="AI1349" t="str">
        <f t="shared" si="81"/>
        <v>Dividend from GILD - Mt - 52815</v>
      </c>
      <c r="AK1349" s="18"/>
      <c r="AL1349" s="19"/>
      <c r="AM1349" s="20"/>
      <c r="AN1349" s="20"/>
      <c r="AO1349" s="21"/>
      <c r="AP1349" s="22"/>
    </row>
    <row r="1350" spans="1:42" hidden="1" x14ac:dyDescent="0.35">
      <c r="A1350" t="s">
        <v>845</v>
      </c>
      <c r="B1350" t="s">
        <v>66</v>
      </c>
      <c r="C1350" t="s">
        <v>12</v>
      </c>
      <c r="D1350">
        <v>52815</v>
      </c>
      <c r="F1350" s="7">
        <v>42552</v>
      </c>
      <c r="G1350" t="s">
        <v>587</v>
      </c>
      <c r="H1350">
        <v>-2.31</v>
      </c>
      <c r="J1350" t="s">
        <v>12</v>
      </c>
      <c r="K1350">
        <v>52815</v>
      </c>
      <c r="L1350" t="s">
        <v>15</v>
      </c>
      <c r="M1350" t="str">
        <f>M1347</f>
        <v>GILD</v>
      </c>
      <c r="S1350" t="e">
        <f t="shared" si="80"/>
        <v>#VALUE!</v>
      </c>
      <c r="T1350"/>
      <c r="U1350"/>
      <c r="V1350" t="e">
        <f>SUMPRODUCT(--($D$2:M1349=M1350), --($B$2:K1349=52815),$H$2:Q1349)</f>
        <v>#VALUE!</v>
      </c>
      <c r="W1350" s="15"/>
      <c r="X1350" s="15"/>
      <c r="Y1350" s="15"/>
      <c r="Z1350" t="s">
        <v>243</v>
      </c>
      <c r="AB1350" t="s">
        <v>244</v>
      </c>
      <c r="AC1350" s="7">
        <f>AC1347</f>
        <v>42550</v>
      </c>
      <c r="AD1350" t="str">
        <f>M1350&amp;" - "&amp;L1350&amp;" - "&amp;J1350&amp;" - "&amp;K1350</f>
        <v>GILD - Div - Mt - 52815</v>
      </c>
      <c r="AG1350" s="13">
        <f>-AG1349</f>
        <v>0</v>
      </c>
      <c r="AI1350" t="str">
        <f t="shared" si="81"/>
        <v>Dividend from GILD - Mt - 52815</v>
      </c>
      <c r="AK1350" s="18"/>
      <c r="AL1350" s="19"/>
      <c r="AM1350" s="20"/>
      <c r="AN1350" s="20"/>
      <c r="AO1350" s="21"/>
      <c r="AP1350" s="22"/>
    </row>
    <row r="1351" spans="1:42" hidden="1" x14ac:dyDescent="0.35">
      <c r="A1351" t="s">
        <v>845</v>
      </c>
      <c r="B1351" t="s">
        <v>51</v>
      </c>
      <c r="C1351" t="s">
        <v>12</v>
      </c>
      <c r="D1351">
        <v>52815</v>
      </c>
      <c r="F1351" s="7">
        <v>42552</v>
      </c>
      <c r="G1351" t="s">
        <v>102</v>
      </c>
      <c r="H1351">
        <v>2</v>
      </c>
      <c r="J1351" t="s">
        <v>12</v>
      </c>
      <c r="K1351">
        <v>52815</v>
      </c>
      <c r="L1351" t="s">
        <v>15</v>
      </c>
      <c r="M1351" t="str">
        <f>M1349</f>
        <v>GILD</v>
      </c>
      <c r="N1351" s="12" t="s">
        <v>249</v>
      </c>
      <c r="R1351" s="13">
        <f>AP1347-R1347-R1349</f>
        <v>0</v>
      </c>
      <c r="S1351" t="e">
        <f t="shared" si="80"/>
        <v>#VALUE!</v>
      </c>
      <c r="T1351"/>
      <c r="U1351"/>
      <c r="V1351" t="e">
        <f>SUMPRODUCT(--($D$2:M1350=M1351), --($B$2:K1350=52815),$H$2:Q1350)</f>
        <v>#VALUE!</v>
      </c>
      <c r="W1351" s="15" t="e">
        <f>T1351/S1351</f>
        <v>#VALUE!</v>
      </c>
      <c r="X1351" s="15" t="e">
        <f>U1351/S1351</f>
        <v>#VALUE!</v>
      </c>
      <c r="Y1351" s="15" t="e">
        <f>V1351/S1351</f>
        <v>#VALUE!</v>
      </c>
      <c r="Z1351" t="s">
        <v>243</v>
      </c>
      <c r="AB1351" t="s">
        <v>244</v>
      </c>
      <c r="AC1351" s="7">
        <f>AC1349</f>
        <v>42550</v>
      </c>
      <c r="AD1351" t="s">
        <v>102</v>
      </c>
      <c r="AF1351" t="str">
        <f>"Cash From "&amp;AI1351</f>
        <v>Cash From Dividend from GILD - Mt - 52815</v>
      </c>
      <c r="AG1351" s="16">
        <f>R1351</f>
        <v>0</v>
      </c>
      <c r="AI1351" t="str">
        <f t="shared" si="81"/>
        <v>Dividend from GILD - Mt - 52815</v>
      </c>
      <c r="AK1351" s="18"/>
      <c r="AL1351" s="19"/>
      <c r="AM1351" s="20"/>
      <c r="AN1351" s="20"/>
      <c r="AO1351" s="21"/>
      <c r="AP1351" s="22"/>
    </row>
    <row r="1352" spans="1:42" hidden="1" x14ac:dyDescent="0.35">
      <c r="A1352" t="s">
        <v>845</v>
      </c>
      <c r="B1352" t="s">
        <v>51</v>
      </c>
      <c r="C1352" t="s">
        <v>12</v>
      </c>
      <c r="D1352">
        <v>52815</v>
      </c>
      <c r="F1352" s="7">
        <v>42552</v>
      </c>
      <c r="G1352" t="s">
        <v>587</v>
      </c>
      <c r="H1352">
        <v>-2</v>
      </c>
      <c r="J1352" t="s">
        <v>12</v>
      </c>
      <c r="K1352">
        <v>52815</v>
      </c>
      <c r="L1352" t="s">
        <v>15</v>
      </c>
      <c r="M1352" t="str">
        <f>M1349</f>
        <v>GILD</v>
      </c>
      <c r="S1352" t="e">
        <f t="shared" si="80"/>
        <v>#VALUE!</v>
      </c>
      <c r="T1352"/>
      <c r="U1352"/>
      <c r="V1352" t="e">
        <f>SUMPRODUCT(--($D$2:M1351=M1352), --($B$2:K1351=52815),$H$2:Q1351)</f>
        <v>#VALUE!</v>
      </c>
      <c r="W1352" s="15"/>
      <c r="X1352" s="15"/>
      <c r="Y1352" s="15"/>
      <c r="Z1352" t="s">
        <v>243</v>
      </c>
      <c r="AB1352" t="s">
        <v>244</v>
      </c>
      <c r="AC1352" s="7">
        <f>AC1349</f>
        <v>42550</v>
      </c>
      <c r="AD1352" t="str">
        <f>M1352&amp;" - "&amp;L1352&amp;" - "&amp;J1352&amp;" - "&amp;K1352</f>
        <v>GILD - Div - Mt - 52815</v>
      </c>
      <c r="AG1352" s="13">
        <f>-AG1351</f>
        <v>0</v>
      </c>
      <c r="AI1352" t="str">
        <f t="shared" si="81"/>
        <v>Dividend from GILD - Mt - 52815</v>
      </c>
      <c r="AK1352" s="18"/>
      <c r="AL1352" s="19"/>
      <c r="AM1352" s="20"/>
      <c r="AN1352" s="20"/>
      <c r="AO1352" s="21"/>
      <c r="AP1352" s="22"/>
    </row>
    <row r="1353" spans="1:42" hidden="1" x14ac:dyDescent="0.35">
      <c r="A1353" t="s">
        <v>845</v>
      </c>
      <c r="B1353" t="s">
        <v>66</v>
      </c>
      <c r="C1353" t="s">
        <v>12</v>
      </c>
      <c r="D1353">
        <v>112414</v>
      </c>
      <c r="F1353" s="7">
        <v>42552</v>
      </c>
      <c r="G1353" t="s">
        <v>587</v>
      </c>
      <c r="H1353">
        <v>0</v>
      </c>
      <c r="J1353" t="s">
        <v>12</v>
      </c>
      <c r="K1353">
        <v>112414</v>
      </c>
      <c r="L1353" t="s">
        <v>15</v>
      </c>
      <c r="M1353" t="str">
        <f>M1352</f>
        <v>GILD</v>
      </c>
      <c r="N1353" s="12">
        <f>AL1352</f>
        <v>0</v>
      </c>
      <c r="O1353" s="12" t="e">
        <f>LEFT(N1353,(FIND(" ",N1353,1)-1))</f>
        <v>#VALUE!</v>
      </c>
      <c r="P1353" s="12" t="e">
        <f>_xlfn.NUMBERVALUE(O1353)=S1353</f>
        <v>#VALUE!</v>
      </c>
      <c r="S1353" t="e">
        <f t="shared" si="80"/>
        <v>#VALUE!</v>
      </c>
      <c r="T1353"/>
      <c r="U1353"/>
      <c r="V1353" t="e">
        <f>SUMPRODUCT(--($D$2:M1352=M1353), --($B$2:K1352=52815),$H$2:Q1352)</f>
        <v>#VALUE!</v>
      </c>
      <c r="W1353" s="15"/>
      <c r="X1353" s="15"/>
      <c r="Y1353" s="15"/>
      <c r="Z1353" t="s">
        <v>243</v>
      </c>
      <c r="AB1353" t="s">
        <v>244</v>
      </c>
      <c r="AC1353" s="7">
        <f>AC1352</f>
        <v>42550</v>
      </c>
      <c r="AD1353" t="str">
        <f>M1353&amp;" - "&amp;L1353&amp;" - "&amp;J1353&amp;" - "&amp;K1353</f>
        <v>GILD - Div - Mt - 112414</v>
      </c>
      <c r="AG1353" s="13">
        <f>-AG1352</f>
        <v>0</v>
      </c>
      <c r="AI1353" t="str">
        <f t="shared" si="81"/>
        <v>Dividend from GILD - Mt - 112414</v>
      </c>
      <c r="AK1353" s="18"/>
      <c r="AL1353" s="19"/>
      <c r="AM1353" s="20"/>
      <c r="AN1353" s="20"/>
      <c r="AO1353" s="21"/>
      <c r="AP1353" s="22"/>
    </row>
    <row r="1354" spans="1:42" hidden="1" x14ac:dyDescent="0.35">
      <c r="A1354" t="s">
        <v>845</v>
      </c>
      <c r="B1354" t="s">
        <v>66</v>
      </c>
      <c r="C1354" t="s">
        <v>12</v>
      </c>
      <c r="D1354">
        <v>112414</v>
      </c>
      <c r="F1354" s="7">
        <v>42552</v>
      </c>
      <c r="G1354" t="s">
        <v>102</v>
      </c>
      <c r="H1354">
        <v>0</v>
      </c>
      <c r="J1354" t="s">
        <v>12</v>
      </c>
      <c r="K1354">
        <v>112414</v>
      </c>
      <c r="L1354" t="s">
        <v>15</v>
      </c>
      <c r="M1354" t="s">
        <v>66</v>
      </c>
      <c r="N1354" s="12" t="s">
        <v>249</v>
      </c>
      <c r="R1354" s="13" t="e">
        <f>ROUND(IF(K1354=112414,W1354,IF(K1354=22115,X1354,Y1354))*AP1354,2)</f>
        <v>#VALUE!</v>
      </c>
      <c r="S1354" t="e">
        <f t="shared" si="80"/>
        <v>#VALUE!</v>
      </c>
      <c r="T1354"/>
      <c r="U1354"/>
      <c r="V1354" t="e">
        <f>SUMPRODUCT(--($D$2:M1353=M1354), --($B$2:K1353=52815),$H$2:Q1353)</f>
        <v>#VALUE!</v>
      </c>
      <c r="W1354" s="15" t="e">
        <f>T1354/S1354</f>
        <v>#VALUE!</v>
      </c>
      <c r="X1354" s="15" t="e">
        <f>U1354/S1354</f>
        <v>#VALUE!</v>
      </c>
      <c r="Y1354" s="15" t="e">
        <f>V1354/S1354</f>
        <v>#VALUE!</v>
      </c>
      <c r="Z1354" t="s">
        <v>243</v>
      </c>
      <c r="AB1354" t="s">
        <v>244</v>
      </c>
      <c r="AC1354" s="7">
        <f>AK1354</f>
        <v>42552</v>
      </c>
      <c r="AD1354" t="s">
        <v>102</v>
      </c>
      <c r="AF1354" t="str">
        <f>"Cash From "&amp;AI1354</f>
        <v>Cash From Dividend from HRB - Mt - 112414</v>
      </c>
      <c r="AG1354" s="16" t="e">
        <f>R1354</f>
        <v>#VALUE!</v>
      </c>
      <c r="AI1354" t="str">
        <f t="shared" si="81"/>
        <v>Dividend from HRB - Mt - 112414</v>
      </c>
      <c r="AK1354" s="18">
        <v>42552</v>
      </c>
      <c r="AL1354" s="19" t="s">
        <v>508</v>
      </c>
      <c r="AM1354" s="20" t="s">
        <v>328</v>
      </c>
      <c r="AN1354" s="20" t="s">
        <v>329</v>
      </c>
      <c r="AO1354" s="21" t="s">
        <v>329</v>
      </c>
      <c r="AP1354" s="22">
        <v>2.31</v>
      </c>
    </row>
    <row r="1355" spans="1:42" hidden="1" x14ac:dyDescent="0.35">
      <c r="A1355" t="s">
        <v>845</v>
      </c>
      <c r="B1355" t="s">
        <v>51</v>
      </c>
      <c r="C1355" t="s">
        <v>12</v>
      </c>
      <c r="D1355">
        <v>112414</v>
      </c>
      <c r="F1355" s="7">
        <v>42552</v>
      </c>
      <c r="G1355" t="s">
        <v>587</v>
      </c>
      <c r="H1355">
        <v>0</v>
      </c>
      <c r="J1355" t="s">
        <v>12</v>
      </c>
      <c r="K1355">
        <v>112414</v>
      </c>
      <c r="L1355" t="s">
        <v>15</v>
      </c>
      <c r="M1355" t="str">
        <f>M1354</f>
        <v>HRB</v>
      </c>
      <c r="N1355" s="12" t="str">
        <f>AL1354</f>
        <v>10.5000 SHRS BLOCK H &amp; R INC RD 06/20 PD 07/01/16</v>
      </c>
      <c r="O1355" s="12" t="str">
        <f>LEFT(N1355,(FIND(" ",N1355,1)-1))</f>
        <v>10.5000</v>
      </c>
      <c r="P1355" s="12" t="e">
        <f>_xlfn.NUMBERVALUE(O1355)=S1355</f>
        <v>#VALUE!</v>
      </c>
      <c r="S1355" t="e">
        <f t="shared" si="80"/>
        <v>#VALUE!</v>
      </c>
      <c r="T1355"/>
      <c r="U1355"/>
      <c r="V1355" t="e">
        <f>SUMPRODUCT(--($D$2:M1354=M1355), --($B$2:K1354=52815),$H$2:Q1354)</f>
        <v>#VALUE!</v>
      </c>
      <c r="W1355" s="15"/>
      <c r="X1355" s="15"/>
      <c r="Y1355" s="15"/>
      <c r="Z1355" t="s">
        <v>243</v>
      </c>
      <c r="AB1355" t="s">
        <v>244</v>
      </c>
      <c r="AC1355" s="7">
        <f>AC1354</f>
        <v>42552</v>
      </c>
      <c r="AD1355" t="str">
        <f>M1355&amp;" - "&amp;L1355&amp;" - "&amp;J1355&amp;" - "&amp;K1355</f>
        <v>HRB - Div - Mt - 112414</v>
      </c>
      <c r="AG1355" s="13" t="e">
        <f>-AG1354</f>
        <v>#VALUE!</v>
      </c>
      <c r="AI1355" t="str">
        <f t="shared" si="81"/>
        <v>Dividend from HRB - Mt - 112414</v>
      </c>
      <c r="AK1355" s="18"/>
      <c r="AL1355" s="19"/>
      <c r="AM1355" s="20"/>
      <c r="AN1355" s="20"/>
      <c r="AO1355" s="21"/>
      <c r="AP1355" s="22"/>
    </row>
    <row r="1356" spans="1:42" hidden="1" x14ac:dyDescent="0.35">
      <c r="A1356" t="s">
        <v>845</v>
      </c>
      <c r="B1356" t="s">
        <v>51</v>
      </c>
      <c r="C1356" t="s">
        <v>12</v>
      </c>
      <c r="D1356">
        <v>112414</v>
      </c>
      <c r="F1356" s="7">
        <v>42552</v>
      </c>
      <c r="G1356" t="s">
        <v>102</v>
      </c>
      <c r="H1356">
        <v>0</v>
      </c>
      <c r="J1356" t="s">
        <v>12</v>
      </c>
      <c r="K1356">
        <v>112414</v>
      </c>
      <c r="L1356" t="s">
        <v>15</v>
      </c>
      <c r="M1356" t="s">
        <v>51</v>
      </c>
      <c r="N1356" s="12" t="s">
        <v>249</v>
      </c>
      <c r="R1356" s="13" t="e">
        <f>ROUND(IF(K1356=112414,W1356,IF(K1356=22115,X1356,Y1356))*AP1356,2)</f>
        <v>#VALUE!</v>
      </c>
      <c r="S1356" t="e">
        <f t="shared" si="80"/>
        <v>#VALUE!</v>
      </c>
      <c r="T1356"/>
      <c r="U1356"/>
      <c r="V1356" t="e">
        <f>SUMPRODUCT(--($D$2:M1355=M1356), --($B$2:K1355=52815),$H$2:Q1355)</f>
        <v>#VALUE!</v>
      </c>
      <c r="W1356" s="15" t="e">
        <f>T1356/S1356</f>
        <v>#VALUE!</v>
      </c>
      <c r="X1356" s="15" t="e">
        <f>U1356/S1356</f>
        <v>#VALUE!</v>
      </c>
      <c r="Y1356" s="15" t="e">
        <f>V1356/S1356</f>
        <v>#VALUE!</v>
      </c>
      <c r="Z1356" t="s">
        <v>243</v>
      </c>
      <c r="AB1356" t="s">
        <v>244</v>
      </c>
      <c r="AC1356" s="7">
        <f>AK1356</f>
        <v>42552</v>
      </c>
      <c r="AD1356" t="s">
        <v>102</v>
      </c>
      <c r="AF1356" t="str">
        <f>"Cash From "&amp;AI1356</f>
        <v>Cash From Dividend from VIAB - Mt - 112414</v>
      </c>
      <c r="AG1356" s="16" t="e">
        <f>R1356</f>
        <v>#VALUE!</v>
      </c>
      <c r="AI1356" t="str">
        <f t="shared" si="81"/>
        <v>Dividend from VIAB - Mt - 112414</v>
      </c>
      <c r="AK1356" s="18">
        <v>42552</v>
      </c>
      <c r="AL1356" s="19" t="s">
        <v>509</v>
      </c>
      <c r="AM1356" s="20" t="s">
        <v>328</v>
      </c>
      <c r="AN1356" s="20" t="s">
        <v>329</v>
      </c>
      <c r="AO1356" s="21" t="s">
        <v>329</v>
      </c>
      <c r="AP1356" s="22">
        <v>2</v>
      </c>
    </row>
    <row r="1357" spans="1:42" hidden="1" x14ac:dyDescent="0.35">
      <c r="A1357" t="s">
        <v>845</v>
      </c>
      <c r="B1357" t="s">
        <v>88</v>
      </c>
      <c r="C1357" t="s">
        <v>13</v>
      </c>
      <c r="D1357">
        <v>40716</v>
      </c>
      <c r="F1357" s="7">
        <v>42556</v>
      </c>
      <c r="G1357" t="s">
        <v>210</v>
      </c>
      <c r="H1357">
        <v>1.21</v>
      </c>
      <c r="J1357" t="s">
        <v>13</v>
      </c>
      <c r="K1357">
        <v>40716</v>
      </c>
      <c r="L1357" t="s">
        <v>15</v>
      </c>
      <c r="M1357" t="s">
        <v>88</v>
      </c>
      <c r="N1357" s="12" t="s">
        <v>249</v>
      </c>
      <c r="O1357" s="12">
        <v>1.21</v>
      </c>
      <c r="P1357" s="46">
        <v>42556</v>
      </c>
      <c r="S1357"/>
      <c r="T1357"/>
      <c r="U1357"/>
      <c r="V1357"/>
      <c r="W1357" s="15"/>
      <c r="X1357" s="15"/>
      <c r="Y1357" s="15"/>
      <c r="Z1357" t="s">
        <v>243</v>
      </c>
      <c r="AB1357" t="s">
        <v>244</v>
      </c>
      <c r="AC1357" s="7">
        <f>P1357</f>
        <v>42556</v>
      </c>
      <c r="AD1357" t="s">
        <v>210</v>
      </c>
      <c r="AF1357" t="str">
        <f>"Cash From "&amp;AI1357</f>
        <v>Cash From Dividend from BRCD - Rh - 40716</v>
      </c>
      <c r="AG1357" s="16">
        <f>O1357</f>
        <v>1.21</v>
      </c>
      <c r="AI1357" t="str">
        <f t="shared" si="81"/>
        <v>Dividend from BRCD - Rh - 40716</v>
      </c>
      <c r="AK1357" s="18"/>
      <c r="AL1357" s="19"/>
      <c r="AM1357" s="20"/>
      <c r="AN1357" s="20"/>
      <c r="AO1357" s="21"/>
      <c r="AP1357" s="22">
        <v>2.58</v>
      </c>
    </row>
    <row r="1358" spans="1:42" hidden="1" x14ac:dyDescent="0.35">
      <c r="A1358" t="s">
        <v>845</v>
      </c>
      <c r="B1358" t="s">
        <v>88</v>
      </c>
      <c r="C1358" t="s">
        <v>13</v>
      </c>
      <c r="D1358">
        <v>40716</v>
      </c>
      <c r="F1358" s="7">
        <v>42556</v>
      </c>
      <c r="G1358" t="s">
        <v>587</v>
      </c>
      <c r="H1358">
        <v>-1.21</v>
      </c>
      <c r="J1358" t="s">
        <v>13</v>
      </c>
      <c r="K1358">
        <v>40716</v>
      </c>
      <c r="L1358" t="s">
        <v>15</v>
      </c>
      <c r="M1358" t="s">
        <v>88</v>
      </c>
      <c r="S1358"/>
      <c r="T1358"/>
      <c r="U1358"/>
      <c r="V1358"/>
      <c r="W1358" s="15"/>
      <c r="X1358" s="15"/>
      <c r="Y1358" s="15"/>
      <c r="Z1358" t="s">
        <v>243</v>
      </c>
      <c r="AB1358" t="s">
        <v>244</v>
      </c>
      <c r="AC1358" s="7">
        <f>AC1357</f>
        <v>42556</v>
      </c>
      <c r="AD1358" t="str">
        <f>M1358&amp;" - "&amp;L1358&amp;" - "&amp;J1358&amp;" - "&amp;K1358</f>
        <v>BRCD - Div - Rh - 40716</v>
      </c>
      <c r="AG1358" s="13">
        <f>-AG1357</f>
        <v>-1.21</v>
      </c>
      <c r="AI1358" t="str">
        <f t="shared" si="81"/>
        <v>Dividend from BRCD - Rh - 40716</v>
      </c>
      <c r="AK1358" s="35"/>
      <c r="AL1358" s="35"/>
      <c r="AM1358" s="35"/>
      <c r="AN1358" s="35"/>
      <c r="AO1358" s="35"/>
      <c r="AP1358" s="35"/>
    </row>
    <row r="1359" spans="1:42" hidden="1" x14ac:dyDescent="0.35">
      <c r="A1359" t="s">
        <v>845</v>
      </c>
      <c r="B1359" t="s">
        <v>82</v>
      </c>
      <c r="C1359" t="s">
        <v>13</v>
      </c>
      <c r="D1359">
        <v>40716</v>
      </c>
      <c r="F1359" s="7">
        <v>42557</v>
      </c>
      <c r="G1359" t="s">
        <v>210</v>
      </c>
      <c r="H1359">
        <v>2.23</v>
      </c>
      <c r="J1359" t="s">
        <v>13</v>
      </c>
      <c r="K1359">
        <v>40716</v>
      </c>
      <c r="L1359" t="s">
        <v>15</v>
      </c>
      <c r="M1359" t="s">
        <v>82</v>
      </c>
      <c r="N1359" s="12" t="s">
        <v>249</v>
      </c>
      <c r="O1359" s="12">
        <v>2.23</v>
      </c>
      <c r="P1359" s="46">
        <v>42557</v>
      </c>
      <c r="S1359"/>
      <c r="T1359"/>
      <c r="U1359"/>
      <c r="V1359"/>
      <c r="W1359" s="15"/>
      <c r="X1359" s="15"/>
      <c r="Y1359" s="15"/>
      <c r="Z1359" t="s">
        <v>243</v>
      </c>
      <c r="AB1359" t="s">
        <v>244</v>
      </c>
      <c r="AC1359" s="7">
        <f>P1359</f>
        <v>42557</v>
      </c>
      <c r="AD1359" t="s">
        <v>210</v>
      </c>
      <c r="AF1359" t="str">
        <f>"Cash From "&amp;AI1359</f>
        <v>Cash From Dividend from HPQ - Rh - 40716</v>
      </c>
      <c r="AG1359" s="16">
        <f>O1359</f>
        <v>2.23</v>
      </c>
      <c r="AI1359" t="str">
        <f t="shared" si="81"/>
        <v>Dividend from HPQ - Rh - 40716</v>
      </c>
      <c r="AK1359" s="18"/>
      <c r="AL1359" s="19"/>
      <c r="AM1359" s="20"/>
      <c r="AN1359" s="20"/>
      <c r="AO1359" s="21"/>
      <c r="AP1359" s="22">
        <v>2.58</v>
      </c>
    </row>
    <row r="1360" spans="1:42" hidden="1" x14ac:dyDescent="0.35">
      <c r="A1360" t="s">
        <v>845</v>
      </c>
      <c r="B1360" t="s">
        <v>82</v>
      </c>
      <c r="C1360" t="s">
        <v>13</v>
      </c>
      <c r="D1360">
        <v>40716</v>
      </c>
      <c r="F1360" s="7">
        <v>42557</v>
      </c>
      <c r="G1360" t="s">
        <v>587</v>
      </c>
      <c r="H1360">
        <v>-2.23</v>
      </c>
      <c r="J1360" t="s">
        <v>13</v>
      </c>
      <c r="K1360">
        <v>40716</v>
      </c>
      <c r="L1360" t="s">
        <v>15</v>
      </c>
      <c r="M1360" t="str">
        <f>M1359</f>
        <v>HPQ</v>
      </c>
      <c r="S1360"/>
      <c r="T1360"/>
      <c r="U1360"/>
      <c r="V1360"/>
      <c r="W1360" s="15"/>
      <c r="X1360" s="15"/>
      <c r="Y1360" s="15"/>
      <c r="Z1360" t="s">
        <v>243</v>
      </c>
      <c r="AB1360" t="s">
        <v>244</v>
      </c>
      <c r="AC1360" s="7">
        <f>AC1359</f>
        <v>42557</v>
      </c>
      <c r="AD1360" t="str">
        <f>M1360&amp;" - "&amp;L1360&amp;" - "&amp;J1360&amp;" - "&amp;K1360</f>
        <v>HPQ - Div - Rh - 40716</v>
      </c>
      <c r="AG1360" s="13">
        <f>-AG1359</f>
        <v>-2.23</v>
      </c>
      <c r="AI1360" t="str">
        <f t="shared" si="81"/>
        <v>Dividend from HPQ - Rh - 40716</v>
      </c>
      <c r="AK1360" s="35"/>
      <c r="AL1360" s="35"/>
      <c r="AM1360" s="35"/>
      <c r="AN1360" s="35"/>
      <c r="AO1360" s="35"/>
      <c r="AP1360" s="35"/>
    </row>
    <row r="1361" spans="1:42" hidden="1" x14ac:dyDescent="0.35">
      <c r="A1361" t="s">
        <v>317</v>
      </c>
      <c r="C1361" t="s">
        <v>13</v>
      </c>
      <c r="F1361" s="7">
        <v>42559</v>
      </c>
      <c r="G1361" t="s">
        <v>101</v>
      </c>
      <c r="H1361">
        <v>2.04</v>
      </c>
      <c r="S1361"/>
      <c r="T1361"/>
      <c r="U1361"/>
      <c r="V1361"/>
      <c r="W1361" s="15"/>
      <c r="X1361" s="15"/>
      <c r="Y1361" s="15"/>
      <c r="Z1361" t="s">
        <v>243</v>
      </c>
      <c r="AB1361" t="s">
        <v>244</v>
      </c>
      <c r="AC1361" s="7">
        <f>AC1360</f>
        <v>42557</v>
      </c>
      <c r="AD1361" t="s">
        <v>101</v>
      </c>
      <c r="AG1361" s="13">
        <f>-AG1360</f>
        <v>2.23</v>
      </c>
      <c r="AI1361" t="s">
        <v>318</v>
      </c>
      <c r="AK1361" s="35"/>
      <c r="AL1361" s="35"/>
      <c r="AM1361" s="35"/>
      <c r="AN1361" s="35"/>
      <c r="AO1361" s="35"/>
      <c r="AP1361" s="35"/>
    </row>
    <row r="1362" spans="1:42" hidden="1" x14ac:dyDescent="0.35">
      <c r="A1362" t="s">
        <v>317</v>
      </c>
      <c r="C1362" t="s">
        <v>13</v>
      </c>
      <c r="F1362" s="7">
        <v>42559</v>
      </c>
      <c r="G1362" t="s">
        <v>210</v>
      </c>
      <c r="H1362">
        <v>-2.04</v>
      </c>
      <c r="O1362" s="12">
        <v>2.04</v>
      </c>
      <c r="P1362" s="46">
        <v>42559</v>
      </c>
      <c r="S1362"/>
      <c r="T1362"/>
      <c r="U1362"/>
      <c r="V1362"/>
      <c r="W1362" s="15"/>
      <c r="X1362" s="15"/>
      <c r="Y1362" s="15"/>
      <c r="Z1362" t="s">
        <v>243</v>
      </c>
      <c r="AB1362" t="s">
        <v>244</v>
      </c>
      <c r="AC1362" s="7">
        <f>P1362</f>
        <v>42559</v>
      </c>
      <c r="AD1362" t="s">
        <v>210</v>
      </c>
      <c r="AF1362" t="s">
        <v>317</v>
      </c>
      <c r="AG1362" s="13">
        <f>-O1362</f>
        <v>-2.04</v>
      </c>
      <c r="AI1362" t="s">
        <v>318</v>
      </c>
      <c r="AK1362" s="35"/>
      <c r="AL1362" s="35"/>
      <c r="AM1362" s="35"/>
      <c r="AN1362" s="35"/>
      <c r="AO1362" s="35"/>
      <c r="AP1362" s="35"/>
    </row>
    <row r="1363" spans="1:42" hidden="1" x14ac:dyDescent="0.35">
      <c r="A1363" t="s">
        <v>838</v>
      </c>
      <c r="B1363" t="s">
        <v>74</v>
      </c>
      <c r="C1363" t="s">
        <v>13</v>
      </c>
      <c r="D1363">
        <v>40716</v>
      </c>
      <c r="F1363" s="7">
        <v>42559</v>
      </c>
      <c r="G1363" t="s">
        <v>855</v>
      </c>
      <c r="H1363">
        <v>0.14000000000000001</v>
      </c>
      <c r="J1363" t="s">
        <v>13</v>
      </c>
      <c r="K1363">
        <v>40716</v>
      </c>
      <c r="L1363" t="s">
        <v>17</v>
      </c>
      <c r="M1363" t="s">
        <v>74</v>
      </c>
      <c r="S1363"/>
      <c r="T1363"/>
      <c r="U1363"/>
      <c r="V1363"/>
      <c r="W1363" s="15"/>
      <c r="X1363" s="15"/>
      <c r="Y1363" s="15"/>
      <c r="Z1363" t="s">
        <v>243</v>
      </c>
      <c r="AB1363" t="s">
        <v>244</v>
      </c>
      <c r="AC1363" s="7">
        <v>42559</v>
      </c>
      <c r="AD1363" t="str">
        <f>M1363&amp;" - "&amp;L1363&amp;" - "&amp;J1363&amp;" - "&amp;K1363</f>
        <v>QTRH - Foreign Tax Wi - Rh - 40716</v>
      </c>
      <c r="AG1363" s="13">
        <v>0.14000000000000001</v>
      </c>
      <c r="AI1363" t="str">
        <f>"Foreign Tax Withholding for "&amp;M1363&amp;" - "&amp;J1363&amp;" - "&amp;K1363</f>
        <v>Foreign Tax Withholding for QTRH - Rh - 40716</v>
      </c>
      <c r="AK1363" s="35"/>
      <c r="AL1363" s="35"/>
      <c r="AM1363" s="35"/>
      <c r="AN1363" s="35"/>
      <c r="AO1363" s="35"/>
      <c r="AP1363" s="35"/>
    </row>
    <row r="1364" spans="1:42" hidden="1" x14ac:dyDescent="0.35">
      <c r="A1364" t="s">
        <v>838</v>
      </c>
      <c r="B1364" t="s">
        <v>74</v>
      </c>
      <c r="C1364" t="s">
        <v>13</v>
      </c>
      <c r="D1364">
        <v>40716</v>
      </c>
      <c r="F1364" s="7">
        <v>42559</v>
      </c>
      <c r="G1364" t="s">
        <v>210</v>
      </c>
      <c r="H1364">
        <v>-0.14000000000000001</v>
      </c>
      <c r="J1364" t="s">
        <v>13</v>
      </c>
      <c r="K1364">
        <v>40716</v>
      </c>
      <c r="L1364" t="str">
        <f>L1363</f>
        <v>Foreign Tax Wi</v>
      </c>
      <c r="M1364" t="str">
        <f>M1363</f>
        <v>QTRH</v>
      </c>
      <c r="N1364" s="12" t="s">
        <v>249</v>
      </c>
      <c r="S1364"/>
      <c r="T1364"/>
      <c r="U1364"/>
      <c r="V1364"/>
      <c r="W1364" s="15"/>
      <c r="X1364" s="15"/>
      <c r="Y1364" s="15"/>
      <c r="Z1364" t="s">
        <v>243</v>
      </c>
      <c r="AB1364" t="s">
        <v>244</v>
      </c>
      <c r="AC1364" s="7">
        <f>AC1363</f>
        <v>42559</v>
      </c>
      <c r="AD1364" t="s">
        <v>210</v>
      </c>
      <c r="AF1364" t="str">
        <f>"Cash To "&amp;AI1363</f>
        <v>Cash To Foreign Tax Withholding for QTRH - Rh - 40716</v>
      </c>
      <c r="AG1364" s="16">
        <f>-AG1363</f>
        <v>-0.14000000000000001</v>
      </c>
      <c r="AI1364" t="str">
        <f>"Foreign Tax Withholding for "&amp;M1364&amp;" - "&amp;J1364&amp;" - "&amp;K1364</f>
        <v>Foreign Tax Withholding for QTRH - Rh - 40716</v>
      </c>
      <c r="AK1364" s="35"/>
      <c r="AL1364" s="35"/>
      <c r="AM1364" s="35"/>
      <c r="AN1364" s="35"/>
      <c r="AO1364" s="35"/>
      <c r="AP1364" s="35"/>
    </row>
    <row r="1365" spans="1:42" hidden="1" x14ac:dyDescent="0.35">
      <c r="A1365" t="s">
        <v>845</v>
      </c>
      <c r="B1365" t="s">
        <v>74</v>
      </c>
      <c r="C1365" t="s">
        <v>13</v>
      </c>
      <c r="D1365">
        <v>40716</v>
      </c>
      <c r="F1365" s="7">
        <v>42562</v>
      </c>
      <c r="G1365" t="s">
        <v>210</v>
      </c>
      <c r="H1365">
        <v>0.96</v>
      </c>
      <c r="J1365" t="s">
        <v>13</v>
      </c>
      <c r="K1365">
        <v>40716</v>
      </c>
      <c r="L1365" t="s">
        <v>15</v>
      </c>
      <c r="M1365" t="s">
        <v>74</v>
      </c>
      <c r="N1365" s="12" t="s">
        <v>249</v>
      </c>
      <c r="O1365" s="12">
        <v>0.96</v>
      </c>
      <c r="P1365" s="46">
        <v>42562</v>
      </c>
      <c r="S1365"/>
      <c r="T1365"/>
      <c r="U1365"/>
      <c r="V1365"/>
      <c r="W1365" s="15"/>
      <c r="X1365" s="15"/>
      <c r="Y1365" s="15"/>
      <c r="Z1365" t="s">
        <v>243</v>
      </c>
      <c r="AB1365" t="s">
        <v>244</v>
      </c>
      <c r="AC1365" s="7">
        <f>P1365</f>
        <v>42562</v>
      </c>
      <c r="AD1365" t="s">
        <v>210</v>
      </c>
      <c r="AF1365" t="str">
        <f>"Cash From "&amp;AI1365</f>
        <v>Cash From Dividend from QTRH - Rh - 40716</v>
      </c>
      <c r="AG1365" s="16">
        <f>O1365</f>
        <v>0.96</v>
      </c>
      <c r="AI1365" t="str">
        <f>"Dividend from "&amp;M1365&amp;" - "&amp;J1365&amp;" - "&amp;K1365</f>
        <v>Dividend from QTRH - Rh - 40716</v>
      </c>
      <c r="AK1365" s="18"/>
      <c r="AL1365" s="19"/>
      <c r="AM1365" s="20"/>
      <c r="AN1365" s="20"/>
      <c r="AO1365" s="21"/>
      <c r="AP1365" s="22">
        <v>2.58</v>
      </c>
    </row>
    <row r="1366" spans="1:42" hidden="1" x14ac:dyDescent="0.35">
      <c r="A1366" t="s">
        <v>845</v>
      </c>
      <c r="B1366" t="s">
        <v>74</v>
      </c>
      <c r="C1366" t="s">
        <v>13</v>
      </c>
      <c r="D1366">
        <v>40716</v>
      </c>
      <c r="F1366" s="7">
        <v>42562</v>
      </c>
      <c r="G1366" t="s">
        <v>587</v>
      </c>
      <c r="H1366">
        <v>-0.96</v>
      </c>
      <c r="J1366" t="s">
        <v>13</v>
      </c>
      <c r="K1366">
        <v>40716</v>
      </c>
      <c r="L1366" t="s">
        <v>15</v>
      </c>
      <c r="M1366" t="str">
        <f>M1365</f>
        <v>QTRH</v>
      </c>
      <c r="S1366"/>
      <c r="T1366"/>
      <c r="U1366"/>
      <c r="V1366"/>
      <c r="W1366" s="15"/>
      <c r="X1366" s="15"/>
      <c r="Y1366" s="15"/>
      <c r="Z1366" t="s">
        <v>243</v>
      </c>
      <c r="AB1366" t="s">
        <v>244</v>
      </c>
      <c r="AC1366" s="7">
        <f>AC1365</f>
        <v>42562</v>
      </c>
      <c r="AD1366" t="str">
        <f>M1366&amp;" - "&amp;L1366&amp;" - "&amp;J1366&amp;" - "&amp;K1366</f>
        <v>QTRH - Div - Rh - 40716</v>
      </c>
      <c r="AG1366" s="13">
        <f>-AG1365</f>
        <v>-0.96</v>
      </c>
      <c r="AI1366" t="str">
        <f>"Dividend from "&amp;M1366&amp;" - "&amp;J1366&amp;" - "&amp;K1366</f>
        <v>Dividend from QTRH - Rh - 40716</v>
      </c>
      <c r="AK1366" s="35"/>
      <c r="AL1366" s="35"/>
      <c r="AM1366" s="35"/>
      <c r="AN1366" s="35"/>
      <c r="AO1366" s="35"/>
      <c r="AP1366" s="35"/>
    </row>
    <row r="1367" spans="1:42" hidden="1" x14ac:dyDescent="0.35">
      <c r="A1367" t="s">
        <v>317</v>
      </c>
      <c r="C1367" t="s">
        <v>13</v>
      </c>
      <c r="F1367" s="7">
        <v>42564</v>
      </c>
      <c r="G1367" t="s">
        <v>101</v>
      </c>
      <c r="H1367">
        <v>3.44</v>
      </c>
      <c r="S1367"/>
      <c r="T1367"/>
      <c r="U1367"/>
      <c r="V1367"/>
      <c r="W1367" s="15"/>
      <c r="X1367" s="15"/>
      <c r="Y1367" s="15"/>
      <c r="Z1367" t="s">
        <v>243</v>
      </c>
      <c r="AB1367" t="s">
        <v>244</v>
      </c>
      <c r="AC1367" s="7">
        <f>AC1366</f>
        <v>42562</v>
      </c>
      <c r="AD1367" t="s">
        <v>101</v>
      </c>
      <c r="AG1367" s="13">
        <f>-AG1366</f>
        <v>0.96</v>
      </c>
      <c r="AI1367" t="s">
        <v>318</v>
      </c>
      <c r="AK1367" s="35"/>
      <c r="AL1367" s="35"/>
      <c r="AM1367" s="35"/>
      <c r="AN1367" s="35"/>
      <c r="AO1367" s="35"/>
      <c r="AP1367" s="35"/>
    </row>
    <row r="1368" spans="1:42" hidden="1" x14ac:dyDescent="0.35">
      <c r="A1368" t="s">
        <v>317</v>
      </c>
      <c r="C1368" t="s">
        <v>13</v>
      </c>
      <c r="F1368" s="7">
        <v>42564</v>
      </c>
      <c r="G1368" t="s">
        <v>210</v>
      </c>
      <c r="H1368">
        <v>-3.44</v>
      </c>
      <c r="O1368" s="12">
        <v>3.44</v>
      </c>
      <c r="P1368" s="46">
        <v>42564</v>
      </c>
      <c r="S1368"/>
      <c r="T1368"/>
      <c r="U1368"/>
      <c r="V1368"/>
      <c r="W1368" s="15"/>
      <c r="X1368" s="15"/>
      <c r="Y1368" s="15"/>
      <c r="Z1368" t="s">
        <v>243</v>
      </c>
      <c r="AB1368" t="s">
        <v>244</v>
      </c>
      <c r="AC1368" s="7">
        <f>P1368</f>
        <v>42564</v>
      </c>
      <c r="AD1368" t="s">
        <v>210</v>
      </c>
      <c r="AF1368" t="s">
        <v>317</v>
      </c>
      <c r="AG1368" s="13">
        <f>-O1368</f>
        <v>-3.44</v>
      </c>
      <c r="AI1368" t="s">
        <v>318</v>
      </c>
      <c r="AK1368" s="35"/>
      <c r="AL1368" s="35"/>
      <c r="AM1368" s="35"/>
      <c r="AN1368" s="35"/>
      <c r="AO1368" s="35"/>
      <c r="AP1368" s="35"/>
    </row>
    <row r="1369" spans="1:42" hidden="1" x14ac:dyDescent="0.35">
      <c r="A1369" t="s">
        <v>845</v>
      </c>
      <c r="B1369" t="s">
        <v>64</v>
      </c>
      <c r="C1369" t="s">
        <v>12</v>
      </c>
      <c r="D1369">
        <v>22115</v>
      </c>
      <c r="F1369" s="7">
        <v>42566</v>
      </c>
      <c r="G1369" t="s">
        <v>587</v>
      </c>
      <c r="H1369">
        <v>0</v>
      </c>
      <c r="J1369" t="s">
        <v>12</v>
      </c>
      <c r="K1369">
        <v>22115</v>
      </c>
      <c r="L1369" t="s">
        <v>15</v>
      </c>
      <c r="M1369" t="str">
        <f>M1366</f>
        <v>QTRH</v>
      </c>
      <c r="S1369" t="e">
        <f t="shared" ref="S1369:S1374" si="82">SUM(T1369:V1369)</f>
        <v>#VALUE!</v>
      </c>
      <c r="T1369"/>
      <c r="U1369"/>
      <c r="V1369" t="e">
        <f>SUMPRODUCT(--($D$2:M1368=M1369), --($B$2:K1368=52815),$H$2:Q1368)</f>
        <v>#VALUE!</v>
      </c>
      <c r="W1369" s="15"/>
      <c r="X1369" s="15"/>
      <c r="Y1369" s="15"/>
      <c r="Z1369" t="s">
        <v>243</v>
      </c>
      <c r="AB1369" t="s">
        <v>244</v>
      </c>
      <c r="AC1369" s="7">
        <f>AC1366</f>
        <v>42562</v>
      </c>
      <c r="AD1369" t="str">
        <f>M1369&amp;" - "&amp;L1369&amp;" - "&amp;J1369&amp;" - "&amp;K1369</f>
        <v>QTRH - Div - Mt - 22115</v>
      </c>
      <c r="AG1369" s="13">
        <f>-AG1368</f>
        <v>3.44</v>
      </c>
      <c r="AI1369" t="str">
        <f t="shared" ref="AI1369:AI1374" si="83">"Dividend from "&amp;M1369&amp;" - "&amp;J1369&amp;" - "&amp;K1369</f>
        <v>Dividend from QTRH - Mt - 22115</v>
      </c>
      <c r="AK1369" s="18"/>
      <c r="AL1369" s="19"/>
      <c r="AM1369" s="20"/>
      <c r="AN1369" s="20"/>
      <c r="AO1369" s="21"/>
      <c r="AP1369" s="22"/>
    </row>
    <row r="1370" spans="1:42" hidden="1" x14ac:dyDescent="0.35">
      <c r="A1370" t="s">
        <v>845</v>
      </c>
      <c r="B1370" t="s">
        <v>64</v>
      </c>
      <c r="C1370" t="s">
        <v>12</v>
      </c>
      <c r="D1370">
        <v>22115</v>
      </c>
      <c r="F1370" s="7">
        <v>42566</v>
      </c>
      <c r="G1370" t="s">
        <v>102</v>
      </c>
      <c r="H1370">
        <v>0</v>
      </c>
      <c r="J1370" t="s">
        <v>12</v>
      </c>
      <c r="K1370">
        <v>22115</v>
      </c>
      <c r="L1370" t="s">
        <v>15</v>
      </c>
      <c r="M1370">
        <f>M1368</f>
        <v>0</v>
      </c>
      <c r="N1370" s="12" t="s">
        <v>249</v>
      </c>
      <c r="R1370" s="13" t="e">
        <f>ROUND(IF(K1370=112414,W1370,IF(K1370=22115,X1370,Y1370))*AP1368,2)</f>
        <v>#VALUE!</v>
      </c>
      <c r="S1370" t="e">
        <f t="shared" si="82"/>
        <v>#VALUE!</v>
      </c>
      <c r="T1370"/>
      <c r="U1370"/>
      <c r="V1370" t="e">
        <f>SUMPRODUCT(--($D$2:M1369=M1370), --($B$2:K1369=52815),$H$2:Q1369)</f>
        <v>#VALUE!</v>
      </c>
      <c r="W1370" s="15" t="e">
        <f>T1370/S1370</f>
        <v>#VALUE!</v>
      </c>
      <c r="X1370" s="15" t="e">
        <f>U1370/S1370</f>
        <v>#VALUE!</v>
      </c>
      <c r="Y1370" s="15" t="e">
        <f>V1370/S1370</f>
        <v>#VALUE!</v>
      </c>
      <c r="Z1370" t="s">
        <v>243</v>
      </c>
      <c r="AB1370" t="s">
        <v>244</v>
      </c>
      <c r="AC1370" s="7">
        <f>AC1368</f>
        <v>42564</v>
      </c>
      <c r="AD1370" t="s">
        <v>102</v>
      </c>
      <c r="AF1370" t="str">
        <f>"Cash From "&amp;AI1370</f>
        <v>Cash From Dividend from 0 - Mt - 22115</v>
      </c>
      <c r="AG1370" s="16" t="e">
        <f>R1370</f>
        <v>#VALUE!</v>
      </c>
      <c r="AI1370" t="str">
        <f t="shared" si="83"/>
        <v>Dividend from 0 - Mt - 22115</v>
      </c>
      <c r="AK1370" s="18"/>
      <c r="AL1370" s="19"/>
      <c r="AM1370" s="20"/>
      <c r="AN1370" s="20"/>
      <c r="AO1370" s="21"/>
      <c r="AP1370" s="22"/>
    </row>
    <row r="1371" spans="1:42" hidden="1" x14ac:dyDescent="0.35">
      <c r="A1371" t="s">
        <v>845</v>
      </c>
      <c r="B1371" t="s">
        <v>64</v>
      </c>
      <c r="C1371" t="s">
        <v>12</v>
      </c>
      <c r="D1371">
        <v>52815</v>
      </c>
      <c r="F1371" s="7">
        <v>42566</v>
      </c>
      <c r="G1371" t="s">
        <v>102</v>
      </c>
      <c r="H1371">
        <v>2.4500000000000002</v>
      </c>
      <c r="J1371" t="s">
        <v>12</v>
      </c>
      <c r="K1371">
        <v>52815</v>
      </c>
      <c r="L1371" t="s">
        <v>15</v>
      </c>
      <c r="M1371" t="str">
        <f>M1369</f>
        <v>QTRH</v>
      </c>
      <c r="N1371" s="12" t="s">
        <v>249</v>
      </c>
      <c r="R1371" s="13">
        <f>AP1367-R1367-R1369</f>
        <v>0</v>
      </c>
      <c r="S1371" t="e">
        <f t="shared" si="82"/>
        <v>#VALUE!</v>
      </c>
      <c r="T1371"/>
      <c r="U1371"/>
      <c r="V1371" t="e">
        <f>SUMPRODUCT(--($D$2:M1370=M1371), --($B$2:K1370=52815),$H$2:Q1370)</f>
        <v>#VALUE!</v>
      </c>
      <c r="W1371" s="15" t="e">
        <f>T1371/S1371</f>
        <v>#VALUE!</v>
      </c>
      <c r="X1371" s="15" t="e">
        <f>U1371/S1371</f>
        <v>#VALUE!</v>
      </c>
      <c r="Y1371" s="15" t="e">
        <f>V1371/S1371</f>
        <v>#VALUE!</v>
      </c>
      <c r="Z1371" t="s">
        <v>243</v>
      </c>
      <c r="AB1371" t="s">
        <v>244</v>
      </c>
      <c r="AC1371" s="7">
        <f>AC1369</f>
        <v>42562</v>
      </c>
      <c r="AD1371" t="s">
        <v>102</v>
      </c>
      <c r="AF1371" t="str">
        <f>"Cash From "&amp;AI1371</f>
        <v>Cash From Dividend from QTRH - Mt - 52815</v>
      </c>
      <c r="AG1371" s="16">
        <f>R1371</f>
        <v>0</v>
      </c>
      <c r="AI1371" t="str">
        <f t="shared" si="83"/>
        <v>Dividend from QTRH - Mt - 52815</v>
      </c>
      <c r="AK1371" s="18"/>
      <c r="AL1371" s="19"/>
      <c r="AM1371" s="20"/>
      <c r="AN1371" s="20"/>
      <c r="AO1371" s="21"/>
      <c r="AP1371" s="22"/>
    </row>
    <row r="1372" spans="1:42" hidden="1" x14ac:dyDescent="0.35">
      <c r="A1372" t="s">
        <v>845</v>
      </c>
      <c r="B1372" t="s">
        <v>64</v>
      </c>
      <c r="C1372" t="s">
        <v>12</v>
      </c>
      <c r="D1372">
        <v>52815</v>
      </c>
      <c r="F1372" s="7">
        <v>42566</v>
      </c>
      <c r="G1372" t="s">
        <v>587</v>
      </c>
      <c r="H1372">
        <v>-2.4500000000000002</v>
      </c>
      <c r="J1372" t="s">
        <v>12</v>
      </c>
      <c r="K1372">
        <v>52815</v>
      </c>
      <c r="L1372" t="s">
        <v>15</v>
      </c>
      <c r="M1372" t="str">
        <f>M1369</f>
        <v>QTRH</v>
      </c>
      <c r="S1372" t="e">
        <f t="shared" si="82"/>
        <v>#VALUE!</v>
      </c>
      <c r="T1372"/>
      <c r="U1372"/>
      <c r="V1372" t="e">
        <f>SUMPRODUCT(--($D$2:M1371=M1372), --($B$2:K1371=52815),$H$2:Q1371)</f>
        <v>#VALUE!</v>
      </c>
      <c r="W1372" s="15"/>
      <c r="X1372" s="15"/>
      <c r="Y1372" s="15"/>
      <c r="Z1372" t="s">
        <v>243</v>
      </c>
      <c r="AB1372" t="s">
        <v>244</v>
      </c>
      <c r="AC1372" s="7">
        <f>AC1369</f>
        <v>42562</v>
      </c>
      <c r="AD1372" t="str">
        <f>M1372&amp;" - "&amp;L1372&amp;" - "&amp;J1372&amp;" - "&amp;K1372</f>
        <v>QTRH - Div - Mt - 52815</v>
      </c>
      <c r="AG1372" s="13">
        <f>-AG1371</f>
        <v>0</v>
      </c>
      <c r="AI1372" t="str">
        <f t="shared" si="83"/>
        <v>Dividend from QTRH - Mt - 52815</v>
      </c>
      <c r="AK1372" s="18"/>
      <c r="AL1372" s="19"/>
      <c r="AM1372" s="20"/>
      <c r="AN1372" s="20"/>
      <c r="AO1372" s="21"/>
      <c r="AP1372" s="22"/>
    </row>
    <row r="1373" spans="1:42" hidden="1" x14ac:dyDescent="0.35">
      <c r="A1373" t="s">
        <v>845</v>
      </c>
      <c r="B1373" t="s">
        <v>64</v>
      </c>
      <c r="C1373" t="s">
        <v>12</v>
      </c>
      <c r="D1373">
        <v>112414</v>
      </c>
      <c r="F1373" s="7">
        <v>42566</v>
      </c>
      <c r="G1373" t="s">
        <v>587</v>
      </c>
      <c r="H1373">
        <v>0</v>
      </c>
      <c r="J1373" t="s">
        <v>12</v>
      </c>
      <c r="K1373">
        <v>112414</v>
      </c>
      <c r="L1373" t="s">
        <v>15</v>
      </c>
      <c r="M1373" t="str">
        <f>M1372</f>
        <v>QTRH</v>
      </c>
      <c r="N1373" s="12">
        <f>AL1372</f>
        <v>0</v>
      </c>
      <c r="O1373" s="12" t="e">
        <f>LEFT(N1373,(FIND(" ",N1373,1)-1))</f>
        <v>#VALUE!</v>
      </c>
      <c r="P1373" s="12" t="e">
        <f>_xlfn.NUMBERVALUE(O1373)=S1373</f>
        <v>#VALUE!</v>
      </c>
      <c r="S1373" t="e">
        <f t="shared" si="82"/>
        <v>#VALUE!</v>
      </c>
      <c r="T1373"/>
      <c r="U1373"/>
      <c r="V1373" t="e">
        <f>SUMPRODUCT(--($D$2:M1372=M1373), --($B$2:K1372=52815),$H$2:Q1372)</f>
        <v>#VALUE!</v>
      </c>
      <c r="W1373" s="15"/>
      <c r="X1373" s="15"/>
      <c r="Y1373" s="15"/>
      <c r="Z1373" t="s">
        <v>243</v>
      </c>
      <c r="AB1373" t="s">
        <v>244</v>
      </c>
      <c r="AC1373" s="7">
        <f>AC1372</f>
        <v>42562</v>
      </c>
      <c r="AD1373" t="str">
        <f>M1373&amp;" - "&amp;L1373&amp;" - "&amp;J1373&amp;" - "&amp;K1373</f>
        <v>QTRH - Div - Mt - 112414</v>
      </c>
      <c r="AG1373" s="13">
        <f>-AG1372</f>
        <v>0</v>
      </c>
      <c r="AI1373" t="str">
        <f t="shared" si="83"/>
        <v>Dividend from QTRH - Mt - 112414</v>
      </c>
      <c r="AK1373" s="18"/>
      <c r="AL1373" s="19"/>
      <c r="AM1373" s="20"/>
      <c r="AN1373" s="20"/>
      <c r="AO1373" s="21"/>
      <c r="AP1373" s="22"/>
    </row>
    <row r="1374" spans="1:42" hidden="1" x14ac:dyDescent="0.35">
      <c r="A1374" t="s">
        <v>845</v>
      </c>
      <c r="B1374" t="s">
        <v>64</v>
      </c>
      <c r="C1374" t="s">
        <v>12</v>
      </c>
      <c r="D1374">
        <v>112414</v>
      </c>
      <c r="F1374" s="7">
        <v>42566</v>
      </c>
      <c r="G1374" t="s">
        <v>102</v>
      </c>
      <c r="H1374">
        <v>0</v>
      </c>
      <c r="J1374" t="s">
        <v>12</v>
      </c>
      <c r="K1374">
        <v>112414</v>
      </c>
      <c r="L1374" t="s">
        <v>15</v>
      </c>
      <c r="M1374" t="s">
        <v>64</v>
      </c>
      <c r="N1374" s="12" t="s">
        <v>249</v>
      </c>
      <c r="R1374" s="13" t="e">
        <f>ROUND(IF(K1374=112414,W1374,IF(K1374=22115,X1374,Y1374))*AP1374,2)</f>
        <v>#VALUE!</v>
      </c>
      <c r="S1374" t="e">
        <f t="shared" si="82"/>
        <v>#VALUE!</v>
      </c>
      <c r="T1374"/>
      <c r="U1374"/>
      <c r="V1374" t="e">
        <f>SUMPRODUCT(--($D$2:M1373=M1374), --($B$2:K1373=52815),$H$2:Q1373)</f>
        <v>#VALUE!</v>
      </c>
      <c r="W1374" s="15" t="e">
        <f>T1374/S1374</f>
        <v>#VALUE!</v>
      </c>
      <c r="X1374" s="15" t="e">
        <f>U1374/S1374</f>
        <v>#VALUE!</v>
      </c>
      <c r="Y1374" s="15" t="e">
        <f>V1374/S1374</f>
        <v>#VALUE!</v>
      </c>
      <c r="Z1374" t="s">
        <v>243</v>
      </c>
      <c r="AB1374" t="s">
        <v>244</v>
      </c>
      <c r="AC1374" s="7">
        <f>AK1374</f>
        <v>42566</v>
      </c>
      <c r="AD1374" t="s">
        <v>102</v>
      </c>
      <c r="AF1374" t="str">
        <f>"Cash From "&amp;AI1374</f>
        <v>Cash From Dividend from CPLA - Mt - 112414</v>
      </c>
      <c r="AG1374" s="16" t="e">
        <f>R1374</f>
        <v>#VALUE!</v>
      </c>
      <c r="AI1374" t="str">
        <f t="shared" si="83"/>
        <v>Dividend from CPLA - Mt - 112414</v>
      </c>
      <c r="AK1374" s="18">
        <v>42566</v>
      </c>
      <c r="AL1374" s="19" t="s">
        <v>510</v>
      </c>
      <c r="AM1374" s="20" t="s">
        <v>328</v>
      </c>
      <c r="AN1374" s="20" t="s">
        <v>329</v>
      </c>
      <c r="AO1374" s="21" t="s">
        <v>329</v>
      </c>
      <c r="AP1374" s="22">
        <v>2.4500000000000002</v>
      </c>
    </row>
    <row r="1375" spans="1:42" hidden="1" x14ac:dyDescent="0.35">
      <c r="A1375" t="s">
        <v>842</v>
      </c>
      <c r="B1375" t="s">
        <v>92</v>
      </c>
      <c r="C1375" t="s">
        <v>13</v>
      </c>
      <c r="D1375">
        <v>40716</v>
      </c>
      <c r="F1375" s="7">
        <v>42571</v>
      </c>
      <c r="G1375" t="s">
        <v>210</v>
      </c>
      <c r="H1375">
        <v>13.02</v>
      </c>
      <c r="J1375" t="s">
        <v>13</v>
      </c>
      <c r="K1375">
        <v>40716</v>
      </c>
      <c r="L1375" t="s">
        <v>19</v>
      </c>
      <c r="M1375" t="s">
        <v>92</v>
      </c>
      <c r="N1375" s="12" t="s">
        <v>249</v>
      </c>
      <c r="O1375" s="12">
        <v>13.02</v>
      </c>
      <c r="P1375" s="46">
        <v>42571</v>
      </c>
      <c r="S1375"/>
      <c r="T1375"/>
      <c r="U1375"/>
      <c r="V1375"/>
      <c r="W1375" s="15"/>
      <c r="X1375" s="15"/>
      <c r="Y1375" s="15"/>
      <c r="Z1375" t="s">
        <v>243</v>
      </c>
      <c r="AB1375" t="s">
        <v>244</v>
      </c>
      <c r="AC1375" s="7">
        <f>P1375</f>
        <v>42571</v>
      </c>
      <c r="AD1375" t="s">
        <v>210</v>
      </c>
      <c r="AF1375" t="str">
        <f>"Cash From "&amp;AI1375</f>
        <v>Cash From Net Royalty from BPT - Rh - 40716</v>
      </c>
      <c r="AG1375" s="16">
        <f>O1375</f>
        <v>13.02</v>
      </c>
      <c r="AI1375" t="str">
        <f>"Net Royalty from "&amp;M1375&amp;" - "&amp;J1375&amp;" - "&amp;K1375</f>
        <v>Net Royalty from BPT - Rh - 40716</v>
      </c>
      <c r="AK1375" s="18"/>
      <c r="AL1375" s="19"/>
      <c r="AM1375" s="20"/>
      <c r="AN1375" s="20"/>
      <c r="AO1375" s="21"/>
      <c r="AP1375" s="22">
        <v>2.58</v>
      </c>
    </row>
    <row r="1376" spans="1:42" hidden="1" x14ac:dyDescent="0.35">
      <c r="A1376" t="s">
        <v>842</v>
      </c>
      <c r="B1376" t="s">
        <v>92</v>
      </c>
      <c r="C1376" t="s">
        <v>13</v>
      </c>
      <c r="D1376">
        <v>40716</v>
      </c>
      <c r="F1376" s="7">
        <v>42571</v>
      </c>
      <c r="G1376" t="s">
        <v>627</v>
      </c>
      <c r="H1376">
        <v>-13.02</v>
      </c>
      <c r="J1376" t="s">
        <v>13</v>
      </c>
      <c r="K1376">
        <v>40716</v>
      </c>
      <c r="L1376" t="s">
        <v>19</v>
      </c>
      <c r="M1376" t="str">
        <f>M1375</f>
        <v>BPT</v>
      </c>
      <c r="S1376"/>
      <c r="T1376"/>
      <c r="U1376"/>
      <c r="V1376"/>
      <c r="W1376" s="15"/>
      <c r="X1376" s="15"/>
      <c r="Y1376" s="15"/>
      <c r="Z1376" t="s">
        <v>243</v>
      </c>
      <c r="AB1376" t="s">
        <v>244</v>
      </c>
      <c r="AC1376" s="7">
        <f>AC1375</f>
        <v>42571</v>
      </c>
      <c r="AD1376" t="str">
        <f>M1376&amp;" - "&amp;L1376&amp;" - "&amp;J1376&amp;" - "&amp;K1376</f>
        <v>BPT - Net Royalty - Rh - 40716</v>
      </c>
      <c r="AG1376" s="13">
        <f>-AG1375</f>
        <v>-13.02</v>
      </c>
      <c r="AI1376" t="str">
        <f>"Net Royalty from "&amp;M1376&amp;" - "&amp;J1376&amp;" - "&amp;K1376</f>
        <v>Net Royalty from BPT - Rh - 40716</v>
      </c>
      <c r="AK1376" s="35"/>
      <c r="AL1376" s="35"/>
      <c r="AM1376" s="35"/>
      <c r="AN1376" s="35"/>
      <c r="AO1376" s="35"/>
      <c r="AP1376" s="35"/>
    </row>
    <row r="1377" spans="1:43" hidden="1" x14ac:dyDescent="0.35">
      <c r="A1377" t="s">
        <v>845</v>
      </c>
      <c r="B1377" t="s">
        <v>30</v>
      </c>
      <c r="C1377" t="s">
        <v>12</v>
      </c>
      <c r="D1377">
        <v>22115</v>
      </c>
      <c r="F1377" s="7">
        <v>42578</v>
      </c>
      <c r="G1377" t="s">
        <v>587</v>
      </c>
      <c r="H1377">
        <v>0</v>
      </c>
      <c r="J1377" t="s">
        <v>12</v>
      </c>
      <c r="K1377">
        <v>22115</v>
      </c>
      <c r="L1377" t="s">
        <v>15</v>
      </c>
      <c r="M1377" t="str">
        <f>M1374</f>
        <v>CPLA</v>
      </c>
      <c r="S1377" t="e">
        <f t="shared" ref="S1377:S1388" si="84">SUM(T1377:V1377)</f>
        <v>#VALUE!</v>
      </c>
      <c r="T1377"/>
      <c r="U1377"/>
      <c r="V1377" t="e">
        <f>SUMPRODUCT(--($D$2:M1376=M1377), --($B$2:K1376=52815),$H$2:Q1376)</f>
        <v>#VALUE!</v>
      </c>
      <c r="W1377" s="15"/>
      <c r="X1377" s="15"/>
      <c r="Y1377" s="15"/>
      <c r="Z1377" t="s">
        <v>243</v>
      </c>
      <c r="AB1377" t="s">
        <v>244</v>
      </c>
      <c r="AC1377" s="7">
        <f>AC1374</f>
        <v>42566</v>
      </c>
      <c r="AD1377" t="str">
        <f>M1377&amp;" - "&amp;L1377&amp;" - "&amp;J1377&amp;" - "&amp;K1377</f>
        <v>CPLA - Div - Mt - 22115</v>
      </c>
      <c r="AG1377" s="13">
        <f>-AG1376</f>
        <v>13.02</v>
      </c>
      <c r="AI1377" t="str">
        <f t="shared" ref="AI1377:AI1390" si="85">"Dividend from "&amp;M1377&amp;" - "&amp;J1377&amp;" - "&amp;K1377</f>
        <v>Dividend from CPLA - Mt - 22115</v>
      </c>
      <c r="AK1377" s="18"/>
      <c r="AL1377" s="19"/>
      <c r="AM1377" s="20"/>
      <c r="AN1377" s="20"/>
      <c r="AO1377" s="21"/>
      <c r="AP1377" s="22"/>
    </row>
    <row r="1378" spans="1:43" hidden="1" x14ac:dyDescent="0.35">
      <c r="A1378" t="s">
        <v>845</v>
      </c>
      <c r="B1378" t="s">
        <v>30</v>
      </c>
      <c r="C1378" t="s">
        <v>12</v>
      </c>
      <c r="D1378">
        <v>22115</v>
      </c>
      <c r="F1378" s="7">
        <v>42578</v>
      </c>
      <c r="G1378" t="s">
        <v>102</v>
      </c>
      <c r="H1378">
        <v>0</v>
      </c>
      <c r="J1378" t="s">
        <v>12</v>
      </c>
      <c r="K1378">
        <v>22115</v>
      </c>
      <c r="L1378" t="s">
        <v>15</v>
      </c>
      <c r="M1378" t="str">
        <f>M1376</f>
        <v>BPT</v>
      </c>
      <c r="N1378" s="12" t="s">
        <v>249</v>
      </c>
      <c r="R1378" s="13" t="e">
        <f>ROUND(IF(K1378=112414,W1378,IF(K1378=22115,X1378,Y1378))*AP1376,2)</f>
        <v>#VALUE!</v>
      </c>
      <c r="S1378" t="e">
        <f t="shared" si="84"/>
        <v>#VALUE!</v>
      </c>
      <c r="T1378"/>
      <c r="U1378"/>
      <c r="V1378" t="e">
        <f>SUMPRODUCT(--($D$2:M1377=M1378), --($B$2:K1377=52815),$H$2:Q1377)</f>
        <v>#VALUE!</v>
      </c>
      <c r="W1378" s="15" t="e">
        <f>T1378/S1378</f>
        <v>#VALUE!</v>
      </c>
      <c r="X1378" s="15" t="e">
        <f>U1378/S1378</f>
        <v>#VALUE!</v>
      </c>
      <c r="Y1378" s="15" t="e">
        <f>V1378/S1378</f>
        <v>#VALUE!</v>
      </c>
      <c r="Z1378" t="s">
        <v>243</v>
      </c>
      <c r="AB1378" t="s">
        <v>244</v>
      </c>
      <c r="AC1378" s="7">
        <f>AC1376</f>
        <v>42571</v>
      </c>
      <c r="AD1378" t="s">
        <v>102</v>
      </c>
      <c r="AF1378" t="str">
        <f>"Cash From "&amp;AI1378</f>
        <v>Cash From Dividend from BPT - Mt - 22115</v>
      </c>
      <c r="AG1378" s="16" t="e">
        <f>R1378</f>
        <v>#VALUE!</v>
      </c>
      <c r="AI1378" t="str">
        <f t="shared" si="85"/>
        <v>Dividend from BPT - Mt - 22115</v>
      </c>
      <c r="AK1378" s="18"/>
      <c r="AL1378" s="19"/>
      <c r="AM1378" s="20"/>
      <c r="AN1378" s="20"/>
      <c r="AO1378" s="21"/>
      <c r="AP1378" s="22"/>
    </row>
    <row r="1379" spans="1:43" hidden="1" x14ac:dyDescent="0.35">
      <c r="A1379" t="s">
        <v>845</v>
      </c>
      <c r="B1379" t="s">
        <v>35</v>
      </c>
      <c r="C1379" t="s">
        <v>12</v>
      </c>
      <c r="D1379">
        <v>22115</v>
      </c>
      <c r="F1379" s="7">
        <v>42578</v>
      </c>
      <c r="G1379" t="s">
        <v>587</v>
      </c>
      <c r="H1379">
        <v>0</v>
      </c>
      <c r="J1379" t="s">
        <v>12</v>
      </c>
      <c r="K1379">
        <v>22115</v>
      </c>
      <c r="L1379" t="s">
        <v>15</v>
      </c>
      <c r="M1379" t="str">
        <f>M1376</f>
        <v>BPT</v>
      </c>
      <c r="S1379" t="e">
        <f t="shared" si="84"/>
        <v>#VALUE!</v>
      </c>
      <c r="T1379"/>
      <c r="U1379"/>
      <c r="V1379" t="e">
        <f>SUMPRODUCT(--($D$2:M1378=M1379), --($B$2:K1378=52815),$H$2:Q1378)</f>
        <v>#VALUE!</v>
      </c>
      <c r="W1379" s="15"/>
      <c r="X1379" s="15"/>
      <c r="Y1379" s="15"/>
      <c r="Z1379" t="s">
        <v>243</v>
      </c>
      <c r="AB1379" t="s">
        <v>244</v>
      </c>
      <c r="AC1379" s="7">
        <f>AC1376</f>
        <v>42571</v>
      </c>
      <c r="AD1379" t="str">
        <f>M1379&amp;" - "&amp;L1379&amp;" - "&amp;J1379&amp;" - "&amp;K1379</f>
        <v>BPT - Div - Mt - 22115</v>
      </c>
      <c r="AG1379" s="13" t="e">
        <f>-AG1378</f>
        <v>#VALUE!</v>
      </c>
      <c r="AI1379" t="str">
        <f t="shared" si="85"/>
        <v>Dividend from BPT - Mt - 22115</v>
      </c>
      <c r="AK1379" s="18"/>
      <c r="AL1379" s="19"/>
      <c r="AM1379" s="20"/>
      <c r="AN1379" s="20"/>
      <c r="AO1379" s="21"/>
      <c r="AP1379" s="22"/>
    </row>
    <row r="1380" spans="1:43" hidden="1" x14ac:dyDescent="0.35">
      <c r="A1380" t="s">
        <v>845</v>
      </c>
      <c r="B1380" t="s">
        <v>35</v>
      </c>
      <c r="C1380" t="s">
        <v>12</v>
      </c>
      <c r="D1380">
        <v>22115</v>
      </c>
      <c r="F1380" s="7">
        <v>42578</v>
      </c>
      <c r="G1380" t="s">
        <v>102</v>
      </c>
      <c r="H1380">
        <v>0</v>
      </c>
      <c r="J1380" t="s">
        <v>12</v>
      </c>
      <c r="K1380">
        <v>22115</v>
      </c>
      <c r="L1380" t="s">
        <v>15</v>
      </c>
      <c r="M1380" t="str">
        <f>M1378</f>
        <v>BPT</v>
      </c>
      <c r="N1380" s="12" t="s">
        <v>249</v>
      </c>
      <c r="R1380" s="13" t="e">
        <f>ROUND(IF(K1380=112414,W1380,IF(K1380=22115,X1380,Y1380))*AP1378,2)</f>
        <v>#VALUE!</v>
      </c>
      <c r="S1380" t="e">
        <f t="shared" si="84"/>
        <v>#VALUE!</v>
      </c>
      <c r="T1380"/>
      <c r="U1380"/>
      <c r="V1380" t="e">
        <f>SUMPRODUCT(--($D$2:M1379=M1380), --($B$2:K1379=52815),$H$2:Q1379)</f>
        <v>#VALUE!</v>
      </c>
      <c r="W1380" s="15" t="e">
        <f>T1380/S1380</f>
        <v>#VALUE!</v>
      </c>
      <c r="X1380" s="15" t="e">
        <f>U1380/S1380</f>
        <v>#VALUE!</v>
      </c>
      <c r="Y1380" s="15" t="e">
        <f>V1380/S1380</f>
        <v>#VALUE!</v>
      </c>
      <c r="Z1380" t="s">
        <v>243</v>
      </c>
      <c r="AB1380" t="s">
        <v>244</v>
      </c>
      <c r="AC1380" s="7">
        <f>AC1378</f>
        <v>42571</v>
      </c>
      <c r="AD1380" t="s">
        <v>102</v>
      </c>
      <c r="AF1380" t="str">
        <f>"Cash From "&amp;AI1380</f>
        <v>Cash From Dividend from BPT - Mt - 22115</v>
      </c>
      <c r="AG1380" s="16" t="e">
        <f>R1380</f>
        <v>#VALUE!</v>
      </c>
      <c r="AI1380" t="str">
        <f t="shared" si="85"/>
        <v>Dividend from BPT - Mt - 22115</v>
      </c>
      <c r="AK1380" s="18"/>
      <c r="AL1380" s="19"/>
      <c r="AM1380" s="20"/>
      <c r="AN1380" s="20"/>
      <c r="AO1380" s="21"/>
      <c r="AP1380" s="22"/>
    </row>
    <row r="1381" spans="1:43" hidden="1" x14ac:dyDescent="0.35">
      <c r="A1381" t="s">
        <v>845</v>
      </c>
      <c r="B1381" t="s">
        <v>30</v>
      </c>
      <c r="C1381" t="s">
        <v>12</v>
      </c>
      <c r="D1381">
        <v>52815</v>
      </c>
      <c r="F1381" s="7">
        <v>42578</v>
      </c>
      <c r="G1381" t="s">
        <v>102</v>
      </c>
      <c r="H1381">
        <v>2.99</v>
      </c>
      <c r="J1381" t="s">
        <v>12</v>
      </c>
      <c r="K1381">
        <v>52815</v>
      </c>
      <c r="L1381" t="s">
        <v>15</v>
      </c>
      <c r="M1381" t="str">
        <f>M1379</f>
        <v>BPT</v>
      </c>
      <c r="N1381" s="12" t="s">
        <v>249</v>
      </c>
      <c r="R1381" s="13">
        <f>AP1377-R1377-R1379</f>
        <v>0</v>
      </c>
      <c r="S1381" t="e">
        <f t="shared" si="84"/>
        <v>#VALUE!</v>
      </c>
      <c r="T1381"/>
      <c r="U1381"/>
      <c r="V1381" t="e">
        <f>SUMPRODUCT(--($D$2:M1380=M1381), --($B$2:K1380=52815),$H$2:Q1380)</f>
        <v>#VALUE!</v>
      </c>
      <c r="W1381" s="15" t="e">
        <f>T1381/S1381</f>
        <v>#VALUE!</v>
      </c>
      <c r="X1381" s="15" t="e">
        <f>U1381/S1381</f>
        <v>#VALUE!</v>
      </c>
      <c r="Y1381" s="15" t="e">
        <f>V1381/S1381</f>
        <v>#VALUE!</v>
      </c>
      <c r="Z1381" t="s">
        <v>243</v>
      </c>
      <c r="AB1381" t="s">
        <v>244</v>
      </c>
      <c r="AC1381" s="7">
        <f>AC1379</f>
        <v>42571</v>
      </c>
      <c r="AD1381" t="s">
        <v>102</v>
      </c>
      <c r="AF1381" t="str">
        <f>"Cash From "&amp;AI1381</f>
        <v>Cash From Dividend from BPT - Mt - 52815</v>
      </c>
      <c r="AG1381" s="16">
        <f>R1381</f>
        <v>0</v>
      </c>
      <c r="AI1381" t="str">
        <f t="shared" si="85"/>
        <v>Dividend from BPT - Mt - 52815</v>
      </c>
      <c r="AK1381" s="18"/>
      <c r="AL1381" s="19"/>
      <c r="AM1381" s="20"/>
      <c r="AN1381" s="20"/>
      <c r="AO1381" s="21"/>
      <c r="AP1381" s="22"/>
    </row>
    <row r="1382" spans="1:43" hidden="1" x14ac:dyDescent="0.35">
      <c r="A1382" t="s">
        <v>845</v>
      </c>
      <c r="B1382" t="s">
        <v>30</v>
      </c>
      <c r="C1382" t="s">
        <v>12</v>
      </c>
      <c r="D1382">
        <v>52815</v>
      </c>
      <c r="F1382" s="7">
        <v>42578</v>
      </c>
      <c r="G1382" t="s">
        <v>587</v>
      </c>
      <c r="H1382">
        <v>-2.99</v>
      </c>
      <c r="J1382" t="s">
        <v>12</v>
      </c>
      <c r="K1382">
        <v>52815</v>
      </c>
      <c r="L1382" t="s">
        <v>15</v>
      </c>
      <c r="M1382" t="str">
        <f>M1379</f>
        <v>BPT</v>
      </c>
      <c r="S1382" t="e">
        <f t="shared" si="84"/>
        <v>#VALUE!</v>
      </c>
      <c r="T1382"/>
      <c r="U1382"/>
      <c r="V1382" t="e">
        <f>SUMPRODUCT(--($D$2:M1381=M1382), --($B$2:K1381=52815),$H$2:Q1381)</f>
        <v>#VALUE!</v>
      </c>
      <c r="W1382" s="15"/>
      <c r="X1382" s="15"/>
      <c r="Y1382" s="15"/>
      <c r="Z1382" t="s">
        <v>243</v>
      </c>
      <c r="AB1382" t="s">
        <v>244</v>
      </c>
      <c r="AC1382" s="7">
        <f>AC1379</f>
        <v>42571</v>
      </c>
      <c r="AD1382" t="str">
        <f>M1382&amp;" - "&amp;L1382&amp;" - "&amp;J1382&amp;" - "&amp;K1382</f>
        <v>BPT - Div - Mt - 52815</v>
      </c>
      <c r="AG1382" s="13">
        <f>-AG1381</f>
        <v>0</v>
      </c>
      <c r="AI1382" t="str">
        <f t="shared" si="85"/>
        <v>Dividend from BPT - Mt - 52815</v>
      </c>
      <c r="AK1382" s="18"/>
      <c r="AL1382" s="19"/>
      <c r="AM1382" s="20"/>
      <c r="AN1382" s="20"/>
      <c r="AO1382" s="21"/>
      <c r="AP1382" s="22"/>
    </row>
    <row r="1383" spans="1:43" hidden="1" x14ac:dyDescent="0.35">
      <c r="A1383" t="s">
        <v>845</v>
      </c>
      <c r="B1383" t="s">
        <v>35</v>
      </c>
      <c r="C1383" t="s">
        <v>12</v>
      </c>
      <c r="D1383">
        <v>52815</v>
      </c>
      <c r="F1383" s="7">
        <v>42578</v>
      </c>
      <c r="G1383" t="s">
        <v>102</v>
      </c>
      <c r="H1383">
        <v>1.1599999999999999</v>
      </c>
      <c r="J1383" t="s">
        <v>12</v>
      </c>
      <c r="K1383">
        <v>52815</v>
      </c>
      <c r="L1383" t="s">
        <v>15</v>
      </c>
      <c r="M1383" t="str">
        <f>M1381</f>
        <v>BPT</v>
      </c>
      <c r="N1383" s="12" t="s">
        <v>249</v>
      </c>
      <c r="R1383" s="13">
        <f>AP1379-R1379-R1381</f>
        <v>0</v>
      </c>
      <c r="S1383" t="e">
        <f t="shared" si="84"/>
        <v>#VALUE!</v>
      </c>
      <c r="T1383"/>
      <c r="U1383"/>
      <c r="V1383" t="e">
        <f>SUMPRODUCT(--($D$2:M1382=M1383), --($B$2:K1382=52815),$H$2:Q1382)</f>
        <v>#VALUE!</v>
      </c>
      <c r="W1383" s="15" t="e">
        <f>T1383/S1383</f>
        <v>#VALUE!</v>
      </c>
      <c r="X1383" s="15" t="e">
        <f>U1383/S1383</f>
        <v>#VALUE!</v>
      </c>
      <c r="Y1383" s="15" t="e">
        <f>V1383/S1383</f>
        <v>#VALUE!</v>
      </c>
      <c r="Z1383" t="s">
        <v>243</v>
      </c>
      <c r="AB1383" t="s">
        <v>244</v>
      </c>
      <c r="AC1383" s="7">
        <f>AC1381</f>
        <v>42571</v>
      </c>
      <c r="AD1383" t="s">
        <v>102</v>
      </c>
      <c r="AF1383" t="str">
        <f>"Cash From "&amp;AI1383</f>
        <v>Cash From Dividend from BPT - Mt - 52815</v>
      </c>
      <c r="AG1383" s="16">
        <f>R1383</f>
        <v>0</v>
      </c>
      <c r="AI1383" t="str">
        <f t="shared" si="85"/>
        <v>Dividend from BPT - Mt - 52815</v>
      </c>
      <c r="AK1383" s="18"/>
      <c r="AL1383" s="19"/>
      <c r="AM1383" s="20"/>
      <c r="AN1383" s="20"/>
      <c r="AO1383" s="21"/>
      <c r="AP1383" s="22"/>
    </row>
    <row r="1384" spans="1:43" hidden="1" x14ac:dyDescent="0.35">
      <c r="A1384" t="s">
        <v>845</v>
      </c>
      <c r="B1384" t="s">
        <v>35</v>
      </c>
      <c r="C1384" t="s">
        <v>12</v>
      </c>
      <c r="D1384">
        <v>52815</v>
      </c>
      <c r="F1384" s="7">
        <v>42578</v>
      </c>
      <c r="G1384" t="s">
        <v>587</v>
      </c>
      <c r="H1384">
        <v>-1.1599999999999999</v>
      </c>
      <c r="J1384" t="s">
        <v>12</v>
      </c>
      <c r="K1384">
        <v>52815</v>
      </c>
      <c r="L1384" t="s">
        <v>15</v>
      </c>
      <c r="M1384" t="str">
        <f>M1381</f>
        <v>BPT</v>
      </c>
      <c r="S1384" t="e">
        <f t="shared" si="84"/>
        <v>#VALUE!</v>
      </c>
      <c r="T1384"/>
      <c r="U1384"/>
      <c r="V1384" t="e">
        <f>SUMPRODUCT(--($D$2:M1383=M1384), --($B$2:K1383=52815),$H$2:Q1383)</f>
        <v>#VALUE!</v>
      </c>
      <c r="W1384" s="15"/>
      <c r="X1384" s="15"/>
      <c r="Y1384" s="15"/>
      <c r="Z1384" t="s">
        <v>243</v>
      </c>
      <c r="AB1384" t="s">
        <v>244</v>
      </c>
      <c r="AC1384" s="7">
        <f>AC1381</f>
        <v>42571</v>
      </c>
      <c r="AD1384" t="str">
        <f>M1384&amp;" - "&amp;L1384&amp;" - "&amp;J1384&amp;" - "&amp;K1384</f>
        <v>BPT - Div - Mt - 52815</v>
      </c>
      <c r="AG1384" s="13">
        <f>-AG1383</f>
        <v>0</v>
      </c>
      <c r="AI1384" t="str">
        <f t="shared" si="85"/>
        <v>Dividend from BPT - Mt - 52815</v>
      </c>
      <c r="AK1384" s="18"/>
      <c r="AL1384" s="19"/>
      <c r="AM1384" s="20"/>
      <c r="AN1384" s="20"/>
      <c r="AO1384" s="21"/>
      <c r="AP1384" s="22"/>
    </row>
    <row r="1385" spans="1:43" hidden="1" x14ac:dyDescent="0.35">
      <c r="A1385" t="s">
        <v>845</v>
      </c>
      <c r="B1385" t="s">
        <v>30</v>
      </c>
      <c r="C1385" t="s">
        <v>12</v>
      </c>
      <c r="D1385">
        <v>112414</v>
      </c>
      <c r="F1385" s="7">
        <v>42578</v>
      </c>
      <c r="G1385" t="s">
        <v>587</v>
      </c>
      <c r="H1385">
        <v>0</v>
      </c>
      <c r="J1385" t="s">
        <v>12</v>
      </c>
      <c r="K1385">
        <v>112414</v>
      </c>
      <c r="L1385" t="s">
        <v>15</v>
      </c>
      <c r="M1385" t="str">
        <f>M1384</f>
        <v>BPT</v>
      </c>
      <c r="N1385" s="12">
        <f>AL1384</f>
        <v>0</v>
      </c>
      <c r="O1385" s="12" t="e">
        <f>LEFT(N1385,(FIND(" ",N1385,1)-1))</f>
        <v>#VALUE!</v>
      </c>
      <c r="P1385" s="12" t="e">
        <f>_xlfn.NUMBERVALUE(O1385)=S1385</f>
        <v>#VALUE!</v>
      </c>
      <c r="S1385" t="e">
        <f t="shared" si="84"/>
        <v>#VALUE!</v>
      </c>
      <c r="T1385"/>
      <c r="U1385"/>
      <c r="V1385" t="e">
        <f>SUMPRODUCT(--($D$2:M1384=M1385), --($B$2:K1384=52815),$H$2:Q1384)</f>
        <v>#VALUE!</v>
      </c>
      <c r="W1385" s="15"/>
      <c r="X1385" s="15"/>
      <c r="Y1385" s="15"/>
      <c r="Z1385" t="s">
        <v>243</v>
      </c>
      <c r="AB1385" t="s">
        <v>244</v>
      </c>
      <c r="AC1385" s="7">
        <f>AC1384</f>
        <v>42571</v>
      </c>
      <c r="AD1385" t="str">
        <f>M1385&amp;" - "&amp;L1385&amp;" - "&amp;J1385&amp;" - "&amp;K1385</f>
        <v>BPT - Div - Mt - 112414</v>
      </c>
      <c r="AG1385" s="13">
        <f>-AG1384</f>
        <v>0</v>
      </c>
      <c r="AI1385" t="str">
        <f t="shared" si="85"/>
        <v>Dividend from BPT - Mt - 112414</v>
      </c>
      <c r="AK1385" s="18"/>
      <c r="AL1385" s="19"/>
      <c r="AM1385" s="20"/>
      <c r="AN1385" s="20"/>
      <c r="AO1385" s="21"/>
      <c r="AP1385" s="22"/>
    </row>
    <row r="1386" spans="1:43" hidden="1" x14ac:dyDescent="0.35">
      <c r="A1386" t="s">
        <v>845</v>
      </c>
      <c r="B1386" t="s">
        <v>30</v>
      </c>
      <c r="C1386" t="s">
        <v>12</v>
      </c>
      <c r="D1386">
        <v>112414</v>
      </c>
      <c r="F1386" s="7">
        <v>42578</v>
      </c>
      <c r="G1386" t="s">
        <v>102</v>
      </c>
      <c r="H1386">
        <v>0</v>
      </c>
      <c r="J1386" t="s">
        <v>12</v>
      </c>
      <c r="K1386">
        <v>112414</v>
      </c>
      <c r="L1386" t="s">
        <v>15</v>
      </c>
      <c r="M1386" t="s">
        <v>30</v>
      </c>
      <c r="N1386" s="12" t="s">
        <v>249</v>
      </c>
      <c r="R1386" s="13" t="e">
        <f>ROUND(IF(K1386=112414,W1386,IF(K1386=22115,X1386,Y1386))*AP1386,2)</f>
        <v>#VALUE!</v>
      </c>
      <c r="S1386" t="e">
        <f t="shared" si="84"/>
        <v>#VALUE!</v>
      </c>
      <c r="T1386"/>
      <c r="U1386"/>
      <c r="V1386" t="e">
        <f>SUMPRODUCT(--($D$2:M1385=M1386), --($B$2:K1385=52815),$H$2:Q1385)</f>
        <v>#VALUE!</v>
      </c>
      <c r="W1386" s="15" t="e">
        <f>T1386/S1386</f>
        <v>#VALUE!</v>
      </c>
      <c r="X1386" s="15" t="e">
        <f>U1386/S1386</f>
        <v>#VALUE!</v>
      </c>
      <c r="Y1386" s="15" t="e">
        <f>V1386/S1386</f>
        <v>#VALUE!</v>
      </c>
      <c r="Z1386" t="s">
        <v>243</v>
      </c>
      <c r="AB1386" t="s">
        <v>244</v>
      </c>
      <c r="AC1386" s="7">
        <f>AK1386</f>
        <v>42578</v>
      </c>
      <c r="AD1386" t="s">
        <v>102</v>
      </c>
      <c r="AF1386" t="str">
        <f>"Cash From "&amp;AI1386</f>
        <v>Cash From Dividend from CSCO - Mt - 112414</v>
      </c>
      <c r="AG1386" s="16" t="e">
        <f>R1386</f>
        <v>#VALUE!</v>
      </c>
      <c r="AI1386" t="str">
        <f t="shared" si="85"/>
        <v>Dividend from CSCO - Mt - 112414</v>
      </c>
      <c r="AK1386" s="18">
        <v>42578</v>
      </c>
      <c r="AL1386" s="19" t="s">
        <v>511</v>
      </c>
      <c r="AM1386" s="20" t="s">
        <v>328</v>
      </c>
      <c r="AN1386" s="20" t="s">
        <v>329</v>
      </c>
      <c r="AO1386" s="21" t="s">
        <v>329</v>
      </c>
      <c r="AP1386" s="22">
        <v>2.99</v>
      </c>
    </row>
    <row r="1387" spans="1:43" hidden="1" x14ac:dyDescent="0.35">
      <c r="A1387" t="s">
        <v>845</v>
      </c>
      <c r="B1387" t="s">
        <v>35</v>
      </c>
      <c r="C1387" t="s">
        <v>12</v>
      </c>
      <c r="D1387">
        <v>112414</v>
      </c>
      <c r="F1387" s="7">
        <v>42578</v>
      </c>
      <c r="G1387" t="s">
        <v>587</v>
      </c>
      <c r="H1387">
        <v>0</v>
      </c>
      <c r="J1387" t="s">
        <v>12</v>
      </c>
      <c r="K1387">
        <v>112414</v>
      </c>
      <c r="L1387" t="s">
        <v>15</v>
      </c>
      <c r="M1387" t="str">
        <f>M1386</f>
        <v>CSCO</v>
      </c>
      <c r="N1387" s="12" t="str">
        <f>AL1386</f>
        <v>11.5000 SHRS CISCO SYSTEMS INC RD 07/07 PD 07/27/16</v>
      </c>
      <c r="O1387" s="12" t="str">
        <f>LEFT(N1387,(FIND(" ",N1387,1)-1))</f>
        <v>11.5000</v>
      </c>
      <c r="P1387" s="12" t="e">
        <f>_xlfn.NUMBERVALUE(O1387)=S1387</f>
        <v>#VALUE!</v>
      </c>
      <c r="S1387" t="e">
        <f t="shared" si="84"/>
        <v>#VALUE!</v>
      </c>
      <c r="T1387"/>
      <c r="U1387"/>
      <c r="V1387" t="e">
        <f>SUMPRODUCT(--($D$2:M1386=M1387), --($B$2:K1386=52815),$H$2:Q1386)</f>
        <v>#VALUE!</v>
      </c>
      <c r="W1387" s="15"/>
      <c r="X1387" s="15"/>
      <c r="Y1387" s="15"/>
      <c r="Z1387" t="s">
        <v>243</v>
      </c>
      <c r="AB1387" t="s">
        <v>244</v>
      </c>
      <c r="AC1387" s="7">
        <f>AC1386</f>
        <v>42578</v>
      </c>
      <c r="AD1387" t="str">
        <f>M1387&amp;" - "&amp;L1387&amp;" - "&amp;J1387&amp;" - "&amp;K1387</f>
        <v>CSCO - Div - Mt - 112414</v>
      </c>
      <c r="AG1387" s="13" t="e">
        <f>-AG1386</f>
        <v>#VALUE!</v>
      </c>
      <c r="AI1387" t="str">
        <f t="shared" si="85"/>
        <v>Dividend from CSCO - Mt - 112414</v>
      </c>
      <c r="AK1387" s="18"/>
      <c r="AL1387" s="19"/>
      <c r="AM1387" s="20"/>
      <c r="AN1387" s="20"/>
      <c r="AO1387" s="21"/>
      <c r="AP1387" s="22"/>
    </row>
    <row r="1388" spans="1:43" hidden="1" x14ac:dyDescent="0.35">
      <c r="A1388" t="s">
        <v>845</v>
      </c>
      <c r="B1388" t="s">
        <v>35</v>
      </c>
      <c r="C1388" t="s">
        <v>12</v>
      </c>
      <c r="D1388">
        <v>112414</v>
      </c>
      <c r="F1388" s="7">
        <v>42578</v>
      </c>
      <c r="G1388" t="s">
        <v>102</v>
      </c>
      <c r="H1388">
        <v>0</v>
      </c>
      <c r="J1388" t="s">
        <v>12</v>
      </c>
      <c r="K1388">
        <v>112414</v>
      </c>
      <c r="L1388" t="s">
        <v>15</v>
      </c>
      <c r="M1388" t="s">
        <v>35</v>
      </c>
      <c r="N1388" s="12" t="s">
        <v>249</v>
      </c>
      <c r="R1388" s="13" t="e">
        <f>ROUND(IF(K1388=112414,W1388,IF(K1388=22115,X1388,Y1388))*AP1388,2)</f>
        <v>#VALUE!</v>
      </c>
      <c r="S1388" t="e">
        <f t="shared" si="84"/>
        <v>#VALUE!</v>
      </c>
      <c r="T1388"/>
      <c r="U1388"/>
      <c r="V1388" t="e">
        <f>SUMPRODUCT(--($D$2:M1387=M1388), --($B$2:K1387=52815),$H$2:Q1387)</f>
        <v>#VALUE!</v>
      </c>
      <c r="W1388" s="15" t="e">
        <f>T1388/S1388</f>
        <v>#VALUE!</v>
      </c>
      <c r="X1388" s="15" t="e">
        <f>U1388/S1388</f>
        <v>#VALUE!</v>
      </c>
      <c r="Y1388" s="15" t="e">
        <f>V1388/S1388</f>
        <v>#VALUE!</v>
      </c>
      <c r="Z1388" t="s">
        <v>243</v>
      </c>
      <c r="AB1388" t="s">
        <v>244</v>
      </c>
      <c r="AC1388" s="7">
        <f>AK1388</f>
        <v>42578</v>
      </c>
      <c r="AD1388" t="s">
        <v>102</v>
      </c>
      <c r="AF1388" t="str">
        <f>"Cash From "&amp;AI1388</f>
        <v>Cash From Dividend from IDCC - Mt - 112414</v>
      </c>
      <c r="AG1388" s="16" t="e">
        <f>R1388</f>
        <v>#VALUE!</v>
      </c>
      <c r="AI1388" t="str">
        <f t="shared" si="85"/>
        <v>Dividend from IDCC - Mt - 112414</v>
      </c>
      <c r="AK1388" s="18">
        <v>42578</v>
      </c>
      <c r="AL1388" s="19" t="s">
        <v>512</v>
      </c>
      <c r="AM1388" s="20" t="s">
        <v>328</v>
      </c>
      <c r="AN1388" s="20" t="s">
        <v>329</v>
      </c>
      <c r="AO1388" s="21" t="s">
        <v>329</v>
      </c>
      <c r="AP1388" s="22">
        <v>1.1599999999999999</v>
      </c>
    </row>
    <row r="1389" spans="1:43" hidden="1" x14ac:dyDescent="0.35">
      <c r="A1389" t="s">
        <v>845</v>
      </c>
      <c r="B1389" t="s">
        <v>90</v>
      </c>
      <c r="C1389" t="s">
        <v>13</v>
      </c>
      <c r="D1389">
        <v>40716</v>
      </c>
      <c r="F1389" s="7">
        <v>42578</v>
      </c>
      <c r="G1389" t="s">
        <v>210</v>
      </c>
      <c r="H1389">
        <v>1.75</v>
      </c>
      <c r="J1389" t="s">
        <v>13</v>
      </c>
      <c r="K1389">
        <v>40716</v>
      </c>
      <c r="L1389" t="s">
        <v>15</v>
      </c>
      <c r="M1389" t="s">
        <v>90</v>
      </c>
      <c r="N1389" s="12" t="s">
        <v>249</v>
      </c>
      <c r="O1389" s="12">
        <v>1.75</v>
      </c>
      <c r="P1389" s="46">
        <v>42578</v>
      </c>
      <c r="S1389"/>
      <c r="T1389"/>
      <c r="U1389"/>
      <c r="V1389"/>
      <c r="W1389" s="15"/>
      <c r="X1389" s="15"/>
      <c r="Y1389" s="15"/>
      <c r="Z1389" t="s">
        <v>243</v>
      </c>
      <c r="AB1389" t="s">
        <v>244</v>
      </c>
      <c r="AC1389" s="7">
        <f>P1389</f>
        <v>42578</v>
      </c>
      <c r="AD1389" t="s">
        <v>210</v>
      </c>
      <c r="AF1389" t="str">
        <f>"Cash From "&amp;AI1389</f>
        <v>Cash From Dividend from BKE - Rh - 40716</v>
      </c>
      <c r="AG1389" s="16">
        <f>O1389</f>
        <v>1.75</v>
      </c>
      <c r="AI1389" t="str">
        <f t="shared" si="85"/>
        <v>Dividend from BKE - Rh - 40716</v>
      </c>
      <c r="AK1389" s="18"/>
      <c r="AL1389" s="19"/>
      <c r="AM1389" s="20"/>
      <c r="AN1389" s="20"/>
      <c r="AO1389" s="21"/>
      <c r="AP1389" s="22">
        <v>2.58</v>
      </c>
    </row>
    <row r="1390" spans="1:43" hidden="1" x14ac:dyDescent="0.35">
      <c r="A1390" t="s">
        <v>845</v>
      </c>
      <c r="B1390" t="s">
        <v>90</v>
      </c>
      <c r="C1390" t="s">
        <v>13</v>
      </c>
      <c r="D1390">
        <v>40716</v>
      </c>
      <c r="F1390" s="7">
        <v>42578</v>
      </c>
      <c r="G1390" t="s">
        <v>587</v>
      </c>
      <c r="H1390">
        <v>-1.75</v>
      </c>
      <c r="J1390" t="s">
        <v>13</v>
      </c>
      <c r="K1390">
        <v>40716</v>
      </c>
      <c r="L1390" t="s">
        <v>15</v>
      </c>
      <c r="M1390" t="str">
        <f>M1389</f>
        <v>BKE</v>
      </c>
      <c r="S1390"/>
      <c r="T1390"/>
      <c r="U1390"/>
      <c r="V1390"/>
      <c r="W1390" s="15"/>
      <c r="X1390" s="15"/>
      <c r="Y1390" s="15"/>
      <c r="Z1390" t="s">
        <v>243</v>
      </c>
      <c r="AB1390" t="s">
        <v>244</v>
      </c>
      <c r="AC1390" s="7">
        <f>AC1389</f>
        <v>42578</v>
      </c>
      <c r="AD1390" t="str">
        <f>M1390&amp;" - "&amp;L1390&amp;" - "&amp;J1390&amp;" - "&amp;K1390</f>
        <v>BKE - Div - Rh - 40716</v>
      </c>
      <c r="AG1390" s="13">
        <f>-AG1389</f>
        <v>-1.75</v>
      </c>
      <c r="AI1390" t="str">
        <f t="shared" si="85"/>
        <v>Dividend from BKE - Rh - 40716</v>
      </c>
      <c r="AK1390" s="35"/>
      <c r="AL1390" s="35"/>
      <c r="AM1390" s="35"/>
      <c r="AN1390" s="35"/>
      <c r="AO1390" s="35"/>
      <c r="AP1390" s="35"/>
    </row>
    <row r="1391" spans="1:43" hidden="1" x14ac:dyDescent="0.35">
      <c r="A1391" t="s">
        <v>849</v>
      </c>
      <c r="B1391" t="s">
        <v>71</v>
      </c>
      <c r="C1391" t="s">
        <v>12</v>
      </c>
      <c r="D1391">
        <v>52815</v>
      </c>
      <c r="E1391"/>
      <c r="F1391" s="7">
        <v>42591</v>
      </c>
      <c r="G1391" t="s">
        <v>102</v>
      </c>
      <c r="H1391">
        <v>601.66999999999996</v>
      </c>
      <c r="J1391" t="s">
        <v>12</v>
      </c>
      <c r="K1391">
        <v>52815</v>
      </c>
      <c r="M1391" t="s">
        <v>71</v>
      </c>
      <c r="N1391" s="12" t="s">
        <v>249</v>
      </c>
      <c r="Q1391"/>
      <c r="Z1391" t="s">
        <v>243</v>
      </c>
      <c r="AB1391" t="s">
        <v>244</v>
      </c>
      <c r="AC1391" s="7">
        <v>42591</v>
      </c>
      <c r="AD1391" t="s">
        <v>102</v>
      </c>
      <c r="AF1391" t="s">
        <v>514</v>
      </c>
      <c r="AG1391" s="16">
        <v>601.66999999999996</v>
      </c>
      <c r="AI1391" t="s">
        <v>513</v>
      </c>
      <c r="AK1391" s="27"/>
      <c r="AL1391" s="28"/>
      <c r="AM1391" s="29"/>
      <c r="AN1391" s="29"/>
      <c r="AO1391" s="26"/>
      <c r="AP1391" s="26"/>
      <c r="AQ1391" s="25"/>
    </row>
    <row r="1392" spans="1:43" hidden="1" x14ac:dyDescent="0.35">
      <c r="A1392" t="s">
        <v>849</v>
      </c>
      <c r="B1392" t="s">
        <v>71</v>
      </c>
      <c r="C1392" t="s">
        <v>12</v>
      </c>
      <c r="D1392">
        <v>52815</v>
      </c>
      <c r="E1392"/>
      <c r="F1392" s="7">
        <v>42591</v>
      </c>
      <c r="G1392" t="s">
        <v>630</v>
      </c>
      <c r="H1392">
        <v>0</v>
      </c>
      <c r="J1392" t="s">
        <v>12</v>
      </c>
      <c r="K1392">
        <v>52815</v>
      </c>
      <c r="L1392" t="s">
        <v>20</v>
      </c>
      <c r="M1392" t="s">
        <v>71</v>
      </c>
      <c r="Q1392"/>
      <c r="S1392"/>
      <c r="T1392"/>
      <c r="U1392"/>
      <c r="W1392" s="15"/>
      <c r="X1392" s="15"/>
      <c r="Y1392" s="15"/>
      <c r="Z1392" t="s">
        <v>243</v>
      </c>
      <c r="AB1392" t="s">
        <v>244</v>
      </c>
      <c r="AC1392" s="7">
        <v>42591</v>
      </c>
      <c r="AD1392" t="s">
        <v>214</v>
      </c>
      <c r="AG1392" s="13">
        <v>0</v>
      </c>
      <c r="AI1392" t="s">
        <v>513</v>
      </c>
      <c r="AK1392" s="27"/>
      <c r="AL1392" s="28"/>
      <c r="AM1392" s="29"/>
      <c r="AN1392" s="29"/>
      <c r="AO1392" s="26"/>
      <c r="AP1392" s="26"/>
      <c r="AQ1392" s="25"/>
    </row>
    <row r="1393" spans="1:43" hidden="1" x14ac:dyDescent="0.35">
      <c r="A1393" t="s">
        <v>849</v>
      </c>
      <c r="B1393" t="s">
        <v>71</v>
      </c>
      <c r="C1393" t="s">
        <v>12</v>
      </c>
      <c r="D1393">
        <v>52815</v>
      </c>
      <c r="E1393"/>
      <c r="F1393" s="7">
        <v>42591</v>
      </c>
      <c r="G1393" t="s">
        <v>631</v>
      </c>
      <c r="H1393">
        <v>0</v>
      </c>
      <c r="J1393" t="s">
        <v>12</v>
      </c>
      <c r="K1393">
        <v>52815</v>
      </c>
      <c r="L1393" t="s">
        <v>21</v>
      </c>
      <c r="M1393" t="s">
        <v>71</v>
      </c>
      <c r="Q1393"/>
      <c r="S1393"/>
      <c r="T1393"/>
      <c r="U1393"/>
      <c r="W1393" s="15"/>
      <c r="X1393" s="15"/>
      <c r="Y1393" s="15"/>
      <c r="Z1393" t="s">
        <v>243</v>
      </c>
      <c r="AB1393" t="s">
        <v>244</v>
      </c>
      <c r="AC1393" s="7">
        <v>42591</v>
      </c>
      <c r="AD1393" t="s">
        <v>215</v>
      </c>
      <c r="AG1393" s="13">
        <v>0</v>
      </c>
      <c r="AI1393" t="s">
        <v>513</v>
      </c>
      <c r="AK1393" s="27"/>
      <c r="AL1393" s="28"/>
      <c r="AM1393" s="29"/>
      <c r="AN1393" s="29"/>
      <c r="AO1393" s="26"/>
      <c r="AP1393" s="26"/>
      <c r="AQ1393" s="25"/>
    </row>
    <row r="1394" spans="1:43" hidden="1" x14ac:dyDescent="0.35">
      <c r="A1394" t="s">
        <v>849</v>
      </c>
      <c r="B1394" t="s">
        <v>71</v>
      </c>
      <c r="C1394" t="s">
        <v>12</v>
      </c>
      <c r="D1394">
        <v>52815</v>
      </c>
      <c r="E1394"/>
      <c r="F1394" s="7">
        <v>42591</v>
      </c>
      <c r="G1394" t="s">
        <v>828</v>
      </c>
      <c r="H1394">
        <v>-0.34</v>
      </c>
      <c r="J1394" t="s">
        <v>12</v>
      </c>
      <c r="K1394">
        <v>52815</v>
      </c>
      <c r="L1394" t="s">
        <v>589</v>
      </c>
      <c r="M1394" t="s">
        <v>71</v>
      </c>
      <c r="Q1394"/>
      <c r="S1394"/>
      <c r="T1394"/>
      <c r="U1394"/>
      <c r="W1394" s="15"/>
      <c r="X1394" s="15"/>
      <c r="Y1394" s="15"/>
      <c r="Z1394" t="s">
        <v>243</v>
      </c>
      <c r="AB1394" t="s">
        <v>244</v>
      </c>
      <c r="AC1394" s="7">
        <v>42591</v>
      </c>
      <c r="AD1394" t="s">
        <v>623</v>
      </c>
      <c r="AG1394" s="16">
        <v>-0.34</v>
      </c>
      <c r="AI1394" t="s">
        <v>513</v>
      </c>
      <c r="AK1394" s="34">
        <v>0.34</v>
      </c>
      <c r="AL1394" s="35"/>
      <c r="AM1394" s="35"/>
      <c r="AN1394" s="35"/>
      <c r="AO1394" s="50"/>
      <c r="AP1394" s="26"/>
      <c r="AQ1394" s="25"/>
    </row>
    <row r="1395" spans="1:43" hidden="1" x14ac:dyDescent="0.35">
      <c r="A1395" t="s">
        <v>849</v>
      </c>
      <c r="B1395" t="s">
        <v>71</v>
      </c>
      <c r="C1395" t="s">
        <v>12</v>
      </c>
      <c r="D1395">
        <v>52815</v>
      </c>
      <c r="E1395"/>
      <c r="F1395" s="7">
        <v>42591</v>
      </c>
      <c r="G1395" t="s">
        <v>143</v>
      </c>
      <c r="H1395">
        <v>-265.5</v>
      </c>
      <c r="J1395" t="s">
        <v>12</v>
      </c>
      <c r="K1395">
        <v>52815</v>
      </c>
      <c r="M1395" t="s">
        <v>71</v>
      </c>
      <c r="Q1395"/>
      <c r="S1395"/>
      <c r="T1395"/>
      <c r="U1395"/>
      <c r="W1395" s="15"/>
      <c r="X1395" s="15"/>
      <c r="Y1395" s="15"/>
      <c r="Z1395" t="s">
        <v>243</v>
      </c>
      <c r="AB1395" t="s">
        <v>244</v>
      </c>
      <c r="AC1395" s="7">
        <v>42591</v>
      </c>
      <c r="AD1395" t="s">
        <v>143</v>
      </c>
      <c r="AG1395" s="13">
        <f>-(AG1398+AG1393+AG1394)</f>
        <v>1.48</v>
      </c>
      <c r="AI1395" t="s">
        <v>513</v>
      </c>
      <c r="AK1395" s="34">
        <v>-336.16999999999996</v>
      </c>
      <c r="AL1395" s="35"/>
      <c r="AM1395" s="35"/>
      <c r="AN1395" s="35"/>
      <c r="AO1395" s="50"/>
      <c r="AP1395" s="26"/>
      <c r="AQ1395" s="25"/>
    </row>
    <row r="1396" spans="1:43" hidden="1" x14ac:dyDescent="0.35">
      <c r="A1396" t="s">
        <v>849</v>
      </c>
      <c r="B1396" t="s">
        <v>71</v>
      </c>
      <c r="C1396" t="s">
        <v>12</v>
      </c>
      <c r="D1396">
        <v>52815</v>
      </c>
      <c r="E1396">
        <v>-116.83</v>
      </c>
      <c r="F1396" s="7">
        <v>42591</v>
      </c>
      <c r="G1396" t="s">
        <v>712</v>
      </c>
      <c r="H1396">
        <v>-335.83</v>
      </c>
      <c r="J1396" t="s">
        <v>12</v>
      </c>
      <c r="K1396">
        <v>52815</v>
      </c>
      <c r="L1396" t="s">
        <v>14</v>
      </c>
      <c r="M1396" t="s">
        <v>71</v>
      </c>
      <c r="Q1396">
        <v>-116.83</v>
      </c>
      <c r="S1396"/>
      <c r="T1396"/>
      <c r="U1396"/>
      <c r="W1396" s="15"/>
      <c r="X1396" s="15"/>
      <c r="Y1396" s="15"/>
      <c r="Z1396" t="s">
        <v>243</v>
      </c>
      <c r="AB1396" t="s">
        <v>244</v>
      </c>
      <c r="AC1396" s="7">
        <v>42591</v>
      </c>
      <c r="AD1396" t="s">
        <v>213</v>
      </c>
      <c r="AG1396" s="16">
        <v>-335.83</v>
      </c>
      <c r="AI1396" t="s">
        <v>513</v>
      </c>
      <c r="AK1396" s="34">
        <v>335.83</v>
      </c>
      <c r="AL1396" s="35"/>
      <c r="AM1396" s="35"/>
      <c r="AN1396" s="35"/>
      <c r="AO1396" s="50"/>
      <c r="AP1396" s="26"/>
      <c r="AQ1396" s="25"/>
    </row>
    <row r="1397" spans="1:43" hidden="1" x14ac:dyDescent="0.35">
      <c r="A1397" t="s">
        <v>845</v>
      </c>
      <c r="B1397" t="s">
        <v>95</v>
      </c>
      <c r="C1397" t="s">
        <v>13</v>
      </c>
      <c r="D1397">
        <v>40716</v>
      </c>
      <c r="F1397" s="7">
        <v>42593</v>
      </c>
      <c r="G1397" t="s">
        <v>210</v>
      </c>
      <c r="H1397">
        <v>1.1399999999999999</v>
      </c>
      <c r="J1397" t="s">
        <v>13</v>
      </c>
      <c r="K1397">
        <v>40716</v>
      </c>
      <c r="L1397" t="s">
        <v>15</v>
      </c>
      <c r="M1397" t="s">
        <v>95</v>
      </c>
      <c r="N1397" s="12" t="s">
        <v>249</v>
      </c>
      <c r="O1397" s="12">
        <v>1.1399999999999999</v>
      </c>
      <c r="P1397" s="46">
        <v>42593</v>
      </c>
      <c r="S1397"/>
      <c r="T1397"/>
      <c r="U1397"/>
      <c r="V1397"/>
      <c r="W1397" s="15"/>
      <c r="X1397" s="15"/>
      <c r="Y1397" s="15"/>
      <c r="Z1397" t="s">
        <v>243</v>
      </c>
      <c r="AB1397" t="s">
        <v>244</v>
      </c>
      <c r="AC1397" s="7">
        <f>P1397</f>
        <v>42593</v>
      </c>
      <c r="AD1397" t="s">
        <v>210</v>
      </c>
      <c r="AF1397" t="str">
        <f>"Cash From "&amp;AI1397</f>
        <v>Cash From Dividend from AAPL - Rh - 40716</v>
      </c>
      <c r="AG1397" s="16">
        <f>O1397</f>
        <v>1.1399999999999999</v>
      </c>
      <c r="AI1397" t="str">
        <f>"Dividend from "&amp;M1397&amp;" - "&amp;J1397&amp;" - "&amp;K1397</f>
        <v>Dividend from AAPL - Rh - 40716</v>
      </c>
      <c r="AK1397" s="18"/>
      <c r="AL1397" s="19"/>
      <c r="AM1397" s="20"/>
      <c r="AN1397" s="20"/>
      <c r="AO1397" s="21"/>
      <c r="AP1397" s="22">
        <v>2.58</v>
      </c>
    </row>
    <row r="1398" spans="1:43" hidden="1" x14ac:dyDescent="0.35">
      <c r="A1398" t="s">
        <v>845</v>
      </c>
      <c r="B1398" t="s">
        <v>95</v>
      </c>
      <c r="C1398" t="s">
        <v>13</v>
      </c>
      <c r="D1398">
        <v>40716</v>
      </c>
      <c r="F1398" s="7">
        <v>42593</v>
      </c>
      <c r="G1398" t="s">
        <v>587</v>
      </c>
      <c r="H1398">
        <v>-1.1399999999999999</v>
      </c>
      <c r="J1398" t="s">
        <v>13</v>
      </c>
      <c r="K1398">
        <v>40716</v>
      </c>
      <c r="L1398" t="s">
        <v>15</v>
      </c>
      <c r="M1398" t="str">
        <f>M1397</f>
        <v>AAPL</v>
      </c>
      <c r="S1398"/>
      <c r="T1398"/>
      <c r="U1398"/>
      <c r="V1398"/>
      <c r="W1398" s="15"/>
      <c r="X1398" s="15"/>
      <c r="Y1398" s="15"/>
      <c r="Z1398" t="s">
        <v>243</v>
      </c>
      <c r="AB1398" t="s">
        <v>244</v>
      </c>
      <c r="AC1398" s="7">
        <f>AC1397</f>
        <v>42593</v>
      </c>
      <c r="AD1398" t="str">
        <f>M1398&amp;" - "&amp;L1398&amp;" - "&amp;J1398&amp;" - "&amp;K1398</f>
        <v>AAPL - Div - Rh - 40716</v>
      </c>
      <c r="AG1398" s="13">
        <f>-AG1397</f>
        <v>-1.1399999999999999</v>
      </c>
      <c r="AI1398" t="str">
        <f>"Dividend from "&amp;M1398&amp;" - "&amp;J1398&amp;" - "&amp;K1398</f>
        <v>Dividend from AAPL - Rh - 40716</v>
      </c>
      <c r="AK1398" s="35"/>
      <c r="AL1398" s="35"/>
      <c r="AM1398" s="35"/>
      <c r="AN1398" s="35"/>
      <c r="AO1398" s="35"/>
      <c r="AP1398" s="35"/>
    </row>
    <row r="1399" spans="1:43" hidden="1" x14ac:dyDescent="0.35">
      <c r="A1399" t="s">
        <v>842</v>
      </c>
      <c r="B1399" t="s">
        <v>57</v>
      </c>
      <c r="C1399" t="s">
        <v>12</v>
      </c>
      <c r="D1399">
        <v>22115</v>
      </c>
      <c r="F1399" s="7">
        <v>42604</v>
      </c>
      <c r="G1399" t="s">
        <v>627</v>
      </c>
      <c r="H1399">
        <v>0</v>
      </c>
      <c r="J1399" t="s">
        <v>12</v>
      </c>
      <c r="K1399">
        <v>22115</v>
      </c>
      <c r="L1399" t="s">
        <v>19</v>
      </c>
      <c r="M1399" t="str">
        <f>M1396</f>
        <v>ONE</v>
      </c>
      <c r="S1399" t="e">
        <f t="shared" ref="S1399:S1412" si="86">SUM(T1399:V1399)</f>
        <v>#VALUE!</v>
      </c>
      <c r="T1399"/>
      <c r="U1399"/>
      <c r="V1399" t="e">
        <f>SUMPRODUCT(--($D$2:M1398=M1399), --($B$2:K1398=52815),$H$2:Q1398)</f>
        <v>#VALUE!</v>
      </c>
      <c r="W1399" s="15"/>
      <c r="X1399" s="15"/>
      <c r="Y1399" s="15"/>
      <c r="Z1399" t="s">
        <v>243</v>
      </c>
      <c r="AB1399" t="s">
        <v>244</v>
      </c>
      <c r="AC1399" s="7">
        <f>AC1396</f>
        <v>42591</v>
      </c>
      <c r="AD1399" t="str">
        <f>M1399&amp;" - "&amp;L1399&amp;" - "&amp;J1399&amp;" - "&amp;K1399</f>
        <v>ONE - Net Royalty - Mt - 22115</v>
      </c>
      <c r="AG1399" s="13">
        <f>-AG1398</f>
        <v>1.1399999999999999</v>
      </c>
      <c r="AI1399" t="str">
        <f t="shared" ref="AI1399:AI1404" si="87">"Net Royalty from "&amp;M1399&amp;" - "&amp;J1399&amp;" - "&amp;K1399</f>
        <v>Net Royalty from ONE - Mt - 22115</v>
      </c>
      <c r="AK1399" s="18"/>
      <c r="AL1399" s="19"/>
      <c r="AM1399" s="20"/>
      <c r="AN1399" s="20"/>
      <c r="AO1399" s="21"/>
      <c r="AP1399" s="22"/>
    </row>
    <row r="1400" spans="1:43" hidden="1" x14ac:dyDescent="0.35">
      <c r="A1400" t="s">
        <v>842</v>
      </c>
      <c r="B1400" t="s">
        <v>57</v>
      </c>
      <c r="C1400" t="s">
        <v>12</v>
      </c>
      <c r="D1400">
        <v>22115</v>
      </c>
      <c r="F1400" s="7">
        <v>42604</v>
      </c>
      <c r="G1400" t="s">
        <v>102</v>
      </c>
      <c r="H1400">
        <v>0</v>
      </c>
      <c r="J1400" t="s">
        <v>12</v>
      </c>
      <c r="K1400">
        <v>22115</v>
      </c>
      <c r="L1400" t="s">
        <v>19</v>
      </c>
      <c r="M1400" t="str">
        <f>M1398</f>
        <v>AAPL</v>
      </c>
      <c r="N1400" s="12" t="s">
        <v>249</v>
      </c>
      <c r="R1400" s="13" t="e">
        <f>ROUND(IF(K1400=112414,W1400,IF(K1400=22115,X1400,Y1400))*AP1398,2)</f>
        <v>#VALUE!</v>
      </c>
      <c r="S1400" t="e">
        <f t="shared" si="86"/>
        <v>#VALUE!</v>
      </c>
      <c r="T1400"/>
      <c r="U1400"/>
      <c r="V1400" t="e">
        <f>SUMPRODUCT(--($D$2:M1399=M1400), --($B$2:K1399=52815),$H$2:Q1399)</f>
        <v>#VALUE!</v>
      </c>
      <c r="W1400" s="15" t="e">
        <f>T1400/S1400</f>
        <v>#VALUE!</v>
      </c>
      <c r="X1400" s="15" t="e">
        <f>U1400/S1400</f>
        <v>#VALUE!</v>
      </c>
      <c r="Y1400" s="15" t="e">
        <f>V1400/S1400</f>
        <v>#VALUE!</v>
      </c>
      <c r="Z1400" t="s">
        <v>243</v>
      </c>
      <c r="AB1400" t="s">
        <v>244</v>
      </c>
      <c r="AC1400" s="7">
        <f>AC1398</f>
        <v>42593</v>
      </c>
      <c r="AD1400" t="s">
        <v>102</v>
      </c>
      <c r="AF1400" t="str">
        <f>"Cash From "&amp;AI1400</f>
        <v>Cash From Net Royalty from AAPL - Mt - 22115</v>
      </c>
      <c r="AG1400" s="16" t="e">
        <f>R1400</f>
        <v>#VALUE!</v>
      </c>
      <c r="AI1400" t="str">
        <f t="shared" si="87"/>
        <v>Net Royalty from AAPL - Mt - 22115</v>
      </c>
      <c r="AK1400" s="18"/>
      <c r="AL1400" s="19"/>
      <c r="AM1400" s="20"/>
      <c r="AN1400" s="20"/>
      <c r="AO1400" s="21"/>
      <c r="AP1400" s="22"/>
    </row>
    <row r="1401" spans="1:43" hidden="1" x14ac:dyDescent="0.35">
      <c r="A1401" t="s">
        <v>842</v>
      </c>
      <c r="B1401" t="s">
        <v>57</v>
      </c>
      <c r="C1401" t="s">
        <v>12</v>
      </c>
      <c r="D1401">
        <v>52815</v>
      </c>
      <c r="F1401" s="7">
        <v>42604</v>
      </c>
      <c r="G1401" t="s">
        <v>102</v>
      </c>
      <c r="H1401">
        <v>4.78</v>
      </c>
      <c r="J1401" t="s">
        <v>12</v>
      </c>
      <c r="K1401">
        <v>52815</v>
      </c>
      <c r="L1401" t="s">
        <v>19</v>
      </c>
      <c r="M1401" t="str">
        <f>M1399</f>
        <v>ONE</v>
      </c>
      <c r="N1401" s="12" t="s">
        <v>249</v>
      </c>
      <c r="R1401" s="13">
        <f>AP1397-R1397-R1399</f>
        <v>2.58</v>
      </c>
      <c r="S1401" t="e">
        <f t="shared" si="86"/>
        <v>#VALUE!</v>
      </c>
      <c r="T1401"/>
      <c r="U1401"/>
      <c r="V1401" t="e">
        <f>SUMPRODUCT(--($D$2:M1400=M1401), --($B$2:K1400=52815),$H$2:Q1400)</f>
        <v>#VALUE!</v>
      </c>
      <c r="W1401" s="15" t="e">
        <f>T1401/S1401</f>
        <v>#VALUE!</v>
      </c>
      <c r="X1401" s="15" t="e">
        <f>U1401/S1401</f>
        <v>#VALUE!</v>
      </c>
      <c r="Y1401" s="15" t="e">
        <f>V1401/S1401</f>
        <v>#VALUE!</v>
      </c>
      <c r="Z1401" t="s">
        <v>243</v>
      </c>
      <c r="AB1401" t="s">
        <v>244</v>
      </c>
      <c r="AC1401" s="7">
        <f>AC1399</f>
        <v>42591</v>
      </c>
      <c r="AD1401" t="s">
        <v>102</v>
      </c>
      <c r="AF1401" t="str">
        <f>"Cash From "&amp;AI1401</f>
        <v>Cash From Net Royalty from ONE - Mt - 52815</v>
      </c>
      <c r="AG1401" s="16">
        <f>R1401</f>
        <v>2.58</v>
      </c>
      <c r="AI1401" t="str">
        <f t="shared" si="87"/>
        <v>Net Royalty from ONE - Mt - 52815</v>
      </c>
      <c r="AK1401" s="18"/>
      <c r="AL1401" s="19"/>
      <c r="AM1401" s="20"/>
      <c r="AN1401" s="20"/>
      <c r="AO1401" s="21"/>
      <c r="AP1401" s="22"/>
    </row>
    <row r="1402" spans="1:43" hidden="1" x14ac:dyDescent="0.35">
      <c r="A1402" t="s">
        <v>842</v>
      </c>
      <c r="B1402" t="s">
        <v>57</v>
      </c>
      <c r="C1402" t="s">
        <v>12</v>
      </c>
      <c r="D1402">
        <v>52815</v>
      </c>
      <c r="F1402" s="7">
        <v>42604</v>
      </c>
      <c r="G1402" t="s">
        <v>627</v>
      </c>
      <c r="H1402">
        <v>-4.78</v>
      </c>
      <c r="J1402" t="s">
        <v>12</v>
      </c>
      <c r="K1402">
        <v>52815</v>
      </c>
      <c r="L1402" t="s">
        <v>19</v>
      </c>
      <c r="M1402" t="str">
        <f>M1399</f>
        <v>ONE</v>
      </c>
      <c r="S1402" t="e">
        <f t="shared" si="86"/>
        <v>#VALUE!</v>
      </c>
      <c r="T1402"/>
      <c r="U1402"/>
      <c r="V1402" t="e">
        <f>SUMPRODUCT(--($D$2:M1401=M1402), --($B$2:K1401=52815),$H$2:Q1401)</f>
        <v>#VALUE!</v>
      </c>
      <c r="W1402" s="15"/>
      <c r="X1402" s="15"/>
      <c r="Y1402" s="15"/>
      <c r="Z1402" t="s">
        <v>243</v>
      </c>
      <c r="AB1402" t="s">
        <v>244</v>
      </c>
      <c r="AC1402" s="7">
        <f>AC1399</f>
        <v>42591</v>
      </c>
      <c r="AD1402" t="str">
        <f>M1402&amp;" - "&amp;L1402&amp;" - "&amp;J1402&amp;" - "&amp;K1402</f>
        <v>ONE - Net Royalty - Mt - 52815</v>
      </c>
      <c r="AG1402" s="13">
        <f>-AG1401</f>
        <v>-2.58</v>
      </c>
      <c r="AI1402" t="str">
        <f t="shared" si="87"/>
        <v>Net Royalty from ONE - Mt - 52815</v>
      </c>
      <c r="AK1402" s="18"/>
      <c r="AL1402" s="19"/>
      <c r="AM1402" s="20"/>
      <c r="AN1402" s="20"/>
      <c r="AO1402" s="21"/>
      <c r="AP1402" s="22"/>
    </row>
    <row r="1403" spans="1:43" hidden="1" x14ac:dyDescent="0.35">
      <c r="A1403" t="s">
        <v>842</v>
      </c>
      <c r="B1403" t="s">
        <v>57</v>
      </c>
      <c r="C1403" t="s">
        <v>12</v>
      </c>
      <c r="D1403">
        <v>112414</v>
      </c>
      <c r="F1403" s="7">
        <v>42604</v>
      </c>
      <c r="G1403" t="s">
        <v>627</v>
      </c>
      <c r="H1403">
        <v>0</v>
      </c>
      <c r="J1403" t="s">
        <v>12</v>
      </c>
      <c r="K1403">
        <v>112414</v>
      </c>
      <c r="L1403" t="s">
        <v>19</v>
      </c>
      <c r="M1403" t="str">
        <f>M1402</f>
        <v>ONE</v>
      </c>
      <c r="N1403" s="12">
        <f>AL1402</f>
        <v>0</v>
      </c>
      <c r="O1403" s="12" t="e">
        <f>LEFT(N1403,(FIND(" ",N1403,1)-1))</f>
        <v>#VALUE!</v>
      </c>
      <c r="P1403" s="12" t="e">
        <f>_xlfn.NUMBERVALUE(O1403)=S1403</f>
        <v>#VALUE!</v>
      </c>
      <c r="S1403" t="e">
        <f t="shared" si="86"/>
        <v>#VALUE!</v>
      </c>
      <c r="T1403"/>
      <c r="U1403"/>
      <c r="V1403" t="e">
        <f>SUMPRODUCT(--($D$2:M1402=M1403), --($B$2:K1402=52815),$H$2:Q1402)</f>
        <v>#VALUE!</v>
      </c>
      <c r="W1403" s="15"/>
      <c r="X1403" s="15"/>
      <c r="Y1403" s="15"/>
      <c r="Z1403" t="s">
        <v>243</v>
      </c>
      <c r="AB1403" t="s">
        <v>244</v>
      </c>
      <c r="AC1403" s="7">
        <f>AC1402</f>
        <v>42591</v>
      </c>
      <c r="AD1403" t="str">
        <f>M1403&amp;" - "&amp;L1403&amp;" - "&amp;J1403&amp;" - "&amp;K1403</f>
        <v>ONE - Net Royalty - Mt - 112414</v>
      </c>
      <c r="AG1403" s="13">
        <f>-AG1402</f>
        <v>2.58</v>
      </c>
      <c r="AI1403" t="str">
        <f t="shared" si="87"/>
        <v>Net Royalty from ONE - Mt - 112414</v>
      </c>
      <c r="AK1403" s="18"/>
      <c r="AL1403" s="19"/>
      <c r="AM1403" s="20"/>
      <c r="AN1403" s="20"/>
      <c r="AO1403" s="21"/>
      <c r="AP1403" s="22"/>
    </row>
    <row r="1404" spans="1:43" hidden="1" x14ac:dyDescent="0.35">
      <c r="A1404" t="s">
        <v>842</v>
      </c>
      <c r="B1404" t="s">
        <v>57</v>
      </c>
      <c r="C1404" t="s">
        <v>12</v>
      </c>
      <c r="D1404">
        <v>112414</v>
      </c>
      <c r="F1404" s="7">
        <v>42604</v>
      </c>
      <c r="G1404" t="s">
        <v>102</v>
      </c>
      <c r="H1404">
        <v>0</v>
      </c>
      <c r="J1404" t="s">
        <v>12</v>
      </c>
      <c r="K1404">
        <v>112414</v>
      </c>
      <c r="L1404" t="s">
        <v>19</v>
      </c>
      <c r="M1404" t="s">
        <v>57</v>
      </c>
      <c r="N1404" s="12" t="s">
        <v>249</v>
      </c>
      <c r="R1404" s="13" t="e">
        <f>ROUND(IF(K1404=112414,W1404,IF(K1404=22115,X1404,Y1404))*AP1404,2)</f>
        <v>#VALUE!</v>
      </c>
      <c r="S1404" t="e">
        <f t="shared" si="86"/>
        <v>#VALUE!</v>
      </c>
      <c r="T1404"/>
      <c r="U1404"/>
      <c r="V1404" t="e">
        <f>SUMPRODUCT(--($D$2:M1397=M1404), --($B$2:K1397=52815),$H$2:Q1397)</f>
        <v>#VALUE!</v>
      </c>
      <c r="W1404" s="15" t="e">
        <f>T1404/S1404</f>
        <v>#VALUE!</v>
      </c>
      <c r="X1404" s="15" t="e">
        <f>U1404/S1404</f>
        <v>#VALUE!</v>
      </c>
      <c r="Y1404" s="15" t="e">
        <f>V1404/S1404</f>
        <v>#VALUE!</v>
      </c>
      <c r="Z1404" t="s">
        <v>243</v>
      </c>
      <c r="AB1404" t="s">
        <v>244</v>
      </c>
      <c r="AC1404" s="7">
        <f>AK1404</f>
        <v>42604</v>
      </c>
      <c r="AD1404" t="s">
        <v>102</v>
      </c>
      <c r="AF1404" t="str">
        <f>"Cash From "&amp;AI1404</f>
        <v>Cash From Net Royalty from MSB - Mt - 112414</v>
      </c>
      <c r="AG1404" s="16" t="e">
        <f>R1404</f>
        <v>#VALUE!</v>
      </c>
      <c r="AI1404" t="str">
        <f t="shared" si="87"/>
        <v>Net Royalty from MSB - Mt - 112414</v>
      </c>
      <c r="AK1404" s="18">
        <v>42604</v>
      </c>
      <c r="AL1404" s="19" t="s">
        <v>515</v>
      </c>
      <c r="AM1404" s="20" t="s">
        <v>370</v>
      </c>
      <c r="AN1404" s="20" t="s">
        <v>329</v>
      </c>
      <c r="AO1404" s="21" t="s">
        <v>329</v>
      </c>
      <c r="AP1404" s="22">
        <v>4.78</v>
      </c>
    </row>
    <row r="1405" spans="1:43" hidden="1" x14ac:dyDescent="0.35">
      <c r="A1405" t="s">
        <v>844</v>
      </c>
      <c r="B1405" t="s">
        <v>63</v>
      </c>
      <c r="C1405" t="s">
        <v>12</v>
      </c>
      <c r="D1405">
        <v>52815</v>
      </c>
      <c r="F1405" s="7">
        <v>42608</v>
      </c>
      <c r="G1405" t="s">
        <v>102</v>
      </c>
      <c r="H1405">
        <v>1.1100000000000001</v>
      </c>
      <c r="J1405" t="s">
        <v>12</v>
      </c>
      <c r="K1405">
        <v>52815</v>
      </c>
      <c r="L1405" t="s">
        <v>18</v>
      </c>
      <c r="M1405" t="str">
        <f>M1403</f>
        <v>ONE</v>
      </c>
      <c r="N1405" s="12" t="s">
        <v>249</v>
      </c>
      <c r="R1405" s="13">
        <v>1.1100000000000001</v>
      </c>
      <c r="S1405" t="e">
        <f t="shared" si="86"/>
        <v>#VALUE!</v>
      </c>
      <c r="T1405"/>
      <c r="U1405"/>
      <c r="V1405" t="e">
        <f>SUMPRODUCT(--($D$2:M1404=M1405), --($B$2:K1404=52815),$H$2:Q1404)</f>
        <v>#VALUE!</v>
      </c>
      <c r="W1405" s="15" t="e">
        <f>T1405/S1405</f>
        <v>#VALUE!</v>
      </c>
      <c r="X1405" s="15" t="e">
        <f>U1405/S1405</f>
        <v>#VALUE!</v>
      </c>
      <c r="Y1405" s="15" t="e">
        <f>V1405/S1405</f>
        <v>#VALUE!</v>
      </c>
      <c r="Z1405" t="s">
        <v>243</v>
      </c>
      <c r="AB1405" t="s">
        <v>244</v>
      </c>
      <c r="AC1405" s="7">
        <f>AC1403</f>
        <v>42591</v>
      </c>
      <c r="AD1405" t="s">
        <v>102</v>
      </c>
      <c r="AF1405" t="str">
        <f>"Cash From "&amp;AI1405</f>
        <v>Cash From Distribution from ONE - Mt - 52815</v>
      </c>
      <c r="AG1405" s="16">
        <f>R1405</f>
        <v>1.1100000000000001</v>
      </c>
      <c r="AI1405" t="str">
        <f>"Distribution from "&amp;M1405&amp;" - "&amp;J1405&amp;" - "&amp;K1405</f>
        <v>Distribution from ONE - Mt - 52815</v>
      </c>
      <c r="AK1405" s="18"/>
      <c r="AL1405" s="19"/>
      <c r="AM1405" s="20"/>
      <c r="AN1405" s="20"/>
      <c r="AO1405" s="21"/>
      <c r="AP1405" s="22"/>
    </row>
    <row r="1406" spans="1:43" hidden="1" x14ac:dyDescent="0.35">
      <c r="A1406" t="s">
        <v>844</v>
      </c>
      <c r="B1406" t="s">
        <v>63</v>
      </c>
      <c r="C1406" t="s">
        <v>12</v>
      </c>
      <c r="D1406">
        <v>52815</v>
      </c>
      <c r="F1406" s="7">
        <v>42608</v>
      </c>
      <c r="G1406" t="s">
        <v>626</v>
      </c>
      <c r="H1406">
        <v>-1.1100000000000001</v>
      </c>
      <c r="J1406" t="s">
        <v>12</v>
      </c>
      <c r="K1406">
        <v>52815</v>
      </c>
      <c r="L1406" t="s">
        <v>18</v>
      </c>
      <c r="M1406" t="str">
        <f>M1403</f>
        <v>ONE</v>
      </c>
      <c r="S1406" t="e">
        <f t="shared" si="86"/>
        <v>#VALUE!</v>
      </c>
      <c r="T1406"/>
      <c r="U1406"/>
      <c r="V1406" t="e">
        <f>SUMPRODUCT(--($D$2:M1405=M1406), --($B$2:K1405=52815),$H$2:Q1405)</f>
        <v>#VALUE!</v>
      </c>
      <c r="W1406" s="15"/>
      <c r="X1406" s="15"/>
      <c r="Y1406" s="15"/>
      <c r="Z1406" t="s">
        <v>243</v>
      </c>
      <c r="AB1406" t="s">
        <v>244</v>
      </c>
      <c r="AC1406" s="7">
        <f>AC1403</f>
        <v>42591</v>
      </c>
      <c r="AD1406" t="str">
        <f>M1406&amp;" - "&amp;L1406&amp;" - "&amp;J1406&amp;" - "&amp;K1406</f>
        <v>ONE - Dist - Mt - 52815</v>
      </c>
      <c r="AG1406" s="13">
        <f>-AG1405</f>
        <v>-1.1100000000000001</v>
      </c>
      <c r="AI1406" t="str">
        <f>"Distribution from "&amp;M1406&amp;" - "&amp;J1406&amp;" - "&amp;K1406</f>
        <v>Distribution from ONE - Mt - 52815</v>
      </c>
      <c r="AK1406" s="18"/>
      <c r="AL1406" s="19"/>
      <c r="AM1406" s="20"/>
      <c r="AN1406" s="20"/>
      <c r="AO1406" s="21"/>
      <c r="AP1406" s="22"/>
    </row>
    <row r="1407" spans="1:43" hidden="1" x14ac:dyDescent="0.35">
      <c r="A1407" t="s">
        <v>845</v>
      </c>
      <c r="B1407" t="s">
        <v>63</v>
      </c>
      <c r="C1407" t="s">
        <v>12</v>
      </c>
      <c r="D1407">
        <v>22115</v>
      </c>
      <c r="F1407" s="7">
        <v>42608</v>
      </c>
      <c r="G1407" t="s">
        <v>587</v>
      </c>
      <c r="H1407">
        <v>0</v>
      </c>
      <c r="J1407" t="s">
        <v>12</v>
      </c>
      <c r="K1407">
        <v>22115</v>
      </c>
      <c r="L1407" t="s">
        <v>15</v>
      </c>
      <c r="M1407" t="str">
        <f>M1404</f>
        <v>MSB</v>
      </c>
      <c r="S1407" t="e">
        <f t="shared" si="86"/>
        <v>#VALUE!</v>
      </c>
      <c r="T1407"/>
      <c r="U1407"/>
      <c r="V1407" t="e">
        <f>SUMPRODUCT(--($D$2:M1406=M1407), --($B$2:K1406=52815),$H$2:Q1406)</f>
        <v>#VALUE!</v>
      </c>
      <c r="W1407" s="15"/>
      <c r="X1407" s="15"/>
      <c r="Y1407" s="15"/>
      <c r="Z1407" t="s">
        <v>243</v>
      </c>
      <c r="AB1407" t="s">
        <v>244</v>
      </c>
      <c r="AC1407" s="7">
        <f>AC1404</f>
        <v>42604</v>
      </c>
      <c r="AD1407" t="str">
        <f>M1407&amp;" - "&amp;L1407&amp;" - "&amp;J1407&amp;" - "&amp;K1407</f>
        <v>MSB - Div - Mt - 22115</v>
      </c>
      <c r="AG1407" s="13">
        <f>-AG1406</f>
        <v>1.1100000000000001</v>
      </c>
      <c r="AI1407" t="str">
        <f t="shared" ref="AI1407:AI1428" si="88">"Dividend from "&amp;M1407&amp;" - "&amp;J1407&amp;" - "&amp;K1407</f>
        <v>Dividend from MSB - Mt - 22115</v>
      </c>
      <c r="AK1407" s="18"/>
      <c r="AL1407" s="19"/>
      <c r="AM1407" s="20"/>
      <c r="AN1407" s="20"/>
      <c r="AO1407" s="21"/>
      <c r="AP1407" s="22"/>
    </row>
    <row r="1408" spans="1:43" hidden="1" x14ac:dyDescent="0.35">
      <c r="A1408" t="s">
        <v>845</v>
      </c>
      <c r="B1408" t="s">
        <v>63</v>
      </c>
      <c r="C1408" t="s">
        <v>12</v>
      </c>
      <c r="D1408">
        <v>22115</v>
      </c>
      <c r="F1408" s="7">
        <v>42608</v>
      </c>
      <c r="G1408" t="s">
        <v>102</v>
      </c>
      <c r="H1408">
        <v>0</v>
      </c>
      <c r="J1408" t="s">
        <v>12</v>
      </c>
      <c r="K1408">
        <v>22115</v>
      </c>
      <c r="L1408" t="s">
        <v>15</v>
      </c>
      <c r="M1408" t="str">
        <f>M1406</f>
        <v>ONE</v>
      </c>
      <c r="N1408" s="12" t="s">
        <v>249</v>
      </c>
      <c r="R1408" s="13" t="e">
        <f>ROUND(IF(K1408=112414,W1408,IF(K1408=22115,X1408,Y1408))*AP1406,2)</f>
        <v>#VALUE!</v>
      </c>
      <c r="S1408" t="e">
        <f t="shared" si="86"/>
        <v>#VALUE!</v>
      </c>
      <c r="T1408"/>
      <c r="U1408"/>
      <c r="V1408" t="e">
        <f>SUMPRODUCT(--($D$2:M1407=M1408), --($B$2:K1407=52815),$H$2:Q1407)</f>
        <v>#VALUE!</v>
      </c>
      <c r="W1408" s="15" t="e">
        <f>T1408/S1408</f>
        <v>#VALUE!</v>
      </c>
      <c r="X1408" s="15" t="e">
        <f>U1408/S1408</f>
        <v>#VALUE!</v>
      </c>
      <c r="Y1408" s="15" t="e">
        <f>V1408/S1408</f>
        <v>#VALUE!</v>
      </c>
      <c r="Z1408" t="s">
        <v>243</v>
      </c>
      <c r="AB1408" t="s">
        <v>244</v>
      </c>
      <c r="AC1408" s="7">
        <f>AC1406</f>
        <v>42591</v>
      </c>
      <c r="AD1408" t="s">
        <v>102</v>
      </c>
      <c r="AF1408" t="str">
        <f>"Cash From "&amp;AI1408</f>
        <v>Cash From Dividend from ONE - Mt - 22115</v>
      </c>
      <c r="AG1408" s="16" t="e">
        <f>R1408</f>
        <v>#VALUE!</v>
      </c>
      <c r="AI1408" t="str">
        <f t="shared" si="88"/>
        <v>Dividend from ONE - Mt - 22115</v>
      </c>
      <c r="AK1408" s="18"/>
      <c r="AL1408" s="19"/>
      <c r="AM1408" s="20"/>
      <c r="AN1408" s="20"/>
      <c r="AO1408" s="21"/>
      <c r="AP1408" s="22"/>
    </row>
    <row r="1409" spans="1:42" hidden="1" x14ac:dyDescent="0.35">
      <c r="A1409" t="s">
        <v>845</v>
      </c>
      <c r="B1409" t="s">
        <v>63</v>
      </c>
      <c r="C1409" t="s">
        <v>12</v>
      </c>
      <c r="D1409">
        <v>52815</v>
      </c>
      <c r="F1409" s="7">
        <v>42608</v>
      </c>
      <c r="G1409" t="s">
        <v>102</v>
      </c>
      <c r="H1409">
        <v>4.42</v>
      </c>
      <c r="J1409" t="s">
        <v>12</v>
      </c>
      <c r="K1409">
        <v>52815</v>
      </c>
      <c r="L1409" t="s">
        <v>15</v>
      </c>
      <c r="M1409" t="str">
        <f>M1407</f>
        <v>MSB</v>
      </c>
      <c r="N1409" s="12" t="s">
        <v>249</v>
      </c>
      <c r="R1409" s="13">
        <v>4.42</v>
      </c>
      <c r="S1409" t="e">
        <f t="shared" si="86"/>
        <v>#VALUE!</v>
      </c>
      <c r="T1409"/>
      <c r="U1409"/>
      <c r="V1409" t="e">
        <f>SUMPRODUCT(--($D$2:M1408=M1409), --($B$2:K1408=52815),$H$2:Q1408)</f>
        <v>#VALUE!</v>
      </c>
      <c r="W1409" s="15" t="e">
        <f>T1409/S1409</f>
        <v>#VALUE!</v>
      </c>
      <c r="X1409" s="15" t="e">
        <f>U1409/S1409</f>
        <v>#VALUE!</v>
      </c>
      <c r="Y1409" s="15" t="e">
        <f>V1409/S1409</f>
        <v>#VALUE!</v>
      </c>
      <c r="Z1409" t="s">
        <v>243</v>
      </c>
      <c r="AB1409" t="s">
        <v>244</v>
      </c>
      <c r="AC1409" s="7">
        <f>AC1407</f>
        <v>42604</v>
      </c>
      <c r="AD1409" t="s">
        <v>102</v>
      </c>
      <c r="AF1409" t="str">
        <f>"Cash From "&amp;AI1409</f>
        <v>Cash From Dividend from MSB - Mt - 52815</v>
      </c>
      <c r="AG1409" s="16">
        <f>R1409</f>
        <v>4.42</v>
      </c>
      <c r="AI1409" t="str">
        <f t="shared" si="88"/>
        <v>Dividend from MSB - Mt - 52815</v>
      </c>
      <c r="AK1409" s="18"/>
      <c r="AL1409" s="19"/>
      <c r="AM1409" s="20"/>
      <c r="AN1409" s="20"/>
      <c r="AO1409" s="21"/>
      <c r="AP1409" s="22"/>
    </row>
    <row r="1410" spans="1:42" hidden="1" x14ac:dyDescent="0.35">
      <c r="A1410" t="s">
        <v>845</v>
      </c>
      <c r="B1410" t="s">
        <v>63</v>
      </c>
      <c r="C1410" t="s">
        <v>12</v>
      </c>
      <c r="D1410">
        <v>52815</v>
      </c>
      <c r="F1410" s="7">
        <v>42608</v>
      </c>
      <c r="G1410" t="s">
        <v>587</v>
      </c>
      <c r="H1410">
        <v>-4.42</v>
      </c>
      <c r="J1410" t="s">
        <v>12</v>
      </c>
      <c r="K1410">
        <v>52815</v>
      </c>
      <c r="L1410" t="s">
        <v>15</v>
      </c>
      <c r="M1410" t="str">
        <f>M1407</f>
        <v>MSB</v>
      </c>
      <c r="S1410" t="e">
        <f t="shared" si="86"/>
        <v>#VALUE!</v>
      </c>
      <c r="T1410"/>
      <c r="U1410"/>
      <c r="V1410" t="e">
        <f>SUMPRODUCT(--($D$2:M1409=M1410), --($B$2:K1409=52815),$H$2:Q1409)</f>
        <v>#VALUE!</v>
      </c>
      <c r="W1410" s="15"/>
      <c r="X1410" s="15"/>
      <c r="Y1410" s="15"/>
      <c r="Z1410" t="s">
        <v>243</v>
      </c>
      <c r="AB1410" t="s">
        <v>244</v>
      </c>
      <c r="AC1410" s="7">
        <f>AC1407</f>
        <v>42604</v>
      </c>
      <c r="AD1410" t="str">
        <f>M1410&amp;" - "&amp;L1410&amp;" - "&amp;J1410&amp;" - "&amp;K1410</f>
        <v>MSB - Div - Mt - 52815</v>
      </c>
      <c r="AG1410" s="13">
        <f>-AG1409</f>
        <v>-4.42</v>
      </c>
      <c r="AI1410" t="str">
        <f t="shared" si="88"/>
        <v>Dividend from MSB - Mt - 52815</v>
      </c>
      <c r="AK1410" s="18"/>
      <c r="AL1410" s="19"/>
      <c r="AM1410" s="20"/>
      <c r="AN1410" s="20"/>
      <c r="AO1410" s="21"/>
      <c r="AP1410" s="22"/>
    </row>
    <row r="1411" spans="1:42" hidden="1" x14ac:dyDescent="0.35">
      <c r="A1411" t="s">
        <v>845</v>
      </c>
      <c r="B1411" t="s">
        <v>63</v>
      </c>
      <c r="C1411" t="s">
        <v>12</v>
      </c>
      <c r="D1411">
        <v>112414</v>
      </c>
      <c r="F1411" s="7">
        <v>42608</v>
      </c>
      <c r="G1411" t="s">
        <v>587</v>
      </c>
      <c r="H1411">
        <v>0</v>
      </c>
      <c r="J1411" t="s">
        <v>12</v>
      </c>
      <c r="K1411">
        <v>112414</v>
      </c>
      <c r="L1411" t="s">
        <v>15</v>
      </c>
      <c r="M1411" t="str">
        <f>M1410</f>
        <v>MSB</v>
      </c>
      <c r="N1411" s="12">
        <f>AL1410</f>
        <v>0</v>
      </c>
      <c r="O1411" s="12" t="e">
        <f>LEFT(N1411,(FIND(" ",N1411,1)-1))</f>
        <v>#VALUE!</v>
      </c>
      <c r="P1411" s="12" t="e">
        <f>_xlfn.NUMBERVALUE(O1411)=S1411</f>
        <v>#VALUE!</v>
      </c>
      <c r="S1411" t="e">
        <f t="shared" si="86"/>
        <v>#VALUE!</v>
      </c>
      <c r="T1411"/>
      <c r="U1411"/>
      <c r="V1411" t="e">
        <f>SUMPRODUCT(--($D$2:M1410=M1411), --($B$2:K1410=52815),$H$2:Q1410)</f>
        <v>#VALUE!</v>
      </c>
      <c r="W1411" s="15"/>
      <c r="X1411" s="15"/>
      <c r="Y1411" s="15"/>
      <c r="Z1411" t="s">
        <v>243</v>
      </c>
      <c r="AB1411" t="s">
        <v>244</v>
      </c>
      <c r="AC1411" s="7">
        <f>AC1410</f>
        <v>42604</v>
      </c>
      <c r="AD1411" t="str">
        <f>M1411&amp;" - "&amp;L1411&amp;" - "&amp;J1411&amp;" - "&amp;K1411</f>
        <v>MSB - Div - Mt - 112414</v>
      </c>
      <c r="AG1411" s="13">
        <f>-AG1410</f>
        <v>4.42</v>
      </c>
      <c r="AI1411" t="str">
        <f t="shared" si="88"/>
        <v>Dividend from MSB - Mt - 112414</v>
      </c>
      <c r="AK1411" s="18"/>
      <c r="AL1411" s="19"/>
      <c r="AM1411" s="20"/>
      <c r="AN1411" s="20"/>
      <c r="AO1411" s="21"/>
      <c r="AP1411" s="22"/>
    </row>
    <row r="1412" spans="1:42" hidden="1" x14ac:dyDescent="0.35">
      <c r="A1412" t="s">
        <v>845</v>
      </c>
      <c r="B1412" t="s">
        <v>63</v>
      </c>
      <c r="C1412" t="s">
        <v>12</v>
      </c>
      <c r="D1412">
        <v>112414</v>
      </c>
      <c r="F1412" s="7">
        <v>42608</v>
      </c>
      <c r="G1412" t="s">
        <v>102</v>
      </c>
      <c r="H1412">
        <v>0</v>
      </c>
      <c r="J1412" t="s">
        <v>12</v>
      </c>
      <c r="K1412">
        <v>112414</v>
      </c>
      <c r="L1412" t="s">
        <v>15</v>
      </c>
      <c r="M1412" t="s">
        <v>63</v>
      </c>
      <c r="N1412" s="12" t="s">
        <v>249</v>
      </c>
      <c r="R1412" s="13" t="e">
        <f>ROUND(IF(K1412=112414,W1412,IF(K1412=22115,X1412,Y1412))*AP1412,2)</f>
        <v>#VALUE!</v>
      </c>
      <c r="S1412" t="e">
        <f t="shared" si="86"/>
        <v>#VALUE!</v>
      </c>
      <c r="T1412"/>
      <c r="U1412"/>
      <c r="V1412" t="e">
        <f>SUMPRODUCT(--($D$2:M1411=M1412), --($B$2:K1411=52815),$H$2:Q1411)</f>
        <v>#VALUE!</v>
      </c>
      <c r="W1412" s="15" t="e">
        <f>T1412/S1412</f>
        <v>#VALUE!</v>
      </c>
      <c r="X1412" s="15" t="e">
        <f>U1412/S1412</f>
        <v>#VALUE!</v>
      </c>
      <c r="Y1412" s="15" t="e">
        <f>V1412/S1412</f>
        <v>#VALUE!</v>
      </c>
      <c r="Z1412" t="s">
        <v>243</v>
      </c>
      <c r="AB1412" t="s">
        <v>244</v>
      </c>
      <c r="AC1412" s="7">
        <f>AK1412</f>
        <v>42608</v>
      </c>
      <c r="AD1412" t="s">
        <v>102</v>
      </c>
      <c r="AF1412" t="str">
        <f>"Cash From "&amp;AI1412</f>
        <v>Cash From Dividend from CLCT - Mt - 112414</v>
      </c>
      <c r="AG1412" s="16" t="e">
        <f>R1412</f>
        <v>#VALUE!</v>
      </c>
      <c r="AI1412" t="str">
        <f t="shared" si="88"/>
        <v>Dividend from CLCT - Mt - 112414</v>
      </c>
      <c r="AK1412" s="18">
        <v>42608</v>
      </c>
      <c r="AL1412" s="19" t="s">
        <v>516</v>
      </c>
      <c r="AM1412" s="20" t="s">
        <v>328</v>
      </c>
      <c r="AN1412" s="20" t="s">
        <v>329</v>
      </c>
      <c r="AO1412" s="21" t="s">
        <v>329</v>
      </c>
      <c r="AP1412" s="22">
        <v>5.53</v>
      </c>
    </row>
    <row r="1413" spans="1:42" hidden="1" x14ac:dyDescent="0.35">
      <c r="A1413" t="s">
        <v>845</v>
      </c>
      <c r="B1413" t="s">
        <v>79</v>
      </c>
      <c r="C1413" t="s">
        <v>13</v>
      </c>
      <c r="D1413">
        <v>40716</v>
      </c>
      <c r="F1413" s="7">
        <v>42608</v>
      </c>
      <c r="G1413" t="s">
        <v>210</v>
      </c>
      <c r="H1413">
        <v>0.42</v>
      </c>
      <c r="J1413" t="s">
        <v>13</v>
      </c>
      <c r="K1413">
        <v>40716</v>
      </c>
      <c r="L1413" t="s">
        <v>15</v>
      </c>
      <c r="M1413" t="s">
        <v>79</v>
      </c>
      <c r="N1413" s="12" t="s">
        <v>249</v>
      </c>
      <c r="O1413" s="12">
        <v>0.42</v>
      </c>
      <c r="P1413" s="46">
        <v>42608</v>
      </c>
      <c r="S1413"/>
      <c r="T1413"/>
      <c r="U1413"/>
      <c r="V1413"/>
      <c r="W1413" s="15"/>
      <c r="X1413" s="15"/>
      <c r="Y1413" s="15"/>
      <c r="Z1413" t="s">
        <v>243</v>
      </c>
      <c r="AB1413" t="s">
        <v>244</v>
      </c>
      <c r="AC1413" s="7">
        <f>P1413</f>
        <v>42608</v>
      </c>
      <c r="AD1413" t="s">
        <v>210</v>
      </c>
      <c r="AF1413" t="str">
        <f>"Cash From "&amp;AI1413</f>
        <v>Cash From Dividend from NHTC - Rh - 40716</v>
      </c>
      <c r="AG1413" s="16">
        <f>O1413</f>
        <v>0.42</v>
      </c>
      <c r="AI1413" t="str">
        <f t="shared" si="88"/>
        <v>Dividend from NHTC - Rh - 40716</v>
      </c>
      <c r="AK1413" s="18"/>
      <c r="AL1413" s="19"/>
      <c r="AM1413" s="20"/>
      <c r="AN1413" s="20"/>
      <c r="AO1413" s="21"/>
      <c r="AP1413" s="22">
        <v>2.58</v>
      </c>
    </row>
    <row r="1414" spans="1:42" hidden="1" x14ac:dyDescent="0.35">
      <c r="A1414" t="s">
        <v>845</v>
      </c>
      <c r="B1414" t="s">
        <v>79</v>
      </c>
      <c r="C1414" t="s">
        <v>13</v>
      </c>
      <c r="D1414">
        <v>40716</v>
      </c>
      <c r="F1414" s="7">
        <v>42608</v>
      </c>
      <c r="G1414" t="s">
        <v>587</v>
      </c>
      <c r="H1414">
        <v>-0.42</v>
      </c>
      <c r="J1414" t="s">
        <v>13</v>
      </c>
      <c r="K1414">
        <v>40716</v>
      </c>
      <c r="L1414" t="s">
        <v>15</v>
      </c>
      <c r="M1414" t="str">
        <f>M1413</f>
        <v>NHTC</v>
      </c>
      <c r="S1414"/>
      <c r="T1414"/>
      <c r="U1414"/>
      <c r="V1414"/>
      <c r="W1414" s="15"/>
      <c r="X1414" s="15"/>
      <c r="Y1414" s="15"/>
      <c r="Z1414" t="s">
        <v>243</v>
      </c>
      <c r="AB1414" t="s">
        <v>244</v>
      </c>
      <c r="AC1414" s="7">
        <f>AC1413</f>
        <v>42608</v>
      </c>
      <c r="AD1414" t="str">
        <f>M1414&amp;" - "&amp;L1414&amp;" - "&amp;J1414&amp;" - "&amp;K1414</f>
        <v>NHTC - Div - Rh - 40716</v>
      </c>
      <c r="AG1414" s="13">
        <f>-AG1413</f>
        <v>-0.42</v>
      </c>
      <c r="AI1414" t="str">
        <f t="shared" si="88"/>
        <v>Dividend from NHTC - Rh - 40716</v>
      </c>
      <c r="AK1414" s="35"/>
      <c r="AL1414" s="35"/>
      <c r="AM1414" s="35"/>
      <c r="AN1414" s="35"/>
      <c r="AO1414" s="35"/>
      <c r="AP1414" s="35"/>
    </row>
    <row r="1415" spans="1:42" hidden="1" x14ac:dyDescent="0.35">
      <c r="A1415" t="s">
        <v>845</v>
      </c>
      <c r="B1415" t="s">
        <v>32</v>
      </c>
      <c r="C1415" t="s">
        <v>12</v>
      </c>
      <c r="D1415">
        <v>22115</v>
      </c>
      <c r="F1415" s="7">
        <v>42619</v>
      </c>
      <c r="G1415" t="s">
        <v>587</v>
      </c>
      <c r="H1415">
        <v>0</v>
      </c>
      <c r="J1415" t="s">
        <v>12</v>
      </c>
      <c r="K1415">
        <v>22115</v>
      </c>
      <c r="L1415" t="s">
        <v>15</v>
      </c>
      <c r="M1415" t="str">
        <f>M1412</f>
        <v>CLCT</v>
      </c>
      <c r="S1415" t="e">
        <f t="shared" ref="S1415:S1420" si="89">SUM(T1415:V1415)</f>
        <v>#VALUE!</v>
      </c>
      <c r="T1415"/>
      <c r="U1415"/>
      <c r="V1415" t="e">
        <f>SUMPRODUCT(--($D$2:M1414=M1415), --($B$2:K1414=52815),$H$2:Q1414)</f>
        <v>#VALUE!</v>
      </c>
      <c r="W1415" s="15"/>
      <c r="X1415" s="15"/>
      <c r="Y1415" s="15"/>
      <c r="Z1415" t="s">
        <v>243</v>
      </c>
      <c r="AB1415" t="s">
        <v>244</v>
      </c>
      <c r="AC1415" s="7">
        <f>AC1412</f>
        <v>42608</v>
      </c>
      <c r="AD1415" t="str">
        <f>M1415&amp;" - "&amp;L1415&amp;" - "&amp;J1415&amp;" - "&amp;K1415</f>
        <v>CLCT - Div - Mt - 22115</v>
      </c>
      <c r="AG1415" s="13">
        <f>-AG1414</f>
        <v>0.42</v>
      </c>
      <c r="AI1415" t="str">
        <f t="shared" si="88"/>
        <v>Dividend from CLCT - Mt - 22115</v>
      </c>
      <c r="AK1415" s="18"/>
      <c r="AL1415" s="19"/>
      <c r="AM1415" s="20"/>
      <c r="AN1415" s="20"/>
      <c r="AO1415" s="21"/>
      <c r="AP1415" s="22"/>
    </row>
    <row r="1416" spans="1:42" hidden="1" x14ac:dyDescent="0.35">
      <c r="A1416" t="s">
        <v>845</v>
      </c>
      <c r="B1416" t="s">
        <v>32</v>
      </c>
      <c r="C1416" t="s">
        <v>12</v>
      </c>
      <c r="D1416">
        <v>22115</v>
      </c>
      <c r="F1416" s="7">
        <v>42619</v>
      </c>
      <c r="G1416" t="s">
        <v>102</v>
      </c>
      <c r="H1416">
        <v>0</v>
      </c>
      <c r="J1416" t="s">
        <v>12</v>
      </c>
      <c r="K1416">
        <v>22115</v>
      </c>
      <c r="L1416" t="s">
        <v>15</v>
      </c>
      <c r="M1416" t="str">
        <f>M1414</f>
        <v>NHTC</v>
      </c>
      <c r="N1416" s="12" t="s">
        <v>249</v>
      </c>
      <c r="R1416" s="13" t="e">
        <f>ROUND(IF(K1416=112414,W1416,IF(K1416=22115,X1416,Y1416))*AP1414,2)</f>
        <v>#VALUE!</v>
      </c>
      <c r="S1416" t="e">
        <f t="shared" si="89"/>
        <v>#VALUE!</v>
      </c>
      <c r="T1416"/>
      <c r="U1416"/>
      <c r="V1416" t="e">
        <f>SUMPRODUCT(--($D$2:M1415=M1416), --($B$2:K1415=52815),$H$2:Q1415)</f>
        <v>#VALUE!</v>
      </c>
      <c r="W1416" s="15" t="e">
        <f>T1416/S1416</f>
        <v>#VALUE!</v>
      </c>
      <c r="X1416" s="15" t="e">
        <f>U1416/S1416</f>
        <v>#VALUE!</v>
      </c>
      <c r="Y1416" s="15" t="e">
        <f>V1416/S1416</f>
        <v>#VALUE!</v>
      </c>
      <c r="Z1416" t="s">
        <v>243</v>
      </c>
      <c r="AB1416" t="s">
        <v>244</v>
      </c>
      <c r="AC1416" s="7">
        <f>AC1414</f>
        <v>42608</v>
      </c>
      <c r="AD1416" t="s">
        <v>102</v>
      </c>
      <c r="AF1416" t="str">
        <f>"Cash From "&amp;AI1416</f>
        <v>Cash From Dividend from NHTC - Mt - 22115</v>
      </c>
      <c r="AG1416" s="16" t="e">
        <f>R1416</f>
        <v>#VALUE!</v>
      </c>
      <c r="AI1416" t="str">
        <f t="shared" si="88"/>
        <v>Dividend from NHTC - Mt - 22115</v>
      </c>
      <c r="AK1416" s="18"/>
      <c r="AL1416" s="19"/>
      <c r="AM1416" s="20"/>
      <c r="AN1416" s="20"/>
      <c r="AO1416" s="21"/>
      <c r="AP1416" s="22"/>
    </row>
    <row r="1417" spans="1:42" hidden="1" x14ac:dyDescent="0.35">
      <c r="A1417" t="s">
        <v>845</v>
      </c>
      <c r="B1417" t="s">
        <v>32</v>
      </c>
      <c r="C1417" t="s">
        <v>12</v>
      </c>
      <c r="D1417">
        <v>52815</v>
      </c>
      <c r="F1417" s="7">
        <v>42619</v>
      </c>
      <c r="G1417" t="s">
        <v>102</v>
      </c>
      <c r="H1417">
        <v>1.57</v>
      </c>
      <c r="J1417" t="s">
        <v>12</v>
      </c>
      <c r="K1417">
        <v>52815</v>
      </c>
      <c r="L1417" t="s">
        <v>15</v>
      </c>
      <c r="M1417" t="str">
        <f>M1415</f>
        <v>CLCT</v>
      </c>
      <c r="N1417" s="12" t="s">
        <v>249</v>
      </c>
      <c r="R1417" s="13">
        <f>AP1413-R1413-R1415</f>
        <v>2.58</v>
      </c>
      <c r="S1417" t="e">
        <f t="shared" si="89"/>
        <v>#VALUE!</v>
      </c>
      <c r="T1417"/>
      <c r="U1417"/>
      <c r="V1417" t="e">
        <f>SUMPRODUCT(--($D$2:M1416=M1417), --($B$2:K1416=52815),$H$2:Q1416)</f>
        <v>#VALUE!</v>
      </c>
      <c r="W1417" s="15" t="e">
        <f>T1417/S1417</f>
        <v>#VALUE!</v>
      </c>
      <c r="X1417" s="15" t="e">
        <f>U1417/S1417</f>
        <v>#VALUE!</v>
      </c>
      <c r="Y1417" s="15" t="e">
        <f>V1417/S1417</f>
        <v>#VALUE!</v>
      </c>
      <c r="Z1417" t="s">
        <v>243</v>
      </c>
      <c r="AB1417" t="s">
        <v>244</v>
      </c>
      <c r="AC1417" s="7">
        <f>AC1415</f>
        <v>42608</v>
      </c>
      <c r="AD1417" t="s">
        <v>102</v>
      </c>
      <c r="AF1417" t="str">
        <f>"Cash From "&amp;AI1417</f>
        <v>Cash From Dividend from CLCT - Mt - 52815</v>
      </c>
      <c r="AG1417" s="16">
        <f>R1417</f>
        <v>2.58</v>
      </c>
      <c r="AI1417" t="str">
        <f t="shared" si="88"/>
        <v>Dividend from CLCT - Mt - 52815</v>
      </c>
      <c r="AK1417" s="18"/>
      <c r="AL1417" s="19"/>
      <c r="AM1417" s="20"/>
      <c r="AN1417" s="20"/>
      <c r="AO1417" s="21"/>
      <c r="AP1417" s="22"/>
    </row>
    <row r="1418" spans="1:42" hidden="1" x14ac:dyDescent="0.35">
      <c r="A1418" t="s">
        <v>845</v>
      </c>
      <c r="B1418" t="s">
        <v>32</v>
      </c>
      <c r="C1418" t="s">
        <v>12</v>
      </c>
      <c r="D1418">
        <v>52815</v>
      </c>
      <c r="F1418" s="7">
        <v>42619</v>
      </c>
      <c r="G1418" t="s">
        <v>587</v>
      </c>
      <c r="H1418">
        <v>-1.57</v>
      </c>
      <c r="J1418" t="s">
        <v>12</v>
      </c>
      <c r="K1418">
        <v>52815</v>
      </c>
      <c r="L1418" t="s">
        <v>15</v>
      </c>
      <c r="M1418" t="str">
        <f>M1415</f>
        <v>CLCT</v>
      </c>
      <c r="S1418" t="e">
        <f t="shared" si="89"/>
        <v>#VALUE!</v>
      </c>
      <c r="T1418"/>
      <c r="U1418"/>
      <c r="V1418" t="e">
        <f>SUMPRODUCT(--($D$2:M1417=M1418), --($B$2:K1417=52815),$H$2:Q1417)</f>
        <v>#VALUE!</v>
      </c>
      <c r="W1418" s="15"/>
      <c r="X1418" s="15"/>
      <c r="Y1418" s="15"/>
      <c r="Z1418" t="s">
        <v>243</v>
      </c>
      <c r="AB1418" t="s">
        <v>244</v>
      </c>
      <c r="AC1418" s="7">
        <f>AC1415</f>
        <v>42608</v>
      </c>
      <c r="AD1418" t="str">
        <f>M1418&amp;" - "&amp;L1418&amp;" - "&amp;J1418&amp;" - "&amp;K1418</f>
        <v>CLCT - Div - Mt - 52815</v>
      </c>
      <c r="AG1418" s="13">
        <f>-AG1417</f>
        <v>-2.58</v>
      </c>
      <c r="AI1418" t="str">
        <f t="shared" si="88"/>
        <v>Dividend from CLCT - Mt - 52815</v>
      </c>
      <c r="AK1418" s="18"/>
      <c r="AL1418" s="19"/>
      <c r="AM1418" s="20"/>
      <c r="AN1418" s="20"/>
      <c r="AO1418" s="21"/>
      <c r="AP1418" s="22"/>
    </row>
    <row r="1419" spans="1:42" hidden="1" x14ac:dyDescent="0.35">
      <c r="A1419" t="s">
        <v>845</v>
      </c>
      <c r="B1419" t="s">
        <v>32</v>
      </c>
      <c r="C1419" t="s">
        <v>12</v>
      </c>
      <c r="D1419">
        <v>112414</v>
      </c>
      <c r="F1419" s="7">
        <v>42619</v>
      </c>
      <c r="G1419" t="s">
        <v>587</v>
      </c>
      <c r="H1419">
        <v>0</v>
      </c>
      <c r="J1419" t="s">
        <v>12</v>
      </c>
      <c r="K1419">
        <v>112414</v>
      </c>
      <c r="L1419" t="s">
        <v>15</v>
      </c>
      <c r="M1419" t="str">
        <f>M1418</f>
        <v>CLCT</v>
      </c>
      <c r="N1419" s="12">
        <f>AL1418</f>
        <v>0</v>
      </c>
      <c r="O1419" s="12" t="e">
        <f>LEFT(N1419,(FIND(" ",N1419,1)-1))</f>
        <v>#VALUE!</v>
      </c>
      <c r="P1419" s="12" t="e">
        <f>_xlfn.NUMBERVALUE(O1419)=S1419</f>
        <v>#VALUE!</v>
      </c>
      <c r="S1419" t="e">
        <f t="shared" si="89"/>
        <v>#VALUE!</v>
      </c>
      <c r="T1419"/>
      <c r="U1419"/>
      <c r="V1419" t="e">
        <f>SUMPRODUCT(--($D$2:M1418=M1419), --($B$2:K1418=52815),$H$2:Q1418)</f>
        <v>#VALUE!</v>
      </c>
      <c r="W1419" s="15"/>
      <c r="X1419" s="15"/>
      <c r="Y1419" s="15"/>
      <c r="Z1419" t="s">
        <v>243</v>
      </c>
      <c r="AB1419" t="s">
        <v>244</v>
      </c>
      <c r="AC1419" s="7">
        <f>AC1418</f>
        <v>42608</v>
      </c>
      <c r="AD1419" t="str">
        <f>M1419&amp;" - "&amp;L1419&amp;" - "&amp;J1419&amp;" - "&amp;K1419</f>
        <v>CLCT - Div - Mt - 112414</v>
      </c>
      <c r="AG1419" s="13">
        <f>-AG1418</f>
        <v>2.58</v>
      </c>
      <c r="AI1419" t="str">
        <f t="shared" si="88"/>
        <v>Dividend from CLCT - Mt - 112414</v>
      </c>
      <c r="AK1419" s="18"/>
      <c r="AL1419" s="19"/>
      <c r="AM1419" s="20"/>
      <c r="AN1419" s="20"/>
      <c r="AO1419" s="21"/>
      <c r="AP1419" s="22"/>
    </row>
    <row r="1420" spans="1:42" hidden="1" x14ac:dyDescent="0.35">
      <c r="A1420" t="s">
        <v>845</v>
      </c>
      <c r="B1420" t="s">
        <v>32</v>
      </c>
      <c r="C1420" t="s">
        <v>12</v>
      </c>
      <c r="D1420">
        <v>112414</v>
      </c>
      <c r="F1420" s="7">
        <v>42619</v>
      </c>
      <c r="G1420" t="s">
        <v>102</v>
      </c>
      <c r="H1420">
        <v>0</v>
      </c>
      <c r="J1420" t="s">
        <v>12</v>
      </c>
      <c r="K1420">
        <v>112414</v>
      </c>
      <c r="L1420" t="s">
        <v>15</v>
      </c>
      <c r="M1420" t="s">
        <v>32</v>
      </c>
      <c r="N1420" s="12" t="s">
        <v>249</v>
      </c>
      <c r="R1420" s="13" t="e">
        <f>ROUND(IF(K1420=112414,W1420,IF(K1420=22115,X1420,Y1420))*AP1420,2)</f>
        <v>#VALUE!</v>
      </c>
      <c r="S1420" t="e">
        <f t="shared" si="89"/>
        <v>#VALUE!</v>
      </c>
      <c r="T1420"/>
      <c r="U1420"/>
      <c r="V1420" t="e">
        <f>SUMPRODUCT(--($D$2:M1417=M1420), --($B$2:K1417=52815),$H$2:Q1417)</f>
        <v>#VALUE!</v>
      </c>
      <c r="W1420" s="15" t="e">
        <f>T1420/S1420</f>
        <v>#VALUE!</v>
      </c>
      <c r="X1420" s="15" t="e">
        <f>U1420/S1420</f>
        <v>#VALUE!</v>
      </c>
      <c r="Y1420" s="15" t="e">
        <f>V1420/S1420</f>
        <v>#VALUE!</v>
      </c>
      <c r="Z1420" t="s">
        <v>243</v>
      </c>
      <c r="AB1420" t="s">
        <v>244</v>
      </c>
      <c r="AC1420" s="7">
        <f>AK1420</f>
        <v>42619</v>
      </c>
      <c r="AD1420" t="s">
        <v>102</v>
      </c>
      <c r="AF1420" t="str">
        <f>"Cash From "&amp;AI1420</f>
        <v>Cash From Dividend from DLX - Mt - 112414</v>
      </c>
      <c r="AG1420" s="16" t="e">
        <f>R1420</f>
        <v>#VALUE!</v>
      </c>
      <c r="AI1420" t="str">
        <f t="shared" si="88"/>
        <v>Dividend from DLX - Mt - 112414</v>
      </c>
      <c r="AK1420" s="18">
        <v>42619</v>
      </c>
      <c r="AL1420" s="19" t="s">
        <v>517</v>
      </c>
      <c r="AM1420" s="20" t="s">
        <v>328</v>
      </c>
      <c r="AN1420" s="20" t="s">
        <v>329</v>
      </c>
      <c r="AO1420" s="21" t="s">
        <v>329</v>
      </c>
      <c r="AP1420" s="22">
        <v>1.57</v>
      </c>
    </row>
    <row r="1421" spans="1:42" hidden="1" x14ac:dyDescent="0.35">
      <c r="A1421" t="s">
        <v>845</v>
      </c>
      <c r="B1421" t="s">
        <v>93</v>
      </c>
      <c r="C1421" t="s">
        <v>13</v>
      </c>
      <c r="D1421">
        <v>40716</v>
      </c>
      <c r="F1421" s="7">
        <v>42619</v>
      </c>
      <c r="G1421" t="s">
        <v>210</v>
      </c>
      <c r="H1421">
        <v>1.76</v>
      </c>
      <c r="J1421" t="s">
        <v>13</v>
      </c>
      <c r="K1421">
        <v>40716</v>
      </c>
      <c r="L1421" t="s">
        <v>15</v>
      </c>
      <c r="M1421" t="s">
        <v>93</v>
      </c>
      <c r="N1421" s="12" t="s">
        <v>249</v>
      </c>
      <c r="O1421" s="12">
        <v>1.76</v>
      </c>
      <c r="P1421" s="46">
        <v>42619</v>
      </c>
      <c r="S1421"/>
      <c r="T1421"/>
      <c r="U1421"/>
      <c r="V1421"/>
      <c r="W1421" s="15"/>
      <c r="X1421" s="15"/>
      <c r="Y1421" s="15"/>
      <c r="Z1421" t="s">
        <v>243</v>
      </c>
      <c r="AB1421" t="s">
        <v>244</v>
      </c>
      <c r="AC1421" s="7">
        <f>P1421</f>
        <v>42619</v>
      </c>
      <c r="AD1421" t="s">
        <v>210</v>
      </c>
      <c r="AF1421" t="str">
        <f>"Cash From "&amp;AI1421</f>
        <v>Cash From Dividend from BBSI - Rh - 40716</v>
      </c>
      <c r="AG1421" s="16">
        <f>O1421</f>
        <v>1.76</v>
      </c>
      <c r="AI1421" t="str">
        <f t="shared" si="88"/>
        <v>Dividend from BBSI - Rh - 40716</v>
      </c>
      <c r="AK1421" s="18"/>
      <c r="AL1421" s="19"/>
      <c r="AM1421" s="20"/>
      <c r="AN1421" s="20"/>
      <c r="AO1421" s="21"/>
      <c r="AP1421" s="22">
        <v>2.58</v>
      </c>
    </row>
    <row r="1422" spans="1:42" hidden="1" x14ac:dyDescent="0.35">
      <c r="A1422" t="s">
        <v>845</v>
      </c>
      <c r="B1422" t="s">
        <v>93</v>
      </c>
      <c r="C1422" t="s">
        <v>13</v>
      </c>
      <c r="D1422">
        <v>40716</v>
      </c>
      <c r="F1422" s="7">
        <v>42619</v>
      </c>
      <c r="G1422" t="s">
        <v>587</v>
      </c>
      <c r="H1422">
        <v>-1.76</v>
      </c>
      <c r="J1422" t="s">
        <v>13</v>
      </c>
      <c r="K1422">
        <v>40716</v>
      </c>
      <c r="L1422" t="s">
        <v>15</v>
      </c>
      <c r="M1422" t="str">
        <f>M1421</f>
        <v>BBSI</v>
      </c>
      <c r="S1422"/>
      <c r="T1422"/>
      <c r="U1422"/>
      <c r="V1422"/>
      <c r="W1422" s="15"/>
      <c r="X1422" s="15"/>
      <c r="Y1422" s="15"/>
      <c r="Z1422" t="s">
        <v>243</v>
      </c>
      <c r="AB1422" t="s">
        <v>244</v>
      </c>
      <c r="AC1422" s="7">
        <f>AC1421</f>
        <v>42619</v>
      </c>
      <c r="AD1422" t="str">
        <f>M1422&amp;" - "&amp;L1422&amp;" - "&amp;J1422&amp;" - "&amp;K1422</f>
        <v>BBSI - Div - Rh - 40716</v>
      </c>
      <c r="AG1422" s="13">
        <f>-AG1421</f>
        <v>-1.76</v>
      </c>
      <c r="AI1422" t="str">
        <f t="shared" si="88"/>
        <v>Dividend from BBSI - Rh - 40716</v>
      </c>
      <c r="AK1422" s="35"/>
      <c r="AL1422" s="35"/>
      <c r="AM1422" s="35"/>
      <c r="AN1422" s="35"/>
      <c r="AO1422" s="35"/>
      <c r="AP1422" s="35"/>
    </row>
    <row r="1423" spans="1:42" hidden="1" x14ac:dyDescent="0.35">
      <c r="A1423" t="s">
        <v>845</v>
      </c>
      <c r="B1423" t="s">
        <v>36</v>
      </c>
      <c r="C1423" t="s">
        <v>12</v>
      </c>
      <c r="D1423">
        <v>22115</v>
      </c>
      <c r="F1423" s="7">
        <v>42620</v>
      </c>
      <c r="G1423" t="s">
        <v>587</v>
      </c>
      <c r="H1423">
        <v>0</v>
      </c>
      <c r="J1423" t="s">
        <v>12</v>
      </c>
      <c r="K1423">
        <v>22115</v>
      </c>
      <c r="L1423" t="s">
        <v>15</v>
      </c>
      <c r="M1423" t="str">
        <f>M1420</f>
        <v>DLX</v>
      </c>
      <c r="S1423" t="e">
        <f t="shared" ref="S1423:S1428" si="90">SUM(T1423:V1423)</f>
        <v>#VALUE!</v>
      </c>
      <c r="T1423"/>
      <c r="U1423"/>
      <c r="V1423" t="e">
        <f>SUMPRODUCT(--($D$2:M1422=M1423), --($B$2:K1422=52815),$H$2:Q1422)</f>
        <v>#VALUE!</v>
      </c>
      <c r="W1423" s="15"/>
      <c r="X1423" s="15"/>
      <c r="Y1423" s="15"/>
      <c r="Z1423" t="s">
        <v>243</v>
      </c>
      <c r="AB1423" t="s">
        <v>244</v>
      </c>
      <c r="AC1423" s="7">
        <f>AC1420</f>
        <v>42619</v>
      </c>
      <c r="AD1423" t="str">
        <f>M1423&amp;" - "&amp;L1423&amp;" - "&amp;J1423&amp;" - "&amp;K1423</f>
        <v>DLX - Div - Mt - 22115</v>
      </c>
      <c r="AG1423" s="13">
        <f>-AG1422</f>
        <v>1.76</v>
      </c>
      <c r="AI1423" t="str">
        <f t="shared" si="88"/>
        <v>Dividend from DLX - Mt - 22115</v>
      </c>
      <c r="AK1423" s="18"/>
      <c r="AL1423" s="19"/>
      <c r="AM1423" s="20"/>
      <c r="AN1423" s="20"/>
      <c r="AO1423" s="21"/>
      <c r="AP1423" s="22"/>
    </row>
    <row r="1424" spans="1:42" hidden="1" x14ac:dyDescent="0.35">
      <c r="A1424" t="s">
        <v>845</v>
      </c>
      <c r="B1424" t="s">
        <v>36</v>
      </c>
      <c r="C1424" t="s">
        <v>12</v>
      </c>
      <c r="D1424">
        <v>22115</v>
      </c>
      <c r="F1424" s="7">
        <v>42620</v>
      </c>
      <c r="G1424" t="s">
        <v>102</v>
      </c>
      <c r="H1424">
        <v>0</v>
      </c>
      <c r="J1424" t="s">
        <v>12</v>
      </c>
      <c r="K1424">
        <v>22115</v>
      </c>
      <c r="L1424" t="s">
        <v>15</v>
      </c>
      <c r="M1424" t="str">
        <f>M1422</f>
        <v>BBSI</v>
      </c>
      <c r="N1424" s="12" t="s">
        <v>249</v>
      </c>
      <c r="R1424" s="13" t="e">
        <f>ROUND(IF(K1424=112414,W1424,IF(K1424=22115,X1424,Y1424))*AP1422,2)</f>
        <v>#VALUE!</v>
      </c>
      <c r="S1424" t="e">
        <f t="shared" si="90"/>
        <v>#VALUE!</v>
      </c>
      <c r="T1424"/>
      <c r="U1424"/>
      <c r="V1424" t="e">
        <f>SUMPRODUCT(--($D$2:M1423=M1424), --($B$2:K1423=52815),$H$2:Q1423)</f>
        <v>#VALUE!</v>
      </c>
      <c r="W1424" s="15" t="e">
        <f>T1424/S1424</f>
        <v>#VALUE!</v>
      </c>
      <c r="X1424" s="15" t="e">
        <f>U1424/S1424</f>
        <v>#VALUE!</v>
      </c>
      <c r="Y1424" s="15" t="e">
        <f>V1424/S1424</f>
        <v>#VALUE!</v>
      </c>
      <c r="Z1424" t="s">
        <v>243</v>
      </c>
      <c r="AB1424" t="s">
        <v>244</v>
      </c>
      <c r="AC1424" s="7">
        <f>AC1422</f>
        <v>42619</v>
      </c>
      <c r="AD1424" t="s">
        <v>102</v>
      </c>
      <c r="AF1424" t="str">
        <f>"Cash From "&amp;AI1424</f>
        <v>Cash From Dividend from BBSI - Mt - 22115</v>
      </c>
      <c r="AG1424" s="16" t="e">
        <f>R1424</f>
        <v>#VALUE!</v>
      </c>
      <c r="AI1424" t="str">
        <f t="shared" si="88"/>
        <v>Dividend from BBSI - Mt - 22115</v>
      </c>
      <c r="AK1424" s="18"/>
      <c r="AL1424" s="19"/>
      <c r="AM1424" s="20"/>
      <c r="AN1424" s="20"/>
      <c r="AO1424" s="21"/>
      <c r="AP1424" s="22"/>
    </row>
    <row r="1425" spans="1:42" hidden="1" x14ac:dyDescent="0.35">
      <c r="A1425" t="s">
        <v>845</v>
      </c>
      <c r="B1425" t="s">
        <v>36</v>
      </c>
      <c r="C1425" t="s">
        <v>12</v>
      </c>
      <c r="D1425">
        <v>52815</v>
      </c>
      <c r="F1425" s="7">
        <v>42620</v>
      </c>
      <c r="G1425" t="s">
        <v>102</v>
      </c>
      <c r="H1425">
        <v>3.08</v>
      </c>
      <c r="J1425" t="s">
        <v>12</v>
      </c>
      <c r="K1425">
        <v>52815</v>
      </c>
      <c r="L1425" t="s">
        <v>15</v>
      </c>
      <c r="M1425" t="str">
        <f>M1423</f>
        <v>DLX</v>
      </c>
      <c r="N1425" s="12" t="s">
        <v>249</v>
      </c>
      <c r="R1425" s="13">
        <f>AP1421-R1421-R1423</f>
        <v>2.58</v>
      </c>
      <c r="S1425" t="e">
        <f t="shared" si="90"/>
        <v>#VALUE!</v>
      </c>
      <c r="T1425"/>
      <c r="U1425"/>
      <c r="V1425" t="e">
        <f>SUMPRODUCT(--($D$2:M1424=M1425), --($B$2:K1424=52815),$H$2:Q1424)</f>
        <v>#VALUE!</v>
      </c>
      <c r="W1425" s="15" t="e">
        <f>T1425/S1425</f>
        <v>#VALUE!</v>
      </c>
      <c r="X1425" s="15" t="e">
        <f>U1425/S1425</f>
        <v>#VALUE!</v>
      </c>
      <c r="Y1425" s="15" t="e">
        <f>V1425/S1425</f>
        <v>#VALUE!</v>
      </c>
      <c r="Z1425" t="s">
        <v>243</v>
      </c>
      <c r="AB1425" t="s">
        <v>244</v>
      </c>
      <c r="AC1425" s="7">
        <f>AC1423</f>
        <v>42619</v>
      </c>
      <c r="AD1425" t="s">
        <v>102</v>
      </c>
      <c r="AF1425" t="str">
        <f>"Cash From "&amp;AI1425</f>
        <v>Cash From Dividend from DLX - Mt - 52815</v>
      </c>
      <c r="AG1425" s="16">
        <f>R1425</f>
        <v>2.58</v>
      </c>
      <c r="AI1425" t="str">
        <f t="shared" si="88"/>
        <v>Dividend from DLX - Mt - 52815</v>
      </c>
      <c r="AK1425" s="18"/>
      <c r="AL1425" s="19"/>
      <c r="AM1425" s="20"/>
      <c r="AN1425" s="20"/>
      <c r="AO1425" s="21"/>
      <c r="AP1425" s="22"/>
    </row>
    <row r="1426" spans="1:42" hidden="1" x14ac:dyDescent="0.35">
      <c r="A1426" t="s">
        <v>845</v>
      </c>
      <c r="B1426" t="s">
        <v>36</v>
      </c>
      <c r="C1426" t="s">
        <v>12</v>
      </c>
      <c r="D1426">
        <v>52815</v>
      </c>
      <c r="F1426" s="7">
        <v>42620</v>
      </c>
      <c r="G1426" t="s">
        <v>587</v>
      </c>
      <c r="H1426">
        <v>-3.08</v>
      </c>
      <c r="J1426" t="s">
        <v>12</v>
      </c>
      <c r="K1426">
        <v>52815</v>
      </c>
      <c r="L1426" t="s">
        <v>15</v>
      </c>
      <c r="M1426" t="str">
        <f>M1423</f>
        <v>DLX</v>
      </c>
      <c r="S1426" t="e">
        <f t="shared" si="90"/>
        <v>#VALUE!</v>
      </c>
      <c r="T1426"/>
      <c r="U1426"/>
      <c r="V1426" t="e">
        <f>SUMPRODUCT(--($D$2:M1425=M1426), --($B$2:K1425=52815),$H$2:Q1425)</f>
        <v>#VALUE!</v>
      </c>
      <c r="W1426" s="15"/>
      <c r="X1426" s="15"/>
      <c r="Y1426" s="15"/>
      <c r="Z1426" t="s">
        <v>243</v>
      </c>
      <c r="AB1426" t="s">
        <v>244</v>
      </c>
      <c r="AC1426" s="7">
        <f>AC1423</f>
        <v>42619</v>
      </c>
      <c r="AD1426" t="str">
        <f>M1426&amp;" - "&amp;L1426&amp;" - "&amp;J1426&amp;" - "&amp;K1426</f>
        <v>DLX - Div - Mt - 52815</v>
      </c>
      <c r="AG1426" s="13">
        <f>-AG1425</f>
        <v>-2.58</v>
      </c>
      <c r="AI1426" t="str">
        <f t="shared" si="88"/>
        <v>Dividend from DLX - Mt - 52815</v>
      </c>
      <c r="AK1426" s="18"/>
      <c r="AL1426" s="19"/>
      <c r="AM1426" s="20"/>
      <c r="AN1426" s="20"/>
      <c r="AO1426" s="21"/>
      <c r="AP1426" s="22"/>
    </row>
    <row r="1427" spans="1:42" hidden="1" x14ac:dyDescent="0.35">
      <c r="A1427" t="s">
        <v>845</v>
      </c>
      <c r="B1427" t="s">
        <v>36</v>
      </c>
      <c r="C1427" t="s">
        <v>12</v>
      </c>
      <c r="D1427">
        <v>112414</v>
      </c>
      <c r="F1427" s="7">
        <v>42620</v>
      </c>
      <c r="G1427" t="s">
        <v>587</v>
      </c>
      <c r="H1427">
        <v>0</v>
      </c>
      <c r="J1427" t="s">
        <v>12</v>
      </c>
      <c r="K1427">
        <v>112414</v>
      </c>
      <c r="L1427" t="s">
        <v>15</v>
      </c>
      <c r="M1427" t="str">
        <f>M1426</f>
        <v>DLX</v>
      </c>
      <c r="N1427" s="12">
        <f>AL1426</f>
        <v>0</v>
      </c>
      <c r="O1427" s="12" t="e">
        <f>LEFT(N1427,(FIND(" ",N1427,1)-1))</f>
        <v>#VALUE!</v>
      </c>
      <c r="P1427" s="12" t="e">
        <f>_xlfn.NUMBERVALUE(O1427)=S1427</f>
        <v>#VALUE!</v>
      </c>
      <c r="S1427" t="e">
        <f t="shared" si="90"/>
        <v>#VALUE!</v>
      </c>
      <c r="T1427"/>
      <c r="U1427"/>
      <c r="V1427" t="e">
        <f>SUMPRODUCT(--($D$2:M1426=M1427), --($B$2:K1426=52815),$H$2:Q1426)</f>
        <v>#VALUE!</v>
      </c>
      <c r="W1427" s="15"/>
      <c r="X1427" s="15"/>
      <c r="Y1427" s="15"/>
      <c r="Z1427" t="s">
        <v>243</v>
      </c>
      <c r="AB1427" t="s">
        <v>244</v>
      </c>
      <c r="AC1427" s="7">
        <f>AC1426</f>
        <v>42619</v>
      </c>
      <c r="AD1427" t="str">
        <f>M1427&amp;" - "&amp;L1427&amp;" - "&amp;J1427&amp;" - "&amp;K1427</f>
        <v>DLX - Div - Mt - 112414</v>
      </c>
      <c r="AG1427" s="13">
        <f>-AG1426</f>
        <v>2.58</v>
      </c>
      <c r="AI1427" t="str">
        <f t="shared" si="88"/>
        <v>Dividend from DLX - Mt - 112414</v>
      </c>
      <c r="AK1427" s="18"/>
      <c r="AL1427" s="19"/>
      <c r="AM1427" s="20"/>
      <c r="AN1427" s="20"/>
      <c r="AO1427" s="21"/>
      <c r="AP1427" s="22"/>
    </row>
    <row r="1428" spans="1:42" hidden="1" x14ac:dyDescent="0.35">
      <c r="A1428" t="s">
        <v>845</v>
      </c>
      <c r="B1428" t="s">
        <v>36</v>
      </c>
      <c r="C1428" t="s">
        <v>12</v>
      </c>
      <c r="D1428">
        <v>112414</v>
      </c>
      <c r="F1428" s="7">
        <v>42620</v>
      </c>
      <c r="G1428" t="s">
        <v>102</v>
      </c>
      <c r="H1428">
        <v>0</v>
      </c>
      <c r="J1428" t="s">
        <v>12</v>
      </c>
      <c r="K1428">
        <v>112414</v>
      </c>
      <c r="L1428" t="s">
        <v>15</v>
      </c>
      <c r="M1428" t="s">
        <v>36</v>
      </c>
      <c r="N1428" s="12" t="s">
        <v>249</v>
      </c>
      <c r="R1428" s="13" t="e">
        <f>ROUND(IF(K1428=112414,W1428,IF(K1428=22115,X1428,Y1428))*AP1428,2)</f>
        <v>#VALUE!</v>
      </c>
      <c r="S1428" t="e">
        <f t="shared" si="90"/>
        <v>#VALUE!</v>
      </c>
      <c r="T1428"/>
      <c r="U1428"/>
      <c r="V1428" t="e">
        <f>SUMPRODUCT(--($D$2:M1427=M1428), --($B$2:K1427=52815),$H$2:Q1427)</f>
        <v>#VALUE!</v>
      </c>
      <c r="W1428" s="15" t="e">
        <f>T1428/S1428</f>
        <v>#VALUE!</v>
      </c>
      <c r="X1428" s="15" t="e">
        <f>U1428/S1428</f>
        <v>#VALUE!</v>
      </c>
      <c r="Y1428" s="15" t="e">
        <f>V1428/S1428</f>
        <v>#VALUE!</v>
      </c>
      <c r="Z1428" t="s">
        <v>243</v>
      </c>
      <c r="AB1428" t="s">
        <v>244</v>
      </c>
      <c r="AC1428" s="7">
        <f>AK1428</f>
        <v>42620</v>
      </c>
      <c r="AD1428" t="s">
        <v>102</v>
      </c>
      <c r="AF1428" t="str">
        <f>"Cash From "&amp;AI1428</f>
        <v>Cash From Dividend from IQNT - Mt - 112414</v>
      </c>
      <c r="AG1428" s="16" t="e">
        <f>R1428</f>
        <v>#VALUE!</v>
      </c>
      <c r="AI1428" t="str">
        <f t="shared" si="88"/>
        <v>Dividend from IQNT - Mt - 112414</v>
      </c>
      <c r="AK1428" s="18">
        <v>42620</v>
      </c>
      <c r="AL1428" s="19" t="s">
        <v>518</v>
      </c>
      <c r="AM1428" s="20" t="s">
        <v>328</v>
      </c>
      <c r="AN1428" s="20" t="s">
        <v>329</v>
      </c>
      <c r="AO1428" s="21" t="s">
        <v>329</v>
      </c>
      <c r="AP1428" s="22">
        <v>3.08</v>
      </c>
    </row>
    <row r="1429" spans="1:42" hidden="1" x14ac:dyDescent="0.35">
      <c r="A1429" t="s">
        <v>317</v>
      </c>
      <c r="C1429" t="s">
        <v>12</v>
      </c>
      <c r="F1429" s="7">
        <v>42621</v>
      </c>
      <c r="G1429" t="s">
        <v>101</v>
      </c>
      <c r="H1429">
        <v>632.04999999999995</v>
      </c>
      <c r="S1429"/>
      <c r="T1429"/>
      <c r="U1429"/>
      <c r="V1429"/>
      <c r="W1429" s="15"/>
      <c r="X1429" s="15"/>
      <c r="Y1429" s="15"/>
      <c r="Z1429" t="s">
        <v>243</v>
      </c>
      <c r="AB1429" t="s">
        <v>244</v>
      </c>
      <c r="AC1429" s="7">
        <f>AC1428</f>
        <v>42620</v>
      </c>
      <c r="AD1429" t="s">
        <v>101</v>
      </c>
      <c r="AG1429" s="13" t="e">
        <f>-AG1428</f>
        <v>#VALUE!</v>
      </c>
      <c r="AI1429" t="s">
        <v>318</v>
      </c>
      <c r="AK1429" s="18"/>
      <c r="AL1429" s="19"/>
      <c r="AM1429" s="20"/>
      <c r="AN1429" s="20"/>
      <c r="AO1429" s="21"/>
      <c r="AP1429" s="22"/>
    </row>
    <row r="1430" spans="1:42" hidden="1" x14ac:dyDescent="0.35">
      <c r="A1430" t="s">
        <v>317</v>
      </c>
      <c r="C1430" t="s">
        <v>12</v>
      </c>
      <c r="F1430" s="7">
        <v>42621</v>
      </c>
      <c r="G1430" t="s">
        <v>102</v>
      </c>
      <c r="H1430">
        <v>-632.04999999999995</v>
      </c>
      <c r="S1430"/>
      <c r="T1430"/>
      <c r="U1430"/>
      <c r="V1430"/>
      <c r="W1430" s="15"/>
      <c r="X1430" s="15"/>
      <c r="Y1430" s="15"/>
      <c r="Z1430" t="s">
        <v>243</v>
      </c>
      <c r="AB1430" t="s">
        <v>244</v>
      </c>
      <c r="AC1430" s="7">
        <f>AK1430</f>
        <v>42621</v>
      </c>
      <c r="AD1430" t="s">
        <v>102</v>
      </c>
      <c r="AF1430" t="s">
        <v>317</v>
      </c>
      <c r="AG1430" s="13">
        <f>AP1430</f>
        <v>-632.04999999999995</v>
      </c>
      <c r="AI1430" t="s">
        <v>318</v>
      </c>
      <c r="AK1430" s="18">
        <v>42621</v>
      </c>
      <c r="AL1430" s="19" t="s">
        <v>344</v>
      </c>
      <c r="AM1430" s="20" t="s">
        <v>345</v>
      </c>
      <c r="AN1430" s="20" t="s">
        <v>329</v>
      </c>
      <c r="AO1430" s="21" t="s">
        <v>329</v>
      </c>
      <c r="AP1430" s="22">
        <v>-632.04999999999995</v>
      </c>
    </row>
    <row r="1431" spans="1:42" hidden="1" x14ac:dyDescent="0.35">
      <c r="A1431" t="s">
        <v>845</v>
      </c>
      <c r="B1431" t="s">
        <v>84</v>
      </c>
      <c r="C1431" t="s">
        <v>13</v>
      </c>
      <c r="D1431">
        <v>40716</v>
      </c>
      <c r="F1431" s="7">
        <v>42621</v>
      </c>
      <c r="G1431" t="s">
        <v>210</v>
      </c>
      <c r="H1431">
        <v>0.87</v>
      </c>
      <c r="J1431" t="s">
        <v>13</v>
      </c>
      <c r="K1431">
        <v>40716</v>
      </c>
      <c r="L1431" t="s">
        <v>15</v>
      </c>
      <c r="M1431" t="s">
        <v>84</v>
      </c>
      <c r="N1431" s="12" t="s">
        <v>249</v>
      </c>
      <c r="O1431" s="12">
        <v>0.87</v>
      </c>
      <c r="P1431" s="46">
        <v>42621</v>
      </c>
      <c r="S1431"/>
      <c r="T1431"/>
      <c r="U1431"/>
      <c r="V1431"/>
      <c r="W1431" s="15"/>
      <c r="X1431" s="15"/>
      <c r="Y1431" s="15"/>
      <c r="Z1431" t="s">
        <v>243</v>
      </c>
      <c r="AB1431" t="s">
        <v>244</v>
      </c>
      <c r="AC1431" s="7">
        <f>P1431</f>
        <v>42621</v>
      </c>
      <c r="AD1431" t="s">
        <v>210</v>
      </c>
      <c r="AF1431" t="str">
        <f>"Cash From "&amp;AI1431</f>
        <v>Cash From Dividend from GSB - Rh - 40716</v>
      </c>
      <c r="AG1431" s="16">
        <f>O1431</f>
        <v>0.87</v>
      </c>
      <c r="AI1431" t="str">
        <f>"Dividend from "&amp;M1431&amp;" - "&amp;J1431&amp;" - "&amp;K1431</f>
        <v>Dividend from GSB - Rh - 40716</v>
      </c>
      <c r="AK1431" s="18"/>
      <c r="AL1431" s="19"/>
      <c r="AM1431" s="20"/>
      <c r="AN1431" s="20"/>
      <c r="AO1431" s="21"/>
      <c r="AP1431" s="22">
        <v>2.58</v>
      </c>
    </row>
    <row r="1432" spans="1:42" hidden="1" x14ac:dyDescent="0.35">
      <c r="A1432" t="s">
        <v>845</v>
      </c>
      <c r="B1432" t="s">
        <v>84</v>
      </c>
      <c r="C1432" t="s">
        <v>13</v>
      </c>
      <c r="D1432">
        <v>40716</v>
      </c>
      <c r="F1432" s="7">
        <v>42621</v>
      </c>
      <c r="G1432" t="s">
        <v>587</v>
      </c>
      <c r="H1432">
        <v>-0.87</v>
      </c>
      <c r="J1432" t="s">
        <v>13</v>
      </c>
      <c r="K1432">
        <v>40716</v>
      </c>
      <c r="L1432" t="s">
        <v>15</v>
      </c>
      <c r="M1432" t="str">
        <f>M1431</f>
        <v>GSB</v>
      </c>
      <c r="S1432"/>
      <c r="T1432"/>
      <c r="U1432"/>
      <c r="V1432"/>
      <c r="W1432" s="15"/>
      <c r="X1432" s="15"/>
      <c r="Y1432" s="15"/>
      <c r="Z1432" t="s">
        <v>243</v>
      </c>
      <c r="AB1432" t="s">
        <v>244</v>
      </c>
      <c r="AC1432" s="7">
        <f>AC1431</f>
        <v>42621</v>
      </c>
      <c r="AD1432" t="str">
        <f>M1432&amp;" - "&amp;L1432&amp;" - "&amp;J1432&amp;" - "&amp;K1432</f>
        <v>GSB - Div - Rh - 40716</v>
      </c>
      <c r="AG1432" s="13">
        <f>-AG1431</f>
        <v>-0.87</v>
      </c>
      <c r="AI1432" t="str">
        <f>"Dividend from "&amp;M1432&amp;" - "&amp;J1432&amp;" - "&amp;K1432</f>
        <v>Dividend from GSB - Rh - 40716</v>
      </c>
      <c r="AK1432" s="35"/>
      <c r="AL1432" s="35"/>
      <c r="AM1432" s="35"/>
      <c r="AN1432" s="35"/>
      <c r="AO1432" s="35"/>
      <c r="AP1432" s="35"/>
    </row>
    <row r="1433" spans="1:42" hidden="1" x14ac:dyDescent="0.35">
      <c r="A1433" t="s">
        <v>845</v>
      </c>
      <c r="B1433" t="s">
        <v>61</v>
      </c>
      <c r="C1433" t="s">
        <v>13</v>
      </c>
      <c r="D1433">
        <v>40716</v>
      </c>
      <c r="F1433" s="7">
        <v>42625</v>
      </c>
      <c r="G1433" t="s">
        <v>210</v>
      </c>
      <c r="H1433">
        <v>1.4</v>
      </c>
      <c r="J1433" t="s">
        <v>13</v>
      </c>
      <c r="K1433">
        <v>40716</v>
      </c>
      <c r="L1433" t="s">
        <v>15</v>
      </c>
      <c r="M1433" t="s">
        <v>61</v>
      </c>
      <c r="N1433" s="12" t="s">
        <v>249</v>
      </c>
      <c r="O1433" s="12">
        <v>1.4</v>
      </c>
      <c r="P1433" s="46">
        <v>42625</v>
      </c>
      <c r="S1433"/>
      <c r="T1433"/>
      <c r="U1433"/>
      <c r="V1433"/>
      <c r="W1433" s="15"/>
      <c r="X1433" s="15"/>
      <c r="Y1433" s="15"/>
      <c r="Z1433" t="s">
        <v>243</v>
      </c>
      <c r="AB1433" t="s">
        <v>244</v>
      </c>
      <c r="AC1433" s="7">
        <f>P1433</f>
        <v>42625</v>
      </c>
      <c r="AD1433" t="s">
        <v>210</v>
      </c>
      <c r="AF1433" t="str">
        <f>"Cash From "&amp;AI1433</f>
        <v>Cash From Dividend from TSRA - Rh - 40716</v>
      </c>
      <c r="AG1433" s="16">
        <f>O1433</f>
        <v>1.4</v>
      </c>
      <c r="AI1433" t="str">
        <f>"Dividend from "&amp;M1433&amp;" - "&amp;J1433&amp;" - "&amp;K1433</f>
        <v>Dividend from TSRA - Rh - 40716</v>
      </c>
      <c r="AK1433" s="18"/>
      <c r="AL1433" s="19"/>
      <c r="AM1433" s="20"/>
      <c r="AN1433" s="20"/>
      <c r="AO1433" s="21"/>
      <c r="AP1433" s="22">
        <v>2.58</v>
      </c>
    </row>
    <row r="1434" spans="1:42" hidden="1" x14ac:dyDescent="0.35">
      <c r="A1434" t="s">
        <v>845</v>
      </c>
      <c r="B1434" t="s">
        <v>61</v>
      </c>
      <c r="C1434" t="s">
        <v>13</v>
      </c>
      <c r="D1434">
        <v>40716</v>
      </c>
      <c r="F1434" s="7">
        <v>42625</v>
      </c>
      <c r="G1434" t="s">
        <v>587</v>
      </c>
      <c r="H1434">
        <v>-1.4</v>
      </c>
      <c r="J1434" t="s">
        <v>13</v>
      </c>
      <c r="K1434">
        <v>40716</v>
      </c>
      <c r="L1434" t="s">
        <v>15</v>
      </c>
      <c r="M1434" t="str">
        <f>M1433</f>
        <v>TSRA</v>
      </c>
      <c r="S1434"/>
      <c r="T1434"/>
      <c r="U1434"/>
      <c r="V1434"/>
      <c r="W1434" s="15"/>
      <c r="X1434" s="15"/>
      <c r="Y1434" s="15"/>
      <c r="Z1434" t="s">
        <v>243</v>
      </c>
      <c r="AB1434" t="s">
        <v>244</v>
      </c>
      <c r="AC1434" s="7">
        <f>AC1433</f>
        <v>42625</v>
      </c>
      <c r="AD1434" t="str">
        <f>M1434&amp;" - "&amp;L1434&amp;" - "&amp;J1434&amp;" - "&amp;K1434</f>
        <v>TSRA - Div - Rh - 40716</v>
      </c>
      <c r="AG1434" s="13">
        <f>-AG1433</f>
        <v>-1.4</v>
      </c>
      <c r="AI1434" t="str">
        <f>"Dividend from "&amp;M1434&amp;" - "&amp;J1434&amp;" - "&amp;K1434</f>
        <v>Dividend from TSRA - Rh - 40716</v>
      </c>
      <c r="AK1434" s="35"/>
      <c r="AL1434" s="35"/>
      <c r="AM1434" s="35"/>
      <c r="AN1434" s="35"/>
      <c r="AO1434" s="35"/>
      <c r="AP1434" s="35"/>
    </row>
    <row r="1435" spans="1:42" hidden="1" x14ac:dyDescent="0.35">
      <c r="A1435" t="s">
        <v>317</v>
      </c>
      <c r="C1435" t="s">
        <v>13</v>
      </c>
      <c r="F1435" s="7">
        <v>42627</v>
      </c>
      <c r="G1435" t="s">
        <v>101</v>
      </c>
      <c r="H1435">
        <v>18.91</v>
      </c>
      <c r="S1435"/>
      <c r="T1435"/>
      <c r="U1435"/>
      <c r="V1435"/>
      <c r="W1435" s="15"/>
      <c r="X1435" s="15"/>
      <c r="Y1435" s="15"/>
      <c r="Z1435" t="s">
        <v>243</v>
      </c>
      <c r="AB1435" t="s">
        <v>244</v>
      </c>
      <c r="AC1435" s="7">
        <f>AC1434</f>
        <v>42625</v>
      </c>
      <c r="AD1435" t="s">
        <v>101</v>
      </c>
      <c r="AG1435" s="13">
        <f>-AG1434</f>
        <v>1.4</v>
      </c>
      <c r="AI1435" t="s">
        <v>318</v>
      </c>
      <c r="AK1435" s="35"/>
      <c r="AL1435" s="35"/>
      <c r="AM1435" s="35"/>
      <c r="AN1435" s="35"/>
      <c r="AO1435" s="35"/>
      <c r="AP1435" s="35"/>
    </row>
    <row r="1436" spans="1:42" hidden="1" x14ac:dyDescent="0.35">
      <c r="A1436" t="s">
        <v>317</v>
      </c>
      <c r="C1436" t="s">
        <v>13</v>
      </c>
      <c r="F1436" s="7">
        <v>42627</v>
      </c>
      <c r="G1436" t="s">
        <v>210</v>
      </c>
      <c r="H1436">
        <v>-18.91</v>
      </c>
      <c r="O1436" s="12">
        <v>18.91</v>
      </c>
      <c r="P1436" s="46">
        <v>42627</v>
      </c>
      <c r="S1436"/>
      <c r="T1436"/>
      <c r="U1436"/>
      <c r="V1436"/>
      <c r="W1436" s="15"/>
      <c r="X1436" s="15"/>
      <c r="Y1436" s="15"/>
      <c r="Z1436" t="s">
        <v>243</v>
      </c>
      <c r="AB1436" t="s">
        <v>244</v>
      </c>
      <c r="AC1436" s="7">
        <f>P1436</f>
        <v>42627</v>
      </c>
      <c r="AD1436" t="s">
        <v>210</v>
      </c>
      <c r="AF1436" t="s">
        <v>317</v>
      </c>
      <c r="AG1436" s="13">
        <f>-O1436</f>
        <v>-18.91</v>
      </c>
      <c r="AI1436" t="s">
        <v>318</v>
      </c>
      <c r="AK1436" s="35"/>
      <c r="AL1436" s="35"/>
      <c r="AM1436" s="35"/>
      <c r="AN1436" s="35"/>
      <c r="AO1436" s="35"/>
      <c r="AP1436" s="35"/>
    </row>
    <row r="1437" spans="1:42" hidden="1" x14ac:dyDescent="0.35">
      <c r="A1437" t="s">
        <v>845</v>
      </c>
      <c r="B1437" t="s">
        <v>76</v>
      </c>
      <c r="C1437" t="s">
        <v>13</v>
      </c>
      <c r="D1437">
        <v>40716</v>
      </c>
      <c r="F1437" s="7">
        <v>42628</v>
      </c>
      <c r="G1437" t="s">
        <v>210</v>
      </c>
      <c r="H1437">
        <v>2.85</v>
      </c>
      <c r="J1437" t="s">
        <v>13</v>
      </c>
      <c r="K1437">
        <v>40716</v>
      </c>
      <c r="L1437" t="s">
        <v>15</v>
      </c>
      <c r="M1437" t="s">
        <v>76</v>
      </c>
      <c r="N1437" s="12" t="s">
        <v>249</v>
      </c>
      <c r="O1437" s="12">
        <v>2.85</v>
      </c>
      <c r="P1437" s="46">
        <v>42628</v>
      </c>
      <c r="S1437"/>
      <c r="T1437"/>
      <c r="U1437"/>
      <c r="V1437"/>
      <c r="W1437" s="15"/>
      <c r="X1437" s="15"/>
      <c r="Y1437" s="15"/>
      <c r="Z1437" t="s">
        <v>243</v>
      </c>
      <c r="AB1437" t="s">
        <v>244</v>
      </c>
      <c r="AC1437" s="7">
        <f>P1437</f>
        <v>42628</v>
      </c>
      <c r="AD1437" t="s">
        <v>210</v>
      </c>
      <c r="AF1437" t="str">
        <f>"Cash From "&amp;AI1437</f>
        <v>Cash From Dividend from TIME - Rh - 40716</v>
      </c>
      <c r="AG1437" s="16">
        <f>O1437</f>
        <v>2.85</v>
      </c>
      <c r="AI1437" t="str">
        <f t="shared" ref="AI1437:AI1474" si="91">"Dividend from "&amp;M1437&amp;" - "&amp;J1437&amp;" - "&amp;K1437</f>
        <v>Dividend from TIME - Rh - 40716</v>
      </c>
      <c r="AK1437" s="18"/>
      <c r="AL1437" s="19"/>
      <c r="AM1437" s="20"/>
      <c r="AN1437" s="20"/>
      <c r="AO1437" s="21"/>
      <c r="AP1437" s="22">
        <v>2.58</v>
      </c>
    </row>
    <row r="1438" spans="1:42" hidden="1" x14ac:dyDescent="0.35">
      <c r="A1438" t="s">
        <v>845</v>
      </c>
      <c r="B1438" t="s">
        <v>76</v>
      </c>
      <c r="C1438" t="s">
        <v>13</v>
      </c>
      <c r="D1438">
        <v>40716</v>
      </c>
      <c r="F1438" s="7">
        <v>42628</v>
      </c>
      <c r="G1438" t="s">
        <v>587</v>
      </c>
      <c r="H1438">
        <v>-2.85</v>
      </c>
      <c r="J1438" t="s">
        <v>13</v>
      </c>
      <c r="K1438">
        <v>40716</v>
      </c>
      <c r="L1438" t="s">
        <v>15</v>
      </c>
      <c r="M1438" t="s">
        <v>76</v>
      </c>
      <c r="S1438"/>
      <c r="T1438"/>
      <c r="U1438"/>
      <c r="V1438"/>
      <c r="W1438" s="15"/>
      <c r="X1438" s="15"/>
      <c r="Y1438" s="15"/>
      <c r="Z1438" t="s">
        <v>243</v>
      </c>
      <c r="AB1438" t="s">
        <v>244</v>
      </c>
      <c r="AC1438" s="7">
        <f>AC1437</f>
        <v>42628</v>
      </c>
      <c r="AD1438" t="str">
        <f>M1438&amp;" - "&amp;L1438&amp;" - "&amp;J1438&amp;" - "&amp;K1438</f>
        <v>TIME - Div - Rh - 40716</v>
      </c>
      <c r="AG1438" s="13">
        <f>-AG1437</f>
        <v>-2.85</v>
      </c>
      <c r="AI1438" t="str">
        <f t="shared" si="91"/>
        <v>Dividend from TIME - Rh - 40716</v>
      </c>
      <c r="AK1438" s="35"/>
      <c r="AL1438" s="35"/>
      <c r="AM1438" s="35"/>
      <c r="AN1438" s="35"/>
      <c r="AO1438" s="35"/>
      <c r="AP1438" s="35"/>
    </row>
    <row r="1439" spans="1:42" hidden="1" x14ac:dyDescent="0.35">
      <c r="A1439" t="s">
        <v>845</v>
      </c>
      <c r="B1439" t="s">
        <v>58</v>
      </c>
      <c r="C1439" t="s">
        <v>12</v>
      </c>
      <c r="D1439">
        <v>22115</v>
      </c>
      <c r="F1439" s="7">
        <v>42634</v>
      </c>
      <c r="G1439" t="s">
        <v>587</v>
      </c>
      <c r="H1439">
        <v>0</v>
      </c>
      <c r="J1439" t="s">
        <v>12</v>
      </c>
      <c r="K1439">
        <v>22115</v>
      </c>
      <c r="L1439" t="s">
        <v>15</v>
      </c>
      <c r="M1439">
        <f>M1436</f>
        <v>0</v>
      </c>
      <c r="S1439" t="e">
        <f t="shared" ref="S1439:S1444" si="92">SUM(T1439:V1439)</f>
        <v>#VALUE!</v>
      </c>
      <c r="T1439"/>
      <c r="U1439"/>
      <c r="V1439" t="e">
        <f>SUMPRODUCT(--($D$2:M1438=M1439), --($B$2:K1438=52815),$H$2:Q1438)</f>
        <v>#VALUE!</v>
      </c>
      <c r="W1439" s="15"/>
      <c r="X1439" s="15"/>
      <c r="Y1439" s="15"/>
      <c r="Z1439" t="s">
        <v>243</v>
      </c>
      <c r="AB1439" t="s">
        <v>244</v>
      </c>
      <c r="AC1439" s="7">
        <f>AC1436</f>
        <v>42627</v>
      </c>
      <c r="AD1439" t="str">
        <f>M1439&amp;" - "&amp;L1439&amp;" - "&amp;J1439&amp;" - "&amp;K1439</f>
        <v>0 - Div - Mt - 22115</v>
      </c>
      <c r="AG1439" s="13">
        <f>-AG1438</f>
        <v>2.85</v>
      </c>
      <c r="AI1439" t="str">
        <f t="shared" si="91"/>
        <v>Dividend from 0 - Mt - 22115</v>
      </c>
      <c r="AK1439" s="18"/>
      <c r="AL1439" s="19"/>
      <c r="AM1439" s="20"/>
      <c r="AN1439" s="20"/>
      <c r="AO1439" s="21"/>
      <c r="AP1439" s="22"/>
    </row>
    <row r="1440" spans="1:42" hidden="1" x14ac:dyDescent="0.35">
      <c r="A1440" t="s">
        <v>845</v>
      </c>
      <c r="B1440" t="s">
        <v>58</v>
      </c>
      <c r="C1440" t="s">
        <v>12</v>
      </c>
      <c r="D1440">
        <v>22115</v>
      </c>
      <c r="F1440" s="7">
        <v>42634</v>
      </c>
      <c r="G1440" t="s">
        <v>102</v>
      </c>
      <c r="H1440">
        <v>0</v>
      </c>
      <c r="J1440" t="s">
        <v>12</v>
      </c>
      <c r="K1440">
        <v>22115</v>
      </c>
      <c r="L1440" t="s">
        <v>15</v>
      </c>
      <c r="M1440" t="str">
        <f>M1438</f>
        <v>TIME</v>
      </c>
      <c r="N1440" s="12" t="s">
        <v>249</v>
      </c>
      <c r="R1440" s="13" t="e">
        <f>ROUND(IF(K1440=112414,W1440,IF(K1440=22115,X1440,Y1440))*AP1438,2)</f>
        <v>#VALUE!</v>
      </c>
      <c r="S1440" t="e">
        <f t="shared" si="92"/>
        <v>#VALUE!</v>
      </c>
      <c r="T1440"/>
      <c r="U1440"/>
      <c r="V1440" t="e">
        <f>SUMPRODUCT(--($D$2:M1439=M1440), --($B$2:K1439=52815),$H$2:Q1439)</f>
        <v>#VALUE!</v>
      </c>
      <c r="W1440" s="15" t="e">
        <f>T1440/S1440</f>
        <v>#VALUE!</v>
      </c>
      <c r="X1440" s="15" t="e">
        <f>U1440/S1440</f>
        <v>#VALUE!</v>
      </c>
      <c r="Y1440" s="15" t="e">
        <f>V1440/S1440</f>
        <v>#VALUE!</v>
      </c>
      <c r="Z1440" t="s">
        <v>243</v>
      </c>
      <c r="AB1440" t="s">
        <v>244</v>
      </c>
      <c r="AC1440" s="7">
        <f>AC1438</f>
        <v>42628</v>
      </c>
      <c r="AD1440" t="s">
        <v>102</v>
      </c>
      <c r="AF1440" t="str">
        <f>"Cash From "&amp;AI1440</f>
        <v>Cash From Dividend from TIME - Mt - 22115</v>
      </c>
      <c r="AG1440" s="16" t="e">
        <f>R1440</f>
        <v>#VALUE!</v>
      </c>
      <c r="AI1440" t="str">
        <f t="shared" si="91"/>
        <v>Dividend from TIME - Mt - 22115</v>
      </c>
      <c r="AK1440" s="18"/>
      <c r="AL1440" s="19"/>
      <c r="AM1440" s="20"/>
      <c r="AN1440" s="20"/>
      <c r="AO1440" s="21"/>
      <c r="AP1440" s="22"/>
    </row>
    <row r="1441" spans="1:42" hidden="1" x14ac:dyDescent="0.35">
      <c r="A1441" t="s">
        <v>845</v>
      </c>
      <c r="B1441" t="s">
        <v>58</v>
      </c>
      <c r="C1441" t="s">
        <v>12</v>
      </c>
      <c r="D1441">
        <v>52815</v>
      </c>
      <c r="F1441" s="7">
        <v>42634</v>
      </c>
      <c r="G1441" t="s">
        <v>102</v>
      </c>
      <c r="H1441">
        <v>2.0099999999999998</v>
      </c>
      <c r="J1441" t="s">
        <v>12</v>
      </c>
      <c r="K1441">
        <v>52815</v>
      </c>
      <c r="L1441" t="s">
        <v>15</v>
      </c>
      <c r="M1441">
        <f>M1439</f>
        <v>0</v>
      </c>
      <c r="N1441" s="12" t="s">
        <v>249</v>
      </c>
      <c r="R1441" s="13">
        <f>AP1437-R1437-R1439</f>
        <v>2.58</v>
      </c>
      <c r="S1441" t="e">
        <f t="shared" si="92"/>
        <v>#VALUE!</v>
      </c>
      <c r="T1441"/>
      <c r="U1441"/>
      <c r="V1441" t="e">
        <f>SUMPRODUCT(--($D$2:M1440=M1441), --($B$2:K1440=52815),$H$2:Q1440)</f>
        <v>#VALUE!</v>
      </c>
      <c r="W1441" s="15" t="e">
        <f>T1441/S1441</f>
        <v>#VALUE!</v>
      </c>
      <c r="X1441" s="15" t="e">
        <f>U1441/S1441</f>
        <v>#VALUE!</v>
      </c>
      <c r="Y1441" s="15" t="e">
        <f>V1441/S1441</f>
        <v>#VALUE!</v>
      </c>
      <c r="Z1441" t="s">
        <v>243</v>
      </c>
      <c r="AB1441" t="s">
        <v>244</v>
      </c>
      <c r="AC1441" s="7">
        <f>AC1439</f>
        <v>42627</v>
      </c>
      <c r="AD1441" t="s">
        <v>102</v>
      </c>
      <c r="AF1441" t="str">
        <f>"Cash From "&amp;AI1441</f>
        <v>Cash From Dividend from 0 - Mt - 52815</v>
      </c>
      <c r="AG1441" s="16">
        <f>R1441</f>
        <v>2.58</v>
      </c>
      <c r="AI1441" t="str">
        <f t="shared" si="91"/>
        <v>Dividend from 0 - Mt - 52815</v>
      </c>
      <c r="AK1441" s="18"/>
      <c r="AL1441" s="19"/>
      <c r="AM1441" s="20"/>
      <c r="AN1441" s="20"/>
      <c r="AO1441" s="21"/>
      <c r="AP1441" s="22"/>
    </row>
    <row r="1442" spans="1:42" hidden="1" x14ac:dyDescent="0.35">
      <c r="A1442" t="s">
        <v>845</v>
      </c>
      <c r="B1442" t="s">
        <v>58</v>
      </c>
      <c r="C1442" t="s">
        <v>12</v>
      </c>
      <c r="D1442">
        <v>52815</v>
      </c>
      <c r="F1442" s="7">
        <v>42634</v>
      </c>
      <c r="G1442" t="s">
        <v>587</v>
      </c>
      <c r="H1442">
        <v>-2.0099999999999998</v>
      </c>
      <c r="J1442" t="s">
        <v>12</v>
      </c>
      <c r="K1442">
        <v>52815</v>
      </c>
      <c r="L1442" t="s">
        <v>15</v>
      </c>
      <c r="M1442">
        <f>M1439</f>
        <v>0</v>
      </c>
      <c r="S1442" t="e">
        <f t="shared" si="92"/>
        <v>#VALUE!</v>
      </c>
      <c r="T1442"/>
      <c r="U1442"/>
      <c r="V1442" t="e">
        <f>SUMPRODUCT(--($D$2:M1441=M1442), --($B$2:K1441=52815),$H$2:Q1441)</f>
        <v>#VALUE!</v>
      </c>
      <c r="W1442" s="15"/>
      <c r="X1442" s="15"/>
      <c r="Y1442" s="15"/>
      <c r="Z1442" t="s">
        <v>243</v>
      </c>
      <c r="AB1442" t="s">
        <v>244</v>
      </c>
      <c r="AC1442" s="7">
        <f>AC1439</f>
        <v>42627</v>
      </c>
      <c r="AD1442" t="str">
        <f>M1442&amp;" - "&amp;L1442&amp;" - "&amp;J1442&amp;" - "&amp;K1442</f>
        <v>0 - Div - Mt - 52815</v>
      </c>
      <c r="AG1442" s="13">
        <f>-AG1441</f>
        <v>-2.58</v>
      </c>
      <c r="AI1442" t="str">
        <f t="shared" si="91"/>
        <v>Dividend from 0 - Mt - 52815</v>
      </c>
      <c r="AK1442" s="18"/>
      <c r="AL1442" s="19"/>
      <c r="AM1442" s="20"/>
      <c r="AN1442" s="20"/>
      <c r="AO1442" s="21"/>
      <c r="AP1442" s="22"/>
    </row>
    <row r="1443" spans="1:42" hidden="1" x14ac:dyDescent="0.35">
      <c r="A1443" t="s">
        <v>845</v>
      </c>
      <c r="B1443" t="s">
        <v>58</v>
      </c>
      <c r="C1443" t="s">
        <v>12</v>
      </c>
      <c r="D1443">
        <v>112414</v>
      </c>
      <c r="F1443" s="7">
        <v>42634</v>
      </c>
      <c r="G1443" t="s">
        <v>587</v>
      </c>
      <c r="H1443">
        <v>0</v>
      </c>
      <c r="J1443" t="s">
        <v>12</v>
      </c>
      <c r="K1443">
        <v>112414</v>
      </c>
      <c r="L1443" t="s">
        <v>15</v>
      </c>
      <c r="M1443">
        <f>M1442</f>
        <v>0</v>
      </c>
      <c r="N1443" s="12">
        <f>AL1442</f>
        <v>0</v>
      </c>
      <c r="O1443" s="12" t="e">
        <f>LEFT(N1443,(FIND(" ",N1443,1)-1))</f>
        <v>#VALUE!</v>
      </c>
      <c r="P1443" s="12" t="e">
        <f>_xlfn.NUMBERVALUE(O1443)=S1443</f>
        <v>#VALUE!</v>
      </c>
      <c r="S1443" t="e">
        <f t="shared" si="92"/>
        <v>#VALUE!</v>
      </c>
      <c r="T1443"/>
      <c r="U1443"/>
      <c r="V1443" t="e">
        <f>SUMPRODUCT(--($D$2:M1442=M1443), --($B$2:K1442=52815),$H$2:Q1442)</f>
        <v>#VALUE!</v>
      </c>
      <c r="W1443" s="15"/>
      <c r="X1443" s="15"/>
      <c r="Y1443" s="15"/>
      <c r="Z1443" t="s">
        <v>243</v>
      </c>
      <c r="AB1443" t="s">
        <v>244</v>
      </c>
      <c r="AC1443" s="7">
        <f>AC1442</f>
        <v>42627</v>
      </c>
      <c r="AD1443" t="str">
        <f>M1443&amp;" - "&amp;L1443&amp;" - "&amp;J1443&amp;" - "&amp;K1443</f>
        <v>0 - Div - Mt - 112414</v>
      </c>
      <c r="AG1443" s="13">
        <f>-AG1442</f>
        <v>2.58</v>
      </c>
      <c r="AI1443" t="str">
        <f t="shared" si="91"/>
        <v>Dividend from 0 - Mt - 112414</v>
      </c>
      <c r="AK1443" s="18"/>
      <c r="AL1443" s="19"/>
      <c r="AM1443" s="20"/>
      <c r="AN1443" s="20"/>
      <c r="AO1443" s="21"/>
      <c r="AP1443" s="22"/>
    </row>
    <row r="1444" spans="1:42" hidden="1" x14ac:dyDescent="0.35">
      <c r="A1444" t="s">
        <v>845</v>
      </c>
      <c r="B1444" t="s">
        <v>58</v>
      </c>
      <c r="C1444" t="s">
        <v>12</v>
      </c>
      <c r="D1444">
        <v>112414</v>
      </c>
      <c r="F1444" s="7">
        <v>42634</v>
      </c>
      <c r="G1444" t="s">
        <v>102</v>
      </c>
      <c r="H1444">
        <v>0</v>
      </c>
      <c r="J1444" t="s">
        <v>12</v>
      </c>
      <c r="K1444">
        <v>112414</v>
      </c>
      <c r="L1444" t="s">
        <v>15</v>
      </c>
      <c r="M1444" t="s">
        <v>58</v>
      </c>
      <c r="N1444" s="12" t="s">
        <v>249</v>
      </c>
      <c r="R1444" s="13" t="e">
        <f>ROUND(IF(K1444=112414,W1444,IF(K1444=22115,X1444,Y1444))*AP1444,2)</f>
        <v>#VALUE!</v>
      </c>
      <c r="S1444" t="e">
        <f t="shared" si="92"/>
        <v>#VALUE!</v>
      </c>
      <c r="T1444"/>
      <c r="U1444"/>
      <c r="V1444" t="e">
        <f>SUMPRODUCT(--($D$2:M1443=M1444), --($B$2:K1443=52815),$H$2:Q1443)</f>
        <v>#VALUE!</v>
      </c>
      <c r="W1444" s="15" t="e">
        <f>T1444/S1444</f>
        <v>#VALUE!</v>
      </c>
      <c r="X1444" s="15" t="e">
        <f>U1444/S1444</f>
        <v>#VALUE!</v>
      </c>
      <c r="Y1444" s="15" t="e">
        <f>V1444/S1444</f>
        <v>#VALUE!</v>
      </c>
      <c r="Z1444" t="s">
        <v>243</v>
      </c>
      <c r="AB1444" t="s">
        <v>244</v>
      </c>
      <c r="AC1444" s="7">
        <f>AK1444</f>
        <v>42634</v>
      </c>
      <c r="AD1444" t="s">
        <v>102</v>
      </c>
      <c r="AF1444" t="str">
        <f>"Cash From "&amp;AI1444</f>
        <v>Cash From Dividend from MTEX - Mt - 112414</v>
      </c>
      <c r="AG1444" s="16" t="e">
        <f>R1444</f>
        <v>#VALUE!</v>
      </c>
      <c r="AI1444" t="str">
        <f t="shared" si="91"/>
        <v>Dividend from MTEX - Mt - 112414</v>
      </c>
      <c r="AK1444" s="18">
        <v>42634</v>
      </c>
      <c r="AL1444" s="19" t="s">
        <v>519</v>
      </c>
      <c r="AM1444" s="20" t="s">
        <v>328</v>
      </c>
      <c r="AN1444" s="20" t="s">
        <v>329</v>
      </c>
      <c r="AO1444" s="21" t="s">
        <v>329</v>
      </c>
      <c r="AP1444" s="22">
        <v>2.0099999999999998</v>
      </c>
    </row>
    <row r="1445" spans="1:42" hidden="1" x14ac:dyDescent="0.35">
      <c r="A1445" t="s">
        <v>845</v>
      </c>
      <c r="B1445" t="s">
        <v>81</v>
      </c>
      <c r="C1445" t="s">
        <v>13</v>
      </c>
      <c r="D1445">
        <v>40716</v>
      </c>
      <c r="F1445" s="7">
        <v>42634</v>
      </c>
      <c r="G1445" t="s">
        <v>210</v>
      </c>
      <c r="H1445">
        <v>2.04</v>
      </c>
      <c r="J1445" t="s">
        <v>13</v>
      </c>
      <c r="K1445">
        <v>40716</v>
      </c>
      <c r="L1445" t="s">
        <v>15</v>
      </c>
      <c r="M1445" t="s">
        <v>81</v>
      </c>
      <c r="N1445" s="12" t="s">
        <v>249</v>
      </c>
      <c r="O1445" s="12">
        <v>2.04</v>
      </c>
      <c r="P1445" s="46">
        <v>42634</v>
      </c>
      <c r="S1445"/>
      <c r="T1445"/>
      <c r="U1445"/>
      <c r="V1445"/>
      <c r="W1445" s="15"/>
      <c r="X1445" s="15"/>
      <c r="Y1445" s="15"/>
      <c r="Z1445" t="s">
        <v>243</v>
      </c>
      <c r="AB1445" t="s">
        <v>244</v>
      </c>
      <c r="AC1445" s="7">
        <f>P1445</f>
        <v>42634</v>
      </c>
      <c r="AD1445" t="s">
        <v>210</v>
      </c>
      <c r="AF1445" t="str">
        <f>"Cash From "&amp;AI1445</f>
        <v>Cash From Dividend from ILG - Rh - 40716</v>
      </c>
      <c r="AG1445" s="16">
        <f>O1445</f>
        <v>2.04</v>
      </c>
      <c r="AI1445" t="str">
        <f t="shared" si="91"/>
        <v>Dividend from ILG - Rh - 40716</v>
      </c>
      <c r="AK1445" s="18"/>
      <c r="AL1445" s="19"/>
      <c r="AM1445" s="20"/>
      <c r="AN1445" s="20"/>
      <c r="AO1445" s="21"/>
      <c r="AP1445" s="22">
        <v>2.58</v>
      </c>
    </row>
    <row r="1446" spans="1:42" hidden="1" x14ac:dyDescent="0.35">
      <c r="A1446" t="s">
        <v>845</v>
      </c>
      <c r="B1446" t="s">
        <v>81</v>
      </c>
      <c r="C1446" t="s">
        <v>13</v>
      </c>
      <c r="D1446">
        <v>40716</v>
      </c>
      <c r="F1446" s="7">
        <v>42634</v>
      </c>
      <c r="G1446" t="s">
        <v>587</v>
      </c>
      <c r="H1446">
        <v>-2.04</v>
      </c>
      <c r="J1446" t="s">
        <v>13</v>
      </c>
      <c r="K1446">
        <v>40716</v>
      </c>
      <c r="L1446" t="s">
        <v>15</v>
      </c>
      <c r="M1446" t="s">
        <v>81</v>
      </c>
      <c r="S1446"/>
      <c r="T1446"/>
      <c r="U1446"/>
      <c r="V1446"/>
      <c r="W1446" s="15"/>
      <c r="X1446" s="15"/>
      <c r="Y1446" s="15"/>
      <c r="Z1446" t="s">
        <v>243</v>
      </c>
      <c r="AB1446" t="s">
        <v>244</v>
      </c>
      <c r="AC1446" s="7">
        <f>AC1445</f>
        <v>42634</v>
      </c>
      <c r="AD1446" t="str">
        <f>M1446&amp;" - "&amp;L1446&amp;" - "&amp;J1446&amp;" - "&amp;K1446</f>
        <v>ILG - Div - Rh - 40716</v>
      </c>
      <c r="AG1446" s="13">
        <f>-AG1445</f>
        <v>-2.04</v>
      </c>
      <c r="AI1446" t="str">
        <f t="shared" si="91"/>
        <v>Dividend from ILG - Rh - 40716</v>
      </c>
      <c r="AK1446" s="35"/>
      <c r="AL1446" s="35"/>
      <c r="AM1446" s="35"/>
      <c r="AN1446" s="35"/>
      <c r="AO1446" s="35"/>
      <c r="AP1446" s="35"/>
    </row>
    <row r="1447" spans="1:42" hidden="1" x14ac:dyDescent="0.35">
      <c r="A1447" t="s">
        <v>845</v>
      </c>
      <c r="B1447" t="s">
        <v>34</v>
      </c>
      <c r="C1447" t="s">
        <v>12</v>
      </c>
      <c r="D1447">
        <v>22115</v>
      </c>
      <c r="F1447" s="7">
        <v>42635</v>
      </c>
      <c r="G1447" t="s">
        <v>587</v>
      </c>
      <c r="H1447">
        <v>0</v>
      </c>
      <c r="J1447" t="s">
        <v>12</v>
      </c>
      <c r="K1447">
        <v>22115</v>
      </c>
      <c r="L1447" t="s">
        <v>15</v>
      </c>
      <c r="M1447" t="str">
        <f>M1444</f>
        <v>MTEX</v>
      </c>
      <c r="S1447" t="e">
        <f t="shared" ref="S1447:S1470" si="93">SUM(T1447:V1447)</f>
        <v>#VALUE!</v>
      </c>
      <c r="T1447"/>
      <c r="U1447"/>
      <c r="V1447" t="e">
        <f>SUMPRODUCT(--($D$2:M1446=M1447), --($B$2:K1446=52815),$H$2:Q1446)</f>
        <v>#VALUE!</v>
      </c>
      <c r="W1447" s="15"/>
      <c r="X1447" s="15"/>
      <c r="Y1447" s="15"/>
      <c r="Z1447" t="s">
        <v>243</v>
      </c>
      <c r="AB1447" t="s">
        <v>244</v>
      </c>
      <c r="AC1447" s="7">
        <f>AC1444</f>
        <v>42634</v>
      </c>
      <c r="AD1447" t="str">
        <f>M1447&amp;" - "&amp;L1447&amp;" - "&amp;J1447&amp;" - "&amp;K1447</f>
        <v>MTEX - Div - Mt - 22115</v>
      </c>
      <c r="AG1447" s="13">
        <f>-AG1446</f>
        <v>2.04</v>
      </c>
      <c r="AI1447" t="str">
        <f t="shared" si="91"/>
        <v>Dividend from MTEX - Mt - 22115</v>
      </c>
      <c r="AK1447" s="18"/>
      <c r="AL1447" s="19"/>
      <c r="AM1447" s="20"/>
      <c r="AN1447" s="20"/>
      <c r="AO1447" s="21"/>
      <c r="AP1447" s="22"/>
    </row>
    <row r="1448" spans="1:42" hidden="1" x14ac:dyDescent="0.35">
      <c r="A1448" t="s">
        <v>845</v>
      </c>
      <c r="B1448" t="s">
        <v>34</v>
      </c>
      <c r="C1448" t="s">
        <v>12</v>
      </c>
      <c r="D1448">
        <v>22115</v>
      </c>
      <c r="F1448" s="7">
        <v>42635</v>
      </c>
      <c r="G1448" t="s">
        <v>102</v>
      </c>
      <c r="H1448">
        <v>0</v>
      </c>
      <c r="J1448" t="s">
        <v>12</v>
      </c>
      <c r="K1448">
        <v>22115</v>
      </c>
      <c r="L1448" t="s">
        <v>15</v>
      </c>
      <c r="M1448" t="str">
        <f>M1446</f>
        <v>ILG</v>
      </c>
      <c r="N1448" s="12" t="s">
        <v>249</v>
      </c>
      <c r="R1448" s="13" t="e">
        <f>ROUND(IF(K1448=112414,W1448,IF(K1448=22115,X1448,Y1448))*AP1446,2)</f>
        <v>#VALUE!</v>
      </c>
      <c r="S1448" t="e">
        <f t="shared" si="93"/>
        <v>#VALUE!</v>
      </c>
      <c r="T1448"/>
      <c r="U1448"/>
      <c r="V1448" t="e">
        <f>SUMPRODUCT(--($D$2:M1447=M1448), --($B$2:K1447=52815),$H$2:Q1447)</f>
        <v>#VALUE!</v>
      </c>
      <c r="W1448" s="15" t="e">
        <f>T1448/S1448</f>
        <v>#VALUE!</v>
      </c>
      <c r="X1448" s="15" t="e">
        <f>U1448/S1448</f>
        <v>#VALUE!</v>
      </c>
      <c r="Y1448" s="15" t="e">
        <f>V1448/S1448</f>
        <v>#VALUE!</v>
      </c>
      <c r="Z1448" t="s">
        <v>243</v>
      </c>
      <c r="AB1448" t="s">
        <v>244</v>
      </c>
      <c r="AC1448" s="7">
        <f>AC1446</f>
        <v>42634</v>
      </c>
      <c r="AD1448" t="s">
        <v>102</v>
      </c>
      <c r="AF1448" t="str">
        <f>"Cash From "&amp;AI1448</f>
        <v>Cash From Dividend from ILG - Mt - 22115</v>
      </c>
      <c r="AG1448" s="16" t="e">
        <f>R1448</f>
        <v>#VALUE!</v>
      </c>
      <c r="AI1448" t="str">
        <f t="shared" si="91"/>
        <v>Dividend from ILG - Mt - 22115</v>
      </c>
      <c r="AK1448" s="18"/>
      <c r="AL1448" s="19"/>
      <c r="AM1448" s="20"/>
      <c r="AN1448" s="20"/>
      <c r="AO1448" s="21"/>
      <c r="AP1448" s="22"/>
    </row>
    <row r="1449" spans="1:42" hidden="1" x14ac:dyDescent="0.35">
      <c r="A1449" t="s">
        <v>845</v>
      </c>
      <c r="B1449" t="s">
        <v>34</v>
      </c>
      <c r="C1449" t="s">
        <v>12</v>
      </c>
      <c r="D1449">
        <v>52815</v>
      </c>
      <c r="F1449" s="7">
        <v>42635</v>
      </c>
      <c r="G1449" t="s">
        <v>102</v>
      </c>
      <c r="H1449">
        <v>3.1</v>
      </c>
      <c r="J1449" t="s">
        <v>12</v>
      </c>
      <c r="K1449">
        <v>52815</v>
      </c>
      <c r="L1449" t="s">
        <v>15</v>
      </c>
      <c r="M1449" t="str">
        <f>M1447</f>
        <v>MTEX</v>
      </c>
      <c r="N1449" s="12" t="s">
        <v>249</v>
      </c>
      <c r="R1449" s="13">
        <f>AP1445-R1445-R1447</f>
        <v>2.58</v>
      </c>
      <c r="S1449" t="e">
        <f t="shared" si="93"/>
        <v>#VALUE!</v>
      </c>
      <c r="T1449"/>
      <c r="U1449"/>
      <c r="V1449" t="e">
        <f>SUMPRODUCT(--($D$2:M1448=M1449), --($B$2:K1448=52815),$H$2:Q1448)</f>
        <v>#VALUE!</v>
      </c>
      <c r="W1449" s="15" t="e">
        <f>T1449/S1449</f>
        <v>#VALUE!</v>
      </c>
      <c r="X1449" s="15" t="e">
        <f>U1449/S1449</f>
        <v>#VALUE!</v>
      </c>
      <c r="Y1449" s="15" t="e">
        <f>V1449/S1449</f>
        <v>#VALUE!</v>
      </c>
      <c r="Z1449" t="s">
        <v>243</v>
      </c>
      <c r="AB1449" t="s">
        <v>244</v>
      </c>
      <c r="AC1449" s="7">
        <f>AC1447</f>
        <v>42634</v>
      </c>
      <c r="AD1449" t="s">
        <v>102</v>
      </c>
      <c r="AF1449" t="str">
        <f>"Cash From "&amp;AI1449</f>
        <v>Cash From Dividend from MTEX - Mt - 52815</v>
      </c>
      <c r="AG1449" s="16">
        <f>R1449</f>
        <v>2.58</v>
      </c>
      <c r="AI1449" t="str">
        <f t="shared" si="91"/>
        <v>Dividend from MTEX - Mt - 52815</v>
      </c>
      <c r="AK1449" s="18"/>
      <c r="AL1449" s="19"/>
      <c r="AM1449" s="20"/>
      <c r="AN1449" s="20"/>
      <c r="AO1449" s="21"/>
      <c r="AP1449" s="22"/>
    </row>
    <row r="1450" spans="1:42" hidden="1" x14ac:dyDescent="0.35">
      <c r="A1450" t="s">
        <v>845</v>
      </c>
      <c r="B1450" t="s">
        <v>34</v>
      </c>
      <c r="C1450" t="s">
        <v>12</v>
      </c>
      <c r="D1450">
        <v>52815</v>
      </c>
      <c r="F1450" s="7">
        <v>42635</v>
      </c>
      <c r="G1450" t="s">
        <v>587</v>
      </c>
      <c r="H1450">
        <v>-3.1</v>
      </c>
      <c r="J1450" t="s">
        <v>12</v>
      </c>
      <c r="K1450">
        <v>52815</v>
      </c>
      <c r="L1450" t="s">
        <v>15</v>
      </c>
      <c r="M1450" t="str">
        <f>M1447</f>
        <v>MTEX</v>
      </c>
      <c r="S1450" t="e">
        <f t="shared" si="93"/>
        <v>#VALUE!</v>
      </c>
      <c r="T1450"/>
      <c r="U1450"/>
      <c r="V1450" t="e">
        <f>SUMPRODUCT(--($D$2:M1449=M1450), --($B$2:K1449=52815),$H$2:Q1449)</f>
        <v>#VALUE!</v>
      </c>
      <c r="W1450" s="15"/>
      <c r="X1450" s="15"/>
      <c r="Y1450" s="15"/>
      <c r="Z1450" t="s">
        <v>243</v>
      </c>
      <c r="AB1450" t="s">
        <v>244</v>
      </c>
      <c r="AC1450" s="7">
        <f>AC1447</f>
        <v>42634</v>
      </c>
      <c r="AD1450" t="str">
        <f>M1450&amp;" - "&amp;L1450&amp;" - "&amp;J1450&amp;" - "&amp;K1450</f>
        <v>MTEX - Div - Mt - 52815</v>
      </c>
      <c r="AG1450" s="13">
        <f>-AG1449</f>
        <v>-2.58</v>
      </c>
      <c r="AI1450" t="str">
        <f t="shared" si="91"/>
        <v>Dividend from MTEX - Mt - 52815</v>
      </c>
      <c r="AK1450" s="18"/>
      <c r="AL1450" s="19"/>
      <c r="AM1450" s="20"/>
      <c r="AN1450" s="20"/>
      <c r="AO1450" s="21"/>
      <c r="AP1450" s="22"/>
    </row>
    <row r="1451" spans="1:42" hidden="1" x14ac:dyDescent="0.35">
      <c r="A1451" t="s">
        <v>845</v>
      </c>
      <c r="B1451" t="s">
        <v>34</v>
      </c>
      <c r="C1451" t="s">
        <v>12</v>
      </c>
      <c r="D1451">
        <v>112414</v>
      </c>
      <c r="F1451" s="7">
        <v>42635</v>
      </c>
      <c r="G1451" t="s">
        <v>587</v>
      </c>
      <c r="H1451">
        <v>0</v>
      </c>
      <c r="J1451" t="s">
        <v>12</v>
      </c>
      <c r="K1451">
        <v>112414</v>
      </c>
      <c r="L1451" t="s">
        <v>15</v>
      </c>
      <c r="M1451" t="str">
        <f>M1450</f>
        <v>MTEX</v>
      </c>
      <c r="N1451" s="12">
        <f>AL1450</f>
        <v>0</v>
      </c>
      <c r="O1451" s="12" t="e">
        <f>LEFT(N1451,(FIND(" ",N1451,1)-1))</f>
        <v>#VALUE!</v>
      </c>
      <c r="P1451" s="12" t="e">
        <f>_xlfn.NUMBERVALUE(O1451)=S1451</f>
        <v>#VALUE!</v>
      </c>
      <c r="S1451" t="e">
        <f t="shared" si="93"/>
        <v>#VALUE!</v>
      </c>
      <c r="T1451"/>
      <c r="U1451"/>
      <c r="V1451" t="e">
        <f>SUMPRODUCT(--($D$2:M1450=M1451), --($B$2:K1450=52815),$H$2:Q1450)</f>
        <v>#VALUE!</v>
      </c>
      <c r="W1451" s="15"/>
      <c r="X1451" s="15"/>
      <c r="Y1451" s="15"/>
      <c r="Z1451" t="s">
        <v>243</v>
      </c>
      <c r="AB1451" t="s">
        <v>244</v>
      </c>
      <c r="AC1451" s="7">
        <f>AC1450</f>
        <v>42634</v>
      </c>
      <c r="AD1451" t="str">
        <f>M1451&amp;" - "&amp;L1451&amp;" - "&amp;J1451&amp;" - "&amp;K1451</f>
        <v>MTEX - Div - Mt - 112414</v>
      </c>
      <c r="AG1451" s="13">
        <f>-AG1450</f>
        <v>2.58</v>
      </c>
      <c r="AI1451" t="str">
        <f t="shared" si="91"/>
        <v>Dividend from MTEX - Mt - 112414</v>
      </c>
      <c r="AK1451" s="18"/>
      <c r="AL1451" s="19"/>
      <c r="AM1451" s="20"/>
      <c r="AN1451" s="20"/>
      <c r="AO1451" s="21"/>
      <c r="AP1451" s="22"/>
    </row>
    <row r="1452" spans="1:42" hidden="1" x14ac:dyDescent="0.35">
      <c r="A1452" t="s">
        <v>845</v>
      </c>
      <c r="B1452" t="s">
        <v>34</v>
      </c>
      <c r="C1452" t="s">
        <v>12</v>
      </c>
      <c r="D1452">
        <v>112414</v>
      </c>
      <c r="F1452" s="7">
        <v>42635</v>
      </c>
      <c r="G1452" t="s">
        <v>102</v>
      </c>
      <c r="H1452">
        <v>0</v>
      </c>
      <c r="J1452" t="s">
        <v>12</v>
      </c>
      <c r="K1452">
        <v>112414</v>
      </c>
      <c r="L1452" t="s">
        <v>15</v>
      </c>
      <c r="M1452" t="s">
        <v>34</v>
      </c>
      <c r="N1452" s="12" t="s">
        <v>249</v>
      </c>
      <c r="R1452" s="13" t="e">
        <f>ROUND(IF(K1452=112414,W1452,IF(K1452=22115,X1452,Y1452))*AP1452,2)</f>
        <v>#VALUE!</v>
      </c>
      <c r="S1452" t="e">
        <f t="shared" si="93"/>
        <v>#VALUE!</v>
      </c>
      <c r="T1452"/>
      <c r="U1452"/>
      <c r="V1452" t="e">
        <f>SUMPRODUCT(--($D$2:M1451=M1452), --($B$2:K1451=52815),$H$2:Q1451)</f>
        <v>#VALUE!</v>
      </c>
      <c r="W1452" s="15" t="e">
        <f>T1452/S1452</f>
        <v>#VALUE!</v>
      </c>
      <c r="X1452" s="15" t="e">
        <f>U1452/S1452</f>
        <v>#VALUE!</v>
      </c>
      <c r="Y1452" s="15" t="e">
        <f>V1452/S1452</f>
        <v>#VALUE!</v>
      </c>
      <c r="Z1452" t="s">
        <v>243</v>
      </c>
      <c r="AB1452" t="s">
        <v>244</v>
      </c>
      <c r="AC1452" s="7">
        <f>AK1452</f>
        <v>42635</v>
      </c>
      <c r="AD1452" t="s">
        <v>102</v>
      </c>
      <c r="AF1452" t="str">
        <f>"Cash From "&amp;AI1452</f>
        <v>Cash From Dividend from GME - Mt - 112414</v>
      </c>
      <c r="AG1452" s="16" t="e">
        <f>R1452</f>
        <v>#VALUE!</v>
      </c>
      <c r="AI1452" t="str">
        <f t="shared" si="91"/>
        <v>Dividend from GME - Mt - 112414</v>
      </c>
      <c r="AK1452" s="18">
        <v>42635</v>
      </c>
      <c r="AL1452" s="19" t="s">
        <v>520</v>
      </c>
      <c r="AM1452" s="20" t="s">
        <v>328</v>
      </c>
      <c r="AN1452" s="20" t="s">
        <v>329</v>
      </c>
      <c r="AO1452" s="21" t="s">
        <v>329</v>
      </c>
      <c r="AP1452" s="22">
        <v>3.1</v>
      </c>
    </row>
    <row r="1453" spans="1:42" hidden="1" x14ac:dyDescent="0.35">
      <c r="A1453" t="s">
        <v>845</v>
      </c>
      <c r="B1453" t="s">
        <v>65</v>
      </c>
      <c r="C1453" t="s">
        <v>12</v>
      </c>
      <c r="D1453">
        <v>22115</v>
      </c>
      <c r="F1453" s="7">
        <v>42642</v>
      </c>
      <c r="G1453" t="s">
        <v>587</v>
      </c>
      <c r="H1453">
        <v>0</v>
      </c>
      <c r="J1453" t="s">
        <v>12</v>
      </c>
      <c r="K1453">
        <v>22115</v>
      </c>
      <c r="L1453" t="s">
        <v>15</v>
      </c>
      <c r="M1453" t="str">
        <f>M1450</f>
        <v>MTEX</v>
      </c>
      <c r="S1453" t="e">
        <f t="shared" si="93"/>
        <v>#VALUE!</v>
      </c>
      <c r="T1453"/>
      <c r="U1453"/>
      <c r="V1453" t="e">
        <f>SUMPRODUCT(--($D$2:M1452=M1453), --($B$2:K1452=52815),$H$2:Q1452)</f>
        <v>#VALUE!</v>
      </c>
      <c r="W1453" s="15"/>
      <c r="X1453" s="15"/>
      <c r="Y1453" s="15"/>
      <c r="Z1453" t="s">
        <v>243</v>
      </c>
      <c r="AB1453" t="s">
        <v>244</v>
      </c>
      <c r="AC1453" s="7">
        <f>AC1450</f>
        <v>42634</v>
      </c>
      <c r="AD1453" t="str">
        <f>M1453&amp;" - "&amp;L1453&amp;" - "&amp;J1453&amp;" - "&amp;K1453</f>
        <v>MTEX - Div - Mt - 22115</v>
      </c>
      <c r="AG1453" s="13" t="e">
        <f>-AG1452</f>
        <v>#VALUE!</v>
      </c>
      <c r="AI1453" t="str">
        <f t="shared" si="91"/>
        <v>Dividend from MTEX - Mt - 22115</v>
      </c>
      <c r="AK1453" s="18"/>
      <c r="AL1453" s="19"/>
      <c r="AM1453" s="20"/>
      <c r="AN1453" s="20"/>
      <c r="AO1453" s="21"/>
      <c r="AP1453" s="22"/>
    </row>
    <row r="1454" spans="1:42" hidden="1" x14ac:dyDescent="0.35">
      <c r="A1454" t="s">
        <v>845</v>
      </c>
      <c r="B1454" t="s">
        <v>65</v>
      </c>
      <c r="C1454" t="s">
        <v>12</v>
      </c>
      <c r="D1454">
        <v>22115</v>
      </c>
      <c r="F1454" s="7">
        <v>42642</v>
      </c>
      <c r="G1454" t="s">
        <v>102</v>
      </c>
      <c r="H1454">
        <v>0</v>
      </c>
      <c r="J1454" t="s">
        <v>12</v>
      </c>
      <c r="K1454">
        <v>22115</v>
      </c>
      <c r="L1454" t="s">
        <v>15</v>
      </c>
      <c r="M1454" t="str">
        <f>M1452</f>
        <v>GME</v>
      </c>
      <c r="N1454" s="12" t="s">
        <v>249</v>
      </c>
      <c r="R1454" s="13" t="e">
        <f>ROUND(IF(K1454=112414,W1454,IF(K1454=22115,X1454,Y1454))*AP1452,2)</f>
        <v>#VALUE!</v>
      </c>
      <c r="S1454" t="e">
        <f t="shared" si="93"/>
        <v>#VALUE!</v>
      </c>
      <c r="T1454"/>
      <c r="U1454"/>
      <c r="V1454" t="e">
        <f>SUMPRODUCT(--($D$2:M1453=M1454), --($B$2:K1453=52815),$H$2:Q1453)</f>
        <v>#VALUE!</v>
      </c>
      <c r="W1454" s="15" t="e">
        <f>T1454/S1454</f>
        <v>#VALUE!</v>
      </c>
      <c r="X1454" s="15" t="e">
        <f>U1454/S1454</f>
        <v>#VALUE!</v>
      </c>
      <c r="Y1454" s="15" t="e">
        <f>V1454/S1454</f>
        <v>#VALUE!</v>
      </c>
      <c r="Z1454" t="s">
        <v>243</v>
      </c>
      <c r="AB1454" t="s">
        <v>244</v>
      </c>
      <c r="AC1454" s="7">
        <f>AC1452</f>
        <v>42635</v>
      </c>
      <c r="AD1454" t="s">
        <v>102</v>
      </c>
      <c r="AF1454" t="str">
        <f>"Cash From "&amp;AI1454</f>
        <v>Cash From Dividend from GME - Mt - 22115</v>
      </c>
      <c r="AG1454" s="16" t="e">
        <f>R1454</f>
        <v>#VALUE!</v>
      </c>
      <c r="AI1454" t="str">
        <f t="shared" si="91"/>
        <v>Dividend from GME - Mt - 22115</v>
      </c>
      <c r="AK1454" s="18"/>
      <c r="AL1454" s="19"/>
      <c r="AM1454" s="20"/>
      <c r="AN1454" s="20"/>
      <c r="AO1454" s="21"/>
      <c r="AP1454" s="22"/>
    </row>
    <row r="1455" spans="1:42" hidden="1" x14ac:dyDescent="0.35">
      <c r="A1455" t="s">
        <v>845</v>
      </c>
      <c r="B1455" t="s">
        <v>65</v>
      </c>
      <c r="C1455" t="s">
        <v>12</v>
      </c>
      <c r="D1455">
        <v>52815</v>
      </c>
      <c r="F1455" s="7">
        <v>42642</v>
      </c>
      <c r="G1455" t="s">
        <v>102</v>
      </c>
      <c r="H1455">
        <v>1.41</v>
      </c>
      <c r="J1455" t="s">
        <v>12</v>
      </c>
      <c r="K1455">
        <v>52815</v>
      </c>
      <c r="L1455" t="s">
        <v>15</v>
      </c>
      <c r="M1455" t="str">
        <f>M1453</f>
        <v>MTEX</v>
      </c>
      <c r="N1455" s="12" t="s">
        <v>249</v>
      </c>
      <c r="R1455" s="13">
        <f>AP1451-R1451-R1453</f>
        <v>0</v>
      </c>
      <c r="S1455" t="e">
        <f t="shared" si="93"/>
        <v>#VALUE!</v>
      </c>
      <c r="T1455"/>
      <c r="U1455"/>
      <c r="V1455" t="e">
        <f>SUMPRODUCT(--($D$2:M1454=M1455), --($B$2:K1454=52815),$H$2:Q1454)</f>
        <v>#VALUE!</v>
      </c>
      <c r="W1455" s="15" t="e">
        <f>T1455/S1455</f>
        <v>#VALUE!</v>
      </c>
      <c r="X1455" s="15" t="e">
        <f>U1455/S1455</f>
        <v>#VALUE!</v>
      </c>
      <c r="Y1455" s="15" t="e">
        <f>V1455/S1455</f>
        <v>#VALUE!</v>
      </c>
      <c r="Z1455" t="s">
        <v>243</v>
      </c>
      <c r="AB1455" t="s">
        <v>244</v>
      </c>
      <c r="AC1455" s="7">
        <f>AC1453</f>
        <v>42634</v>
      </c>
      <c r="AD1455" t="s">
        <v>102</v>
      </c>
      <c r="AF1455" t="str">
        <f>"Cash From "&amp;AI1455</f>
        <v>Cash From Dividend from MTEX - Mt - 52815</v>
      </c>
      <c r="AG1455" s="16">
        <f>R1455</f>
        <v>0</v>
      </c>
      <c r="AI1455" t="str">
        <f t="shared" si="91"/>
        <v>Dividend from MTEX - Mt - 52815</v>
      </c>
      <c r="AK1455" s="18"/>
      <c r="AL1455" s="19"/>
      <c r="AM1455" s="20"/>
      <c r="AN1455" s="20"/>
      <c r="AO1455" s="21"/>
      <c r="AP1455" s="22"/>
    </row>
    <row r="1456" spans="1:42" hidden="1" x14ac:dyDescent="0.35">
      <c r="A1456" t="s">
        <v>845</v>
      </c>
      <c r="B1456" t="s">
        <v>65</v>
      </c>
      <c r="C1456" t="s">
        <v>12</v>
      </c>
      <c r="D1456">
        <v>52815</v>
      </c>
      <c r="F1456" s="7">
        <v>42642</v>
      </c>
      <c r="G1456" t="s">
        <v>587</v>
      </c>
      <c r="H1456">
        <v>-1.41</v>
      </c>
      <c r="J1456" t="s">
        <v>12</v>
      </c>
      <c r="K1456">
        <v>52815</v>
      </c>
      <c r="L1456" t="s">
        <v>15</v>
      </c>
      <c r="M1456" t="str">
        <f>M1453</f>
        <v>MTEX</v>
      </c>
      <c r="S1456" t="e">
        <f t="shared" si="93"/>
        <v>#VALUE!</v>
      </c>
      <c r="T1456"/>
      <c r="U1456"/>
      <c r="V1456" t="e">
        <f>SUMPRODUCT(--($D$2:M1455=M1456), --($B$2:K1455=52815),$H$2:Q1455)</f>
        <v>#VALUE!</v>
      </c>
      <c r="W1456" s="15"/>
      <c r="X1456" s="15"/>
      <c r="Y1456" s="15"/>
      <c r="Z1456" t="s">
        <v>243</v>
      </c>
      <c r="AB1456" t="s">
        <v>244</v>
      </c>
      <c r="AC1456" s="7">
        <f>AC1453</f>
        <v>42634</v>
      </c>
      <c r="AD1456" t="str">
        <f>M1456&amp;" - "&amp;L1456&amp;" - "&amp;J1456&amp;" - "&amp;K1456</f>
        <v>MTEX - Div - Mt - 52815</v>
      </c>
      <c r="AG1456" s="13">
        <f>-AG1455</f>
        <v>0</v>
      </c>
      <c r="AI1456" t="str">
        <f t="shared" si="91"/>
        <v>Dividend from MTEX - Mt - 52815</v>
      </c>
      <c r="AK1456" s="18"/>
      <c r="AL1456" s="19"/>
      <c r="AM1456" s="20"/>
      <c r="AN1456" s="20"/>
      <c r="AO1456" s="21"/>
      <c r="AP1456" s="22"/>
    </row>
    <row r="1457" spans="1:42" hidden="1" x14ac:dyDescent="0.35">
      <c r="A1457" t="s">
        <v>845</v>
      </c>
      <c r="B1457" t="s">
        <v>65</v>
      </c>
      <c r="C1457" t="s">
        <v>12</v>
      </c>
      <c r="D1457">
        <v>112414</v>
      </c>
      <c r="F1457" s="7">
        <v>42642</v>
      </c>
      <c r="G1457" t="s">
        <v>587</v>
      </c>
      <c r="H1457">
        <v>0</v>
      </c>
      <c r="J1457" t="s">
        <v>12</v>
      </c>
      <c r="K1457">
        <v>112414</v>
      </c>
      <c r="L1457" t="s">
        <v>15</v>
      </c>
      <c r="M1457" t="str">
        <f>M1456</f>
        <v>MTEX</v>
      </c>
      <c r="N1457" s="12">
        <f>AL1456</f>
        <v>0</v>
      </c>
      <c r="O1457" s="12" t="e">
        <f>LEFT(N1457,(FIND(" ",N1457,1)-1))</f>
        <v>#VALUE!</v>
      </c>
      <c r="P1457" s="12" t="e">
        <f>_xlfn.NUMBERVALUE(O1457)=S1457</f>
        <v>#VALUE!</v>
      </c>
      <c r="S1457" t="e">
        <f t="shared" si="93"/>
        <v>#VALUE!</v>
      </c>
      <c r="T1457"/>
      <c r="U1457"/>
      <c r="V1457" t="e">
        <f>SUMPRODUCT(--($D$2:M1456=M1457), --($B$2:K1456=52815),$H$2:Q1456)</f>
        <v>#VALUE!</v>
      </c>
      <c r="W1457" s="15"/>
      <c r="X1457" s="15"/>
      <c r="Y1457" s="15"/>
      <c r="Z1457" t="s">
        <v>243</v>
      </c>
      <c r="AB1457" t="s">
        <v>244</v>
      </c>
      <c r="AC1457" s="7">
        <f>AC1456</f>
        <v>42634</v>
      </c>
      <c r="AD1457" t="str">
        <f>M1457&amp;" - "&amp;L1457&amp;" - "&amp;J1457&amp;" - "&amp;K1457</f>
        <v>MTEX - Div - Mt - 112414</v>
      </c>
      <c r="AG1457" s="13">
        <f>-AG1456</f>
        <v>0</v>
      </c>
      <c r="AI1457" t="str">
        <f t="shared" si="91"/>
        <v>Dividend from MTEX - Mt - 112414</v>
      </c>
      <c r="AK1457" s="18"/>
      <c r="AL1457" s="19"/>
      <c r="AM1457" s="20"/>
      <c r="AN1457" s="20"/>
      <c r="AO1457" s="21"/>
      <c r="AP1457" s="22"/>
    </row>
    <row r="1458" spans="1:42" hidden="1" x14ac:dyDescent="0.35">
      <c r="A1458" t="s">
        <v>845</v>
      </c>
      <c r="B1458" t="s">
        <v>65</v>
      </c>
      <c r="C1458" t="s">
        <v>12</v>
      </c>
      <c r="D1458">
        <v>112414</v>
      </c>
      <c r="F1458" s="7">
        <v>42642</v>
      </c>
      <c r="G1458" t="s">
        <v>102</v>
      </c>
      <c r="H1458">
        <v>0</v>
      </c>
      <c r="J1458" t="s">
        <v>12</v>
      </c>
      <c r="K1458">
        <v>112414</v>
      </c>
      <c r="L1458" t="s">
        <v>15</v>
      </c>
      <c r="M1458" t="s">
        <v>65</v>
      </c>
      <c r="N1458" s="12" t="s">
        <v>249</v>
      </c>
      <c r="R1458" s="13" t="e">
        <f>ROUND(IF(K1458=112414,W1458,IF(K1458=22115,X1458,Y1458))*AP1458,2)</f>
        <v>#VALUE!</v>
      </c>
      <c r="S1458" t="e">
        <f t="shared" si="93"/>
        <v>#VALUE!</v>
      </c>
      <c r="T1458"/>
      <c r="U1458"/>
      <c r="V1458" t="e">
        <f>SUMPRODUCT(--($D$2:M1457=M1458), --($B$2:K1457=52815),$H$2:Q1457)</f>
        <v>#VALUE!</v>
      </c>
      <c r="W1458" s="15" t="e">
        <f>T1458/S1458</f>
        <v>#VALUE!</v>
      </c>
      <c r="X1458" s="15" t="e">
        <f>U1458/S1458</f>
        <v>#VALUE!</v>
      </c>
      <c r="Y1458" s="15" t="e">
        <f>V1458/S1458</f>
        <v>#VALUE!</v>
      </c>
      <c r="Z1458" t="s">
        <v>243</v>
      </c>
      <c r="AB1458" t="s">
        <v>244</v>
      </c>
      <c r="AC1458" s="7">
        <f>AK1458</f>
        <v>42642</v>
      </c>
      <c r="AD1458" t="s">
        <v>102</v>
      </c>
      <c r="AF1458" t="str">
        <f>"Cash From "&amp;AI1458</f>
        <v>Cash From Dividend from GILD - Mt - 112414</v>
      </c>
      <c r="AG1458" s="16" t="e">
        <f>R1458</f>
        <v>#VALUE!</v>
      </c>
      <c r="AI1458" t="str">
        <f t="shared" si="91"/>
        <v>Dividend from GILD - Mt - 112414</v>
      </c>
      <c r="AK1458" s="18">
        <v>42642</v>
      </c>
      <c r="AL1458" s="19" t="s">
        <v>521</v>
      </c>
      <c r="AM1458" s="20" t="s">
        <v>328</v>
      </c>
      <c r="AN1458" s="20" t="s">
        <v>329</v>
      </c>
      <c r="AO1458" s="21" t="s">
        <v>329</v>
      </c>
      <c r="AP1458" s="22">
        <v>1.41</v>
      </c>
    </row>
    <row r="1459" spans="1:42" hidden="1" x14ac:dyDescent="0.35">
      <c r="A1459" t="s">
        <v>845</v>
      </c>
      <c r="B1459" t="s">
        <v>66</v>
      </c>
      <c r="C1459" t="s">
        <v>12</v>
      </c>
      <c r="D1459">
        <v>22115</v>
      </c>
      <c r="F1459" s="7">
        <v>42646</v>
      </c>
      <c r="G1459" t="s">
        <v>587</v>
      </c>
      <c r="H1459">
        <v>0</v>
      </c>
      <c r="J1459" t="s">
        <v>12</v>
      </c>
      <c r="K1459">
        <v>22115</v>
      </c>
      <c r="L1459" t="s">
        <v>15</v>
      </c>
      <c r="M1459" t="str">
        <f>M1456</f>
        <v>MTEX</v>
      </c>
      <c r="S1459" t="e">
        <f t="shared" si="93"/>
        <v>#VALUE!</v>
      </c>
      <c r="T1459"/>
      <c r="U1459"/>
      <c r="V1459" t="e">
        <f>SUMPRODUCT(--($D$2:M1458=M1459), --($B$2:K1458=52815),$H$2:Q1458)</f>
        <v>#VALUE!</v>
      </c>
      <c r="W1459" s="15"/>
      <c r="X1459" s="15"/>
      <c r="Y1459" s="15"/>
      <c r="Z1459" t="s">
        <v>243</v>
      </c>
      <c r="AB1459" t="s">
        <v>244</v>
      </c>
      <c r="AC1459" s="7">
        <f>AC1456</f>
        <v>42634</v>
      </c>
      <c r="AD1459" t="str">
        <f>M1459&amp;" - "&amp;L1459&amp;" - "&amp;J1459&amp;" - "&amp;K1459</f>
        <v>MTEX - Div - Mt - 22115</v>
      </c>
      <c r="AG1459" s="13" t="e">
        <f>-AG1458</f>
        <v>#VALUE!</v>
      </c>
      <c r="AI1459" t="str">
        <f t="shared" si="91"/>
        <v>Dividend from MTEX - Mt - 22115</v>
      </c>
      <c r="AK1459" s="18"/>
      <c r="AL1459" s="19"/>
      <c r="AM1459" s="20"/>
      <c r="AN1459" s="20"/>
      <c r="AO1459" s="21"/>
      <c r="AP1459" s="22"/>
    </row>
    <row r="1460" spans="1:42" hidden="1" x14ac:dyDescent="0.35">
      <c r="A1460" t="s">
        <v>845</v>
      </c>
      <c r="B1460" t="s">
        <v>66</v>
      </c>
      <c r="C1460" t="s">
        <v>12</v>
      </c>
      <c r="D1460">
        <v>22115</v>
      </c>
      <c r="F1460" s="7">
        <v>42646</v>
      </c>
      <c r="G1460" t="s">
        <v>102</v>
      </c>
      <c r="H1460">
        <v>0</v>
      </c>
      <c r="J1460" t="s">
        <v>12</v>
      </c>
      <c r="K1460">
        <v>22115</v>
      </c>
      <c r="L1460" t="s">
        <v>15</v>
      </c>
      <c r="M1460" t="str">
        <f>M1458</f>
        <v>GILD</v>
      </c>
      <c r="N1460" s="12" t="s">
        <v>249</v>
      </c>
      <c r="R1460" s="13" t="e">
        <f>ROUND(IF(K1460=112414,W1460,IF(K1460=22115,X1460,Y1460))*AP1458,2)</f>
        <v>#VALUE!</v>
      </c>
      <c r="S1460" t="e">
        <f t="shared" si="93"/>
        <v>#VALUE!</v>
      </c>
      <c r="T1460"/>
      <c r="U1460"/>
      <c r="V1460" t="e">
        <f>SUMPRODUCT(--($D$2:M1459=M1460), --($B$2:K1459=52815),$H$2:Q1459)</f>
        <v>#VALUE!</v>
      </c>
      <c r="W1460" s="15" t="e">
        <f>T1460/S1460</f>
        <v>#VALUE!</v>
      </c>
      <c r="X1460" s="15" t="e">
        <f>U1460/S1460</f>
        <v>#VALUE!</v>
      </c>
      <c r="Y1460" s="15" t="e">
        <f>V1460/S1460</f>
        <v>#VALUE!</v>
      </c>
      <c r="Z1460" t="s">
        <v>243</v>
      </c>
      <c r="AB1460" t="s">
        <v>244</v>
      </c>
      <c r="AC1460" s="7">
        <f>AC1458</f>
        <v>42642</v>
      </c>
      <c r="AD1460" t="s">
        <v>102</v>
      </c>
      <c r="AF1460" t="str">
        <f>"Cash From "&amp;AI1460</f>
        <v>Cash From Dividend from GILD - Mt - 22115</v>
      </c>
      <c r="AG1460" s="16" t="e">
        <f>R1460</f>
        <v>#VALUE!</v>
      </c>
      <c r="AI1460" t="str">
        <f t="shared" si="91"/>
        <v>Dividend from GILD - Mt - 22115</v>
      </c>
      <c r="AK1460" s="18"/>
      <c r="AL1460" s="19"/>
      <c r="AM1460" s="20"/>
      <c r="AN1460" s="20"/>
      <c r="AO1460" s="21"/>
      <c r="AP1460" s="22"/>
    </row>
    <row r="1461" spans="1:42" hidden="1" x14ac:dyDescent="0.35">
      <c r="A1461" t="s">
        <v>845</v>
      </c>
      <c r="B1461" t="s">
        <v>51</v>
      </c>
      <c r="C1461" t="s">
        <v>12</v>
      </c>
      <c r="D1461">
        <v>22115</v>
      </c>
      <c r="F1461" s="7">
        <v>42646</v>
      </c>
      <c r="G1461" t="s">
        <v>587</v>
      </c>
      <c r="H1461">
        <v>0</v>
      </c>
      <c r="J1461" t="s">
        <v>12</v>
      </c>
      <c r="K1461">
        <v>22115</v>
      </c>
      <c r="L1461" t="s">
        <v>15</v>
      </c>
      <c r="M1461" t="str">
        <f>M1458</f>
        <v>GILD</v>
      </c>
      <c r="S1461" t="e">
        <f t="shared" si="93"/>
        <v>#VALUE!</v>
      </c>
      <c r="T1461"/>
      <c r="U1461"/>
      <c r="V1461" t="e">
        <f>SUMPRODUCT(--($D$2:M1460=M1461), --($B$2:K1460=52815),$H$2:Q1460)</f>
        <v>#VALUE!</v>
      </c>
      <c r="W1461" s="15"/>
      <c r="X1461" s="15"/>
      <c r="Y1461" s="15"/>
      <c r="Z1461" t="s">
        <v>243</v>
      </c>
      <c r="AB1461" t="s">
        <v>244</v>
      </c>
      <c r="AC1461" s="7">
        <f>AC1458</f>
        <v>42642</v>
      </c>
      <c r="AD1461" t="str">
        <f>M1461&amp;" - "&amp;L1461&amp;" - "&amp;J1461&amp;" - "&amp;K1461</f>
        <v>GILD - Div - Mt - 22115</v>
      </c>
      <c r="AG1461" s="13" t="e">
        <f>-AG1460</f>
        <v>#VALUE!</v>
      </c>
      <c r="AI1461" t="str">
        <f t="shared" si="91"/>
        <v>Dividend from GILD - Mt - 22115</v>
      </c>
      <c r="AK1461" s="18"/>
      <c r="AL1461" s="19"/>
      <c r="AM1461" s="20"/>
      <c r="AN1461" s="20"/>
      <c r="AO1461" s="21"/>
      <c r="AP1461" s="22"/>
    </row>
    <row r="1462" spans="1:42" hidden="1" x14ac:dyDescent="0.35">
      <c r="A1462" t="s">
        <v>845</v>
      </c>
      <c r="B1462" t="s">
        <v>51</v>
      </c>
      <c r="C1462" t="s">
        <v>12</v>
      </c>
      <c r="D1462">
        <v>22115</v>
      </c>
      <c r="F1462" s="7">
        <v>42646</v>
      </c>
      <c r="G1462" t="s">
        <v>102</v>
      </c>
      <c r="H1462">
        <v>0</v>
      </c>
      <c r="J1462" t="s">
        <v>12</v>
      </c>
      <c r="K1462">
        <v>22115</v>
      </c>
      <c r="L1462" t="s">
        <v>15</v>
      </c>
      <c r="M1462" t="str">
        <f>M1460</f>
        <v>GILD</v>
      </c>
      <c r="N1462" s="12" t="s">
        <v>249</v>
      </c>
      <c r="R1462" s="13" t="e">
        <f>ROUND(IF(K1462=112414,W1462,IF(K1462=22115,X1462,Y1462))*AP1460,2)</f>
        <v>#VALUE!</v>
      </c>
      <c r="S1462" t="e">
        <f t="shared" si="93"/>
        <v>#VALUE!</v>
      </c>
      <c r="T1462"/>
      <c r="U1462"/>
      <c r="V1462" t="e">
        <f>SUMPRODUCT(--($D$2:M1461=M1462), --($B$2:K1461=52815),$H$2:Q1461)</f>
        <v>#VALUE!</v>
      </c>
      <c r="W1462" s="15" t="e">
        <f>T1462/S1462</f>
        <v>#VALUE!</v>
      </c>
      <c r="X1462" s="15" t="e">
        <f>U1462/S1462</f>
        <v>#VALUE!</v>
      </c>
      <c r="Y1462" s="15" t="e">
        <f>V1462/S1462</f>
        <v>#VALUE!</v>
      </c>
      <c r="Z1462" t="s">
        <v>243</v>
      </c>
      <c r="AB1462" t="s">
        <v>244</v>
      </c>
      <c r="AC1462" s="7">
        <f>AC1460</f>
        <v>42642</v>
      </c>
      <c r="AD1462" t="s">
        <v>102</v>
      </c>
      <c r="AF1462" t="str">
        <f>"Cash From "&amp;AI1462</f>
        <v>Cash From Dividend from GILD - Mt - 22115</v>
      </c>
      <c r="AG1462" s="16" t="e">
        <f>R1462</f>
        <v>#VALUE!</v>
      </c>
      <c r="AI1462" t="str">
        <f t="shared" si="91"/>
        <v>Dividend from GILD - Mt - 22115</v>
      </c>
      <c r="AK1462" s="18"/>
      <c r="AL1462" s="19"/>
      <c r="AM1462" s="20"/>
      <c r="AN1462" s="20"/>
      <c r="AO1462" s="21"/>
      <c r="AP1462" s="22"/>
    </row>
    <row r="1463" spans="1:42" hidden="1" x14ac:dyDescent="0.35">
      <c r="A1463" t="s">
        <v>845</v>
      </c>
      <c r="B1463" t="s">
        <v>66</v>
      </c>
      <c r="C1463" t="s">
        <v>12</v>
      </c>
      <c r="D1463">
        <v>52815</v>
      </c>
      <c r="F1463" s="7">
        <v>42646</v>
      </c>
      <c r="G1463" t="s">
        <v>102</v>
      </c>
      <c r="H1463">
        <v>2.31</v>
      </c>
      <c r="J1463" t="s">
        <v>12</v>
      </c>
      <c r="K1463">
        <v>52815</v>
      </c>
      <c r="L1463" t="s">
        <v>15</v>
      </c>
      <c r="M1463" t="str">
        <f>M1461</f>
        <v>GILD</v>
      </c>
      <c r="N1463" s="12" t="s">
        <v>249</v>
      </c>
      <c r="R1463" s="13">
        <f>AP1459-R1459-R1461</f>
        <v>0</v>
      </c>
      <c r="S1463" t="e">
        <f t="shared" si="93"/>
        <v>#VALUE!</v>
      </c>
      <c r="T1463"/>
      <c r="U1463"/>
      <c r="V1463" t="e">
        <f>SUMPRODUCT(--($D$2:M1462=M1463), --($B$2:K1462=52815),$H$2:Q1462)</f>
        <v>#VALUE!</v>
      </c>
      <c r="W1463" s="15" t="e">
        <f>T1463/S1463</f>
        <v>#VALUE!</v>
      </c>
      <c r="X1463" s="15" t="e">
        <f>U1463/S1463</f>
        <v>#VALUE!</v>
      </c>
      <c r="Y1463" s="15" t="e">
        <f>V1463/S1463</f>
        <v>#VALUE!</v>
      </c>
      <c r="Z1463" t="s">
        <v>243</v>
      </c>
      <c r="AB1463" t="s">
        <v>244</v>
      </c>
      <c r="AC1463" s="7">
        <f>AC1461</f>
        <v>42642</v>
      </c>
      <c r="AD1463" t="s">
        <v>102</v>
      </c>
      <c r="AF1463" t="str">
        <f>"Cash From "&amp;AI1463</f>
        <v>Cash From Dividend from GILD - Mt - 52815</v>
      </c>
      <c r="AG1463" s="16">
        <f>R1463</f>
        <v>0</v>
      </c>
      <c r="AI1463" t="str">
        <f t="shared" si="91"/>
        <v>Dividend from GILD - Mt - 52815</v>
      </c>
      <c r="AK1463" s="18"/>
      <c r="AL1463" s="47"/>
      <c r="AM1463" s="48"/>
      <c r="AN1463" s="48"/>
      <c r="AO1463" s="49"/>
      <c r="AP1463" s="22"/>
    </row>
    <row r="1464" spans="1:42" hidden="1" x14ac:dyDescent="0.35">
      <c r="A1464" t="s">
        <v>845</v>
      </c>
      <c r="B1464" t="s">
        <v>66</v>
      </c>
      <c r="C1464" t="s">
        <v>12</v>
      </c>
      <c r="D1464">
        <v>52815</v>
      </c>
      <c r="F1464" s="7">
        <v>42646</v>
      </c>
      <c r="G1464" t="s">
        <v>587</v>
      </c>
      <c r="H1464">
        <v>-2.31</v>
      </c>
      <c r="J1464" t="s">
        <v>12</v>
      </c>
      <c r="K1464">
        <v>52815</v>
      </c>
      <c r="L1464" t="s">
        <v>15</v>
      </c>
      <c r="M1464" t="str">
        <f>M1461</f>
        <v>GILD</v>
      </c>
      <c r="S1464" t="e">
        <f t="shared" si="93"/>
        <v>#VALUE!</v>
      </c>
      <c r="T1464"/>
      <c r="U1464"/>
      <c r="V1464" t="e">
        <f>SUMPRODUCT(--($D$2:M1463=M1464), --($B$2:K1463=52815),$H$2:Q1463)</f>
        <v>#VALUE!</v>
      </c>
      <c r="W1464" s="15"/>
      <c r="X1464" s="15"/>
      <c r="Y1464" s="15"/>
      <c r="Z1464" t="s">
        <v>243</v>
      </c>
      <c r="AB1464" t="s">
        <v>244</v>
      </c>
      <c r="AC1464" s="7">
        <f>AC1461</f>
        <v>42642</v>
      </c>
      <c r="AD1464" t="str">
        <f>M1464&amp;" - "&amp;L1464&amp;" - "&amp;J1464&amp;" - "&amp;K1464</f>
        <v>GILD - Div - Mt - 52815</v>
      </c>
      <c r="AG1464" s="13">
        <f>-AG1463</f>
        <v>0</v>
      </c>
      <c r="AI1464" t="str">
        <f t="shared" si="91"/>
        <v>Dividend from GILD - Mt - 52815</v>
      </c>
      <c r="AK1464" s="18"/>
      <c r="AL1464" s="47"/>
      <c r="AM1464" s="48"/>
      <c r="AN1464" s="48"/>
      <c r="AO1464" s="49"/>
      <c r="AP1464" s="22"/>
    </row>
    <row r="1465" spans="1:42" hidden="1" x14ac:dyDescent="0.35">
      <c r="A1465" t="s">
        <v>845</v>
      </c>
      <c r="B1465" t="s">
        <v>51</v>
      </c>
      <c r="C1465" t="s">
        <v>12</v>
      </c>
      <c r="D1465">
        <v>52815</v>
      </c>
      <c r="F1465" s="7">
        <v>42646</v>
      </c>
      <c r="G1465" t="s">
        <v>102</v>
      </c>
      <c r="H1465">
        <v>1</v>
      </c>
      <c r="J1465" t="s">
        <v>12</v>
      </c>
      <c r="K1465">
        <v>52815</v>
      </c>
      <c r="L1465" t="s">
        <v>15</v>
      </c>
      <c r="M1465" t="str">
        <f>M1463</f>
        <v>GILD</v>
      </c>
      <c r="N1465" s="12" t="s">
        <v>249</v>
      </c>
      <c r="R1465" s="13">
        <f>AP1461-R1461-R1463</f>
        <v>0</v>
      </c>
      <c r="S1465" t="e">
        <f t="shared" si="93"/>
        <v>#VALUE!</v>
      </c>
      <c r="T1465"/>
      <c r="U1465"/>
      <c r="V1465" t="e">
        <f>SUMPRODUCT(--($D$2:M1464=M1465), --($B$2:K1464=52815),$H$2:Q1464)</f>
        <v>#VALUE!</v>
      </c>
      <c r="W1465" s="15" t="e">
        <f>T1465/S1465</f>
        <v>#VALUE!</v>
      </c>
      <c r="X1465" s="15" t="e">
        <f>U1465/S1465</f>
        <v>#VALUE!</v>
      </c>
      <c r="Y1465" s="15" t="e">
        <f>V1465/S1465</f>
        <v>#VALUE!</v>
      </c>
      <c r="Z1465" t="s">
        <v>243</v>
      </c>
      <c r="AB1465" t="s">
        <v>244</v>
      </c>
      <c r="AC1465" s="7">
        <f>AC1463</f>
        <v>42642</v>
      </c>
      <c r="AD1465" t="s">
        <v>102</v>
      </c>
      <c r="AF1465" t="str">
        <f>"Cash From "&amp;AI1465</f>
        <v>Cash From Dividend from GILD - Mt - 52815</v>
      </c>
      <c r="AG1465" s="16">
        <f>R1465</f>
        <v>0</v>
      </c>
      <c r="AI1465" t="str">
        <f t="shared" si="91"/>
        <v>Dividend from GILD - Mt - 52815</v>
      </c>
      <c r="AK1465" s="18"/>
      <c r="AL1465" s="47"/>
      <c r="AM1465" s="48"/>
      <c r="AN1465" s="48"/>
      <c r="AO1465" s="49"/>
      <c r="AP1465" s="22"/>
    </row>
    <row r="1466" spans="1:42" hidden="1" x14ac:dyDescent="0.35">
      <c r="A1466" t="s">
        <v>845</v>
      </c>
      <c r="B1466" t="s">
        <v>51</v>
      </c>
      <c r="C1466" t="s">
        <v>12</v>
      </c>
      <c r="D1466">
        <v>52815</v>
      </c>
      <c r="F1466" s="7">
        <v>42646</v>
      </c>
      <c r="G1466" t="s">
        <v>587</v>
      </c>
      <c r="H1466">
        <v>-1</v>
      </c>
      <c r="J1466" t="s">
        <v>12</v>
      </c>
      <c r="K1466">
        <v>52815</v>
      </c>
      <c r="L1466" t="s">
        <v>15</v>
      </c>
      <c r="M1466" t="str">
        <f>M1463</f>
        <v>GILD</v>
      </c>
      <c r="S1466" t="e">
        <f t="shared" si="93"/>
        <v>#VALUE!</v>
      </c>
      <c r="T1466"/>
      <c r="U1466"/>
      <c r="V1466" t="e">
        <f>SUMPRODUCT(--($D$2:M1465=M1466), --($B$2:K1465=52815),$H$2:Q1465)</f>
        <v>#VALUE!</v>
      </c>
      <c r="W1466" s="15"/>
      <c r="X1466" s="15"/>
      <c r="Y1466" s="15"/>
      <c r="Z1466" t="s">
        <v>243</v>
      </c>
      <c r="AB1466" t="s">
        <v>244</v>
      </c>
      <c r="AC1466" s="7">
        <f>AC1463</f>
        <v>42642</v>
      </c>
      <c r="AD1466" t="str">
        <f>M1466&amp;" - "&amp;L1466&amp;" - "&amp;J1466&amp;" - "&amp;K1466</f>
        <v>GILD - Div - Mt - 52815</v>
      </c>
      <c r="AG1466" s="13">
        <f>-AG1465</f>
        <v>0</v>
      </c>
      <c r="AI1466" t="str">
        <f t="shared" si="91"/>
        <v>Dividend from GILD - Mt - 52815</v>
      </c>
      <c r="AK1466" s="18"/>
      <c r="AL1466" s="19"/>
      <c r="AM1466" s="20"/>
      <c r="AN1466" s="20"/>
      <c r="AO1466" s="21"/>
      <c r="AP1466" s="22"/>
    </row>
    <row r="1467" spans="1:42" hidden="1" x14ac:dyDescent="0.35">
      <c r="A1467" t="s">
        <v>845</v>
      </c>
      <c r="B1467" t="s">
        <v>66</v>
      </c>
      <c r="C1467" t="s">
        <v>12</v>
      </c>
      <c r="D1467">
        <v>112414</v>
      </c>
      <c r="F1467" s="7">
        <v>42646</v>
      </c>
      <c r="G1467" t="s">
        <v>587</v>
      </c>
      <c r="H1467">
        <v>0</v>
      </c>
      <c r="J1467" t="s">
        <v>12</v>
      </c>
      <c r="K1467">
        <v>112414</v>
      </c>
      <c r="L1467" t="s">
        <v>15</v>
      </c>
      <c r="M1467" t="str">
        <f>M1466</f>
        <v>GILD</v>
      </c>
      <c r="N1467" s="12">
        <f>AL1466</f>
        <v>0</v>
      </c>
      <c r="O1467" s="12" t="e">
        <f>LEFT(N1467,(FIND(" ",N1467,1)-1))</f>
        <v>#VALUE!</v>
      </c>
      <c r="P1467" s="12" t="e">
        <f>_xlfn.NUMBERVALUE(O1467)=S1467</f>
        <v>#VALUE!</v>
      </c>
      <c r="S1467" t="e">
        <f t="shared" si="93"/>
        <v>#VALUE!</v>
      </c>
      <c r="T1467"/>
      <c r="U1467"/>
      <c r="V1467" t="e">
        <f>SUMPRODUCT(--($D$2:M1466=M1467), --($B$2:K1466=52815),$H$2:Q1466)</f>
        <v>#VALUE!</v>
      </c>
      <c r="W1467" s="15"/>
      <c r="X1467" s="15"/>
      <c r="Y1467" s="15"/>
      <c r="Z1467" t="s">
        <v>243</v>
      </c>
      <c r="AB1467" t="s">
        <v>244</v>
      </c>
      <c r="AC1467" s="7">
        <f>AC1466</f>
        <v>42642</v>
      </c>
      <c r="AD1467" t="str">
        <f>M1467&amp;" - "&amp;L1467&amp;" - "&amp;J1467&amp;" - "&amp;K1467</f>
        <v>GILD - Div - Mt - 112414</v>
      </c>
      <c r="AG1467" s="13">
        <f>-AG1466</f>
        <v>0</v>
      </c>
      <c r="AI1467" t="str">
        <f t="shared" si="91"/>
        <v>Dividend from GILD - Mt - 112414</v>
      </c>
      <c r="AK1467" s="18"/>
      <c r="AL1467" s="19"/>
      <c r="AM1467" s="20"/>
      <c r="AN1467" s="20"/>
      <c r="AO1467" s="21"/>
      <c r="AP1467" s="22"/>
    </row>
    <row r="1468" spans="1:42" hidden="1" x14ac:dyDescent="0.35">
      <c r="A1468" t="s">
        <v>845</v>
      </c>
      <c r="B1468" t="s">
        <v>66</v>
      </c>
      <c r="C1468" t="s">
        <v>12</v>
      </c>
      <c r="D1468">
        <v>112414</v>
      </c>
      <c r="F1468" s="7">
        <v>42646</v>
      </c>
      <c r="G1468" t="s">
        <v>102</v>
      </c>
      <c r="H1468">
        <v>0</v>
      </c>
      <c r="J1468" t="s">
        <v>12</v>
      </c>
      <c r="K1468">
        <v>112414</v>
      </c>
      <c r="L1468" t="s">
        <v>15</v>
      </c>
      <c r="M1468" t="s">
        <v>66</v>
      </c>
      <c r="N1468" s="12" t="s">
        <v>249</v>
      </c>
      <c r="R1468" s="13" t="e">
        <f>ROUND(IF(K1468=112414,W1468,IF(K1468=22115,X1468,Y1468))*AP1468,2)</f>
        <v>#VALUE!</v>
      </c>
      <c r="S1468" t="e">
        <f t="shared" si="93"/>
        <v>#VALUE!</v>
      </c>
      <c r="T1468"/>
      <c r="U1468"/>
      <c r="V1468" t="e">
        <f>SUMPRODUCT(--($D$2:M1467=M1468), --($B$2:K1467=52815),$H$2:Q1467)</f>
        <v>#VALUE!</v>
      </c>
      <c r="W1468" s="15" t="e">
        <f>T1468/S1468</f>
        <v>#VALUE!</v>
      </c>
      <c r="X1468" s="15" t="e">
        <f>U1468/S1468</f>
        <v>#VALUE!</v>
      </c>
      <c r="Y1468" s="15" t="e">
        <f>V1468/S1468</f>
        <v>#VALUE!</v>
      </c>
      <c r="Z1468" t="s">
        <v>243</v>
      </c>
      <c r="AB1468" t="s">
        <v>244</v>
      </c>
      <c r="AC1468" s="7">
        <f>AK1468</f>
        <v>42646</v>
      </c>
      <c r="AD1468" t="s">
        <v>102</v>
      </c>
      <c r="AF1468" t="str">
        <f>"Cash From "&amp;AI1468</f>
        <v>Cash From Dividend from HRB - Mt - 112414</v>
      </c>
      <c r="AG1468" s="16" t="e">
        <f>R1468</f>
        <v>#VALUE!</v>
      </c>
      <c r="AI1468" t="str">
        <f t="shared" si="91"/>
        <v>Dividend from HRB - Mt - 112414</v>
      </c>
      <c r="AK1468" s="18">
        <v>42646</v>
      </c>
      <c r="AL1468" s="19" t="s">
        <v>522</v>
      </c>
      <c r="AM1468" s="20" t="s">
        <v>328</v>
      </c>
      <c r="AN1468" s="20" t="s">
        <v>329</v>
      </c>
      <c r="AO1468" s="21" t="s">
        <v>329</v>
      </c>
      <c r="AP1468" s="22">
        <v>2.31</v>
      </c>
    </row>
    <row r="1469" spans="1:42" hidden="1" x14ac:dyDescent="0.35">
      <c r="A1469" t="s">
        <v>845</v>
      </c>
      <c r="B1469" t="s">
        <v>51</v>
      </c>
      <c r="C1469" t="s">
        <v>12</v>
      </c>
      <c r="D1469">
        <v>112414</v>
      </c>
      <c r="F1469" s="7">
        <v>42646</v>
      </c>
      <c r="G1469" t="s">
        <v>587</v>
      </c>
      <c r="H1469">
        <v>0</v>
      </c>
      <c r="J1469" t="s">
        <v>12</v>
      </c>
      <c r="K1469">
        <v>112414</v>
      </c>
      <c r="L1469" t="s">
        <v>15</v>
      </c>
      <c r="M1469" t="str">
        <f>M1468</f>
        <v>HRB</v>
      </c>
      <c r="N1469" s="12" t="str">
        <f>AL1468</f>
        <v>10.5000 SHRS BLOCK H &amp; R INC RD 09/14 PD 10/03/16</v>
      </c>
      <c r="O1469" s="12" t="str">
        <f>LEFT(N1469,(FIND(" ",N1469,1)-1))</f>
        <v>10.5000</v>
      </c>
      <c r="P1469" s="12" t="e">
        <f>_xlfn.NUMBERVALUE(O1469)=S1469</f>
        <v>#VALUE!</v>
      </c>
      <c r="S1469" t="e">
        <f t="shared" si="93"/>
        <v>#VALUE!</v>
      </c>
      <c r="T1469"/>
      <c r="U1469"/>
      <c r="V1469" t="e">
        <f>SUMPRODUCT(--($D$2:M1468=M1469), --($B$2:K1468=52815),$H$2:Q1468)</f>
        <v>#VALUE!</v>
      </c>
      <c r="W1469" s="15"/>
      <c r="X1469" s="15"/>
      <c r="Y1469" s="15"/>
      <c r="Z1469" t="s">
        <v>243</v>
      </c>
      <c r="AB1469" t="s">
        <v>244</v>
      </c>
      <c r="AC1469" s="7">
        <f>AC1468</f>
        <v>42646</v>
      </c>
      <c r="AD1469" t="str">
        <f>M1469&amp;" - "&amp;L1469&amp;" - "&amp;J1469&amp;" - "&amp;K1469</f>
        <v>HRB - Div - Mt - 112414</v>
      </c>
      <c r="AG1469" s="13" t="e">
        <f>-AG1468</f>
        <v>#VALUE!</v>
      </c>
      <c r="AI1469" t="str">
        <f t="shared" si="91"/>
        <v>Dividend from HRB - Mt - 112414</v>
      </c>
      <c r="AK1469" s="18"/>
      <c r="AL1469" s="19"/>
      <c r="AM1469" s="20"/>
      <c r="AN1469" s="20"/>
      <c r="AO1469" s="21"/>
      <c r="AP1469" s="22"/>
    </row>
    <row r="1470" spans="1:42" hidden="1" x14ac:dyDescent="0.35">
      <c r="A1470" t="s">
        <v>845</v>
      </c>
      <c r="B1470" t="s">
        <v>51</v>
      </c>
      <c r="C1470" t="s">
        <v>12</v>
      </c>
      <c r="D1470">
        <v>112414</v>
      </c>
      <c r="F1470" s="7">
        <v>42646</v>
      </c>
      <c r="G1470" t="s">
        <v>102</v>
      </c>
      <c r="H1470">
        <v>0</v>
      </c>
      <c r="J1470" t="s">
        <v>12</v>
      </c>
      <c r="K1470">
        <v>112414</v>
      </c>
      <c r="L1470" t="s">
        <v>15</v>
      </c>
      <c r="M1470" t="s">
        <v>51</v>
      </c>
      <c r="N1470" s="12" t="s">
        <v>249</v>
      </c>
      <c r="R1470" s="13" t="e">
        <f>ROUND(IF(K1470=112414,W1470,IF(K1470=22115,X1470,Y1470))*AP1470,2)</f>
        <v>#VALUE!</v>
      </c>
      <c r="S1470" t="e">
        <f t="shared" si="93"/>
        <v>#VALUE!</v>
      </c>
      <c r="T1470"/>
      <c r="U1470"/>
      <c r="V1470" t="e">
        <f>SUMPRODUCT(--($D$2:M1469=M1470), --($B$2:K1469=52815),$H$2:Q1469)</f>
        <v>#VALUE!</v>
      </c>
      <c r="W1470" s="15" t="e">
        <f>T1470/S1470</f>
        <v>#VALUE!</v>
      </c>
      <c r="X1470" s="15" t="e">
        <f>U1470/S1470</f>
        <v>#VALUE!</v>
      </c>
      <c r="Y1470" s="15" t="e">
        <f>V1470/S1470</f>
        <v>#VALUE!</v>
      </c>
      <c r="Z1470" t="s">
        <v>243</v>
      </c>
      <c r="AB1470" t="s">
        <v>244</v>
      </c>
      <c r="AC1470" s="7">
        <f>AK1470</f>
        <v>42646</v>
      </c>
      <c r="AD1470" t="s">
        <v>102</v>
      </c>
      <c r="AF1470" t="str">
        <f>"Cash From "&amp;AI1470</f>
        <v>Cash From Dividend from VIAB - Mt - 112414</v>
      </c>
      <c r="AG1470" s="16" t="e">
        <f>R1470</f>
        <v>#VALUE!</v>
      </c>
      <c r="AI1470" t="str">
        <f t="shared" si="91"/>
        <v>Dividend from VIAB - Mt - 112414</v>
      </c>
      <c r="AK1470" s="18">
        <v>42646</v>
      </c>
      <c r="AL1470" s="19" t="s">
        <v>523</v>
      </c>
      <c r="AM1470" s="20" t="s">
        <v>328</v>
      </c>
      <c r="AN1470" s="20" t="s">
        <v>329</v>
      </c>
      <c r="AO1470" s="21" t="s">
        <v>329</v>
      </c>
      <c r="AP1470" s="22">
        <v>1</v>
      </c>
    </row>
    <row r="1471" spans="1:42" hidden="1" x14ac:dyDescent="0.35">
      <c r="A1471" t="s">
        <v>845</v>
      </c>
      <c r="B1471" t="s">
        <v>88</v>
      </c>
      <c r="C1471" t="s">
        <v>13</v>
      </c>
      <c r="D1471">
        <v>40716</v>
      </c>
      <c r="F1471" s="7">
        <v>42646</v>
      </c>
      <c r="G1471" t="s">
        <v>210</v>
      </c>
      <c r="H1471">
        <v>1.21</v>
      </c>
      <c r="J1471" t="s">
        <v>13</v>
      </c>
      <c r="K1471">
        <v>40716</v>
      </c>
      <c r="L1471" t="s">
        <v>15</v>
      </c>
      <c r="M1471" t="s">
        <v>88</v>
      </c>
      <c r="N1471" s="12" t="s">
        <v>249</v>
      </c>
      <c r="O1471" s="12">
        <v>1.21</v>
      </c>
      <c r="P1471" s="46">
        <v>42646</v>
      </c>
      <c r="S1471"/>
      <c r="T1471"/>
      <c r="U1471"/>
      <c r="V1471"/>
      <c r="W1471" s="15"/>
      <c r="X1471" s="15"/>
      <c r="Y1471" s="15"/>
      <c r="Z1471" t="s">
        <v>243</v>
      </c>
      <c r="AB1471" t="s">
        <v>244</v>
      </c>
      <c r="AC1471" s="7">
        <f>P1471</f>
        <v>42646</v>
      </c>
      <c r="AD1471" t="s">
        <v>210</v>
      </c>
      <c r="AF1471" t="str">
        <f>"Cash From "&amp;AI1471</f>
        <v>Cash From Dividend from BRCD - Rh - 40716</v>
      </c>
      <c r="AG1471" s="16">
        <f>O1471</f>
        <v>1.21</v>
      </c>
      <c r="AI1471" t="str">
        <f t="shared" si="91"/>
        <v>Dividend from BRCD - Rh - 40716</v>
      </c>
      <c r="AK1471" s="18"/>
      <c r="AL1471" s="19"/>
      <c r="AM1471" s="20"/>
      <c r="AN1471" s="20"/>
      <c r="AO1471" s="21"/>
      <c r="AP1471" s="22">
        <v>2.58</v>
      </c>
    </row>
    <row r="1472" spans="1:42" hidden="1" x14ac:dyDescent="0.35">
      <c r="A1472" t="s">
        <v>845</v>
      </c>
      <c r="B1472" t="s">
        <v>88</v>
      </c>
      <c r="C1472" t="s">
        <v>13</v>
      </c>
      <c r="D1472">
        <v>40716</v>
      </c>
      <c r="F1472" s="7">
        <v>42646</v>
      </c>
      <c r="G1472" t="s">
        <v>587</v>
      </c>
      <c r="H1472">
        <v>-1.21</v>
      </c>
      <c r="J1472" t="s">
        <v>13</v>
      </c>
      <c r="K1472">
        <v>40716</v>
      </c>
      <c r="L1472" t="s">
        <v>15</v>
      </c>
      <c r="M1472" t="str">
        <f>M1471</f>
        <v>BRCD</v>
      </c>
      <c r="S1472"/>
      <c r="T1472"/>
      <c r="U1472"/>
      <c r="V1472"/>
      <c r="W1472" s="15"/>
      <c r="X1472" s="15"/>
      <c r="Y1472" s="15"/>
      <c r="Z1472" t="s">
        <v>243</v>
      </c>
      <c r="AB1472" t="s">
        <v>244</v>
      </c>
      <c r="AC1472" s="7">
        <f>AC1471</f>
        <v>42646</v>
      </c>
      <c r="AD1472" t="str">
        <f>M1472&amp;" - "&amp;L1472&amp;" - "&amp;J1472&amp;" - "&amp;K1472</f>
        <v>BRCD - Div - Rh - 40716</v>
      </c>
      <c r="AG1472" s="13">
        <f>-AG1471</f>
        <v>-1.21</v>
      </c>
      <c r="AI1472" t="str">
        <f t="shared" si="91"/>
        <v>Dividend from BRCD - Rh - 40716</v>
      </c>
      <c r="AK1472" s="35"/>
      <c r="AL1472" s="35"/>
      <c r="AM1472" s="35"/>
      <c r="AN1472" s="35"/>
      <c r="AO1472" s="35"/>
      <c r="AP1472" s="35"/>
    </row>
    <row r="1473" spans="1:42" hidden="1" x14ac:dyDescent="0.35">
      <c r="A1473" t="s">
        <v>845</v>
      </c>
      <c r="B1473" t="s">
        <v>82</v>
      </c>
      <c r="C1473" t="s">
        <v>13</v>
      </c>
      <c r="D1473">
        <v>40716</v>
      </c>
      <c r="F1473" s="7">
        <v>42648</v>
      </c>
      <c r="G1473" t="s">
        <v>210</v>
      </c>
      <c r="H1473">
        <v>2.23</v>
      </c>
      <c r="J1473" t="s">
        <v>13</v>
      </c>
      <c r="K1473">
        <v>40716</v>
      </c>
      <c r="L1473" t="s">
        <v>15</v>
      </c>
      <c r="M1473" t="s">
        <v>82</v>
      </c>
      <c r="N1473" s="12" t="s">
        <v>249</v>
      </c>
      <c r="O1473" s="12">
        <v>2.23</v>
      </c>
      <c r="P1473" s="46">
        <v>42648</v>
      </c>
      <c r="S1473"/>
      <c r="T1473"/>
      <c r="U1473"/>
      <c r="V1473"/>
      <c r="W1473" s="15"/>
      <c r="X1473" s="15"/>
      <c r="Y1473" s="15"/>
      <c r="Z1473" t="s">
        <v>243</v>
      </c>
      <c r="AB1473" t="s">
        <v>244</v>
      </c>
      <c r="AC1473" s="7">
        <f>P1473</f>
        <v>42648</v>
      </c>
      <c r="AD1473" t="s">
        <v>210</v>
      </c>
      <c r="AF1473" t="str">
        <f>"Cash From "&amp;AI1473</f>
        <v>Cash From Dividend from HPQ - Rh - 40716</v>
      </c>
      <c r="AG1473" s="16">
        <f>O1473</f>
        <v>2.23</v>
      </c>
      <c r="AI1473" t="str">
        <f t="shared" si="91"/>
        <v>Dividend from HPQ - Rh - 40716</v>
      </c>
      <c r="AK1473" s="18"/>
      <c r="AL1473" s="19"/>
      <c r="AM1473" s="20"/>
      <c r="AN1473" s="20"/>
      <c r="AO1473" s="21"/>
      <c r="AP1473" s="22">
        <v>2.58</v>
      </c>
    </row>
    <row r="1474" spans="1:42" hidden="1" x14ac:dyDescent="0.35">
      <c r="A1474" t="s">
        <v>845</v>
      </c>
      <c r="B1474" t="s">
        <v>82</v>
      </c>
      <c r="C1474" t="s">
        <v>13</v>
      </c>
      <c r="D1474">
        <v>40716</v>
      </c>
      <c r="F1474" s="7">
        <v>42648</v>
      </c>
      <c r="G1474" t="s">
        <v>587</v>
      </c>
      <c r="H1474">
        <v>-2.23</v>
      </c>
      <c r="J1474" t="s">
        <v>13</v>
      </c>
      <c r="K1474">
        <v>40716</v>
      </c>
      <c r="L1474" t="s">
        <v>15</v>
      </c>
      <c r="M1474" t="str">
        <f>M1473</f>
        <v>HPQ</v>
      </c>
      <c r="S1474"/>
      <c r="T1474"/>
      <c r="U1474"/>
      <c r="V1474"/>
      <c r="W1474" s="15"/>
      <c r="X1474" s="15"/>
      <c r="Y1474" s="15"/>
      <c r="Z1474" t="s">
        <v>243</v>
      </c>
      <c r="AB1474" t="s">
        <v>244</v>
      </c>
      <c r="AC1474" s="7">
        <f>AC1473</f>
        <v>42648</v>
      </c>
      <c r="AD1474" t="str">
        <f>M1474&amp;" - "&amp;L1474&amp;" - "&amp;J1474&amp;" - "&amp;K1474</f>
        <v>HPQ - Div - Rh - 40716</v>
      </c>
      <c r="AG1474" s="13">
        <f>-AG1473</f>
        <v>-2.23</v>
      </c>
      <c r="AI1474" t="str">
        <f t="shared" si="91"/>
        <v>Dividend from HPQ - Rh - 40716</v>
      </c>
      <c r="AK1474" s="35"/>
      <c r="AL1474" s="35"/>
      <c r="AM1474" s="35"/>
      <c r="AN1474" s="35"/>
      <c r="AO1474" s="35"/>
      <c r="AP1474" s="35"/>
    </row>
    <row r="1475" spans="1:42" hidden="1" x14ac:dyDescent="0.35">
      <c r="A1475" t="s">
        <v>838</v>
      </c>
      <c r="B1475" t="s">
        <v>74</v>
      </c>
      <c r="C1475" t="s">
        <v>13</v>
      </c>
      <c r="D1475">
        <v>40716</v>
      </c>
      <c r="F1475" s="7">
        <v>42649</v>
      </c>
      <c r="G1475" t="s">
        <v>855</v>
      </c>
      <c r="H1475">
        <v>0.14000000000000001</v>
      </c>
      <c r="J1475" t="s">
        <v>13</v>
      </c>
      <c r="K1475">
        <v>40716</v>
      </c>
      <c r="L1475" t="s">
        <v>17</v>
      </c>
      <c r="M1475" t="s">
        <v>74</v>
      </c>
      <c r="S1475"/>
      <c r="T1475"/>
      <c r="U1475"/>
      <c r="V1475"/>
      <c r="W1475" s="15"/>
      <c r="X1475" s="15"/>
      <c r="Y1475" s="15"/>
      <c r="Z1475" t="s">
        <v>243</v>
      </c>
      <c r="AB1475" t="s">
        <v>244</v>
      </c>
      <c r="AC1475" s="7">
        <v>42649</v>
      </c>
      <c r="AD1475" t="str">
        <f>M1475&amp;" - "&amp;L1475&amp;" - "&amp;J1475&amp;" - "&amp;K1475</f>
        <v>QTRH - Foreign Tax Wi - Rh - 40716</v>
      </c>
      <c r="AG1475" s="13">
        <v>0.14000000000000001</v>
      </c>
      <c r="AI1475" t="str">
        <f>"Foreign Tax Withholding for "&amp;M1475&amp;" - "&amp;J1475&amp;" - "&amp;K1475</f>
        <v>Foreign Tax Withholding for QTRH - Rh - 40716</v>
      </c>
      <c r="AK1475" s="35"/>
      <c r="AL1475" s="35"/>
      <c r="AM1475" s="35"/>
      <c r="AN1475" s="35"/>
      <c r="AO1475" s="35"/>
      <c r="AP1475" s="35"/>
    </row>
    <row r="1476" spans="1:42" hidden="1" x14ac:dyDescent="0.35">
      <c r="A1476" t="s">
        <v>838</v>
      </c>
      <c r="B1476" t="s">
        <v>74</v>
      </c>
      <c r="C1476" t="s">
        <v>13</v>
      </c>
      <c r="D1476">
        <v>40716</v>
      </c>
      <c r="F1476" s="7">
        <v>42649</v>
      </c>
      <c r="G1476" t="s">
        <v>210</v>
      </c>
      <c r="H1476">
        <v>-0.14000000000000001</v>
      </c>
      <c r="J1476" t="s">
        <v>13</v>
      </c>
      <c r="K1476">
        <v>40716</v>
      </c>
      <c r="L1476" t="str">
        <f>L1475</f>
        <v>Foreign Tax Wi</v>
      </c>
      <c r="M1476" t="str">
        <f>M1475</f>
        <v>QTRH</v>
      </c>
      <c r="N1476" s="12" t="s">
        <v>249</v>
      </c>
      <c r="S1476"/>
      <c r="T1476"/>
      <c r="U1476"/>
      <c r="V1476"/>
      <c r="W1476" s="15"/>
      <c r="X1476" s="15"/>
      <c r="Y1476" s="15"/>
      <c r="Z1476" t="s">
        <v>243</v>
      </c>
      <c r="AB1476" t="s">
        <v>244</v>
      </c>
      <c r="AC1476" s="7">
        <f>AC1475</f>
        <v>42649</v>
      </c>
      <c r="AD1476" t="s">
        <v>210</v>
      </c>
      <c r="AF1476" t="str">
        <f>"Cash To "&amp;AI1475</f>
        <v>Cash To Foreign Tax Withholding for QTRH - Rh - 40716</v>
      </c>
      <c r="AG1476" s="16">
        <f>-AG1475</f>
        <v>-0.14000000000000001</v>
      </c>
      <c r="AI1476" t="str">
        <f>"Foreign Tax Withholding for "&amp;M1476&amp;" - "&amp;J1476&amp;" - "&amp;K1476</f>
        <v>Foreign Tax Withholding for QTRH - Rh - 40716</v>
      </c>
      <c r="AK1476" s="35"/>
      <c r="AL1476" s="35"/>
      <c r="AM1476" s="35"/>
      <c r="AN1476" s="35"/>
      <c r="AO1476" s="35"/>
      <c r="AP1476" s="35"/>
    </row>
    <row r="1477" spans="1:42" hidden="1" x14ac:dyDescent="0.35">
      <c r="A1477" t="s">
        <v>845</v>
      </c>
      <c r="B1477" t="s">
        <v>74</v>
      </c>
      <c r="C1477" t="s">
        <v>13</v>
      </c>
      <c r="D1477">
        <v>40716</v>
      </c>
      <c r="F1477" s="7">
        <v>42650</v>
      </c>
      <c r="G1477" t="s">
        <v>210</v>
      </c>
      <c r="H1477">
        <v>0.94</v>
      </c>
      <c r="J1477" t="s">
        <v>13</v>
      </c>
      <c r="K1477">
        <v>40716</v>
      </c>
      <c r="L1477" t="s">
        <v>15</v>
      </c>
      <c r="M1477" t="s">
        <v>74</v>
      </c>
      <c r="N1477" s="12" t="s">
        <v>249</v>
      </c>
      <c r="O1477" s="12">
        <v>0.94</v>
      </c>
      <c r="P1477" s="46">
        <v>42650</v>
      </c>
      <c r="S1477"/>
      <c r="T1477"/>
      <c r="U1477"/>
      <c r="V1477"/>
      <c r="W1477" s="15"/>
      <c r="X1477" s="15"/>
      <c r="Y1477" s="15"/>
      <c r="Z1477" t="s">
        <v>243</v>
      </c>
      <c r="AB1477" t="s">
        <v>244</v>
      </c>
      <c r="AC1477" s="7">
        <f>P1477</f>
        <v>42650</v>
      </c>
      <c r="AD1477" t="s">
        <v>210</v>
      </c>
      <c r="AF1477" t="str">
        <f>"Cash From "&amp;AI1477</f>
        <v>Cash From Dividend from QTRH - Rh - 40716</v>
      </c>
      <c r="AG1477" s="16">
        <f>O1477</f>
        <v>0.94</v>
      </c>
      <c r="AI1477" t="str">
        <f t="shared" ref="AI1477:AI1484" si="94">"Dividend from "&amp;M1477&amp;" - "&amp;J1477&amp;" - "&amp;K1477</f>
        <v>Dividend from QTRH - Rh - 40716</v>
      </c>
      <c r="AK1477" s="18"/>
      <c r="AL1477" s="19"/>
      <c r="AM1477" s="20"/>
      <c r="AN1477" s="20"/>
      <c r="AO1477" s="21"/>
      <c r="AP1477" s="22">
        <v>2.58</v>
      </c>
    </row>
    <row r="1478" spans="1:42" hidden="1" x14ac:dyDescent="0.35">
      <c r="A1478" t="s">
        <v>845</v>
      </c>
      <c r="B1478" t="s">
        <v>74</v>
      </c>
      <c r="C1478" t="s">
        <v>13</v>
      </c>
      <c r="D1478">
        <v>40716</v>
      </c>
      <c r="F1478" s="7">
        <v>42650</v>
      </c>
      <c r="G1478" t="s">
        <v>587</v>
      </c>
      <c r="H1478">
        <v>-0.94</v>
      </c>
      <c r="J1478" t="s">
        <v>13</v>
      </c>
      <c r="K1478">
        <v>40716</v>
      </c>
      <c r="L1478" t="s">
        <v>15</v>
      </c>
      <c r="M1478" t="str">
        <f>M1477</f>
        <v>QTRH</v>
      </c>
      <c r="S1478"/>
      <c r="T1478"/>
      <c r="U1478"/>
      <c r="V1478"/>
      <c r="W1478" s="15"/>
      <c r="X1478" s="15"/>
      <c r="Y1478" s="15"/>
      <c r="Z1478" t="s">
        <v>243</v>
      </c>
      <c r="AB1478" t="s">
        <v>244</v>
      </c>
      <c r="AC1478" s="7">
        <f>AC1477</f>
        <v>42650</v>
      </c>
      <c r="AD1478" t="str">
        <f>M1478&amp;" - "&amp;L1478&amp;" - "&amp;J1478&amp;" - "&amp;K1478</f>
        <v>QTRH - Div - Rh - 40716</v>
      </c>
      <c r="AG1478" s="13">
        <f>-AG1477</f>
        <v>-0.94</v>
      </c>
      <c r="AI1478" t="str">
        <f t="shared" si="94"/>
        <v>Dividend from QTRH - Rh - 40716</v>
      </c>
      <c r="AK1478" s="35"/>
      <c r="AL1478" s="35"/>
      <c r="AM1478" s="35"/>
      <c r="AN1478" s="35"/>
      <c r="AO1478" s="35"/>
      <c r="AP1478" s="35"/>
    </row>
    <row r="1479" spans="1:42" hidden="1" x14ac:dyDescent="0.35">
      <c r="A1479" t="s">
        <v>845</v>
      </c>
      <c r="B1479" t="s">
        <v>64</v>
      </c>
      <c r="C1479" t="s">
        <v>12</v>
      </c>
      <c r="D1479">
        <v>22115</v>
      </c>
      <c r="F1479" s="7">
        <v>42657</v>
      </c>
      <c r="G1479" t="s">
        <v>587</v>
      </c>
      <c r="H1479">
        <v>0</v>
      </c>
      <c r="J1479" t="s">
        <v>12</v>
      </c>
      <c r="K1479">
        <v>22115</v>
      </c>
      <c r="L1479" t="s">
        <v>15</v>
      </c>
      <c r="M1479" t="str">
        <f>M1476</f>
        <v>QTRH</v>
      </c>
      <c r="S1479" t="e">
        <f t="shared" ref="S1479:S1484" si="95">SUM(T1479:V1479)</f>
        <v>#VALUE!</v>
      </c>
      <c r="T1479"/>
      <c r="U1479"/>
      <c r="V1479" t="e">
        <f>SUMPRODUCT(--($D$2:M1478=M1479), --($B$2:K1478=52815),$H$2:Q1478)</f>
        <v>#VALUE!</v>
      </c>
      <c r="W1479" s="15"/>
      <c r="X1479" s="15"/>
      <c r="Y1479" s="15"/>
      <c r="Z1479" t="s">
        <v>243</v>
      </c>
      <c r="AB1479" t="s">
        <v>244</v>
      </c>
      <c r="AC1479" s="7">
        <f>AC1476</f>
        <v>42649</v>
      </c>
      <c r="AD1479" t="str">
        <f>M1479&amp;" - "&amp;L1479&amp;" - "&amp;J1479&amp;" - "&amp;K1479</f>
        <v>QTRH - Div - Mt - 22115</v>
      </c>
      <c r="AG1479" s="13">
        <f>-AG1478</f>
        <v>0.94</v>
      </c>
      <c r="AI1479" t="str">
        <f t="shared" si="94"/>
        <v>Dividend from QTRH - Mt - 22115</v>
      </c>
      <c r="AK1479" s="18"/>
      <c r="AL1479" s="19"/>
      <c r="AM1479" s="20"/>
      <c r="AN1479" s="20"/>
      <c r="AO1479" s="21"/>
      <c r="AP1479" s="22"/>
    </row>
    <row r="1480" spans="1:42" hidden="1" x14ac:dyDescent="0.35">
      <c r="A1480" t="s">
        <v>845</v>
      </c>
      <c r="B1480" t="s">
        <v>64</v>
      </c>
      <c r="C1480" t="s">
        <v>12</v>
      </c>
      <c r="D1480">
        <v>22115</v>
      </c>
      <c r="F1480" s="7">
        <v>42657</v>
      </c>
      <c r="G1480" t="s">
        <v>102</v>
      </c>
      <c r="H1480">
        <v>0</v>
      </c>
      <c r="J1480" t="s">
        <v>12</v>
      </c>
      <c r="K1480">
        <v>22115</v>
      </c>
      <c r="L1480" t="s">
        <v>15</v>
      </c>
      <c r="M1480" t="str">
        <f>M1478</f>
        <v>QTRH</v>
      </c>
      <c r="N1480" s="12" t="s">
        <v>249</v>
      </c>
      <c r="R1480" s="13" t="e">
        <f>ROUND(IF(K1480=112414,W1480,IF(K1480=22115,X1480,Y1480))*AP1478,2)</f>
        <v>#VALUE!</v>
      </c>
      <c r="S1480" t="e">
        <f t="shared" si="95"/>
        <v>#VALUE!</v>
      </c>
      <c r="T1480"/>
      <c r="U1480"/>
      <c r="V1480" t="e">
        <f>SUMPRODUCT(--($D$2:M1479=M1480), --($B$2:K1479=52815),$H$2:Q1479)</f>
        <v>#VALUE!</v>
      </c>
      <c r="W1480" s="15" t="e">
        <f>T1480/S1480</f>
        <v>#VALUE!</v>
      </c>
      <c r="X1480" s="15" t="e">
        <f>U1480/S1480</f>
        <v>#VALUE!</v>
      </c>
      <c r="Y1480" s="15" t="e">
        <f>V1480/S1480</f>
        <v>#VALUE!</v>
      </c>
      <c r="Z1480" t="s">
        <v>243</v>
      </c>
      <c r="AB1480" t="s">
        <v>244</v>
      </c>
      <c r="AC1480" s="7">
        <f>AC1478</f>
        <v>42650</v>
      </c>
      <c r="AD1480" t="s">
        <v>102</v>
      </c>
      <c r="AF1480" t="str">
        <f>"Cash From "&amp;AI1480</f>
        <v>Cash From Dividend from QTRH - Mt - 22115</v>
      </c>
      <c r="AG1480" s="16" t="e">
        <f>R1480</f>
        <v>#VALUE!</v>
      </c>
      <c r="AI1480" t="str">
        <f t="shared" si="94"/>
        <v>Dividend from QTRH - Mt - 22115</v>
      </c>
      <c r="AK1480" s="18"/>
      <c r="AL1480" s="19"/>
      <c r="AM1480" s="20"/>
      <c r="AN1480" s="20"/>
      <c r="AO1480" s="21"/>
      <c r="AP1480" s="22"/>
    </row>
    <row r="1481" spans="1:42" hidden="1" x14ac:dyDescent="0.35">
      <c r="A1481" t="s">
        <v>845</v>
      </c>
      <c r="B1481" t="s">
        <v>64</v>
      </c>
      <c r="C1481" t="s">
        <v>12</v>
      </c>
      <c r="D1481">
        <v>52815</v>
      </c>
      <c r="F1481" s="7">
        <v>42657</v>
      </c>
      <c r="G1481" t="s">
        <v>102</v>
      </c>
      <c r="H1481">
        <v>2.4500000000000002</v>
      </c>
      <c r="J1481" t="s">
        <v>12</v>
      </c>
      <c r="K1481">
        <v>52815</v>
      </c>
      <c r="L1481" t="s">
        <v>15</v>
      </c>
      <c r="M1481" t="str">
        <f>M1479</f>
        <v>QTRH</v>
      </c>
      <c r="N1481" s="12" t="s">
        <v>249</v>
      </c>
      <c r="R1481" s="13">
        <f>AP1477-R1477-R1479</f>
        <v>2.58</v>
      </c>
      <c r="S1481" t="e">
        <f t="shared" si="95"/>
        <v>#VALUE!</v>
      </c>
      <c r="T1481"/>
      <c r="U1481"/>
      <c r="V1481" t="e">
        <f>SUMPRODUCT(--($D$2:M1480=M1481), --($B$2:K1480=52815),$H$2:Q1480)</f>
        <v>#VALUE!</v>
      </c>
      <c r="W1481" s="15" t="e">
        <f>T1481/S1481</f>
        <v>#VALUE!</v>
      </c>
      <c r="X1481" s="15" t="e">
        <f>U1481/S1481</f>
        <v>#VALUE!</v>
      </c>
      <c r="Y1481" s="15" t="e">
        <f>V1481/S1481</f>
        <v>#VALUE!</v>
      </c>
      <c r="Z1481" t="s">
        <v>243</v>
      </c>
      <c r="AB1481" t="s">
        <v>244</v>
      </c>
      <c r="AC1481" s="7">
        <f>AC1479</f>
        <v>42649</v>
      </c>
      <c r="AD1481" t="s">
        <v>102</v>
      </c>
      <c r="AF1481" t="str">
        <f>"Cash From "&amp;AI1481</f>
        <v>Cash From Dividend from QTRH - Mt - 52815</v>
      </c>
      <c r="AG1481" s="16">
        <f>R1481</f>
        <v>2.58</v>
      </c>
      <c r="AI1481" t="str">
        <f t="shared" si="94"/>
        <v>Dividend from QTRH - Mt - 52815</v>
      </c>
      <c r="AK1481" s="18"/>
      <c r="AL1481" s="19"/>
      <c r="AM1481" s="20"/>
      <c r="AN1481" s="20"/>
      <c r="AO1481" s="21"/>
      <c r="AP1481" s="22"/>
    </row>
    <row r="1482" spans="1:42" hidden="1" x14ac:dyDescent="0.35">
      <c r="A1482" t="s">
        <v>845</v>
      </c>
      <c r="B1482" t="s">
        <v>64</v>
      </c>
      <c r="C1482" t="s">
        <v>12</v>
      </c>
      <c r="D1482">
        <v>52815</v>
      </c>
      <c r="F1482" s="7">
        <v>42657</v>
      </c>
      <c r="G1482" t="s">
        <v>587</v>
      </c>
      <c r="H1482">
        <v>-2.4500000000000002</v>
      </c>
      <c r="J1482" t="s">
        <v>12</v>
      </c>
      <c r="K1482">
        <v>52815</v>
      </c>
      <c r="L1482" t="s">
        <v>15</v>
      </c>
      <c r="M1482" t="str">
        <f>M1479</f>
        <v>QTRH</v>
      </c>
      <c r="S1482" t="e">
        <f t="shared" si="95"/>
        <v>#VALUE!</v>
      </c>
      <c r="T1482"/>
      <c r="U1482"/>
      <c r="V1482" t="e">
        <f>SUMPRODUCT(--($D$2:M1481=M1482), --($B$2:K1481=52815),$H$2:Q1481)</f>
        <v>#VALUE!</v>
      </c>
      <c r="W1482" s="15"/>
      <c r="X1482" s="15"/>
      <c r="Y1482" s="15"/>
      <c r="Z1482" t="s">
        <v>243</v>
      </c>
      <c r="AB1482" t="s">
        <v>244</v>
      </c>
      <c r="AC1482" s="7">
        <f>AC1479</f>
        <v>42649</v>
      </c>
      <c r="AD1482" t="str">
        <f>M1482&amp;" - "&amp;L1482&amp;" - "&amp;J1482&amp;" - "&amp;K1482</f>
        <v>QTRH - Div - Mt - 52815</v>
      </c>
      <c r="AG1482" s="13">
        <f>-AG1481</f>
        <v>-2.58</v>
      </c>
      <c r="AI1482" t="str">
        <f t="shared" si="94"/>
        <v>Dividend from QTRH - Mt - 52815</v>
      </c>
      <c r="AK1482" s="18"/>
      <c r="AL1482" s="19"/>
      <c r="AM1482" s="20"/>
      <c r="AN1482" s="20"/>
      <c r="AO1482" s="21"/>
      <c r="AP1482" s="22"/>
    </row>
    <row r="1483" spans="1:42" hidden="1" x14ac:dyDescent="0.35">
      <c r="A1483" t="s">
        <v>845</v>
      </c>
      <c r="B1483" t="s">
        <v>64</v>
      </c>
      <c r="C1483" t="s">
        <v>12</v>
      </c>
      <c r="D1483">
        <v>112414</v>
      </c>
      <c r="F1483" s="7">
        <v>42657</v>
      </c>
      <c r="G1483" t="s">
        <v>587</v>
      </c>
      <c r="H1483">
        <v>0</v>
      </c>
      <c r="J1483" t="s">
        <v>12</v>
      </c>
      <c r="K1483">
        <v>112414</v>
      </c>
      <c r="L1483" t="s">
        <v>15</v>
      </c>
      <c r="M1483" t="str">
        <f>M1482</f>
        <v>QTRH</v>
      </c>
      <c r="N1483" s="12">
        <f>AL1482</f>
        <v>0</v>
      </c>
      <c r="O1483" s="12" t="e">
        <f>LEFT(N1483,(FIND(" ",N1483,1)-1))</f>
        <v>#VALUE!</v>
      </c>
      <c r="P1483" s="12" t="e">
        <f>_xlfn.NUMBERVALUE(O1483)=S1483</f>
        <v>#VALUE!</v>
      </c>
      <c r="S1483" t="e">
        <f t="shared" si="95"/>
        <v>#VALUE!</v>
      </c>
      <c r="T1483"/>
      <c r="U1483"/>
      <c r="V1483" t="e">
        <f>SUMPRODUCT(--($D$2:M1482=M1483), --($B$2:K1482=52815),$H$2:Q1482)</f>
        <v>#VALUE!</v>
      </c>
      <c r="W1483" s="15"/>
      <c r="X1483" s="15"/>
      <c r="Y1483" s="15"/>
      <c r="Z1483" t="s">
        <v>243</v>
      </c>
      <c r="AB1483" t="s">
        <v>244</v>
      </c>
      <c r="AC1483" s="7">
        <f>AC1482</f>
        <v>42649</v>
      </c>
      <c r="AD1483" t="str">
        <f>M1483&amp;" - "&amp;L1483&amp;" - "&amp;J1483&amp;" - "&amp;K1483</f>
        <v>QTRH - Div - Mt - 112414</v>
      </c>
      <c r="AG1483" s="13">
        <f>-AG1482</f>
        <v>2.58</v>
      </c>
      <c r="AI1483" t="str">
        <f t="shared" si="94"/>
        <v>Dividend from QTRH - Mt - 112414</v>
      </c>
      <c r="AK1483" s="18"/>
      <c r="AL1483" s="19"/>
      <c r="AM1483" s="20"/>
      <c r="AN1483" s="20"/>
      <c r="AO1483" s="21"/>
      <c r="AP1483" s="22"/>
    </row>
    <row r="1484" spans="1:42" hidden="1" x14ac:dyDescent="0.35">
      <c r="A1484" t="s">
        <v>845</v>
      </c>
      <c r="B1484" t="s">
        <v>64</v>
      </c>
      <c r="C1484" t="s">
        <v>12</v>
      </c>
      <c r="D1484">
        <v>112414</v>
      </c>
      <c r="F1484" s="7">
        <v>42657</v>
      </c>
      <c r="G1484" t="s">
        <v>102</v>
      </c>
      <c r="H1484">
        <v>0</v>
      </c>
      <c r="J1484" t="s">
        <v>12</v>
      </c>
      <c r="K1484">
        <v>112414</v>
      </c>
      <c r="L1484" t="s">
        <v>15</v>
      </c>
      <c r="M1484" t="s">
        <v>64</v>
      </c>
      <c r="N1484" s="12" t="s">
        <v>249</v>
      </c>
      <c r="R1484" s="13" t="e">
        <f>ROUND(IF(K1484=112414,W1484,IF(K1484=22115,X1484,Y1484))*AP1484,2)</f>
        <v>#VALUE!</v>
      </c>
      <c r="S1484" t="e">
        <f t="shared" si="95"/>
        <v>#VALUE!</v>
      </c>
      <c r="T1484"/>
      <c r="U1484"/>
      <c r="V1484" t="e">
        <f>SUMPRODUCT(--($D$2:M1483=M1484), --($B$2:K1483=52815),$H$2:Q1483)</f>
        <v>#VALUE!</v>
      </c>
      <c r="W1484" s="15" t="e">
        <f>T1484/S1484</f>
        <v>#VALUE!</v>
      </c>
      <c r="X1484" s="15" t="e">
        <f>U1484/S1484</f>
        <v>#VALUE!</v>
      </c>
      <c r="Y1484" s="15" t="e">
        <f>V1484/S1484</f>
        <v>#VALUE!</v>
      </c>
      <c r="Z1484" t="s">
        <v>243</v>
      </c>
      <c r="AB1484" t="s">
        <v>244</v>
      </c>
      <c r="AC1484" s="7">
        <f>AK1484</f>
        <v>42657</v>
      </c>
      <c r="AD1484" t="s">
        <v>102</v>
      </c>
      <c r="AF1484" t="str">
        <f>"Cash From "&amp;AI1484</f>
        <v>Cash From Dividend from CPLA - Mt - 112414</v>
      </c>
      <c r="AG1484" s="16" t="e">
        <f>R1484</f>
        <v>#VALUE!</v>
      </c>
      <c r="AI1484" t="str">
        <f t="shared" si="94"/>
        <v>Dividend from CPLA - Mt - 112414</v>
      </c>
      <c r="AK1484" s="18">
        <v>42657</v>
      </c>
      <c r="AL1484" s="19" t="s">
        <v>524</v>
      </c>
      <c r="AM1484" s="20" t="s">
        <v>328</v>
      </c>
      <c r="AN1484" s="20" t="s">
        <v>329</v>
      </c>
      <c r="AO1484" s="21" t="s">
        <v>329</v>
      </c>
      <c r="AP1484" s="22">
        <v>2.4500000000000002</v>
      </c>
    </row>
    <row r="1485" spans="1:42" hidden="1" x14ac:dyDescent="0.35">
      <c r="A1485" t="s">
        <v>842</v>
      </c>
      <c r="B1485" t="s">
        <v>92</v>
      </c>
      <c r="C1485" t="s">
        <v>13</v>
      </c>
      <c r="D1485">
        <v>40716</v>
      </c>
      <c r="F1485" s="7">
        <v>42663</v>
      </c>
      <c r="G1485" t="s">
        <v>210</v>
      </c>
      <c r="H1485">
        <v>12.91</v>
      </c>
      <c r="J1485" t="s">
        <v>13</v>
      </c>
      <c r="K1485">
        <v>40716</v>
      </c>
      <c r="L1485" t="s">
        <v>19</v>
      </c>
      <c r="M1485" t="s">
        <v>92</v>
      </c>
      <c r="N1485" s="12" t="s">
        <v>249</v>
      </c>
      <c r="O1485" s="12">
        <v>12.91</v>
      </c>
      <c r="P1485" s="46">
        <v>42663</v>
      </c>
      <c r="S1485"/>
      <c r="T1485"/>
      <c r="U1485"/>
      <c r="V1485"/>
      <c r="W1485" s="15"/>
      <c r="X1485" s="15"/>
      <c r="Y1485" s="15"/>
      <c r="Z1485" t="s">
        <v>243</v>
      </c>
      <c r="AB1485" t="s">
        <v>244</v>
      </c>
      <c r="AC1485" s="7">
        <f>P1485</f>
        <v>42663</v>
      </c>
      <c r="AD1485" t="s">
        <v>210</v>
      </c>
      <c r="AF1485" t="str">
        <f>"Cash From "&amp;AI1485</f>
        <v>Cash From Net Royalty from BPT - Rh - 40716</v>
      </c>
      <c r="AG1485" s="16">
        <f>O1485</f>
        <v>12.91</v>
      </c>
      <c r="AI1485" t="str">
        <f>"Net Royalty from "&amp;M1485&amp;" - "&amp;J1485&amp;" - "&amp;K1485</f>
        <v>Net Royalty from BPT - Rh - 40716</v>
      </c>
      <c r="AK1485" s="18"/>
      <c r="AL1485" s="19"/>
      <c r="AM1485" s="20"/>
      <c r="AN1485" s="20"/>
      <c r="AO1485" s="21"/>
      <c r="AP1485" s="22">
        <v>2.58</v>
      </c>
    </row>
    <row r="1486" spans="1:42" hidden="1" x14ac:dyDescent="0.35">
      <c r="A1486" t="s">
        <v>842</v>
      </c>
      <c r="B1486" t="s">
        <v>92</v>
      </c>
      <c r="C1486" t="s">
        <v>13</v>
      </c>
      <c r="D1486">
        <v>40716</v>
      </c>
      <c r="F1486" s="7">
        <v>42663</v>
      </c>
      <c r="G1486" t="s">
        <v>627</v>
      </c>
      <c r="H1486">
        <v>-12.91</v>
      </c>
      <c r="J1486" t="s">
        <v>13</v>
      </c>
      <c r="K1486">
        <v>40716</v>
      </c>
      <c r="L1486" t="s">
        <v>19</v>
      </c>
      <c r="M1486" t="str">
        <f>M1485</f>
        <v>BPT</v>
      </c>
      <c r="S1486"/>
      <c r="T1486"/>
      <c r="U1486"/>
      <c r="V1486"/>
      <c r="W1486" s="15"/>
      <c r="X1486" s="15"/>
      <c r="Y1486" s="15"/>
      <c r="Z1486" t="s">
        <v>243</v>
      </c>
      <c r="AB1486" t="s">
        <v>244</v>
      </c>
      <c r="AC1486" s="7">
        <f>AC1485</f>
        <v>42663</v>
      </c>
      <c r="AD1486" t="str">
        <f>M1486&amp;" - "&amp;L1486&amp;" - "&amp;J1486&amp;" - "&amp;K1486</f>
        <v>BPT - Net Royalty - Rh - 40716</v>
      </c>
      <c r="AG1486" s="13">
        <f>-AG1485</f>
        <v>-12.91</v>
      </c>
      <c r="AI1486" t="str">
        <f>"Net Royalty from "&amp;M1486&amp;" - "&amp;J1486&amp;" - "&amp;K1486</f>
        <v>Net Royalty from BPT - Rh - 40716</v>
      </c>
      <c r="AK1486" s="35"/>
      <c r="AL1486" s="35"/>
      <c r="AM1486" s="35"/>
      <c r="AN1486" s="35"/>
      <c r="AO1486" s="35"/>
      <c r="AP1486" s="35"/>
    </row>
    <row r="1487" spans="1:42" hidden="1" x14ac:dyDescent="0.35">
      <c r="A1487" t="s">
        <v>317</v>
      </c>
      <c r="C1487" t="s">
        <v>12</v>
      </c>
      <c r="F1487" s="7">
        <v>42667</v>
      </c>
      <c r="G1487" t="s">
        <v>101</v>
      </c>
      <c r="H1487">
        <v>12.28</v>
      </c>
      <c r="S1487"/>
      <c r="T1487"/>
      <c r="U1487"/>
      <c r="V1487"/>
      <c r="W1487" s="15"/>
      <c r="X1487" s="15"/>
      <c r="Y1487" s="15"/>
      <c r="Z1487" t="s">
        <v>243</v>
      </c>
      <c r="AB1487" t="s">
        <v>244</v>
      </c>
      <c r="AC1487" s="7">
        <f>AC1486</f>
        <v>42663</v>
      </c>
      <c r="AD1487" t="s">
        <v>101</v>
      </c>
      <c r="AG1487" s="13">
        <f>-AG1486</f>
        <v>12.91</v>
      </c>
      <c r="AI1487" t="s">
        <v>318</v>
      </c>
      <c r="AK1487" s="18"/>
      <c r="AL1487" s="19"/>
      <c r="AM1487" s="20"/>
      <c r="AN1487" s="20"/>
      <c r="AO1487" s="21"/>
      <c r="AP1487" s="22"/>
    </row>
    <row r="1488" spans="1:42" hidden="1" x14ac:dyDescent="0.35">
      <c r="A1488" t="s">
        <v>317</v>
      </c>
      <c r="C1488" t="s">
        <v>12</v>
      </c>
      <c r="F1488" s="7">
        <v>42667</v>
      </c>
      <c r="G1488" t="s">
        <v>102</v>
      </c>
      <c r="H1488">
        <v>-12.28</v>
      </c>
      <c r="S1488"/>
      <c r="T1488"/>
      <c r="U1488"/>
      <c r="V1488"/>
      <c r="W1488" s="15"/>
      <c r="X1488" s="15"/>
      <c r="Y1488" s="15"/>
      <c r="Z1488" t="s">
        <v>243</v>
      </c>
      <c r="AB1488" t="s">
        <v>244</v>
      </c>
      <c r="AC1488" s="7">
        <f>AK1488</f>
        <v>42667</v>
      </c>
      <c r="AD1488" t="s">
        <v>102</v>
      </c>
      <c r="AF1488" t="s">
        <v>317</v>
      </c>
      <c r="AG1488" s="13">
        <f>AP1488</f>
        <v>-12.28</v>
      </c>
      <c r="AI1488" t="s">
        <v>318</v>
      </c>
      <c r="AK1488" s="18">
        <v>42667</v>
      </c>
      <c r="AL1488" s="19" t="s">
        <v>344</v>
      </c>
      <c r="AM1488" s="20" t="s">
        <v>345</v>
      </c>
      <c r="AN1488" s="20" t="s">
        <v>329</v>
      </c>
      <c r="AO1488" s="21" t="s">
        <v>329</v>
      </c>
      <c r="AP1488" s="22">
        <v>-12.28</v>
      </c>
    </row>
    <row r="1489" spans="1:42" hidden="1" x14ac:dyDescent="0.35">
      <c r="A1489" t="s">
        <v>845</v>
      </c>
      <c r="B1489" t="s">
        <v>30</v>
      </c>
      <c r="C1489" t="s">
        <v>12</v>
      </c>
      <c r="D1489">
        <v>22115</v>
      </c>
      <c r="F1489" s="7">
        <v>42669</v>
      </c>
      <c r="G1489" t="s">
        <v>587</v>
      </c>
      <c r="H1489">
        <v>0</v>
      </c>
      <c r="J1489" t="s">
        <v>12</v>
      </c>
      <c r="K1489">
        <v>22115</v>
      </c>
      <c r="L1489" t="s">
        <v>15</v>
      </c>
      <c r="M1489" t="str">
        <f>M1486</f>
        <v>BPT</v>
      </c>
      <c r="S1489" t="e">
        <f t="shared" ref="S1489:S1500" si="96">SUM(T1489:V1489)</f>
        <v>#VALUE!</v>
      </c>
      <c r="T1489"/>
      <c r="U1489"/>
      <c r="V1489" t="e">
        <f>SUMPRODUCT(--($D$2:M1488=M1489), --($B$2:K1488=52815),$H$2:Q1488)</f>
        <v>#VALUE!</v>
      </c>
      <c r="W1489" s="15"/>
      <c r="X1489" s="15"/>
      <c r="Y1489" s="15"/>
      <c r="Z1489" t="s">
        <v>243</v>
      </c>
      <c r="AB1489" t="s">
        <v>244</v>
      </c>
      <c r="AC1489" s="7">
        <f>AC1486</f>
        <v>42663</v>
      </c>
      <c r="AD1489" t="str">
        <f>M1489&amp;" - "&amp;L1489&amp;" - "&amp;J1489&amp;" - "&amp;K1489</f>
        <v>BPT - Div - Mt - 22115</v>
      </c>
      <c r="AG1489" s="13">
        <f>-AG1488</f>
        <v>12.28</v>
      </c>
      <c r="AI1489" t="str">
        <f t="shared" ref="AI1489:AI1502" si="97">"Dividend from "&amp;M1489&amp;" - "&amp;J1489&amp;" - "&amp;K1489</f>
        <v>Dividend from BPT - Mt - 22115</v>
      </c>
      <c r="AK1489" s="18"/>
      <c r="AL1489" s="19"/>
      <c r="AM1489" s="20"/>
      <c r="AN1489" s="20"/>
      <c r="AO1489" s="21"/>
      <c r="AP1489" s="22"/>
    </row>
    <row r="1490" spans="1:42" hidden="1" x14ac:dyDescent="0.35">
      <c r="A1490" t="s">
        <v>845</v>
      </c>
      <c r="B1490" t="s">
        <v>30</v>
      </c>
      <c r="C1490" t="s">
        <v>12</v>
      </c>
      <c r="D1490">
        <v>22115</v>
      </c>
      <c r="F1490" s="7">
        <v>42669</v>
      </c>
      <c r="G1490" t="s">
        <v>102</v>
      </c>
      <c r="H1490">
        <v>0</v>
      </c>
      <c r="J1490" t="s">
        <v>12</v>
      </c>
      <c r="K1490">
        <v>22115</v>
      </c>
      <c r="L1490" t="s">
        <v>15</v>
      </c>
      <c r="M1490">
        <f>M1488</f>
        <v>0</v>
      </c>
      <c r="N1490" s="12" t="s">
        <v>249</v>
      </c>
      <c r="R1490" s="13" t="e">
        <f>ROUND(IF(K1490=112414,W1490,IF(K1490=22115,X1490,Y1490))*AP1488,2)</f>
        <v>#VALUE!</v>
      </c>
      <c r="S1490" t="e">
        <f t="shared" si="96"/>
        <v>#VALUE!</v>
      </c>
      <c r="T1490"/>
      <c r="U1490"/>
      <c r="V1490" t="e">
        <f>SUMPRODUCT(--($D$2:M1489=M1490), --($B$2:K1489=52815),$H$2:Q1489)</f>
        <v>#VALUE!</v>
      </c>
      <c r="W1490" s="15" t="e">
        <f>T1490/S1490</f>
        <v>#VALUE!</v>
      </c>
      <c r="X1490" s="15" t="e">
        <f>U1490/S1490</f>
        <v>#VALUE!</v>
      </c>
      <c r="Y1490" s="15" t="e">
        <f>V1490/S1490</f>
        <v>#VALUE!</v>
      </c>
      <c r="Z1490" t="s">
        <v>243</v>
      </c>
      <c r="AB1490" t="s">
        <v>244</v>
      </c>
      <c r="AC1490" s="7">
        <f>AC1488</f>
        <v>42667</v>
      </c>
      <c r="AD1490" t="s">
        <v>102</v>
      </c>
      <c r="AF1490" t="str">
        <f>"Cash From "&amp;AI1490</f>
        <v>Cash From Dividend from 0 - Mt - 22115</v>
      </c>
      <c r="AG1490" s="16" t="e">
        <f>R1490</f>
        <v>#VALUE!</v>
      </c>
      <c r="AI1490" t="str">
        <f t="shared" si="97"/>
        <v>Dividend from 0 - Mt - 22115</v>
      </c>
      <c r="AK1490" s="18"/>
      <c r="AL1490" s="19"/>
      <c r="AM1490" s="20"/>
      <c r="AN1490" s="20"/>
      <c r="AO1490" s="21"/>
      <c r="AP1490" s="22"/>
    </row>
    <row r="1491" spans="1:42" hidden="1" x14ac:dyDescent="0.35">
      <c r="A1491" t="s">
        <v>845</v>
      </c>
      <c r="B1491" t="s">
        <v>35</v>
      </c>
      <c r="C1491" t="s">
        <v>12</v>
      </c>
      <c r="D1491">
        <v>22115</v>
      </c>
      <c r="F1491" s="7">
        <v>42669</v>
      </c>
      <c r="G1491" t="s">
        <v>587</v>
      </c>
      <c r="H1491">
        <v>0</v>
      </c>
      <c r="J1491" t="s">
        <v>12</v>
      </c>
      <c r="K1491">
        <v>22115</v>
      </c>
      <c r="L1491" t="s">
        <v>15</v>
      </c>
      <c r="M1491">
        <f>M1488</f>
        <v>0</v>
      </c>
      <c r="S1491" t="e">
        <f t="shared" si="96"/>
        <v>#VALUE!</v>
      </c>
      <c r="T1491"/>
      <c r="U1491"/>
      <c r="V1491" t="e">
        <f>SUMPRODUCT(--($D$2:M1490=M1491), --($B$2:K1490=52815),$H$2:Q1490)</f>
        <v>#VALUE!</v>
      </c>
      <c r="W1491" s="15"/>
      <c r="X1491" s="15"/>
      <c r="Y1491" s="15"/>
      <c r="Z1491" t="s">
        <v>243</v>
      </c>
      <c r="AB1491" t="s">
        <v>244</v>
      </c>
      <c r="AC1491" s="7">
        <f>AC1488</f>
        <v>42667</v>
      </c>
      <c r="AD1491" t="str">
        <f>M1491&amp;" - "&amp;L1491&amp;" - "&amp;J1491&amp;" - "&amp;K1491</f>
        <v>0 - Div - Mt - 22115</v>
      </c>
      <c r="AG1491" s="13" t="e">
        <f>-AG1490</f>
        <v>#VALUE!</v>
      </c>
      <c r="AI1491" t="str">
        <f t="shared" si="97"/>
        <v>Dividend from 0 - Mt - 22115</v>
      </c>
      <c r="AK1491" s="18"/>
      <c r="AL1491" s="19"/>
      <c r="AM1491" s="20"/>
      <c r="AN1491" s="20"/>
      <c r="AO1491" s="21"/>
      <c r="AP1491" s="22"/>
    </row>
    <row r="1492" spans="1:42" hidden="1" x14ac:dyDescent="0.35">
      <c r="A1492" t="s">
        <v>845</v>
      </c>
      <c r="B1492" t="s">
        <v>35</v>
      </c>
      <c r="C1492" t="s">
        <v>12</v>
      </c>
      <c r="D1492">
        <v>22115</v>
      </c>
      <c r="F1492" s="7">
        <v>42669</v>
      </c>
      <c r="G1492" t="s">
        <v>102</v>
      </c>
      <c r="H1492">
        <v>0</v>
      </c>
      <c r="J1492" t="s">
        <v>12</v>
      </c>
      <c r="K1492">
        <v>22115</v>
      </c>
      <c r="L1492" t="s">
        <v>15</v>
      </c>
      <c r="M1492">
        <f>M1490</f>
        <v>0</v>
      </c>
      <c r="N1492" s="12" t="s">
        <v>249</v>
      </c>
      <c r="R1492" s="13" t="e">
        <f>ROUND(IF(K1492=112414,W1492,IF(K1492=22115,X1492,Y1492))*AP1490,2)</f>
        <v>#VALUE!</v>
      </c>
      <c r="S1492" t="e">
        <f t="shared" si="96"/>
        <v>#VALUE!</v>
      </c>
      <c r="T1492"/>
      <c r="U1492"/>
      <c r="V1492" t="e">
        <f>SUMPRODUCT(--($D$2:M1491=M1492), --($B$2:K1491=52815),$H$2:Q1491)</f>
        <v>#VALUE!</v>
      </c>
      <c r="W1492" s="15" t="e">
        <f>T1492/S1492</f>
        <v>#VALUE!</v>
      </c>
      <c r="X1492" s="15" t="e">
        <f>U1492/S1492</f>
        <v>#VALUE!</v>
      </c>
      <c r="Y1492" s="15" t="e">
        <f>V1492/S1492</f>
        <v>#VALUE!</v>
      </c>
      <c r="Z1492" t="s">
        <v>243</v>
      </c>
      <c r="AB1492" t="s">
        <v>244</v>
      </c>
      <c r="AC1492" s="7">
        <f>AC1490</f>
        <v>42667</v>
      </c>
      <c r="AD1492" t="s">
        <v>102</v>
      </c>
      <c r="AF1492" t="str">
        <f>"Cash From "&amp;AI1492</f>
        <v>Cash From Dividend from 0 - Mt - 22115</v>
      </c>
      <c r="AG1492" s="16" t="e">
        <f>R1492</f>
        <v>#VALUE!</v>
      </c>
      <c r="AI1492" t="str">
        <f t="shared" si="97"/>
        <v>Dividend from 0 - Mt - 22115</v>
      </c>
      <c r="AK1492" s="18"/>
      <c r="AL1492" s="19"/>
      <c r="AM1492" s="20"/>
      <c r="AN1492" s="20"/>
      <c r="AO1492" s="21"/>
      <c r="AP1492" s="22"/>
    </row>
    <row r="1493" spans="1:42" hidden="1" x14ac:dyDescent="0.35">
      <c r="A1493" t="s">
        <v>845</v>
      </c>
      <c r="B1493" t="s">
        <v>30</v>
      </c>
      <c r="C1493" t="s">
        <v>12</v>
      </c>
      <c r="D1493">
        <v>52815</v>
      </c>
      <c r="F1493" s="7">
        <v>42669</v>
      </c>
      <c r="G1493" t="s">
        <v>102</v>
      </c>
      <c r="H1493">
        <v>2.99</v>
      </c>
      <c r="J1493" t="s">
        <v>12</v>
      </c>
      <c r="K1493">
        <v>52815</v>
      </c>
      <c r="L1493" t="s">
        <v>15</v>
      </c>
      <c r="M1493">
        <f>M1491</f>
        <v>0</v>
      </c>
      <c r="N1493" s="12" t="s">
        <v>249</v>
      </c>
      <c r="R1493" s="13">
        <f>AP1489-R1489-R1491</f>
        <v>0</v>
      </c>
      <c r="S1493" t="e">
        <f t="shared" si="96"/>
        <v>#VALUE!</v>
      </c>
      <c r="T1493"/>
      <c r="U1493"/>
      <c r="V1493" t="e">
        <f>SUMPRODUCT(--($D$2:M1492=M1493), --($B$2:K1492=52815),$H$2:Q1492)</f>
        <v>#VALUE!</v>
      </c>
      <c r="W1493" s="15" t="e">
        <f>T1493/S1493</f>
        <v>#VALUE!</v>
      </c>
      <c r="X1493" s="15" t="e">
        <f>U1493/S1493</f>
        <v>#VALUE!</v>
      </c>
      <c r="Y1493" s="15" t="e">
        <f>V1493/S1493</f>
        <v>#VALUE!</v>
      </c>
      <c r="Z1493" t="s">
        <v>243</v>
      </c>
      <c r="AB1493" t="s">
        <v>244</v>
      </c>
      <c r="AC1493" s="7">
        <f>AC1491</f>
        <v>42667</v>
      </c>
      <c r="AD1493" t="s">
        <v>102</v>
      </c>
      <c r="AF1493" t="str">
        <f>"Cash From "&amp;AI1493</f>
        <v>Cash From Dividend from 0 - Mt - 52815</v>
      </c>
      <c r="AG1493" s="16">
        <f>R1493</f>
        <v>0</v>
      </c>
      <c r="AI1493" t="str">
        <f t="shared" si="97"/>
        <v>Dividend from 0 - Mt - 52815</v>
      </c>
      <c r="AK1493" s="18"/>
      <c r="AL1493" s="19"/>
      <c r="AM1493" s="20"/>
      <c r="AN1493" s="20"/>
      <c r="AO1493" s="21"/>
      <c r="AP1493" s="22"/>
    </row>
    <row r="1494" spans="1:42" hidden="1" x14ac:dyDescent="0.35">
      <c r="A1494" t="s">
        <v>845</v>
      </c>
      <c r="B1494" t="s">
        <v>30</v>
      </c>
      <c r="C1494" t="s">
        <v>12</v>
      </c>
      <c r="D1494">
        <v>52815</v>
      </c>
      <c r="F1494" s="7">
        <v>42669</v>
      </c>
      <c r="G1494" t="s">
        <v>587</v>
      </c>
      <c r="H1494">
        <v>-2.99</v>
      </c>
      <c r="J1494" t="s">
        <v>12</v>
      </c>
      <c r="K1494">
        <v>52815</v>
      </c>
      <c r="L1494" t="s">
        <v>15</v>
      </c>
      <c r="M1494">
        <f>M1491</f>
        <v>0</v>
      </c>
      <c r="S1494" t="e">
        <f t="shared" si="96"/>
        <v>#VALUE!</v>
      </c>
      <c r="T1494"/>
      <c r="U1494"/>
      <c r="V1494" t="e">
        <f>SUMPRODUCT(--($D$2:M1493=M1494), --($B$2:K1493=52815),$H$2:Q1493)</f>
        <v>#VALUE!</v>
      </c>
      <c r="W1494" s="15"/>
      <c r="X1494" s="15"/>
      <c r="Y1494" s="15"/>
      <c r="Z1494" t="s">
        <v>243</v>
      </c>
      <c r="AB1494" t="s">
        <v>244</v>
      </c>
      <c r="AC1494" s="7">
        <f>AC1491</f>
        <v>42667</v>
      </c>
      <c r="AD1494" t="str">
        <f>M1494&amp;" - "&amp;L1494&amp;" - "&amp;J1494&amp;" - "&amp;K1494</f>
        <v>0 - Div - Mt - 52815</v>
      </c>
      <c r="AG1494" s="13">
        <f>-AG1493</f>
        <v>0</v>
      </c>
      <c r="AI1494" t="str">
        <f t="shared" si="97"/>
        <v>Dividend from 0 - Mt - 52815</v>
      </c>
      <c r="AK1494" s="18"/>
      <c r="AL1494" s="19"/>
      <c r="AM1494" s="20"/>
      <c r="AN1494" s="20"/>
      <c r="AO1494" s="21"/>
      <c r="AP1494" s="22"/>
    </row>
    <row r="1495" spans="1:42" hidden="1" x14ac:dyDescent="0.35">
      <c r="A1495" t="s">
        <v>845</v>
      </c>
      <c r="B1495" t="s">
        <v>35</v>
      </c>
      <c r="C1495" t="s">
        <v>12</v>
      </c>
      <c r="D1495">
        <v>52815</v>
      </c>
      <c r="F1495" s="7">
        <v>42669</v>
      </c>
      <c r="G1495" t="s">
        <v>102</v>
      </c>
      <c r="H1495">
        <v>1.74</v>
      </c>
      <c r="J1495" t="s">
        <v>12</v>
      </c>
      <c r="K1495">
        <v>52815</v>
      </c>
      <c r="L1495" t="s">
        <v>15</v>
      </c>
      <c r="M1495">
        <f>M1493</f>
        <v>0</v>
      </c>
      <c r="N1495" s="12" t="s">
        <v>249</v>
      </c>
      <c r="R1495" s="13">
        <f>AP1491-R1491-R1493</f>
        <v>0</v>
      </c>
      <c r="S1495" t="e">
        <f t="shared" si="96"/>
        <v>#VALUE!</v>
      </c>
      <c r="T1495"/>
      <c r="U1495"/>
      <c r="V1495" t="e">
        <f>SUMPRODUCT(--($D$2:M1494=M1495), --($B$2:K1494=52815),$H$2:Q1494)</f>
        <v>#VALUE!</v>
      </c>
      <c r="W1495" s="15" t="e">
        <f>T1495/S1495</f>
        <v>#VALUE!</v>
      </c>
      <c r="X1495" s="15" t="e">
        <f>U1495/S1495</f>
        <v>#VALUE!</v>
      </c>
      <c r="Y1495" s="15" t="e">
        <f>V1495/S1495</f>
        <v>#VALUE!</v>
      </c>
      <c r="Z1495" t="s">
        <v>243</v>
      </c>
      <c r="AB1495" t="s">
        <v>244</v>
      </c>
      <c r="AC1495" s="7">
        <f>AC1493</f>
        <v>42667</v>
      </c>
      <c r="AD1495" t="s">
        <v>102</v>
      </c>
      <c r="AF1495" t="str">
        <f>"Cash From "&amp;AI1495</f>
        <v>Cash From Dividend from 0 - Mt - 52815</v>
      </c>
      <c r="AG1495" s="16">
        <f>R1495</f>
        <v>0</v>
      </c>
      <c r="AI1495" t="str">
        <f t="shared" si="97"/>
        <v>Dividend from 0 - Mt - 52815</v>
      </c>
      <c r="AK1495" s="18"/>
      <c r="AL1495" s="19"/>
      <c r="AM1495" s="20"/>
      <c r="AN1495" s="20"/>
      <c r="AO1495" s="21"/>
      <c r="AP1495" s="22"/>
    </row>
    <row r="1496" spans="1:42" hidden="1" x14ac:dyDescent="0.35">
      <c r="A1496" t="s">
        <v>845</v>
      </c>
      <c r="B1496" t="s">
        <v>35</v>
      </c>
      <c r="C1496" t="s">
        <v>12</v>
      </c>
      <c r="D1496">
        <v>52815</v>
      </c>
      <c r="F1496" s="7">
        <v>42669</v>
      </c>
      <c r="G1496" t="s">
        <v>587</v>
      </c>
      <c r="H1496">
        <v>-1.74</v>
      </c>
      <c r="J1496" t="s">
        <v>12</v>
      </c>
      <c r="K1496">
        <v>52815</v>
      </c>
      <c r="L1496" t="s">
        <v>15</v>
      </c>
      <c r="M1496">
        <f>M1493</f>
        <v>0</v>
      </c>
      <c r="S1496" t="e">
        <f t="shared" si="96"/>
        <v>#VALUE!</v>
      </c>
      <c r="T1496"/>
      <c r="U1496"/>
      <c r="V1496" t="e">
        <f>SUMPRODUCT(--($D$2:M1495=M1496), --($B$2:K1495=52815),$H$2:Q1495)</f>
        <v>#VALUE!</v>
      </c>
      <c r="W1496" s="15"/>
      <c r="X1496" s="15"/>
      <c r="Y1496" s="15"/>
      <c r="Z1496" t="s">
        <v>243</v>
      </c>
      <c r="AB1496" t="s">
        <v>244</v>
      </c>
      <c r="AC1496" s="7">
        <f>AC1493</f>
        <v>42667</v>
      </c>
      <c r="AD1496" t="str">
        <f>M1496&amp;" - "&amp;L1496&amp;" - "&amp;J1496&amp;" - "&amp;K1496</f>
        <v>0 - Div - Mt - 52815</v>
      </c>
      <c r="AG1496" s="13">
        <f>-AG1495</f>
        <v>0</v>
      </c>
      <c r="AI1496" t="str">
        <f t="shared" si="97"/>
        <v>Dividend from 0 - Mt - 52815</v>
      </c>
      <c r="AK1496" s="18"/>
      <c r="AL1496" s="19"/>
      <c r="AM1496" s="20"/>
      <c r="AN1496" s="20"/>
      <c r="AO1496" s="21"/>
      <c r="AP1496" s="22"/>
    </row>
    <row r="1497" spans="1:42" hidden="1" x14ac:dyDescent="0.35">
      <c r="A1497" t="s">
        <v>845</v>
      </c>
      <c r="B1497" t="s">
        <v>30</v>
      </c>
      <c r="C1497" t="s">
        <v>12</v>
      </c>
      <c r="D1497">
        <v>112414</v>
      </c>
      <c r="F1497" s="7">
        <v>42669</v>
      </c>
      <c r="G1497" t="s">
        <v>587</v>
      </c>
      <c r="H1497">
        <v>0</v>
      </c>
      <c r="J1497" t="s">
        <v>12</v>
      </c>
      <c r="K1497">
        <v>112414</v>
      </c>
      <c r="L1497" t="s">
        <v>15</v>
      </c>
      <c r="M1497">
        <f>M1496</f>
        <v>0</v>
      </c>
      <c r="N1497" s="12">
        <f>AL1496</f>
        <v>0</v>
      </c>
      <c r="O1497" s="12" t="e">
        <f>LEFT(N1497,(FIND(" ",N1497,1)-1))</f>
        <v>#VALUE!</v>
      </c>
      <c r="P1497" s="12" t="e">
        <f>_xlfn.NUMBERVALUE(O1497)=S1497</f>
        <v>#VALUE!</v>
      </c>
      <c r="S1497" t="e">
        <f t="shared" si="96"/>
        <v>#VALUE!</v>
      </c>
      <c r="T1497"/>
      <c r="U1497"/>
      <c r="V1497" t="e">
        <f>SUMPRODUCT(--($D$2:M1496=M1497), --($B$2:K1496=52815),$H$2:Q1496)</f>
        <v>#VALUE!</v>
      </c>
      <c r="W1497" s="15"/>
      <c r="X1497" s="15"/>
      <c r="Y1497" s="15"/>
      <c r="Z1497" t="s">
        <v>243</v>
      </c>
      <c r="AB1497" t="s">
        <v>244</v>
      </c>
      <c r="AC1497" s="7">
        <f>AC1496</f>
        <v>42667</v>
      </c>
      <c r="AD1497" t="str">
        <f>M1497&amp;" - "&amp;L1497&amp;" - "&amp;J1497&amp;" - "&amp;K1497</f>
        <v>0 - Div - Mt - 112414</v>
      </c>
      <c r="AG1497" s="13">
        <f>-AG1496</f>
        <v>0</v>
      </c>
      <c r="AI1497" t="str">
        <f t="shared" si="97"/>
        <v>Dividend from 0 - Mt - 112414</v>
      </c>
      <c r="AK1497" s="18"/>
      <c r="AL1497" s="19"/>
      <c r="AM1497" s="20"/>
      <c r="AN1497" s="20"/>
      <c r="AO1497" s="21"/>
      <c r="AP1497" s="22"/>
    </row>
    <row r="1498" spans="1:42" hidden="1" x14ac:dyDescent="0.35">
      <c r="A1498" t="s">
        <v>845</v>
      </c>
      <c r="B1498" t="s">
        <v>30</v>
      </c>
      <c r="C1498" t="s">
        <v>12</v>
      </c>
      <c r="D1498">
        <v>112414</v>
      </c>
      <c r="F1498" s="7">
        <v>42669</v>
      </c>
      <c r="G1498" t="s">
        <v>102</v>
      </c>
      <c r="H1498">
        <v>0</v>
      </c>
      <c r="J1498" t="s">
        <v>12</v>
      </c>
      <c r="K1498">
        <v>112414</v>
      </c>
      <c r="L1498" t="s">
        <v>15</v>
      </c>
      <c r="M1498" t="s">
        <v>30</v>
      </c>
      <c r="N1498" s="12" t="s">
        <v>249</v>
      </c>
      <c r="R1498" s="13" t="e">
        <f>ROUND(IF(K1498=112414,W1498,IF(K1498=22115,X1498,Y1498))*AP1498,2)</f>
        <v>#VALUE!</v>
      </c>
      <c r="S1498" t="e">
        <f t="shared" si="96"/>
        <v>#VALUE!</v>
      </c>
      <c r="T1498"/>
      <c r="U1498"/>
      <c r="V1498" t="e">
        <f>SUMPRODUCT(--($D$2:M1497=M1498), --($B$2:K1497=52815),$H$2:Q1497)</f>
        <v>#VALUE!</v>
      </c>
      <c r="W1498" s="15" t="e">
        <f>T1498/S1498</f>
        <v>#VALUE!</v>
      </c>
      <c r="X1498" s="15" t="e">
        <f>U1498/S1498</f>
        <v>#VALUE!</v>
      </c>
      <c r="Y1498" s="15" t="e">
        <f>V1498/S1498</f>
        <v>#VALUE!</v>
      </c>
      <c r="Z1498" t="s">
        <v>243</v>
      </c>
      <c r="AB1498" t="s">
        <v>244</v>
      </c>
      <c r="AC1498" s="7">
        <f>AK1498</f>
        <v>42669</v>
      </c>
      <c r="AD1498" t="s">
        <v>102</v>
      </c>
      <c r="AF1498" t="str">
        <f>"Cash From "&amp;AI1498</f>
        <v>Cash From Dividend from CSCO - Mt - 112414</v>
      </c>
      <c r="AG1498" s="16" t="e">
        <f>R1498</f>
        <v>#VALUE!</v>
      </c>
      <c r="AI1498" t="str">
        <f t="shared" si="97"/>
        <v>Dividend from CSCO - Mt - 112414</v>
      </c>
      <c r="AK1498" s="18">
        <v>42669</v>
      </c>
      <c r="AL1498" s="19" t="s">
        <v>525</v>
      </c>
      <c r="AM1498" s="20" t="s">
        <v>328</v>
      </c>
      <c r="AN1498" s="20" t="s">
        <v>329</v>
      </c>
      <c r="AO1498" s="21" t="s">
        <v>329</v>
      </c>
      <c r="AP1498" s="22">
        <v>2.99</v>
      </c>
    </row>
    <row r="1499" spans="1:42" hidden="1" x14ac:dyDescent="0.35">
      <c r="A1499" t="s">
        <v>845</v>
      </c>
      <c r="B1499" t="s">
        <v>35</v>
      </c>
      <c r="C1499" t="s">
        <v>12</v>
      </c>
      <c r="D1499">
        <v>112414</v>
      </c>
      <c r="F1499" s="7">
        <v>42669</v>
      </c>
      <c r="G1499" t="s">
        <v>587</v>
      </c>
      <c r="H1499">
        <v>0</v>
      </c>
      <c r="J1499" t="s">
        <v>12</v>
      </c>
      <c r="K1499">
        <v>112414</v>
      </c>
      <c r="L1499" t="s">
        <v>15</v>
      </c>
      <c r="M1499" t="str">
        <f>M1498</f>
        <v>CSCO</v>
      </c>
      <c r="N1499" s="12" t="str">
        <f>AL1498</f>
        <v>11.5000 SHRS CISCO SYSTEMS INC RD 10/05 PD 10/26/16</v>
      </c>
      <c r="O1499" s="12" t="str">
        <f>LEFT(N1499,(FIND(" ",N1499,1)-1))</f>
        <v>11.5000</v>
      </c>
      <c r="P1499" s="12" t="e">
        <f>_xlfn.NUMBERVALUE(O1499)=S1499</f>
        <v>#VALUE!</v>
      </c>
      <c r="S1499" t="e">
        <f t="shared" si="96"/>
        <v>#VALUE!</v>
      </c>
      <c r="T1499"/>
      <c r="U1499"/>
      <c r="V1499" t="e">
        <f>SUMPRODUCT(--($D$2:M1498=M1499), --($B$2:K1498=52815),$H$2:Q1498)</f>
        <v>#VALUE!</v>
      </c>
      <c r="W1499" s="15"/>
      <c r="X1499" s="15"/>
      <c r="Y1499" s="15"/>
      <c r="Z1499" t="s">
        <v>243</v>
      </c>
      <c r="AB1499" t="s">
        <v>244</v>
      </c>
      <c r="AC1499" s="7">
        <f>AC1498</f>
        <v>42669</v>
      </c>
      <c r="AD1499" t="str">
        <f>M1499&amp;" - "&amp;L1499&amp;" - "&amp;J1499&amp;" - "&amp;K1499</f>
        <v>CSCO - Div - Mt - 112414</v>
      </c>
      <c r="AG1499" s="13" t="e">
        <f>-AG1498</f>
        <v>#VALUE!</v>
      </c>
      <c r="AI1499" t="str">
        <f t="shared" si="97"/>
        <v>Dividend from CSCO - Mt - 112414</v>
      </c>
      <c r="AK1499" s="18"/>
      <c r="AL1499" s="19"/>
      <c r="AM1499" s="20"/>
      <c r="AN1499" s="20"/>
      <c r="AO1499" s="21"/>
      <c r="AP1499" s="22"/>
    </row>
    <row r="1500" spans="1:42" hidden="1" x14ac:dyDescent="0.35">
      <c r="A1500" t="s">
        <v>845</v>
      </c>
      <c r="B1500" t="s">
        <v>35</v>
      </c>
      <c r="C1500" t="s">
        <v>12</v>
      </c>
      <c r="D1500">
        <v>112414</v>
      </c>
      <c r="F1500" s="7">
        <v>42669</v>
      </c>
      <c r="G1500" t="s">
        <v>102</v>
      </c>
      <c r="H1500">
        <v>0</v>
      </c>
      <c r="J1500" t="s">
        <v>12</v>
      </c>
      <c r="K1500">
        <v>112414</v>
      </c>
      <c r="L1500" t="s">
        <v>15</v>
      </c>
      <c r="M1500" t="s">
        <v>35</v>
      </c>
      <c r="N1500" s="12" t="s">
        <v>249</v>
      </c>
      <c r="R1500" s="13" t="e">
        <f>ROUND(IF(K1500=112414,W1500,IF(K1500=22115,X1500,Y1500))*AP1500,2)</f>
        <v>#VALUE!</v>
      </c>
      <c r="S1500" t="e">
        <f t="shared" si="96"/>
        <v>#VALUE!</v>
      </c>
      <c r="T1500"/>
      <c r="U1500"/>
      <c r="V1500" t="e">
        <f>SUMPRODUCT(--($D$2:M1499=M1500), --($B$2:K1499=52815),$H$2:Q1499)</f>
        <v>#VALUE!</v>
      </c>
      <c r="W1500" s="15" t="e">
        <f>T1500/S1500</f>
        <v>#VALUE!</v>
      </c>
      <c r="X1500" s="15" t="e">
        <f>U1500/S1500</f>
        <v>#VALUE!</v>
      </c>
      <c r="Y1500" s="15" t="e">
        <f>V1500/S1500</f>
        <v>#VALUE!</v>
      </c>
      <c r="Z1500" t="s">
        <v>243</v>
      </c>
      <c r="AB1500" t="s">
        <v>244</v>
      </c>
      <c r="AC1500" s="7">
        <f>AK1500</f>
        <v>42669</v>
      </c>
      <c r="AD1500" t="s">
        <v>102</v>
      </c>
      <c r="AF1500" t="str">
        <f>"Cash From "&amp;AI1500</f>
        <v>Cash From Dividend from IDCC - Mt - 112414</v>
      </c>
      <c r="AG1500" s="16" t="e">
        <f>R1500</f>
        <v>#VALUE!</v>
      </c>
      <c r="AI1500" t="str">
        <f t="shared" si="97"/>
        <v>Dividend from IDCC - Mt - 112414</v>
      </c>
      <c r="AK1500" s="18">
        <v>42669</v>
      </c>
      <c r="AL1500" s="19" t="s">
        <v>526</v>
      </c>
      <c r="AM1500" s="20" t="s">
        <v>328</v>
      </c>
      <c r="AN1500" s="20" t="s">
        <v>329</v>
      </c>
      <c r="AO1500" s="21" t="s">
        <v>329</v>
      </c>
      <c r="AP1500" s="22">
        <v>1.74</v>
      </c>
    </row>
    <row r="1501" spans="1:42" hidden="1" x14ac:dyDescent="0.35">
      <c r="A1501" t="s">
        <v>845</v>
      </c>
      <c r="B1501" t="s">
        <v>90</v>
      </c>
      <c r="C1501" t="s">
        <v>13</v>
      </c>
      <c r="D1501">
        <v>40716</v>
      </c>
      <c r="F1501" s="7">
        <v>42670</v>
      </c>
      <c r="G1501" t="s">
        <v>210</v>
      </c>
      <c r="H1501">
        <v>1.75</v>
      </c>
      <c r="J1501" t="s">
        <v>13</v>
      </c>
      <c r="K1501">
        <v>40716</v>
      </c>
      <c r="L1501" t="s">
        <v>15</v>
      </c>
      <c r="M1501" t="s">
        <v>90</v>
      </c>
      <c r="N1501" s="12" t="s">
        <v>249</v>
      </c>
      <c r="O1501" s="12">
        <v>1.75</v>
      </c>
      <c r="P1501" s="46">
        <v>42670</v>
      </c>
      <c r="S1501"/>
      <c r="T1501"/>
      <c r="U1501"/>
      <c r="V1501"/>
      <c r="W1501" s="15"/>
      <c r="X1501" s="15"/>
      <c r="Y1501" s="15"/>
      <c r="Z1501" t="s">
        <v>243</v>
      </c>
      <c r="AB1501" t="s">
        <v>244</v>
      </c>
      <c r="AC1501" s="7">
        <f>P1501</f>
        <v>42670</v>
      </c>
      <c r="AD1501" t="s">
        <v>210</v>
      </c>
      <c r="AF1501" t="str">
        <f>"Cash From "&amp;AI1501</f>
        <v>Cash From Dividend from BKE - Rh - 40716</v>
      </c>
      <c r="AG1501" s="16">
        <f>O1501</f>
        <v>1.75</v>
      </c>
      <c r="AI1501" t="str">
        <f t="shared" si="97"/>
        <v>Dividend from BKE - Rh - 40716</v>
      </c>
      <c r="AK1501" s="18"/>
      <c r="AL1501" s="19"/>
      <c r="AM1501" s="20"/>
      <c r="AN1501" s="20"/>
      <c r="AO1501" s="21"/>
      <c r="AP1501" s="22">
        <v>2.58</v>
      </c>
    </row>
    <row r="1502" spans="1:42" hidden="1" x14ac:dyDescent="0.35">
      <c r="A1502" t="s">
        <v>845</v>
      </c>
      <c r="B1502" t="s">
        <v>90</v>
      </c>
      <c r="C1502" t="s">
        <v>13</v>
      </c>
      <c r="D1502">
        <v>40716</v>
      </c>
      <c r="F1502" s="7">
        <v>42670</v>
      </c>
      <c r="G1502" t="s">
        <v>587</v>
      </c>
      <c r="H1502">
        <v>-1.75</v>
      </c>
      <c r="J1502" t="s">
        <v>13</v>
      </c>
      <c r="K1502">
        <v>40716</v>
      </c>
      <c r="L1502" t="s">
        <v>15</v>
      </c>
      <c r="M1502" t="str">
        <f>M1501</f>
        <v>BKE</v>
      </c>
      <c r="S1502"/>
      <c r="T1502"/>
      <c r="U1502"/>
      <c r="V1502"/>
      <c r="W1502" s="15"/>
      <c r="X1502" s="15"/>
      <c r="Y1502" s="15"/>
      <c r="Z1502" t="s">
        <v>243</v>
      </c>
      <c r="AB1502" t="s">
        <v>244</v>
      </c>
      <c r="AC1502" s="7">
        <f>AC1501</f>
        <v>42670</v>
      </c>
      <c r="AD1502" t="str">
        <f>M1502&amp;" - "&amp;L1502&amp;" - "&amp;J1502&amp;" - "&amp;K1502</f>
        <v>BKE - Div - Rh - 40716</v>
      </c>
      <c r="AG1502" s="13">
        <f>-AG1501</f>
        <v>-1.75</v>
      </c>
      <c r="AI1502" t="str">
        <f t="shared" si="97"/>
        <v>Dividend from BKE - Rh - 40716</v>
      </c>
      <c r="AK1502" s="35"/>
      <c r="AL1502" s="35"/>
      <c r="AM1502" s="35"/>
      <c r="AN1502" s="35"/>
      <c r="AO1502" s="35"/>
      <c r="AP1502" s="35"/>
    </row>
    <row r="1503" spans="1:42" hidden="1" x14ac:dyDescent="0.35">
      <c r="A1503" t="s">
        <v>317</v>
      </c>
      <c r="C1503" t="s">
        <v>13</v>
      </c>
      <c r="F1503" s="7">
        <v>42671</v>
      </c>
      <c r="G1503" t="s">
        <v>101</v>
      </c>
      <c r="H1503">
        <v>24.31</v>
      </c>
      <c r="S1503"/>
      <c r="T1503"/>
      <c r="U1503"/>
      <c r="V1503"/>
      <c r="W1503" s="15"/>
      <c r="X1503" s="15"/>
      <c r="Y1503" s="15"/>
      <c r="Z1503" t="s">
        <v>243</v>
      </c>
      <c r="AB1503" t="s">
        <v>244</v>
      </c>
      <c r="AC1503" s="7">
        <f>AC1502</f>
        <v>42670</v>
      </c>
      <c r="AD1503" t="s">
        <v>101</v>
      </c>
      <c r="AG1503" s="13">
        <f>-AG1502</f>
        <v>1.75</v>
      </c>
      <c r="AI1503" t="s">
        <v>318</v>
      </c>
      <c r="AK1503" s="35"/>
      <c r="AL1503" s="35"/>
      <c r="AM1503" s="35"/>
      <c r="AN1503" s="35"/>
      <c r="AO1503" s="35"/>
      <c r="AP1503" s="35"/>
    </row>
    <row r="1504" spans="1:42" hidden="1" x14ac:dyDescent="0.35">
      <c r="A1504" t="s">
        <v>317</v>
      </c>
      <c r="C1504" t="s">
        <v>13</v>
      </c>
      <c r="F1504" s="7">
        <v>42671</v>
      </c>
      <c r="G1504" t="s">
        <v>210</v>
      </c>
      <c r="H1504">
        <v>-24.31</v>
      </c>
      <c r="O1504" s="12">
        <v>24.31</v>
      </c>
      <c r="P1504" s="46">
        <v>42671</v>
      </c>
      <c r="S1504"/>
      <c r="T1504"/>
      <c r="U1504"/>
      <c r="V1504"/>
      <c r="W1504" s="15"/>
      <c r="X1504" s="15"/>
      <c r="Y1504" s="15"/>
      <c r="Z1504" t="s">
        <v>243</v>
      </c>
      <c r="AB1504" t="s">
        <v>244</v>
      </c>
      <c r="AC1504" s="7">
        <f>P1504</f>
        <v>42671</v>
      </c>
      <c r="AD1504" t="s">
        <v>210</v>
      </c>
      <c r="AF1504" t="s">
        <v>317</v>
      </c>
      <c r="AG1504" s="13">
        <f>-O1504</f>
        <v>-24.31</v>
      </c>
      <c r="AI1504" t="s">
        <v>318</v>
      </c>
      <c r="AK1504" s="35"/>
      <c r="AL1504" s="35"/>
      <c r="AM1504" s="35"/>
      <c r="AN1504" s="35"/>
      <c r="AO1504" s="35"/>
      <c r="AP1504" s="35"/>
    </row>
    <row r="1505" spans="1:42" hidden="1" x14ac:dyDescent="0.35">
      <c r="A1505" t="s">
        <v>845</v>
      </c>
      <c r="B1505" t="s">
        <v>25</v>
      </c>
      <c r="C1505" t="s">
        <v>12</v>
      </c>
      <c r="D1505">
        <v>22115</v>
      </c>
      <c r="F1505" s="7">
        <v>42671</v>
      </c>
      <c r="G1505" t="s">
        <v>587</v>
      </c>
      <c r="H1505">
        <v>0</v>
      </c>
      <c r="J1505" t="s">
        <v>12</v>
      </c>
      <c r="K1505">
        <v>22115</v>
      </c>
      <c r="L1505" t="s">
        <v>15</v>
      </c>
      <c r="M1505" t="str">
        <f>M1502</f>
        <v>BKE</v>
      </c>
      <c r="S1505" t="e">
        <f t="shared" ref="S1505:S1510" si="98">SUM(T1505:V1505)</f>
        <v>#VALUE!</v>
      </c>
      <c r="T1505"/>
      <c r="U1505"/>
      <c r="V1505" t="e">
        <f>SUMPRODUCT(--($D$2:M1504=M1505), --($B$2:K1504=52815),$H$2:Q1504)</f>
        <v>#VALUE!</v>
      </c>
      <c r="W1505" s="15"/>
      <c r="X1505" s="15"/>
      <c r="Y1505" s="15"/>
      <c r="Z1505" t="s">
        <v>243</v>
      </c>
      <c r="AB1505" t="s">
        <v>244</v>
      </c>
      <c r="AC1505" s="7">
        <f>AC1502</f>
        <v>42670</v>
      </c>
      <c r="AD1505" t="str">
        <f>M1505&amp;" - "&amp;L1505&amp;" - "&amp;J1505&amp;" - "&amp;K1505</f>
        <v>BKE - Div - Mt - 22115</v>
      </c>
      <c r="AG1505" s="13">
        <f>-AG1504</f>
        <v>24.31</v>
      </c>
      <c r="AI1505" t="str">
        <f t="shared" ref="AI1505:AI1510" si="99">"Dividend from "&amp;M1505&amp;" - "&amp;J1505&amp;" - "&amp;K1505</f>
        <v>Dividend from BKE - Mt - 22115</v>
      </c>
      <c r="AK1505" s="18"/>
      <c r="AL1505" s="19"/>
      <c r="AM1505" s="20"/>
      <c r="AN1505" s="20"/>
      <c r="AO1505" s="21"/>
      <c r="AP1505" s="22"/>
    </row>
    <row r="1506" spans="1:42" hidden="1" x14ac:dyDescent="0.35">
      <c r="A1506" t="s">
        <v>845</v>
      </c>
      <c r="B1506" t="s">
        <v>25</v>
      </c>
      <c r="C1506" t="s">
        <v>12</v>
      </c>
      <c r="D1506">
        <v>22115</v>
      </c>
      <c r="F1506" s="7">
        <v>42671</v>
      </c>
      <c r="G1506" t="s">
        <v>102</v>
      </c>
      <c r="H1506">
        <v>0</v>
      </c>
      <c r="J1506" t="s">
        <v>12</v>
      </c>
      <c r="K1506">
        <v>22115</v>
      </c>
      <c r="L1506" t="s">
        <v>15</v>
      </c>
      <c r="M1506">
        <f>M1504</f>
        <v>0</v>
      </c>
      <c r="N1506" s="12" t="s">
        <v>249</v>
      </c>
      <c r="R1506" s="13" t="e">
        <f>ROUND(IF(K1506=112414,W1506,IF(K1506=22115,X1506,Y1506))*AP1504,2)</f>
        <v>#VALUE!</v>
      </c>
      <c r="S1506" t="e">
        <f t="shared" si="98"/>
        <v>#VALUE!</v>
      </c>
      <c r="T1506"/>
      <c r="U1506"/>
      <c r="V1506" t="e">
        <f>SUMPRODUCT(--($D$2:M1505=M1506), --($B$2:K1505=52815),$H$2:Q1505)</f>
        <v>#VALUE!</v>
      </c>
      <c r="W1506" s="15" t="e">
        <f>T1506/S1506</f>
        <v>#VALUE!</v>
      </c>
      <c r="X1506" s="15" t="e">
        <f>U1506/S1506</f>
        <v>#VALUE!</v>
      </c>
      <c r="Y1506" s="15" t="e">
        <f>V1506/S1506</f>
        <v>#VALUE!</v>
      </c>
      <c r="Z1506" t="s">
        <v>243</v>
      </c>
      <c r="AB1506" t="s">
        <v>244</v>
      </c>
      <c r="AC1506" s="7">
        <f>AC1504</f>
        <v>42671</v>
      </c>
      <c r="AD1506" t="s">
        <v>102</v>
      </c>
      <c r="AF1506" t="str">
        <f>"Cash From "&amp;AI1506</f>
        <v>Cash From Dividend from 0 - Mt - 22115</v>
      </c>
      <c r="AG1506" s="16" t="e">
        <f>R1506</f>
        <v>#VALUE!</v>
      </c>
      <c r="AI1506" t="str">
        <f t="shared" si="99"/>
        <v>Dividend from 0 - Mt - 22115</v>
      </c>
      <c r="AK1506" s="18"/>
      <c r="AL1506" s="19"/>
      <c r="AM1506" s="20"/>
      <c r="AN1506" s="20"/>
      <c r="AO1506" s="21"/>
      <c r="AP1506" s="22"/>
    </row>
    <row r="1507" spans="1:42" hidden="1" x14ac:dyDescent="0.35">
      <c r="A1507" t="s">
        <v>845</v>
      </c>
      <c r="B1507" t="s">
        <v>25</v>
      </c>
      <c r="C1507" t="s">
        <v>12</v>
      </c>
      <c r="D1507">
        <v>52815</v>
      </c>
      <c r="F1507" s="7">
        <v>42671</v>
      </c>
      <c r="G1507" t="s">
        <v>102</v>
      </c>
      <c r="H1507">
        <v>9.48</v>
      </c>
      <c r="J1507" t="s">
        <v>12</v>
      </c>
      <c r="K1507">
        <v>52815</v>
      </c>
      <c r="L1507" t="s">
        <v>15</v>
      </c>
      <c r="M1507" t="str">
        <f>M1505</f>
        <v>BKE</v>
      </c>
      <c r="N1507" s="12" t="s">
        <v>249</v>
      </c>
      <c r="R1507" s="13">
        <f>AP1503-R1503-R1505</f>
        <v>0</v>
      </c>
      <c r="S1507" t="e">
        <f t="shared" si="98"/>
        <v>#VALUE!</v>
      </c>
      <c r="T1507"/>
      <c r="U1507"/>
      <c r="V1507" t="e">
        <f>SUMPRODUCT(--($D$2:M1506=M1507), --($B$2:K1506=52815),$H$2:Q1506)</f>
        <v>#VALUE!</v>
      </c>
      <c r="W1507" s="15" t="e">
        <f>T1507/S1507</f>
        <v>#VALUE!</v>
      </c>
      <c r="X1507" s="15" t="e">
        <f>U1507/S1507</f>
        <v>#VALUE!</v>
      </c>
      <c r="Y1507" s="15" t="e">
        <f>V1507/S1507</f>
        <v>#VALUE!</v>
      </c>
      <c r="Z1507" t="s">
        <v>243</v>
      </c>
      <c r="AB1507" t="s">
        <v>244</v>
      </c>
      <c r="AC1507" s="7">
        <f>AC1505</f>
        <v>42670</v>
      </c>
      <c r="AD1507" t="s">
        <v>102</v>
      </c>
      <c r="AF1507" t="str">
        <f>"Cash From "&amp;AI1507</f>
        <v>Cash From Dividend from BKE - Mt - 52815</v>
      </c>
      <c r="AG1507" s="16">
        <f>R1507</f>
        <v>0</v>
      </c>
      <c r="AI1507" t="str">
        <f t="shared" si="99"/>
        <v>Dividend from BKE - Mt - 52815</v>
      </c>
      <c r="AK1507" s="18"/>
      <c r="AL1507" s="19"/>
      <c r="AM1507" s="20"/>
      <c r="AN1507" s="20"/>
      <c r="AO1507" s="21"/>
      <c r="AP1507" s="22"/>
    </row>
    <row r="1508" spans="1:42" hidden="1" x14ac:dyDescent="0.35">
      <c r="A1508" t="s">
        <v>845</v>
      </c>
      <c r="B1508" t="s">
        <v>25</v>
      </c>
      <c r="C1508" t="s">
        <v>12</v>
      </c>
      <c r="D1508">
        <v>52815</v>
      </c>
      <c r="F1508" s="7">
        <v>42671</v>
      </c>
      <c r="G1508" t="s">
        <v>587</v>
      </c>
      <c r="H1508">
        <v>-9.48</v>
      </c>
      <c r="J1508" t="s">
        <v>12</v>
      </c>
      <c r="K1508">
        <v>52815</v>
      </c>
      <c r="L1508" t="s">
        <v>15</v>
      </c>
      <c r="M1508" t="str">
        <f>M1505</f>
        <v>BKE</v>
      </c>
      <c r="S1508" t="e">
        <f t="shared" si="98"/>
        <v>#VALUE!</v>
      </c>
      <c r="T1508"/>
      <c r="U1508"/>
      <c r="V1508" t="e">
        <f>SUMPRODUCT(--($D$2:M1507=M1508), --($B$2:K1507=52815),$H$2:Q1507)</f>
        <v>#VALUE!</v>
      </c>
      <c r="W1508" s="15"/>
      <c r="X1508" s="15"/>
      <c r="Y1508" s="15"/>
      <c r="Z1508" t="s">
        <v>243</v>
      </c>
      <c r="AB1508" t="s">
        <v>244</v>
      </c>
      <c r="AC1508" s="7">
        <f>AC1505</f>
        <v>42670</v>
      </c>
      <c r="AD1508" t="str">
        <f>M1508&amp;" - "&amp;L1508&amp;" - "&amp;J1508&amp;" - "&amp;K1508</f>
        <v>BKE - Div - Mt - 52815</v>
      </c>
      <c r="AG1508" s="13">
        <f>-AG1507</f>
        <v>0</v>
      </c>
      <c r="AI1508" t="str">
        <f t="shared" si="99"/>
        <v>Dividend from BKE - Mt - 52815</v>
      </c>
      <c r="AK1508" s="18"/>
      <c r="AL1508" s="19"/>
      <c r="AM1508" s="20"/>
      <c r="AN1508" s="20"/>
      <c r="AO1508" s="21"/>
      <c r="AP1508" s="22"/>
    </row>
    <row r="1509" spans="1:42" hidden="1" x14ac:dyDescent="0.35">
      <c r="A1509" t="s">
        <v>845</v>
      </c>
      <c r="B1509" t="s">
        <v>25</v>
      </c>
      <c r="C1509" t="s">
        <v>12</v>
      </c>
      <c r="D1509">
        <v>112414</v>
      </c>
      <c r="F1509" s="7">
        <v>42671</v>
      </c>
      <c r="G1509" t="s">
        <v>587</v>
      </c>
      <c r="H1509">
        <v>0</v>
      </c>
      <c r="J1509" t="s">
        <v>12</v>
      </c>
      <c r="K1509">
        <v>112414</v>
      </c>
      <c r="L1509" t="s">
        <v>15</v>
      </c>
      <c r="M1509" t="str">
        <f>M1508</f>
        <v>BKE</v>
      </c>
      <c r="N1509" s="12">
        <f>AL1508</f>
        <v>0</v>
      </c>
      <c r="O1509" s="12" t="e">
        <f>LEFT(N1509,(FIND(" ",N1509,1)-1))</f>
        <v>#VALUE!</v>
      </c>
      <c r="P1509" s="12" t="e">
        <f>_xlfn.NUMBERVALUE(O1509)=S1509</f>
        <v>#VALUE!</v>
      </c>
      <c r="S1509" t="e">
        <f t="shared" si="98"/>
        <v>#VALUE!</v>
      </c>
      <c r="T1509"/>
      <c r="U1509"/>
      <c r="V1509" t="e">
        <f>SUMPRODUCT(--($D$2:M1508=M1509), --($B$2:K1508=52815),$H$2:Q1508)</f>
        <v>#VALUE!</v>
      </c>
      <c r="W1509" s="15"/>
      <c r="X1509" s="15"/>
      <c r="Y1509" s="15"/>
      <c r="Z1509" t="s">
        <v>243</v>
      </c>
      <c r="AB1509" t="s">
        <v>244</v>
      </c>
      <c r="AC1509" s="7">
        <f>AC1508</f>
        <v>42670</v>
      </c>
      <c r="AD1509" t="str">
        <f>M1509&amp;" - "&amp;L1509&amp;" - "&amp;J1509&amp;" - "&amp;K1509</f>
        <v>BKE - Div - Mt - 112414</v>
      </c>
      <c r="AG1509" s="13">
        <f>-AG1508</f>
        <v>0</v>
      </c>
      <c r="AI1509" t="str">
        <f t="shared" si="99"/>
        <v>Dividend from BKE - Mt - 112414</v>
      </c>
      <c r="AK1509" s="18"/>
      <c r="AL1509" s="19"/>
      <c r="AM1509" s="20"/>
      <c r="AN1509" s="20"/>
      <c r="AO1509" s="21"/>
      <c r="AP1509" s="22"/>
    </row>
    <row r="1510" spans="1:42" hidden="1" x14ac:dyDescent="0.35">
      <c r="A1510" t="s">
        <v>845</v>
      </c>
      <c r="B1510" t="s">
        <v>25</v>
      </c>
      <c r="C1510" t="s">
        <v>12</v>
      </c>
      <c r="D1510">
        <v>112414</v>
      </c>
      <c r="F1510" s="7">
        <v>42671</v>
      </c>
      <c r="G1510" t="s">
        <v>102</v>
      </c>
      <c r="H1510">
        <v>0</v>
      </c>
      <c r="J1510" t="s">
        <v>12</v>
      </c>
      <c r="K1510">
        <v>112414</v>
      </c>
      <c r="L1510" t="s">
        <v>15</v>
      </c>
      <c r="M1510" t="s">
        <v>25</v>
      </c>
      <c r="N1510" s="12" t="s">
        <v>249</v>
      </c>
      <c r="R1510" s="13" t="e">
        <f>ROUND(IF(K1510=112414,W1510,IF(K1510=22115,X1510,Y1510))*AP1510,2)</f>
        <v>#VALUE!</v>
      </c>
      <c r="S1510" t="e">
        <f t="shared" si="98"/>
        <v>#VALUE!</v>
      </c>
      <c r="T1510"/>
      <c r="U1510"/>
      <c r="V1510" t="e">
        <f>SUMPRODUCT(--($D$2:M1509=M1510), --($B$2:K1509=52815),$H$2:Q1509)</f>
        <v>#VALUE!</v>
      </c>
      <c r="W1510" s="15" t="e">
        <f>T1510/S1510</f>
        <v>#VALUE!</v>
      </c>
      <c r="X1510" s="15" t="e">
        <f>U1510/S1510</f>
        <v>#VALUE!</v>
      </c>
      <c r="Y1510" s="15" t="e">
        <f>V1510/S1510</f>
        <v>#VALUE!</v>
      </c>
      <c r="Z1510" t="s">
        <v>243</v>
      </c>
      <c r="AB1510" t="s">
        <v>244</v>
      </c>
      <c r="AC1510" s="7">
        <f>AK1510</f>
        <v>42671</v>
      </c>
      <c r="AD1510" t="s">
        <v>102</v>
      </c>
      <c r="AF1510" t="str">
        <f>"Cash From "&amp;AI1510</f>
        <v>Cash From Dividend from AGX - Mt - 112414</v>
      </c>
      <c r="AG1510" s="16" t="e">
        <f>R1510</f>
        <v>#VALUE!</v>
      </c>
      <c r="AI1510" t="str">
        <f t="shared" si="99"/>
        <v>Dividend from AGX - Mt - 112414</v>
      </c>
      <c r="AK1510" s="18">
        <v>42671</v>
      </c>
      <c r="AL1510" s="19" t="s">
        <v>527</v>
      </c>
      <c r="AM1510" s="20" t="s">
        <v>328</v>
      </c>
      <c r="AN1510" s="20" t="s">
        <v>329</v>
      </c>
      <c r="AO1510" s="21" t="s">
        <v>329</v>
      </c>
      <c r="AP1510" s="22">
        <v>9.48</v>
      </c>
    </row>
    <row r="1511" spans="1:42" hidden="1" x14ac:dyDescent="0.35">
      <c r="A1511" t="s">
        <v>317</v>
      </c>
      <c r="C1511" t="s">
        <v>12</v>
      </c>
      <c r="F1511" s="7">
        <v>42681</v>
      </c>
      <c r="G1511" t="s">
        <v>101</v>
      </c>
      <c r="H1511">
        <v>14.21</v>
      </c>
      <c r="S1511"/>
      <c r="T1511"/>
      <c r="U1511"/>
      <c r="V1511"/>
      <c r="W1511" s="15"/>
      <c r="X1511" s="15"/>
      <c r="Y1511" s="15"/>
      <c r="Z1511" t="s">
        <v>243</v>
      </c>
      <c r="AB1511" t="s">
        <v>244</v>
      </c>
      <c r="AC1511" s="7">
        <f>AC1510</f>
        <v>42671</v>
      </c>
      <c r="AD1511" t="s">
        <v>101</v>
      </c>
      <c r="AG1511" s="13" t="e">
        <f>-AG1510</f>
        <v>#VALUE!</v>
      </c>
      <c r="AI1511" t="s">
        <v>318</v>
      </c>
      <c r="AK1511" s="18"/>
      <c r="AL1511" s="19"/>
      <c r="AM1511" s="20"/>
      <c r="AN1511" s="20"/>
      <c r="AO1511" s="21"/>
      <c r="AP1511" s="22"/>
    </row>
    <row r="1512" spans="1:42" hidden="1" x14ac:dyDescent="0.35">
      <c r="A1512" t="s">
        <v>317</v>
      </c>
      <c r="C1512" t="s">
        <v>12</v>
      </c>
      <c r="F1512" s="7">
        <v>42681</v>
      </c>
      <c r="G1512" t="s">
        <v>102</v>
      </c>
      <c r="H1512">
        <v>-14.21</v>
      </c>
      <c r="S1512"/>
      <c r="T1512"/>
      <c r="U1512"/>
      <c r="V1512"/>
      <c r="W1512" s="15"/>
      <c r="X1512" s="15"/>
      <c r="Y1512" s="15"/>
      <c r="Z1512" t="s">
        <v>243</v>
      </c>
      <c r="AB1512" t="s">
        <v>244</v>
      </c>
      <c r="AC1512" s="7">
        <f>AK1512</f>
        <v>42681</v>
      </c>
      <c r="AD1512" t="s">
        <v>102</v>
      </c>
      <c r="AF1512" t="s">
        <v>317</v>
      </c>
      <c r="AG1512" s="13">
        <f>AP1512</f>
        <v>-14.21</v>
      </c>
      <c r="AI1512" t="s">
        <v>318</v>
      </c>
      <c r="AK1512" s="18">
        <v>42681</v>
      </c>
      <c r="AL1512" s="19" t="s">
        <v>344</v>
      </c>
      <c r="AM1512" s="20" t="s">
        <v>345</v>
      </c>
      <c r="AN1512" s="20" t="s">
        <v>329</v>
      </c>
      <c r="AO1512" s="21" t="s">
        <v>329</v>
      </c>
      <c r="AP1512" s="22">
        <v>-14.21</v>
      </c>
    </row>
    <row r="1513" spans="1:42" hidden="1" x14ac:dyDescent="0.35">
      <c r="A1513" t="s">
        <v>845</v>
      </c>
      <c r="B1513" t="s">
        <v>95</v>
      </c>
      <c r="C1513" t="s">
        <v>13</v>
      </c>
      <c r="D1513">
        <v>40716</v>
      </c>
      <c r="F1513" s="7">
        <v>42684</v>
      </c>
      <c r="G1513" t="s">
        <v>210</v>
      </c>
      <c r="H1513">
        <v>1.1399999999999999</v>
      </c>
      <c r="J1513" t="s">
        <v>13</v>
      </c>
      <c r="K1513">
        <v>40716</v>
      </c>
      <c r="L1513" t="s">
        <v>15</v>
      </c>
      <c r="M1513" t="s">
        <v>95</v>
      </c>
      <c r="N1513" s="12" t="s">
        <v>249</v>
      </c>
      <c r="O1513" s="12">
        <v>1.1399999999999999</v>
      </c>
      <c r="P1513" s="46">
        <v>42684</v>
      </c>
      <c r="S1513"/>
      <c r="T1513"/>
      <c r="U1513"/>
      <c r="V1513"/>
      <c r="W1513" s="15"/>
      <c r="X1513" s="15"/>
      <c r="Y1513" s="15"/>
      <c r="Z1513" t="s">
        <v>243</v>
      </c>
      <c r="AB1513" t="s">
        <v>244</v>
      </c>
      <c r="AC1513" s="7">
        <f>P1513</f>
        <v>42684</v>
      </c>
      <c r="AD1513" t="s">
        <v>210</v>
      </c>
      <c r="AF1513" t="str">
        <f>"Cash From "&amp;AI1513</f>
        <v>Cash From Dividend from AAPL - Rh - 40716</v>
      </c>
      <c r="AG1513" s="16">
        <f>O1513</f>
        <v>1.1399999999999999</v>
      </c>
      <c r="AI1513" t="str">
        <f>"Dividend from "&amp;M1513&amp;" - "&amp;J1513&amp;" - "&amp;K1513</f>
        <v>Dividend from AAPL - Rh - 40716</v>
      </c>
      <c r="AK1513" s="18"/>
      <c r="AL1513" s="19"/>
      <c r="AM1513" s="20"/>
      <c r="AN1513" s="20"/>
      <c r="AO1513" s="21"/>
      <c r="AP1513" s="22">
        <v>2.58</v>
      </c>
    </row>
    <row r="1514" spans="1:42" hidden="1" x14ac:dyDescent="0.35">
      <c r="A1514" t="s">
        <v>845</v>
      </c>
      <c r="B1514" t="s">
        <v>95</v>
      </c>
      <c r="C1514" t="s">
        <v>13</v>
      </c>
      <c r="D1514">
        <v>40716</v>
      </c>
      <c r="F1514" s="7">
        <v>42684</v>
      </c>
      <c r="G1514" t="s">
        <v>587</v>
      </c>
      <c r="H1514">
        <v>-1.1399999999999999</v>
      </c>
      <c r="J1514" t="s">
        <v>13</v>
      </c>
      <c r="K1514">
        <v>40716</v>
      </c>
      <c r="L1514" t="s">
        <v>15</v>
      </c>
      <c r="M1514" t="str">
        <f>M1513</f>
        <v>AAPL</v>
      </c>
      <c r="S1514"/>
      <c r="T1514"/>
      <c r="U1514"/>
      <c r="V1514"/>
      <c r="W1514" s="15"/>
      <c r="X1514" s="15"/>
      <c r="Y1514" s="15"/>
      <c r="Z1514" t="s">
        <v>243</v>
      </c>
      <c r="AB1514" t="s">
        <v>244</v>
      </c>
      <c r="AC1514" s="7">
        <f>AC1513</f>
        <v>42684</v>
      </c>
      <c r="AD1514" t="str">
        <f>M1514&amp;" - "&amp;L1514&amp;" - "&amp;J1514&amp;" - "&amp;K1514</f>
        <v>AAPL - Div - Rh - 40716</v>
      </c>
      <c r="AG1514" s="13">
        <f>-AG1513</f>
        <v>-1.1399999999999999</v>
      </c>
      <c r="AI1514" t="str">
        <f>"Dividend from "&amp;M1514&amp;" - "&amp;J1514&amp;" - "&amp;K1514</f>
        <v>Dividend from AAPL - Rh - 40716</v>
      </c>
      <c r="AK1514" s="35"/>
      <c r="AL1514" s="35"/>
      <c r="AM1514" s="35"/>
      <c r="AN1514" s="35"/>
      <c r="AO1514" s="35"/>
      <c r="AP1514" s="35"/>
    </row>
    <row r="1515" spans="1:42" hidden="1" x14ac:dyDescent="0.35">
      <c r="A1515" t="s">
        <v>317</v>
      </c>
      <c r="C1515" t="s">
        <v>13</v>
      </c>
      <c r="F1515" s="7">
        <v>42688</v>
      </c>
      <c r="G1515" t="s">
        <v>101</v>
      </c>
      <c r="H1515">
        <v>1.75</v>
      </c>
      <c r="S1515"/>
      <c r="T1515"/>
      <c r="U1515"/>
      <c r="V1515"/>
      <c r="W1515" s="15"/>
      <c r="X1515" s="15"/>
      <c r="Y1515" s="15"/>
      <c r="Z1515" t="s">
        <v>243</v>
      </c>
      <c r="AB1515" t="s">
        <v>244</v>
      </c>
      <c r="AC1515" s="7">
        <f>AC1514</f>
        <v>42684</v>
      </c>
      <c r="AD1515" t="s">
        <v>101</v>
      </c>
      <c r="AG1515" s="13">
        <f>-AG1514</f>
        <v>1.1399999999999999</v>
      </c>
      <c r="AI1515" t="s">
        <v>318</v>
      </c>
      <c r="AK1515" s="35"/>
      <c r="AL1515" s="35"/>
      <c r="AM1515" s="35"/>
      <c r="AN1515" s="35"/>
      <c r="AO1515" s="35"/>
      <c r="AP1515" s="35"/>
    </row>
    <row r="1516" spans="1:42" hidden="1" x14ac:dyDescent="0.35">
      <c r="A1516" t="s">
        <v>317</v>
      </c>
      <c r="C1516" t="s">
        <v>13</v>
      </c>
      <c r="F1516" s="7">
        <v>42688</v>
      </c>
      <c r="G1516" t="s">
        <v>210</v>
      </c>
      <c r="H1516">
        <v>-1.75</v>
      </c>
      <c r="O1516" s="12">
        <v>1.75</v>
      </c>
      <c r="P1516" s="46">
        <v>42688</v>
      </c>
      <c r="S1516"/>
      <c r="T1516"/>
      <c r="U1516"/>
      <c r="V1516"/>
      <c r="W1516" s="15"/>
      <c r="X1516" s="15"/>
      <c r="Y1516" s="15"/>
      <c r="Z1516" t="s">
        <v>243</v>
      </c>
      <c r="AB1516" t="s">
        <v>244</v>
      </c>
      <c r="AC1516" s="7">
        <f>P1516</f>
        <v>42688</v>
      </c>
      <c r="AD1516" t="s">
        <v>210</v>
      </c>
      <c r="AF1516" t="s">
        <v>317</v>
      </c>
      <c r="AG1516" s="13">
        <f>-O1516</f>
        <v>-1.75</v>
      </c>
      <c r="AI1516" t="s">
        <v>318</v>
      </c>
      <c r="AK1516" s="35"/>
      <c r="AL1516" s="35"/>
      <c r="AM1516" s="35"/>
      <c r="AN1516" s="35"/>
      <c r="AO1516" s="35"/>
      <c r="AP1516" s="35"/>
    </row>
    <row r="1517" spans="1:42" hidden="1" x14ac:dyDescent="0.35">
      <c r="A1517" t="s">
        <v>842</v>
      </c>
      <c r="B1517" t="s">
        <v>57</v>
      </c>
      <c r="C1517" t="s">
        <v>12</v>
      </c>
      <c r="D1517">
        <v>22115</v>
      </c>
      <c r="F1517" s="7">
        <v>42695</v>
      </c>
      <c r="G1517" t="s">
        <v>627</v>
      </c>
      <c r="H1517">
        <v>0</v>
      </c>
      <c r="J1517" t="s">
        <v>12</v>
      </c>
      <c r="K1517">
        <v>22115</v>
      </c>
      <c r="L1517" t="s">
        <v>19</v>
      </c>
      <c r="M1517" t="str">
        <f>M1514</f>
        <v>AAPL</v>
      </c>
      <c r="S1517" t="e">
        <f t="shared" ref="S1517:S1522" si="100">SUM(T1517:V1517)</f>
        <v>#VALUE!</v>
      </c>
      <c r="T1517"/>
      <c r="U1517"/>
      <c r="V1517" t="e">
        <f>SUMPRODUCT(--($D$2:M1516=M1517), --($B$2:K1516=52815),$H$2:Q1516)</f>
        <v>#VALUE!</v>
      </c>
      <c r="W1517" s="15"/>
      <c r="X1517" s="15"/>
      <c r="Y1517" s="15"/>
      <c r="Z1517" t="s">
        <v>243</v>
      </c>
      <c r="AB1517" t="s">
        <v>244</v>
      </c>
      <c r="AC1517" s="7">
        <f>AC1514</f>
        <v>42684</v>
      </c>
      <c r="AD1517" t="str">
        <f>M1517&amp;" - "&amp;L1517&amp;" - "&amp;J1517&amp;" - "&amp;K1517</f>
        <v>AAPL - Net Royalty - Mt - 22115</v>
      </c>
      <c r="AG1517" s="13">
        <f>-AG1516</f>
        <v>1.75</v>
      </c>
      <c r="AI1517" t="str">
        <f t="shared" ref="AI1517:AI1522" si="101">"Net Royalty from "&amp;M1517&amp;" - "&amp;J1517&amp;" - "&amp;K1517</f>
        <v>Net Royalty from AAPL - Mt - 22115</v>
      </c>
      <c r="AK1517" s="18"/>
      <c r="AL1517" s="19"/>
      <c r="AM1517" s="20"/>
      <c r="AN1517" s="20"/>
      <c r="AO1517" s="21"/>
      <c r="AP1517" s="22"/>
    </row>
    <row r="1518" spans="1:42" hidden="1" x14ac:dyDescent="0.35">
      <c r="A1518" t="s">
        <v>842</v>
      </c>
      <c r="B1518" t="s">
        <v>57</v>
      </c>
      <c r="C1518" t="s">
        <v>12</v>
      </c>
      <c r="D1518">
        <v>22115</v>
      </c>
      <c r="F1518" s="7">
        <v>42695</v>
      </c>
      <c r="G1518" t="s">
        <v>102</v>
      </c>
      <c r="H1518">
        <v>0</v>
      </c>
      <c r="J1518" t="s">
        <v>12</v>
      </c>
      <c r="K1518">
        <v>22115</v>
      </c>
      <c r="L1518" t="s">
        <v>19</v>
      </c>
      <c r="M1518">
        <f>M1516</f>
        <v>0</v>
      </c>
      <c r="N1518" s="12" t="s">
        <v>249</v>
      </c>
      <c r="R1518" s="13" t="e">
        <f>ROUND(IF(K1518=112414,W1518,IF(K1518=22115,X1518,Y1518))*AP1516,2)</f>
        <v>#VALUE!</v>
      </c>
      <c r="S1518" t="e">
        <f t="shared" si="100"/>
        <v>#VALUE!</v>
      </c>
      <c r="T1518"/>
      <c r="U1518"/>
      <c r="V1518" t="e">
        <f>SUMPRODUCT(--($D$2:M1517=M1518), --($B$2:K1517=52815),$H$2:Q1517)</f>
        <v>#VALUE!</v>
      </c>
      <c r="W1518" s="15" t="e">
        <f>T1518/S1518</f>
        <v>#VALUE!</v>
      </c>
      <c r="X1518" s="15" t="e">
        <f>U1518/S1518</f>
        <v>#VALUE!</v>
      </c>
      <c r="Y1518" s="15" t="e">
        <f>V1518/S1518</f>
        <v>#VALUE!</v>
      </c>
      <c r="Z1518" t="s">
        <v>243</v>
      </c>
      <c r="AB1518" t="s">
        <v>244</v>
      </c>
      <c r="AC1518" s="7">
        <f>AC1516</f>
        <v>42688</v>
      </c>
      <c r="AD1518" t="s">
        <v>102</v>
      </c>
      <c r="AF1518" t="str">
        <f>"Cash From "&amp;AI1518</f>
        <v>Cash From Net Royalty from 0 - Mt - 22115</v>
      </c>
      <c r="AG1518" s="16" t="e">
        <f>R1518</f>
        <v>#VALUE!</v>
      </c>
      <c r="AI1518" t="str">
        <f t="shared" si="101"/>
        <v>Net Royalty from 0 - Mt - 22115</v>
      </c>
      <c r="AK1518" s="18"/>
      <c r="AL1518" s="19"/>
      <c r="AM1518" s="20"/>
      <c r="AN1518" s="20"/>
      <c r="AO1518" s="21"/>
      <c r="AP1518" s="22"/>
    </row>
    <row r="1519" spans="1:42" hidden="1" x14ac:dyDescent="0.35">
      <c r="A1519" t="s">
        <v>842</v>
      </c>
      <c r="B1519" t="s">
        <v>57</v>
      </c>
      <c r="C1519" t="s">
        <v>12</v>
      </c>
      <c r="D1519">
        <v>52815</v>
      </c>
      <c r="F1519" s="7">
        <v>42695</v>
      </c>
      <c r="G1519" t="s">
        <v>102</v>
      </c>
      <c r="H1519">
        <v>2.39</v>
      </c>
      <c r="J1519" t="s">
        <v>12</v>
      </c>
      <c r="K1519">
        <v>52815</v>
      </c>
      <c r="L1519" t="s">
        <v>19</v>
      </c>
      <c r="M1519" t="str">
        <f>M1517</f>
        <v>AAPL</v>
      </c>
      <c r="N1519" s="12" t="s">
        <v>249</v>
      </c>
      <c r="R1519" s="13">
        <f>AP1515-R1515-R1517</f>
        <v>0</v>
      </c>
      <c r="S1519" t="e">
        <f t="shared" si="100"/>
        <v>#VALUE!</v>
      </c>
      <c r="T1519"/>
      <c r="U1519"/>
      <c r="V1519" t="e">
        <f>SUMPRODUCT(--($D$2:M1518=M1519), --($B$2:K1518=52815),$H$2:Q1518)</f>
        <v>#VALUE!</v>
      </c>
      <c r="W1519" s="15" t="e">
        <f>T1519/S1519</f>
        <v>#VALUE!</v>
      </c>
      <c r="X1519" s="15" t="e">
        <f>U1519/S1519</f>
        <v>#VALUE!</v>
      </c>
      <c r="Y1519" s="15" t="e">
        <f>V1519/S1519</f>
        <v>#VALUE!</v>
      </c>
      <c r="Z1519" t="s">
        <v>243</v>
      </c>
      <c r="AB1519" t="s">
        <v>244</v>
      </c>
      <c r="AC1519" s="7">
        <f>AC1517</f>
        <v>42684</v>
      </c>
      <c r="AD1519" t="s">
        <v>102</v>
      </c>
      <c r="AF1519" t="str">
        <f>"Cash From "&amp;AI1519</f>
        <v>Cash From Net Royalty from AAPL - Mt - 52815</v>
      </c>
      <c r="AG1519" s="16">
        <f>R1519</f>
        <v>0</v>
      </c>
      <c r="AI1519" t="str">
        <f t="shared" si="101"/>
        <v>Net Royalty from AAPL - Mt - 52815</v>
      </c>
      <c r="AK1519" s="18"/>
      <c r="AL1519" s="19"/>
      <c r="AM1519" s="20"/>
      <c r="AN1519" s="20"/>
      <c r="AO1519" s="21"/>
      <c r="AP1519" s="22"/>
    </row>
    <row r="1520" spans="1:42" hidden="1" x14ac:dyDescent="0.35">
      <c r="A1520" t="s">
        <v>842</v>
      </c>
      <c r="B1520" t="s">
        <v>57</v>
      </c>
      <c r="C1520" t="s">
        <v>12</v>
      </c>
      <c r="D1520">
        <v>52815</v>
      </c>
      <c r="F1520" s="7">
        <v>42695</v>
      </c>
      <c r="G1520" t="s">
        <v>627</v>
      </c>
      <c r="H1520">
        <v>-2.39</v>
      </c>
      <c r="J1520" t="s">
        <v>12</v>
      </c>
      <c r="K1520">
        <v>52815</v>
      </c>
      <c r="L1520" t="s">
        <v>19</v>
      </c>
      <c r="M1520" t="str">
        <f>M1517</f>
        <v>AAPL</v>
      </c>
      <c r="S1520" t="e">
        <f t="shared" si="100"/>
        <v>#VALUE!</v>
      </c>
      <c r="T1520"/>
      <c r="U1520"/>
      <c r="V1520" t="e">
        <f>SUMPRODUCT(--($D$2:M1519=M1520), --($B$2:K1519=52815),$H$2:Q1519)</f>
        <v>#VALUE!</v>
      </c>
      <c r="W1520" s="15"/>
      <c r="X1520" s="15"/>
      <c r="Y1520" s="15"/>
      <c r="Z1520" t="s">
        <v>243</v>
      </c>
      <c r="AB1520" t="s">
        <v>244</v>
      </c>
      <c r="AC1520" s="7">
        <f>AC1517</f>
        <v>42684</v>
      </c>
      <c r="AD1520" t="str">
        <f>M1520&amp;" - "&amp;L1520&amp;" - "&amp;J1520&amp;" - "&amp;K1520</f>
        <v>AAPL - Net Royalty - Mt - 52815</v>
      </c>
      <c r="AG1520" s="13">
        <f>-AG1519</f>
        <v>0</v>
      </c>
      <c r="AI1520" t="str">
        <f t="shared" si="101"/>
        <v>Net Royalty from AAPL - Mt - 52815</v>
      </c>
      <c r="AK1520" s="18"/>
      <c r="AL1520" s="19"/>
      <c r="AM1520" s="20"/>
      <c r="AN1520" s="20"/>
      <c r="AO1520" s="21"/>
      <c r="AP1520" s="22"/>
    </row>
    <row r="1521" spans="1:42" hidden="1" x14ac:dyDescent="0.35">
      <c r="A1521" t="s">
        <v>842</v>
      </c>
      <c r="B1521" t="s">
        <v>57</v>
      </c>
      <c r="C1521" t="s">
        <v>12</v>
      </c>
      <c r="D1521">
        <v>112414</v>
      </c>
      <c r="F1521" s="7">
        <v>42695</v>
      </c>
      <c r="G1521" t="s">
        <v>627</v>
      </c>
      <c r="H1521">
        <v>0</v>
      </c>
      <c r="J1521" t="s">
        <v>12</v>
      </c>
      <c r="K1521">
        <v>112414</v>
      </c>
      <c r="L1521" t="s">
        <v>19</v>
      </c>
      <c r="M1521" t="str">
        <f>M1520</f>
        <v>AAPL</v>
      </c>
      <c r="N1521" s="12">
        <f>AL1520</f>
        <v>0</v>
      </c>
      <c r="O1521" s="12" t="e">
        <f>LEFT(N1521,(FIND(" ",N1521,1)-1))</f>
        <v>#VALUE!</v>
      </c>
      <c r="P1521" s="12" t="e">
        <f>_xlfn.NUMBERVALUE(O1521)=S1521</f>
        <v>#VALUE!</v>
      </c>
      <c r="S1521" t="e">
        <f t="shared" si="100"/>
        <v>#VALUE!</v>
      </c>
      <c r="T1521"/>
      <c r="U1521"/>
      <c r="V1521" t="e">
        <f>SUMPRODUCT(--($D$2:M1520=M1521), --($B$2:K1520=52815),$H$2:Q1520)</f>
        <v>#VALUE!</v>
      </c>
      <c r="W1521" s="15"/>
      <c r="X1521" s="15"/>
      <c r="Y1521" s="15"/>
      <c r="Z1521" t="s">
        <v>243</v>
      </c>
      <c r="AB1521" t="s">
        <v>244</v>
      </c>
      <c r="AC1521" s="7">
        <f>AC1520</f>
        <v>42684</v>
      </c>
      <c r="AD1521" t="str">
        <f>M1521&amp;" - "&amp;L1521&amp;" - "&amp;J1521&amp;" - "&amp;K1521</f>
        <v>AAPL - Net Royalty - Mt - 112414</v>
      </c>
      <c r="AG1521" s="13">
        <f>-AG1520</f>
        <v>0</v>
      </c>
      <c r="AI1521" t="str">
        <f t="shared" si="101"/>
        <v>Net Royalty from AAPL - Mt - 112414</v>
      </c>
      <c r="AK1521" s="18"/>
      <c r="AL1521" s="19"/>
      <c r="AM1521" s="20"/>
      <c r="AN1521" s="20"/>
      <c r="AO1521" s="21"/>
      <c r="AP1521" s="22"/>
    </row>
    <row r="1522" spans="1:42" hidden="1" x14ac:dyDescent="0.35">
      <c r="A1522" t="s">
        <v>842</v>
      </c>
      <c r="B1522" t="s">
        <v>57</v>
      </c>
      <c r="C1522" t="s">
        <v>12</v>
      </c>
      <c r="D1522">
        <v>112414</v>
      </c>
      <c r="F1522" s="7">
        <v>42695</v>
      </c>
      <c r="G1522" t="s">
        <v>102</v>
      </c>
      <c r="H1522">
        <v>0</v>
      </c>
      <c r="J1522" t="s">
        <v>12</v>
      </c>
      <c r="K1522">
        <v>112414</v>
      </c>
      <c r="L1522" t="s">
        <v>19</v>
      </c>
      <c r="M1522" t="s">
        <v>57</v>
      </c>
      <c r="N1522" s="12" t="s">
        <v>249</v>
      </c>
      <c r="R1522" s="13" t="e">
        <f>ROUND(IF(K1522=112414,W1522,IF(K1522=22115,X1522,Y1522))*AP1522,2)</f>
        <v>#VALUE!</v>
      </c>
      <c r="S1522" t="e">
        <f t="shared" si="100"/>
        <v>#VALUE!</v>
      </c>
      <c r="T1522"/>
      <c r="U1522"/>
      <c r="V1522" t="e">
        <f>SUMPRODUCT(--($D$2:M1521=M1522), --($B$2:K1521=52815),$H$2:Q1521)</f>
        <v>#VALUE!</v>
      </c>
      <c r="W1522" s="15" t="e">
        <f>T1522/S1522</f>
        <v>#VALUE!</v>
      </c>
      <c r="X1522" s="15" t="e">
        <f>U1522/S1522</f>
        <v>#VALUE!</v>
      </c>
      <c r="Y1522" s="15" t="e">
        <f>V1522/S1522</f>
        <v>#VALUE!</v>
      </c>
      <c r="Z1522" t="s">
        <v>243</v>
      </c>
      <c r="AB1522" t="s">
        <v>244</v>
      </c>
      <c r="AC1522" s="7">
        <f>AK1522</f>
        <v>42695</v>
      </c>
      <c r="AD1522" t="s">
        <v>102</v>
      </c>
      <c r="AF1522" t="str">
        <f>"Cash From "&amp;AI1522</f>
        <v>Cash From Net Royalty from MSB - Mt - 112414</v>
      </c>
      <c r="AG1522" s="16" t="e">
        <f>R1522</f>
        <v>#VALUE!</v>
      </c>
      <c r="AI1522" t="str">
        <f t="shared" si="101"/>
        <v>Net Royalty from MSB - Mt - 112414</v>
      </c>
      <c r="AK1522" s="18">
        <v>42695</v>
      </c>
      <c r="AL1522" s="19" t="s">
        <v>528</v>
      </c>
      <c r="AM1522" s="20" t="s">
        <v>370</v>
      </c>
      <c r="AN1522" s="20" t="s">
        <v>329</v>
      </c>
      <c r="AO1522" s="21" t="s">
        <v>329</v>
      </c>
      <c r="AP1522" s="22">
        <v>2.39</v>
      </c>
    </row>
    <row r="1523" spans="1:42" hidden="1" x14ac:dyDescent="0.35">
      <c r="A1523" t="s">
        <v>845</v>
      </c>
      <c r="B1523" t="s">
        <v>61</v>
      </c>
      <c r="C1523" t="s">
        <v>13</v>
      </c>
      <c r="D1523">
        <v>40716</v>
      </c>
      <c r="F1523" s="7">
        <v>42697</v>
      </c>
      <c r="G1523" t="s">
        <v>210</v>
      </c>
      <c r="H1523">
        <v>1.4</v>
      </c>
      <c r="J1523" t="s">
        <v>13</v>
      </c>
      <c r="K1523">
        <v>40716</v>
      </c>
      <c r="L1523" t="s">
        <v>15</v>
      </c>
      <c r="M1523" t="s">
        <v>61</v>
      </c>
      <c r="N1523" s="12" t="s">
        <v>249</v>
      </c>
      <c r="O1523" s="12">
        <v>1.4</v>
      </c>
      <c r="P1523" s="46">
        <v>42697</v>
      </c>
      <c r="S1523"/>
      <c r="T1523"/>
      <c r="U1523"/>
      <c r="V1523"/>
      <c r="W1523" s="15"/>
      <c r="X1523" s="15"/>
      <c r="Y1523" s="15"/>
      <c r="Z1523" t="s">
        <v>243</v>
      </c>
      <c r="AB1523" t="s">
        <v>244</v>
      </c>
      <c r="AC1523" s="7">
        <f>P1523</f>
        <v>42697</v>
      </c>
      <c r="AD1523" t="s">
        <v>210</v>
      </c>
      <c r="AF1523" t="str">
        <f>"Cash From "&amp;AI1523</f>
        <v>Cash From Dividend from TSRA - Rh - 40716</v>
      </c>
      <c r="AG1523" s="16">
        <f>O1523</f>
        <v>1.4</v>
      </c>
      <c r="AI1523" t="str">
        <f>"Dividend from "&amp;M1523&amp;" - "&amp;J1523&amp;" - "&amp;K1523</f>
        <v>Dividend from TSRA - Rh - 40716</v>
      </c>
      <c r="AK1523" s="18"/>
      <c r="AL1523" s="19"/>
      <c r="AM1523" s="20"/>
      <c r="AN1523" s="20"/>
      <c r="AO1523" s="21"/>
      <c r="AP1523" s="22">
        <v>2.58</v>
      </c>
    </row>
    <row r="1524" spans="1:42" hidden="1" x14ac:dyDescent="0.35">
      <c r="A1524" t="s">
        <v>845</v>
      </c>
      <c r="B1524" t="s">
        <v>61</v>
      </c>
      <c r="C1524" t="s">
        <v>13</v>
      </c>
      <c r="D1524">
        <v>40716</v>
      </c>
      <c r="F1524" s="7">
        <v>42697</v>
      </c>
      <c r="G1524" t="s">
        <v>587</v>
      </c>
      <c r="H1524">
        <v>-1.4</v>
      </c>
      <c r="J1524" t="s">
        <v>13</v>
      </c>
      <c r="K1524">
        <v>40716</v>
      </c>
      <c r="L1524" t="s">
        <v>15</v>
      </c>
      <c r="M1524" t="str">
        <f>M1523</f>
        <v>TSRA</v>
      </c>
      <c r="S1524"/>
      <c r="T1524"/>
      <c r="U1524"/>
      <c r="V1524"/>
      <c r="W1524" s="15"/>
      <c r="X1524" s="15"/>
      <c r="Y1524" s="15"/>
      <c r="Z1524" t="s">
        <v>243</v>
      </c>
      <c r="AB1524" t="s">
        <v>244</v>
      </c>
      <c r="AC1524" s="7">
        <f>AC1523</f>
        <v>42697</v>
      </c>
      <c r="AD1524" t="str">
        <f>M1524&amp;" - "&amp;L1524&amp;" - "&amp;J1524&amp;" - "&amp;K1524</f>
        <v>TSRA - Div - Rh - 40716</v>
      </c>
      <c r="AG1524" s="13">
        <f>-AG1523</f>
        <v>-1.4</v>
      </c>
      <c r="AI1524" t="str">
        <f>"Dividend from "&amp;M1524&amp;" - "&amp;J1524&amp;" - "&amp;K1524</f>
        <v>Dividend from TSRA - Rh - 40716</v>
      </c>
      <c r="AK1524" s="35"/>
      <c r="AL1524" s="35"/>
      <c r="AM1524" s="35"/>
      <c r="AN1524" s="35"/>
      <c r="AO1524" s="35"/>
      <c r="AP1524" s="35"/>
    </row>
    <row r="1525" spans="1:42" hidden="1" x14ac:dyDescent="0.35">
      <c r="A1525" t="s">
        <v>844</v>
      </c>
      <c r="B1525" t="s">
        <v>63</v>
      </c>
      <c r="C1525" t="s">
        <v>12</v>
      </c>
      <c r="D1525">
        <v>52815</v>
      </c>
      <c r="F1525" s="7">
        <v>42699</v>
      </c>
      <c r="G1525" t="s">
        <v>102</v>
      </c>
      <c r="H1525">
        <v>1.1100000000000001</v>
      </c>
      <c r="J1525" t="s">
        <v>12</v>
      </c>
      <c r="K1525">
        <v>52815</v>
      </c>
      <c r="L1525" t="s">
        <v>18</v>
      </c>
      <c r="M1525" t="str">
        <f>M1523</f>
        <v>TSRA</v>
      </c>
      <c r="N1525" s="12" t="s">
        <v>249</v>
      </c>
      <c r="R1525" s="13">
        <v>1.1100000000000001</v>
      </c>
      <c r="S1525" t="e">
        <f t="shared" ref="S1525:S1532" si="102">SUM(T1525:V1525)</f>
        <v>#VALUE!</v>
      </c>
      <c r="T1525"/>
      <c r="U1525"/>
      <c r="V1525" t="e">
        <f>SUMPRODUCT(--($D$2:M1524=M1525), --($B$2:K1524=52815),$H$2:Q1524)</f>
        <v>#VALUE!</v>
      </c>
      <c r="W1525" s="15" t="e">
        <f>T1525/S1525</f>
        <v>#VALUE!</v>
      </c>
      <c r="X1525" s="15" t="e">
        <f>U1525/S1525</f>
        <v>#VALUE!</v>
      </c>
      <c r="Y1525" s="15" t="e">
        <f>V1525/S1525</f>
        <v>#VALUE!</v>
      </c>
      <c r="Z1525" t="s">
        <v>243</v>
      </c>
      <c r="AB1525" t="s">
        <v>244</v>
      </c>
      <c r="AC1525" s="7">
        <f>AC1523</f>
        <v>42697</v>
      </c>
      <c r="AD1525" t="s">
        <v>102</v>
      </c>
      <c r="AF1525" t="str">
        <f>"Cash From "&amp;AI1525</f>
        <v>Cash From Distribution from TSRA - Mt - 52815</v>
      </c>
      <c r="AG1525" s="16">
        <f>R1525</f>
        <v>1.1100000000000001</v>
      </c>
      <c r="AI1525" t="str">
        <f>"Distribution from "&amp;M1525&amp;" - "&amp;J1525&amp;" - "&amp;K1525</f>
        <v>Distribution from TSRA - Mt - 52815</v>
      </c>
      <c r="AK1525" s="18"/>
      <c r="AL1525" s="19"/>
      <c r="AM1525" s="20"/>
      <c r="AN1525" s="20"/>
      <c r="AO1525" s="21"/>
      <c r="AP1525" s="22"/>
    </row>
    <row r="1526" spans="1:42" hidden="1" x14ac:dyDescent="0.35">
      <c r="A1526" t="s">
        <v>844</v>
      </c>
      <c r="B1526" t="s">
        <v>63</v>
      </c>
      <c r="C1526" t="s">
        <v>12</v>
      </c>
      <c r="D1526">
        <v>52815</v>
      </c>
      <c r="F1526" s="7">
        <v>42699</v>
      </c>
      <c r="G1526" t="s">
        <v>626</v>
      </c>
      <c r="H1526">
        <v>-1.1100000000000001</v>
      </c>
      <c r="J1526" t="s">
        <v>12</v>
      </c>
      <c r="K1526">
        <v>52815</v>
      </c>
      <c r="L1526" t="s">
        <v>18</v>
      </c>
      <c r="M1526" t="str">
        <f>M1523</f>
        <v>TSRA</v>
      </c>
      <c r="S1526" t="e">
        <f t="shared" si="102"/>
        <v>#VALUE!</v>
      </c>
      <c r="T1526"/>
      <c r="U1526"/>
      <c r="V1526" t="e">
        <f>SUMPRODUCT(--($D$2:M1525=M1526), --($B$2:K1525=52815),$H$2:Q1525)</f>
        <v>#VALUE!</v>
      </c>
      <c r="W1526" s="15"/>
      <c r="X1526" s="15"/>
      <c r="Y1526" s="15"/>
      <c r="Z1526" t="s">
        <v>243</v>
      </c>
      <c r="AB1526" t="s">
        <v>244</v>
      </c>
      <c r="AC1526" s="7">
        <f>AC1523</f>
        <v>42697</v>
      </c>
      <c r="AD1526" t="str">
        <f>M1526&amp;" - "&amp;L1526&amp;" - "&amp;J1526&amp;" - "&amp;K1526</f>
        <v>TSRA - Dist - Mt - 52815</v>
      </c>
      <c r="AG1526" s="13">
        <f>-AG1525</f>
        <v>-1.1100000000000001</v>
      </c>
      <c r="AI1526" t="str">
        <f>"Distribution from "&amp;M1526&amp;" - "&amp;J1526&amp;" - "&amp;K1526</f>
        <v>Distribution from TSRA - Mt - 52815</v>
      </c>
      <c r="AK1526" s="18"/>
      <c r="AL1526" s="19"/>
      <c r="AM1526" s="20"/>
      <c r="AN1526" s="20"/>
      <c r="AO1526" s="21"/>
      <c r="AP1526" s="22"/>
    </row>
    <row r="1527" spans="1:42" hidden="1" x14ac:dyDescent="0.35">
      <c r="A1527" t="s">
        <v>845</v>
      </c>
      <c r="B1527" t="s">
        <v>63</v>
      </c>
      <c r="C1527" t="s">
        <v>12</v>
      </c>
      <c r="D1527">
        <v>22115</v>
      </c>
      <c r="F1527" s="7">
        <v>42699</v>
      </c>
      <c r="G1527" t="s">
        <v>587</v>
      </c>
      <c r="H1527">
        <v>0</v>
      </c>
      <c r="J1527" t="s">
        <v>12</v>
      </c>
      <c r="K1527">
        <v>22115</v>
      </c>
      <c r="L1527" t="s">
        <v>15</v>
      </c>
      <c r="M1527" t="str">
        <f>M1524</f>
        <v>TSRA</v>
      </c>
      <c r="S1527" t="e">
        <f t="shared" si="102"/>
        <v>#VALUE!</v>
      </c>
      <c r="T1527"/>
      <c r="U1527"/>
      <c r="V1527" t="e">
        <f>SUMPRODUCT(--($D$2:M1526=M1527), --($B$2:K1526=52815),$H$2:Q1526)</f>
        <v>#VALUE!</v>
      </c>
      <c r="W1527" s="15"/>
      <c r="X1527" s="15"/>
      <c r="Y1527" s="15"/>
      <c r="Z1527" t="s">
        <v>243</v>
      </c>
      <c r="AB1527" t="s">
        <v>244</v>
      </c>
      <c r="AC1527" s="7">
        <f>AC1524</f>
        <v>42697</v>
      </c>
      <c r="AD1527" t="str">
        <f>M1527&amp;" - "&amp;L1527&amp;" - "&amp;J1527&amp;" - "&amp;K1527</f>
        <v>TSRA - Div - Mt - 22115</v>
      </c>
      <c r="AG1527" s="13">
        <f>-AG1526</f>
        <v>1.1100000000000001</v>
      </c>
      <c r="AI1527" t="str">
        <f t="shared" ref="AI1527:AI1534" si="103">"Dividend from "&amp;M1527&amp;" - "&amp;J1527&amp;" - "&amp;K1527</f>
        <v>Dividend from TSRA - Mt - 22115</v>
      </c>
      <c r="AK1527" s="18"/>
      <c r="AL1527" s="19"/>
      <c r="AM1527" s="20"/>
      <c r="AN1527" s="20"/>
      <c r="AO1527" s="21"/>
      <c r="AP1527" s="22"/>
    </row>
    <row r="1528" spans="1:42" hidden="1" x14ac:dyDescent="0.35">
      <c r="A1528" t="s">
        <v>845</v>
      </c>
      <c r="B1528" t="s">
        <v>63</v>
      </c>
      <c r="C1528" t="s">
        <v>12</v>
      </c>
      <c r="D1528">
        <v>22115</v>
      </c>
      <c r="F1528" s="7">
        <v>42699</v>
      </c>
      <c r="G1528" t="s">
        <v>102</v>
      </c>
      <c r="H1528">
        <v>0</v>
      </c>
      <c r="J1528" t="s">
        <v>12</v>
      </c>
      <c r="K1528">
        <v>22115</v>
      </c>
      <c r="L1528" t="s">
        <v>15</v>
      </c>
      <c r="M1528" t="str">
        <f>M1526</f>
        <v>TSRA</v>
      </c>
      <c r="N1528" s="12" t="s">
        <v>249</v>
      </c>
      <c r="R1528" s="13" t="e">
        <f>ROUND(IF(K1528=112414,W1528,IF(K1528=22115,X1528,Y1528))*AP1526,2)</f>
        <v>#VALUE!</v>
      </c>
      <c r="S1528" t="e">
        <f t="shared" si="102"/>
        <v>#VALUE!</v>
      </c>
      <c r="T1528"/>
      <c r="U1528"/>
      <c r="V1528" t="e">
        <f>SUMPRODUCT(--($D$2:M1527=M1528), --($B$2:K1527=52815),$H$2:Q1527)</f>
        <v>#VALUE!</v>
      </c>
      <c r="W1528" s="15" t="e">
        <f>T1528/S1528</f>
        <v>#VALUE!</v>
      </c>
      <c r="X1528" s="15" t="e">
        <f>U1528/S1528</f>
        <v>#VALUE!</v>
      </c>
      <c r="Y1528" s="15" t="e">
        <f>V1528/S1528</f>
        <v>#VALUE!</v>
      </c>
      <c r="Z1528" t="s">
        <v>243</v>
      </c>
      <c r="AB1528" t="s">
        <v>244</v>
      </c>
      <c r="AC1528" s="7">
        <f>AC1526</f>
        <v>42697</v>
      </c>
      <c r="AD1528" t="s">
        <v>102</v>
      </c>
      <c r="AF1528" t="str">
        <f>"Cash From "&amp;AI1528</f>
        <v>Cash From Dividend from TSRA - Mt - 22115</v>
      </c>
      <c r="AG1528" s="16" t="e">
        <f>R1528</f>
        <v>#VALUE!</v>
      </c>
      <c r="AI1528" t="str">
        <f t="shared" si="103"/>
        <v>Dividend from TSRA - Mt - 22115</v>
      </c>
      <c r="AK1528" s="18"/>
      <c r="AL1528" s="19"/>
      <c r="AM1528" s="20"/>
      <c r="AN1528" s="20"/>
      <c r="AO1528" s="21"/>
      <c r="AP1528" s="22"/>
    </row>
    <row r="1529" spans="1:42" hidden="1" x14ac:dyDescent="0.35">
      <c r="A1529" t="s">
        <v>845</v>
      </c>
      <c r="B1529" t="s">
        <v>63</v>
      </c>
      <c r="C1529" t="s">
        <v>12</v>
      </c>
      <c r="D1529">
        <v>52815</v>
      </c>
      <c r="F1529" s="7">
        <v>42699</v>
      </c>
      <c r="G1529" t="s">
        <v>102</v>
      </c>
      <c r="H1529">
        <v>4.42</v>
      </c>
      <c r="J1529" t="s">
        <v>12</v>
      </c>
      <c r="K1529">
        <v>52815</v>
      </c>
      <c r="L1529" t="s">
        <v>15</v>
      </c>
      <c r="M1529" t="str">
        <f>M1527</f>
        <v>TSRA</v>
      </c>
      <c r="N1529" s="12" t="s">
        <v>249</v>
      </c>
      <c r="R1529" s="13">
        <v>4.42</v>
      </c>
      <c r="S1529" t="e">
        <f t="shared" si="102"/>
        <v>#VALUE!</v>
      </c>
      <c r="T1529"/>
      <c r="U1529"/>
      <c r="V1529" t="e">
        <f>SUMPRODUCT(--($D$2:M1528=M1529), --($B$2:K1528=52815),$H$2:Q1528)</f>
        <v>#VALUE!</v>
      </c>
      <c r="W1529" s="15" t="e">
        <f>T1529/S1529</f>
        <v>#VALUE!</v>
      </c>
      <c r="X1529" s="15" t="e">
        <f>U1529/S1529</f>
        <v>#VALUE!</v>
      </c>
      <c r="Y1529" s="15" t="e">
        <f>V1529/S1529</f>
        <v>#VALUE!</v>
      </c>
      <c r="Z1529" t="s">
        <v>243</v>
      </c>
      <c r="AB1529" t="s">
        <v>244</v>
      </c>
      <c r="AC1529" s="7">
        <f>AC1527</f>
        <v>42697</v>
      </c>
      <c r="AD1529" t="s">
        <v>102</v>
      </c>
      <c r="AF1529" t="str">
        <f>"Cash From "&amp;AI1529</f>
        <v>Cash From Dividend from TSRA - Mt - 52815</v>
      </c>
      <c r="AG1529" s="16">
        <f>R1529</f>
        <v>4.42</v>
      </c>
      <c r="AI1529" t="str">
        <f t="shared" si="103"/>
        <v>Dividend from TSRA - Mt - 52815</v>
      </c>
      <c r="AK1529" s="18"/>
      <c r="AL1529" s="19"/>
      <c r="AM1529" s="20"/>
      <c r="AN1529" s="20"/>
      <c r="AO1529" s="21"/>
      <c r="AP1529" s="22"/>
    </row>
    <row r="1530" spans="1:42" hidden="1" x14ac:dyDescent="0.35">
      <c r="A1530" t="s">
        <v>845</v>
      </c>
      <c r="B1530" t="s">
        <v>63</v>
      </c>
      <c r="C1530" t="s">
        <v>12</v>
      </c>
      <c r="D1530">
        <v>52815</v>
      </c>
      <c r="F1530" s="7">
        <v>42699</v>
      </c>
      <c r="G1530" t="s">
        <v>587</v>
      </c>
      <c r="H1530">
        <v>-4.42</v>
      </c>
      <c r="J1530" t="s">
        <v>12</v>
      </c>
      <c r="K1530">
        <v>52815</v>
      </c>
      <c r="L1530" t="s">
        <v>15</v>
      </c>
      <c r="M1530" t="str">
        <f>M1527</f>
        <v>TSRA</v>
      </c>
      <c r="S1530" t="e">
        <f t="shared" si="102"/>
        <v>#VALUE!</v>
      </c>
      <c r="T1530"/>
      <c r="U1530"/>
      <c r="V1530" t="e">
        <f>SUMPRODUCT(--($D$2:M1529=M1530), --($B$2:K1529=52815),$H$2:Q1529)</f>
        <v>#VALUE!</v>
      </c>
      <c r="W1530" s="15"/>
      <c r="X1530" s="15"/>
      <c r="Y1530" s="15"/>
      <c r="Z1530" t="s">
        <v>243</v>
      </c>
      <c r="AB1530" t="s">
        <v>244</v>
      </c>
      <c r="AC1530" s="7">
        <f>AC1527</f>
        <v>42697</v>
      </c>
      <c r="AD1530" t="str">
        <f>M1530&amp;" - "&amp;L1530&amp;" - "&amp;J1530&amp;" - "&amp;K1530</f>
        <v>TSRA - Div - Mt - 52815</v>
      </c>
      <c r="AG1530" s="13">
        <f>-AG1529</f>
        <v>-4.42</v>
      </c>
      <c r="AI1530" t="str">
        <f t="shared" si="103"/>
        <v>Dividend from TSRA - Mt - 52815</v>
      </c>
      <c r="AK1530" s="18"/>
      <c r="AL1530" s="19"/>
      <c r="AM1530" s="20"/>
      <c r="AN1530" s="20"/>
      <c r="AO1530" s="21"/>
      <c r="AP1530" s="22"/>
    </row>
    <row r="1531" spans="1:42" hidden="1" x14ac:dyDescent="0.35">
      <c r="A1531" t="s">
        <v>845</v>
      </c>
      <c r="B1531" t="s">
        <v>63</v>
      </c>
      <c r="C1531" t="s">
        <v>12</v>
      </c>
      <c r="D1531">
        <v>112414</v>
      </c>
      <c r="F1531" s="7">
        <v>42699</v>
      </c>
      <c r="G1531" t="s">
        <v>587</v>
      </c>
      <c r="H1531">
        <v>0</v>
      </c>
      <c r="J1531" t="s">
        <v>12</v>
      </c>
      <c r="K1531">
        <v>112414</v>
      </c>
      <c r="L1531" t="s">
        <v>15</v>
      </c>
      <c r="M1531" t="str">
        <f>M1530</f>
        <v>TSRA</v>
      </c>
      <c r="N1531" s="12">
        <f>AL1530</f>
        <v>0</v>
      </c>
      <c r="O1531" s="12" t="e">
        <f>LEFT(N1531,(FIND(" ",N1531,1)-1))</f>
        <v>#VALUE!</v>
      </c>
      <c r="P1531" s="12" t="e">
        <f>_xlfn.NUMBERVALUE(O1531)=S1531</f>
        <v>#VALUE!</v>
      </c>
      <c r="S1531" t="e">
        <f t="shared" si="102"/>
        <v>#VALUE!</v>
      </c>
      <c r="T1531"/>
      <c r="U1531"/>
      <c r="V1531" t="e">
        <f>SUMPRODUCT(--($D$2:M1530=M1531), --($B$2:K1530=52815),$H$2:Q1530)</f>
        <v>#VALUE!</v>
      </c>
      <c r="W1531" s="15"/>
      <c r="X1531" s="15"/>
      <c r="Y1531" s="15"/>
      <c r="Z1531" t="s">
        <v>243</v>
      </c>
      <c r="AB1531" t="s">
        <v>244</v>
      </c>
      <c r="AC1531" s="7">
        <f>AC1530</f>
        <v>42697</v>
      </c>
      <c r="AD1531" t="str">
        <f>M1531&amp;" - "&amp;L1531&amp;" - "&amp;J1531&amp;" - "&amp;K1531</f>
        <v>TSRA - Div - Mt - 112414</v>
      </c>
      <c r="AG1531" s="13">
        <f>-AG1530</f>
        <v>4.42</v>
      </c>
      <c r="AI1531" t="str">
        <f t="shared" si="103"/>
        <v>Dividend from TSRA - Mt - 112414</v>
      </c>
      <c r="AK1531" s="18"/>
      <c r="AL1531" s="19"/>
      <c r="AM1531" s="20"/>
      <c r="AN1531" s="20"/>
      <c r="AO1531" s="21"/>
      <c r="AP1531" s="22"/>
    </row>
    <row r="1532" spans="1:42" hidden="1" x14ac:dyDescent="0.35">
      <c r="A1532" t="s">
        <v>845</v>
      </c>
      <c r="B1532" t="s">
        <v>63</v>
      </c>
      <c r="C1532" t="s">
        <v>12</v>
      </c>
      <c r="D1532">
        <v>112414</v>
      </c>
      <c r="F1532" s="7">
        <v>42699</v>
      </c>
      <c r="G1532" t="s">
        <v>102</v>
      </c>
      <c r="H1532">
        <v>0</v>
      </c>
      <c r="J1532" t="s">
        <v>12</v>
      </c>
      <c r="K1532">
        <v>112414</v>
      </c>
      <c r="L1532" t="s">
        <v>15</v>
      </c>
      <c r="M1532" t="s">
        <v>63</v>
      </c>
      <c r="N1532" s="12" t="s">
        <v>249</v>
      </c>
      <c r="R1532" s="13" t="e">
        <f>ROUND(IF(K1532=112414,W1532,IF(K1532=22115,X1532,Y1532))*AP1532,2)</f>
        <v>#VALUE!</v>
      </c>
      <c r="S1532" t="e">
        <f t="shared" si="102"/>
        <v>#VALUE!</v>
      </c>
      <c r="T1532"/>
      <c r="U1532"/>
      <c r="V1532" t="e">
        <f>SUMPRODUCT(--($D$2:M1531=M1532), --($B$2:K1531=52815),$H$2:Q1531)</f>
        <v>#VALUE!</v>
      </c>
      <c r="W1532" s="15" t="e">
        <f>T1532/S1532</f>
        <v>#VALUE!</v>
      </c>
      <c r="X1532" s="15" t="e">
        <f>U1532/S1532</f>
        <v>#VALUE!</v>
      </c>
      <c r="Y1532" s="15" t="e">
        <f>V1532/S1532</f>
        <v>#VALUE!</v>
      </c>
      <c r="Z1532" t="s">
        <v>243</v>
      </c>
      <c r="AB1532" t="s">
        <v>244</v>
      </c>
      <c r="AC1532" s="7">
        <f>AK1532</f>
        <v>42699</v>
      </c>
      <c r="AD1532" t="s">
        <v>102</v>
      </c>
      <c r="AF1532" t="str">
        <f>"Cash From "&amp;AI1532</f>
        <v>Cash From Dividend from CLCT - Mt - 112414</v>
      </c>
      <c r="AG1532" s="16" t="e">
        <f>R1532</f>
        <v>#VALUE!</v>
      </c>
      <c r="AI1532" t="str">
        <f t="shared" si="103"/>
        <v>Dividend from CLCT - Mt - 112414</v>
      </c>
      <c r="AK1532" s="18">
        <v>42699</v>
      </c>
      <c r="AL1532" s="19" t="s">
        <v>529</v>
      </c>
      <c r="AM1532" s="20" t="s">
        <v>328</v>
      </c>
      <c r="AN1532" s="20" t="s">
        <v>329</v>
      </c>
      <c r="AO1532" s="21" t="s">
        <v>329</v>
      </c>
      <c r="AP1532" s="22">
        <v>5.53</v>
      </c>
    </row>
    <row r="1533" spans="1:42" hidden="1" x14ac:dyDescent="0.35">
      <c r="A1533" t="s">
        <v>845</v>
      </c>
      <c r="B1533" t="s">
        <v>79</v>
      </c>
      <c r="C1533" t="s">
        <v>13</v>
      </c>
      <c r="D1533">
        <v>40716</v>
      </c>
      <c r="F1533" s="7">
        <v>42699</v>
      </c>
      <c r="G1533" t="s">
        <v>210</v>
      </c>
      <c r="H1533">
        <v>2.58</v>
      </c>
      <c r="J1533" t="s">
        <v>13</v>
      </c>
      <c r="K1533">
        <v>40716</v>
      </c>
      <c r="L1533" t="s">
        <v>15</v>
      </c>
      <c r="M1533" t="s">
        <v>79</v>
      </c>
      <c r="N1533" s="12" t="s">
        <v>249</v>
      </c>
      <c r="O1533" s="12">
        <v>2.58</v>
      </c>
      <c r="P1533" s="46">
        <v>42699</v>
      </c>
      <c r="S1533"/>
      <c r="T1533"/>
      <c r="U1533"/>
      <c r="V1533"/>
      <c r="W1533" s="15"/>
      <c r="X1533" s="15"/>
      <c r="Y1533" s="15"/>
      <c r="Z1533" t="s">
        <v>243</v>
      </c>
      <c r="AB1533" t="s">
        <v>244</v>
      </c>
      <c r="AC1533" s="7">
        <f>P1533</f>
        <v>42699</v>
      </c>
      <c r="AD1533" t="s">
        <v>210</v>
      </c>
      <c r="AF1533" t="str">
        <f>"Cash From "&amp;AI1533</f>
        <v>Cash From Dividend from NHTC - Rh - 40716</v>
      </c>
      <c r="AG1533" s="16">
        <f>O1533</f>
        <v>2.58</v>
      </c>
      <c r="AI1533" t="str">
        <f t="shared" si="103"/>
        <v>Dividend from NHTC - Rh - 40716</v>
      </c>
      <c r="AK1533" s="18"/>
      <c r="AL1533" s="19"/>
      <c r="AM1533" s="20"/>
      <c r="AN1533" s="20"/>
      <c r="AO1533" s="21"/>
      <c r="AP1533" s="22">
        <v>2.58</v>
      </c>
    </row>
    <row r="1534" spans="1:42" hidden="1" x14ac:dyDescent="0.35">
      <c r="A1534" t="s">
        <v>845</v>
      </c>
      <c r="B1534" t="s">
        <v>79</v>
      </c>
      <c r="C1534" t="s">
        <v>13</v>
      </c>
      <c r="D1534">
        <v>40716</v>
      </c>
      <c r="F1534" s="7">
        <v>42699</v>
      </c>
      <c r="G1534" t="s">
        <v>587</v>
      </c>
      <c r="H1534">
        <v>-2.58</v>
      </c>
      <c r="J1534" t="s">
        <v>13</v>
      </c>
      <c r="K1534">
        <v>40716</v>
      </c>
      <c r="L1534" t="s">
        <v>15</v>
      </c>
      <c r="M1534" t="str">
        <f>M1533</f>
        <v>NHTC</v>
      </c>
      <c r="S1534"/>
      <c r="T1534"/>
      <c r="U1534"/>
      <c r="V1534"/>
      <c r="W1534" s="15"/>
      <c r="X1534" s="15"/>
      <c r="Y1534" s="15"/>
      <c r="Z1534" t="s">
        <v>243</v>
      </c>
      <c r="AB1534" t="s">
        <v>244</v>
      </c>
      <c r="AC1534" s="7">
        <f>AC1533</f>
        <v>42699</v>
      </c>
      <c r="AD1534" t="str">
        <f>M1534&amp;" - "&amp;L1534&amp;" - "&amp;J1534&amp;" - "&amp;K1534</f>
        <v>NHTC - Div - Rh - 40716</v>
      </c>
      <c r="AG1534" s="13">
        <f>-AG1533</f>
        <v>-2.58</v>
      </c>
      <c r="AI1534" t="str">
        <f t="shared" si="103"/>
        <v>Dividend from NHTC - Rh - 40716</v>
      </c>
      <c r="AK1534" s="35"/>
      <c r="AL1534" s="35"/>
      <c r="AM1534" s="35"/>
      <c r="AN1534" s="35"/>
      <c r="AO1534" s="35"/>
      <c r="AP1534" s="35"/>
    </row>
    <row r="1535" spans="1:42" hidden="1" x14ac:dyDescent="0.35">
      <c r="A1535" t="s">
        <v>246</v>
      </c>
      <c r="C1535" t="s">
        <v>12</v>
      </c>
      <c r="F1535" s="7">
        <v>42709</v>
      </c>
      <c r="G1535" t="s">
        <v>102</v>
      </c>
      <c r="H1535">
        <v>7.92</v>
      </c>
      <c r="S1535"/>
      <c r="T1535"/>
      <c r="U1535"/>
      <c r="V1535"/>
      <c r="W1535" s="15"/>
      <c r="X1535" s="15"/>
      <c r="Y1535" s="15"/>
      <c r="Z1535" t="s">
        <v>243</v>
      </c>
      <c r="AB1535" t="s">
        <v>244</v>
      </c>
      <c r="AC1535" s="7">
        <f>AK1535</f>
        <v>42709</v>
      </c>
      <c r="AD1535" t="s">
        <v>102</v>
      </c>
      <c r="AF1535" t="s">
        <v>246</v>
      </c>
      <c r="AG1535" s="13">
        <f>AP1535</f>
        <v>7.92</v>
      </c>
      <c r="AI1535" t="s">
        <v>247</v>
      </c>
      <c r="AK1535" s="18">
        <v>42709</v>
      </c>
      <c r="AL1535" s="19" t="s">
        <v>350</v>
      </c>
      <c r="AM1535" s="20" t="s">
        <v>345</v>
      </c>
      <c r="AN1535" s="20" t="s">
        <v>329</v>
      </c>
      <c r="AO1535" s="21" t="s">
        <v>329</v>
      </c>
      <c r="AP1535" s="22">
        <v>7.92</v>
      </c>
    </row>
    <row r="1536" spans="1:42" hidden="1" x14ac:dyDescent="0.35">
      <c r="A1536" t="s">
        <v>246</v>
      </c>
      <c r="C1536" t="s">
        <v>12</v>
      </c>
      <c r="F1536" s="7">
        <v>42709</v>
      </c>
      <c r="G1536" t="s">
        <v>101</v>
      </c>
      <c r="H1536">
        <v>-7.92</v>
      </c>
      <c r="S1536"/>
      <c r="T1536"/>
      <c r="U1536"/>
      <c r="V1536"/>
      <c r="W1536" s="15"/>
      <c r="X1536" s="15"/>
      <c r="Y1536" s="15"/>
      <c r="Z1536" t="s">
        <v>243</v>
      </c>
      <c r="AA1536"/>
      <c r="AB1536" t="s">
        <v>244</v>
      </c>
      <c r="AC1536" s="7">
        <f>AC1535</f>
        <v>42709</v>
      </c>
      <c r="AD1536" t="s">
        <v>101</v>
      </c>
      <c r="AG1536" s="13">
        <f>-AG1535</f>
        <v>-7.92</v>
      </c>
      <c r="AI1536" t="s">
        <v>247</v>
      </c>
      <c r="AK1536" s="18"/>
      <c r="AL1536" s="19"/>
      <c r="AM1536" s="20"/>
      <c r="AN1536" s="20"/>
      <c r="AO1536" s="21"/>
      <c r="AP1536" s="22"/>
    </row>
    <row r="1537" spans="1:42" hidden="1" x14ac:dyDescent="0.35">
      <c r="A1537" t="s">
        <v>845</v>
      </c>
      <c r="B1537" t="s">
        <v>32</v>
      </c>
      <c r="C1537" t="s">
        <v>12</v>
      </c>
      <c r="D1537">
        <v>22115</v>
      </c>
      <c r="F1537" s="7">
        <v>42709</v>
      </c>
      <c r="G1537" t="s">
        <v>587</v>
      </c>
      <c r="H1537">
        <v>0</v>
      </c>
      <c r="J1537" t="s">
        <v>12</v>
      </c>
      <c r="K1537">
        <v>22115</v>
      </c>
      <c r="L1537" t="s">
        <v>15</v>
      </c>
      <c r="M1537" t="str">
        <f>M1534</f>
        <v>NHTC</v>
      </c>
      <c r="S1537" t="e">
        <f t="shared" ref="S1537:S1542" si="104">SUM(T1537:V1537)</f>
        <v>#VALUE!</v>
      </c>
      <c r="T1537"/>
      <c r="U1537"/>
      <c r="V1537" t="e">
        <f>SUMPRODUCT(--($D$2:M1536=M1537), --($B$2:K1536=52815),$H$2:Q1536)</f>
        <v>#VALUE!</v>
      </c>
      <c r="W1537" s="15"/>
      <c r="X1537" s="15"/>
      <c r="Y1537" s="15"/>
      <c r="Z1537" t="s">
        <v>243</v>
      </c>
      <c r="AB1537" t="s">
        <v>244</v>
      </c>
      <c r="AC1537" s="7">
        <f>AC1534</f>
        <v>42699</v>
      </c>
      <c r="AD1537" t="str">
        <f>M1537&amp;" - "&amp;L1537&amp;" - "&amp;J1537&amp;" - "&amp;K1537</f>
        <v>NHTC - Div - Mt - 22115</v>
      </c>
      <c r="AG1537" s="13">
        <f>-AG1536</f>
        <v>7.92</v>
      </c>
      <c r="AI1537" t="str">
        <f t="shared" ref="AI1537:AI1542" si="105">"Dividend from "&amp;M1537&amp;" - "&amp;J1537&amp;" - "&amp;K1537</f>
        <v>Dividend from NHTC - Mt - 22115</v>
      </c>
      <c r="AK1537" s="18"/>
      <c r="AL1537" s="19"/>
      <c r="AM1537" s="20"/>
      <c r="AN1537" s="20"/>
      <c r="AO1537" s="21"/>
      <c r="AP1537" s="22"/>
    </row>
    <row r="1538" spans="1:42" hidden="1" x14ac:dyDescent="0.35">
      <c r="A1538" t="s">
        <v>845</v>
      </c>
      <c r="B1538" t="s">
        <v>32</v>
      </c>
      <c r="C1538" t="s">
        <v>12</v>
      </c>
      <c r="D1538">
        <v>22115</v>
      </c>
      <c r="F1538" s="7">
        <v>42709</v>
      </c>
      <c r="G1538" t="s">
        <v>102</v>
      </c>
      <c r="H1538">
        <v>0</v>
      </c>
      <c r="J1538" t="s">
        <v>12</v>
      </c>
      <c r="K1538">
        <v>22115</v>
      </c>
      <c r="L1538" t="s">
        <v>15</v>
      </c>
      <c r="M1538">
        <f>M1536</f>
        <v>0</v>
      </c>
      <c r="N1538" s="12" t="s">
        <v>249</v>
      </c>
      <c r="R1538" s="13" t="e">
        <f>ROUND(IF(K1538=112414,W1538,IF(K1538=22115,X1538,Y1538))*AP1536,2)</f>
        <v>#VALUE!</v>
      </c>
      <c r="S1538" t="e">
        <f t="shared" si="104"/>
        <v>#VALUE!</v>
      </c>
      <c r="T1538"/>
      <c r="U1538"/>
      <c r="V1538" t="e">
        <f>SUMPRODUCT(--($D$2:M1537=M1538), --($B$2:K1537=52815),$H$2:Q1537)</f>
        <v>#VALUE!</v>
      </c>
      <c r="W1538" s="15" t="e">
        <f>T1538/S1538</f>
        <v>#VALUE!</v>
      </c>
      <c r="X1538" s="15" t="e">
        <f>U1538/S1538</f>
        <v>#VALUE!</v>
      </c>
      <c r="Y1538" s="15" t="e">
        <f>V1538/S1538</f>
        <v>#VALUE!</v>
      </c>
      <c r="Z1538" t="s">
        <v>243</v>
      </c>
      <c r="AB1538" t="s">
        <v>244</v>
      </c>
      <c r="AC1538" s="7">
        <f>AC1536</f>
        <v>42709</v>
      </c>
      <c r="AD1538" t="s">
        <v>102</v>
      </c>
      <c r="AF1538" t="str">
        <f>"Cash From "&amp;AI1538</f>
        <v>Cash From Dividend from 0 - Mt - 22115</v>
      </c>
      <c r="AG1538" s="16" t="e">
        <f>R1538</f>
        <v>#VALUE!</v>
      </c>
      <c r="AI1538" t="str">
        <f t="shared" si="105"/>
        <v>Dividend from 0 - Mt - 22115</v>
      </c>
      <c r="AK1538" s="18"/>
      <c r="AL1538" s="19"/>
      <c r="AM1538" s="20"/>
      <c r="AN1538" s="20"/>
      <c r="AO1538" s="21"/>
      <c r="AP1538" s="22"/>
    </row>
    <row r="1539" spans="1:42" hidden="1" x14ac:dyDescent="0.35">
      <c r="A1539" t="s">
        <v>845</v>
      </c>
      <c r="B1539" t="s">
        <v>32</v>
      </c>
      <c r="C1539" t="s">
        <v>12</v>
      </c>
      <c r="D1539">
        <v>52815</v>
      </c>
      <c r="F1539" s="7">
        <v>42709</v>
      </c>
      <c r="G1539" t="s">
        <v>102</v>
      </c>
      <c r="H1539">
        <v>1.57</v>
      </c>
      <c r="J1539" t="s">
        <v>12</v>
      </c>
      <c r="K1539">
        <v>52815</v>
      </c>
      <c r="L1539" t="s">
        <v>15</v>
      </c>
      <c r="M1539" t="str">
        <f>M1537</f>
        <v>NHTC</v>
      </c>
      <c r="N1539" s="12" t="s">
        <v>249</v>
      </c>
      <c r="R1539" s="13">
        <f>AP1535-R1535-R1537</f>
        <v>7.92</v>
      </c>
      <c r="S1539" t="e">
        <f t="shared" si="104"/>
        <v>#VALUE!</v>
      </c>
      <c r="T1539"/>
      <c r="U1539"/>
      <c r="V1539" t="e">
        <f>SUMPRODUCT(--($D$2:M1538=M1539), --($B$2:K1538=52815),$H$2:Q1538)</f>
        <v>#VALUE!</v>
      </c>
      <c r="W1539" s="15" t="e">
        <f>T1539/S1539</f>
        <v>#VALUE!</v>
      </c>
      <c r="X1539" s="15" t="e">
        <f>U1539/S1539</f>
        <v>#VALUE!</v>
      </c>
      <c r="Y1539" s="15" t="e">
        <f>V1539/S1539</f>
        <v>#VALUE!</v>
      </c>
      <c r="Z1539" t="s">
        <v>243</v>
      </c>
      <c r="AB1539" t="s">
        <v>244</v>
      </c>
      <c r="AC1539" s="7">
        <f>AC1537</f>
        <v>42699</v>
      </c>
      <c r="AD1539" t="s">
        <v>102</v>
      </c>
      <c r="AF1539" t="str">
        <f>"Cash From "&amp;AI1539</f>
        <v>Cash From Dividend from NHTC - Mt - 52815</v>
      </c>
      <c r="AG1539" s="16">
        <f>R1539</f>
        <v>7.92</v>
      </c>
      <c r="AI1539" t="str">
        <f t="shared" si="105"/>
        <v>Dividend from NHTC - Mt - 52815</v>
      </c>
      <c r="AK1539" s="18"/>
      <c r="AL1539" s="19"/>
      <c r="AM1539" s="20"/>
      <c r="AN1539" s="20"/>
      <c r="AO1539" s="21"/>
      <c r="AP1539" s="22"/>
    </row>
    <row r="1540" spans="1:42" hidden="1" x14ac:dyDescent="0.35">
      <c r="A1540" t="s">
        <v>845</v>
      </c>
      <c r="B1540" t="s">
        <v>32</v>
      </c>
      <c r="C1540" t="s">
        <v>12</v>
      </c>
      <c r="D1540">
        <v>52815</v>
      </c>
      <c r="F1540" s="7">
        <v>42709</v>
      </c>
      <c r="G1540" t="s">
        <v>587</v>
      </c>
      <c r="H1540">
        <v>-1.57</v>
      </c>
      <c r="J1540" t="s">
        <v>12</v>
      </c>
      <c r="K1540">
        <v>52815</v>
      </c>
      <c r="L1540" t="s">
        <v>15</v>
      </c>
      <c r="M1540" t="str">
        <f>M1537</f>
        <v>NHTC</v>
      </c>
      <c r="S1540" t="e">
        <f t="shared" si="104"/>
        <v>#VALUE!</v>
      </c>
      <c r="T1540"/>
      <c r="U1540"/>
      <c r="V1540" t="e">
        <f>SUMPRODUCT(--($D$2:M1539=M1540), --($B$2:K1539=52815),$H$2:Q1539)</f>
        <v>#VALUE!</v>
      </c>
      <c r="W1540" s="15"/>
      <c r="X1540" s="15"/>
      <c r="Y1540" s="15"/>
      <c r="Z1540" t="s">
        <v>243</v>
      </c>
      <c r="AB1540" t="s">
        <v>244</v>
      </c>
      <c r="AC1540" s="7">
        <f>AC1537</f>
        <v>42699</v>
      </c>
      <c r="AD1540" t="str">
        <f>M1540&amp;" - "&amp;L1540&amp;" - "&amp;J1540&amp;" - "&amp;K1540</f>
        <v>NHTC - Div - Mt - 52815</v>
      </c>
      <c r="AG1540" s="13">
        <f>-AG1539</f>
        <v>-7.92</v>
      </c>
      <c r="AI1540" t="str">
        <f t="shared" si="105"/>
        <v>Dividend from NHTC - Mt - 52815</v>
      </c>
      <c r="AK1540" s="18"/>
      <c r="AL1540" s="19"/>
      <c r="AM1540" s="20"/>
      <c r="AN1540" s="20"/>
      <c r="AO1540" s="21"/>
      <c r="AP1540" s="22"/>
    </row>
    <row r="1541" spans="1:42" hidden="1" x14ac:dyDescent="0.35">
      <c r="A1541" t="s">
        <v>845</v>
      </c>
      <c r="B1541" t="s">
        <v>32</v>
      </c>
      <c r="C1541" t="s">
        <v>12</v>
      </c>
      <c r="D1541">
        <v>112414</v>
      </c>
      <c r="F1541" s="7">
        <v>42709</v>
      </c>
      <c r="G1541" t="s">
        <v>587</v>
      </c>
      <c r="H1541">
        <v>0</v>
      </c>
      <c r="J1541" t="s">
        <v>12</v>
      </c>
      <c r="K1541">
        <v>112414</v>
      </c>
      <c r="L1541" t="s">
        <v>15</v>
      </c>
      <c r="M1541" t="str">
        <f>M1540</f>
        <v>NHTC</v>
      </c>
      <c r="N1541" s="12">
        <f>AL1540</f>
        <v>0</v>
      </c>
      <c r="O1541" s="12" t="e">
        <f>LEFT(N1541,(FIND(" ",N1541,1)-1))</f>
        <v>#VALUE!</v>
      </c>
      <c r="P1541" s="12" t="e">
        <f>_xlfn.NUMBERVALUE(O1541)=S1541</f>
        <v>#VALUE!</v>
      </c>
      <c r="S1541" t="e">
        <f t="shared" si="104"/>
        <v>#VALUE!</v>
      </c>
      <c r="T1541"/>
      <c r="U1541"/>
      <c r="V1541" t="e">
        <f>SUMPRODUCT(--($D$2:M1540=M1541), --($B$2:K1540=52815),$H$2:Q1540)</f>
        <v>#VALUE!</v>
      </c>
      <c r="W1541" s="15"/>
      <c r="X1541" s="15"/>
      <c r="Y1541" s="15"/>
      <c r="Z1541" t="s">
        <v>243</v>
      </c>
      <c r="AB1541" t="s">
        <v>244</v>
      </c>
      <c r="AC1541" s="7">
        <f>AC1540</f>
        <v>42699</v>
      </c>
      <c r="AD1541" t="str">
        <f>M1541&amp;" - "&amp;L1541&amp;" - "&amp;J1541&amp;" - "&amp;K1541</f>
        <v>NHTC - Div - Mt - 112414</v>
      </c>
      <c r="AG1541" s="13">
        <f>-AG1540</f>
        <v>7.92</v>
      </c>
      <c r="AI1541" t="str">
        <f t="shared" si="105"/>
        <v>Dividend from NHTC - Mt - 112414</v>
      </c>
      <c r="AK1541" s="18"/>
      <c r="AL1541" s="19"/>
      <c r="AM1541" s="20"/>
      <c r="AN1541" s="20"/>
      <c r="AO1541" s="21"/>
      <c r="AP1541" s="22"/>
    </row>
    <row r="1542" spans="1:42" hidden="1" x14ac:dyDescent="0.35">
      <c r="A1542" t="s">
        <v>845</v>
      </c>
      <c r="B1542" t="s">
        <v>32</v>
      </c>
      <c r="C1542" t="s">
        <v>12</v>
      </c>
      <c r="D1542">
        <v>112414</v>
      </c>
      <c r="F1542" s="7">
        <v>42709</v>
      </c>
      <c r="G1542" t="s">
        <v>102</v>
      </c>
      <c r="H1542">
        <v>0</v>
      </c>
      <c r="J1542" t="s">
        <v>12</v>
      </c>
      <c r="K1542">
        <v>112414</v>
      </c>
      <c r="L1542" t="s">
        <v>15</v>
      </c>
      <c r="M1542" t="s">
        <v>32</v>
      </c>
      <c r="N1542" s="12" t="s">
        <v>249</v>
      </c>
      <c r="R1542" s="13" t="e">
        <f>ROUND(IF(K1542=112414,W1542,IF(K1542=22115,X1542,Y1542))*AP1542,2)</f>
        <v>#VALUE!</v>
      </c>
      <c r="S1542" t="e">
        <f t="shared" si="104"/>
        <v>#VALUE!</v>
      </c>
      <c r="T1542"/>
      <c r="U1542"/>
      <c r="V1542" t="e">
        <f>SUMPRODUCT(--($D$2:M1541=M1542), --($B$2:K1541=52815),$H$2:Q1541)</f>
        <v>#VALUE!</v>
      </c>
      <c r="W1542" s="15" t="e">
        <f>T1542/S1542</f>
        <v>#VALUE!</v>
      </c>
      <c r="X1542" s="15" t="e">
        <f>U1542/S1542</f>
        <v>#VALUE!</v>
      </c>
      <c r="Y1542" s="15" t="e">
        <f>V1542/S1542</f>
        <v>#VALUE!</v>
      </c>
      <c r="Z1542" t="s">
        <v>243</v>
      </c>
      <c r="AB1542" t="s">
        <v>244</v>
      </c>
      <c r="AC1542" s="7">
        <f>AK1542</f>
        <v>42709</v>
      </c>
      <c r="AD1542" t="s">
        <v>102</v>
      </c>
      <c r="AF1542" t="str">
        <f>"Cash From "&amp;AI1542</f>
        <v>Cash From Dividend from DLX - Mt - 112414</v>
      </c>
      <c r="AG1542" s="16" t="e">
        <f>R1542</f>
        <v>#VALUE!</v>
      </c>
      <c r="AI1542" t="str">
        <f t="shared" si="105"/>
        <v>Dividend from DLX - Mt - 112414</v>
      </c>
      <c r="AK1542" s="18">
        <v>42709</v>
      </c>
      <c r="AL1542" s="19" t="s">
        <v>530</v>
      </c>
      <c r="AM1542" s="20" t="s">
        <v>328</v>
      </c>
      <c r="AN1542" s="20" t="s">
        <v>329</v>
      </c>
      <c r="AO1542" s="21" t="s">
        <v>329</v>
      </c>
      <c r="AP1542" s="22">
        <v>1.57</v>
      </c>
    </row>
    <row r="1543" spans="1:42" hidden="1" x14ac:dyDescent="0.35">
      <c r="A1543" t="s">
        <v>317</v>
      </c>
      <c r="C1543" t="s">
        <v>12</v>
      </c>
      <c r="F1543" s="7">
        <v>42710</v>
      </c>
      <c r="G1543" t="s">
        <v>101</v>
      </c>
      <c r="H1543">
        <v>9.49</v>
      </c>
      <c r="S1543"/>
      <c r="T1543"/>
      <c r="U1543"/>
      <c r="V1543"/>
      <c r="W1543" s="15"/>
      <c r="X1543" s="15"/>
      <c r="Y1543" s="15"/>
      <c r="Z1543" t="s">
        <v>243</v>
      </c>
      <c r="AB1543" t="s">
        <v>244</v>
      </c>
      <c r="AC1543" s="7">
        <f>AC1542</f>
        <v>42709</v>
      </c>
      <c r="AD1543" t="s">
        <v>101</v>
      </c>
      <c r="AG1543" s="13" t="e">
        <f>-AG1542</f>
        <v>#VALUE!</v>
      </c>
      <c r="AI1543" t="s">
        <v>318</v>
      </c>
      <c r="AK1543" s="18"/>
      <c r="AL1543" s="19"/>
      <c r="AM1543" s="20"/>
      <c r="AN1543" s="20"/>
      <c r="AO1543" s="21"/>
      <c r="AP1543" s="22"/>
    </row>
    <row r="1544" spans="1:42" hidden="1" x14ac:dyDescent="0.35">
      <c r="A1544" t="s">
        <v>317</v>
      </c>
      <c r="C1544" t="s">
        <v>12</v>
      </c>
      <c r="F1544" s="7">
        <v>42710</v>
      </c>
      <c r="G1544" t="s">
        <v>102</v>
      </c>
      <c r="H1544">
        <v>-9.49</v>
      </c>
      <c r="S1544"/>
      <c r="T1544"/>
      <c r="U1544"/>
      <c r="V1544"/>
      <c r="W1544" s="15"/>
      <c r="X1544" s="15"/>
      <c r="Y1544" s="15"/>
      <c r="Z1544" t="s">
        <v>243</v>
      </c>
      <c r="AB1544" t="s">
        <v>244</v>
      </c>
      <c r="AC1544" s="7">
        <f>AK1544</f>
        <v>42710</v>
      </c>
      <c r="AD1544" t="s">
        <v>102</v>
      </c>
      <c r="AF1544" t="s">
        <v>317</v>
      </c>
      <c r="AG1544" s="13">
        <f>AP1544</f>
        <v>-9.49</v>
      </c>
      <c r="AI1544" t="s">
        <v>318</v>
      </c>
      <c r="AK1544" s="18">
        <v>42710</v>
      </c>
      <c r="AL1544" s="19" t="s">
        <v>344</v>
      </c>
      <c r="AM1544" s="20" t="s">
        <v>345</v>
      </c>
      <c r="AN1544" s="20" t="s">
        <v>329</v>
      </c>
      <c r="AO1544" s="21" t="s">
        <v>329</v>
      </c>
      <c r="AP1544" s="22">
        <v>-9.49</v>
      </c>
    </row>
    <row r="1545" spans="1:42" hidden="1" x14ac:dyDescent="0.35">
      <c r="A1545" t="s">
        <v>845</v>
      </c>
      <c r="B1545" t="s">
        <v>93</v>
      </c>
      <c r="C1545" t="s">
        <v>13</v>
      </c>
      <c r="D1545">
        <v>40716</v>
      </c>
      <c r="F1545" s="7">
        <v>42710</v>
      </c>
      <c r="G1545" t="s">
        <v>210</v>
      </c>
      <c r="H1545">
        <v>1.76</v>
      </c>
      <c r="J1545" t="s">
        <v>13</v>
      </c>
      <c r="K1545">
        <v>40716</v>
      </c>
      <c r="L1545" t="s">
        <v>15</v>
      </c>
      <c r="M1545" t="s">
        <v>93</v>
      </c>
      <c r="N1545" s="12" t="s">
        <v>249</v>
      </c>
      <c r="O1545" s="12">
        <v>1.76</v>
      </c>
      <c r="P1545" s="46">
        <v>42710</v>
      </c>
      <c r="S1545"/>
      <c r="T1545"/>
      <c r="U1545"/>
      <c r="V1545"/>
      <c r="W1545" s="15"/>
      <c r="X1545" s="15"/>
      <c r="Y1545" s="15"/>
      <c r="Z1545" t="s">
        <v>243</v>
      </c>
      <c r="AB1545" t="s">
        <v>244</v>
      </c>
      <c r="AC1545" s="7">
        <f>P1545</f>
        <v>42710</v>
      </c>
      <c r="AD1545" t="s">
        <v>210</v>
      </c>
      <c r="AF1545" t="str">
        <f>"Cash From "&amp;AI1545</f>
        <v>Cash From Dividend from BBSI - Rh - 40716</v>
      </c>
      <c r="AG1545" s="16">
        <f>O1545</f>
        <v>1.76</v>
      </c>
      <c r="AI1545" t="str">
        <f>"Dividend from "&amp;M1545&amp;" - "&amp;J1545&amp;" - "&amp;K1545</f>
        <v>Dividend from BBSI - Rh - 40716</v>
      </c>
      <c r="AK1545" s="18"/>
      <c r="AL1545" s="19"/>
      <c r="AM1545" s="20"/>
      <c r="AN1545" s="20"/>
      <c r="AO1545" s="21"/>
      <c r="AP1545" s="22">
        <v>2.58</v>
      </c>
    </row>
    <row r="1546" spans="1:42" hidden="1" x14ac:dyDescent="0.35">
      <c r="A1546" t="s">
        <v>845</v>
      </c>
      <c r="B1546" t="s">
        <v>93</v>
      </c>
      <c r="C1546" t="s">
        <v>13</v>
      </c>
      <c r="D1546">
        <v>40716</v>
      </c>
      <c r="F1546" s="7">
        <v>42710</v>
      </c>
      <c r="G1546" t="s">
        <v>587</v>
      </c>
      <c r="H1546">
        <v>-1.76</v>
      </c>
      <c r="J1546" t="s">
        <v>13</v>
      </c>
      <c r="K1546">
        <v>40716</v>
      </c>
      <c r="L1546" t="s">
        <v>15</v>
      </c>
      <c r="M1546" t="str">
        <f>M1545</f>
        <v>BBSI</v>
      </c>
      <c r="S1546"/>
      <c r="T1546"/>
      <c r="U1546"/>
      <c r="V1546"/>
      <c r="W1546" s="15"/>
      <c r="X1546" s="15"/>
      <c r="Y1546" s="15"/>
      <c r="Z1546" t="s">
        <v>243</v>
      </c>
      <c r="AB1546" t="s">
        <v>244</v>
      </c>
      <c r="AC1546" s="7">
        <f>AC1545</f>
        <v>42710</v>
      </c>
      <c r="AD1546" t="str">
        <f>M1546&amp;" - "&amp;L1546&amp;" - "&amp;J1546&amp;" - "&amp;K1546</f>
        <v>BBSI - Div - Rh - 40716</v>
      </c>
      <c r="AG1546" s="13">
        <f>-AG1545</f>
        <v>-1.76</v>
      </c>
      <c r="AI1546" t="str">
        <f>"Dividend from "&amp;M1546&amp;" - "&amp;J1546&amp;" - "&amp;K1546</f>
        <v>Dividend from BBSI - Rh - 40716</v>
      </c>
      <c r="AK1546" s="35"/>
      <c r="AL1546" s="35"/>
      <c r="AM1546" s="35"/>
      <c r="AN1546" s="35"/>
      <c r="AO1546" s="35"/>
      <c r="AP1546" s="35"/>
    </row>
    <row r="1547" spans="1:42" hidden="1" x14ac:dyDescent="0.35">
      <c r="A1547" t="s">
        <v>317</v>
      </c>
      <c r="C1547" t="s">
        <v>13</v>
      </c>
      <c r="F1547" s="7">
        <v>42712</v>
      </c>
      <c r="G1547" t="s">
        <v>101</v>
      </c>
      <c r="H1547">
        <v>5.12</v>
      </c>
      <c r="S1547"/>
      <c r="T1547"/>
      <c r="U1547"/>
      <c r="V1547"/>
      <c r="W1547" s="15"/>
      <c r="X1547" s="15"/>
      <c r="Y1547" s="15"/>
      <c r="Z1547" t="s">
        <v>243</v>
      </c>
      <c r="AB1547" t="s">
        <v>244</v>
      </c>
      <c r="AC1547" s="7">
        <f>AC1546</f>
        <v>42710</v>
      </c>
      <c r="AD1547" t="s">
        <v>101</v>
      </c>
      <c r="AG1547" s="13">
        <f>-AG1546</f>
        <v>1.76</v>
      </c>
      <c r="AI1547" t="s">
        <v>318</v>
      </c>
      <c r="AK1547" s="35"/>
      <c r="AL1547" s="35"/>
      <c r="AM1547" s="35"/>
      <c r="AN1547" s="35"/>
      <c r="AO1547" s="35"/>
      <c r="AP1547" s="35"/>
    </row>
    <row r="1548" spans="1:42" hidden="1" x14ac:dyDescent="0.35">
      <c r="A1548" t="s">
        <v>317</v>
      </c>
      <c r="C1548" t="s">
        <v>13</v>
      </c>
      <c r="F1548" s="7">
        <v>42712</v>
      </c>
      <c r="G1548" t="s">
        <v>210</v>
      </c>
      <c r="H1548">
        <v>-5.12</v>
      </c>
      <c r="O1548" s="12">
        <v>5.12</v>
      </c>
      <c r="P1548" s="46">
        <v>42712</v>
      </c>
      <c r="S1548"/>
      <c r="T1548"/>
      <c r="U1548"/>
      <c r="V1548"/>
      <c r="W1548" s="15"/>
      <c r="X1548" s="15"/>
      <c r="Y1548" s="15"/>
      <c r="Z1548" t="s">
        <v>243</v>
      </c>
      <c r="AB1548" t="s">
        <v>244</v>
      </c>
      <c r="AC1548" s="7">
        <f>P1548</f>
        <v>42712</v>
      </c>
      <c r="AD1548" t="s">
        <v>210</v>
      </c>
      <c r="AF1548" t="s">
        <v>317</v>
      </c>
      <c r="AG1548" s="13">
        <f>-O1548</f>
        <v>-5.12</v>
      </c>
      <c r="AI1548" t="s">
        <v>318</v>
      </c>
      <c r="AK1548" s="35"/>
      <c r="AL1548" s="35"/>
      <c r="AM1548" s="35"/>
      <c r="AN1548" s="35"/>
      <c r="AO1548" s="35"/>
      <c r="AP1548" s="35"/>
    </row>
    <row r="1549" spans="1:42" hidden="1" x14ac:dyDescent="0.35">
      <c r="A1549" t="s">
        <v>845</v>
      </c>
      <c r="B1549" t="s">
        <v>84</v>
      </c>
      <c r="C1549" t="s">
        <v>13</v>
      </c>
      <c r="D1549">
        <v>40716</v>
      </c>
      <c r="F1549" s="7">
        <v>42712</v>
      </c>
      <c r="G1549" t="s">
        <v>210</v>
      </c>
      <c r="H1549">
        <v>0.87</v>
      </c>
      <c r="J1549" t="s">
        <v>13</v>
      </c>
      <c r="K1549">
        <v>40716</v>
      </c>
      <c r="L1549" t="s">
        <v>15</v>
      </c>
      <c r="M1549" t="s">
        <v>84</v>
      </c>
      <c r="N1549" s="12" t="s">
        <v>249</v>
      </c>
      <c r="O1549" s="12">
        <v>0.87</v>
      </c>
      <c r="P1549" s="46">
        <v>42712</v>
      </c>
      <c r="S1549"/>
      <c r="T1549"/>
      <c r="U1549"/>
      <c r="V1549"/>
      <c r="W1549" s="15"/>
      <c r="X1549" s="15"/>
      <c r="Y1549" s="15"/>
      <c r="Z1549" t="s">
        <v>243</v>
      </c>
      <c r="AB1549" t="s">
        <v>244</v>
      </c>
      <c r="AC1549" s="7">
        <f>P1549</f>
        <v>42712</v>
      </c>
      <c r="AD1549" t="s">
        <v>210</v>
      </c>
      <c r="AF1549" t="str">
        <f>"Cash From "&amp;AI1549</f>
        <v>Cash From Dividend from GSB - Rh - 40716</v>
      </c>
      <c r="AG1549" s="16">
        <f>O1549</f>
        <v>0.87</v>
      </c>
      <c r="AI1549" t="str">
        <f t="shared" ref="AI1549:AI1556" si="106">"Dividend from "&amp;M1549&amp;" - "&amp;J1549&amp;" - "&amp;K1549</f>
        <v>Dividend from GSB - Rh - 40716</v>
      </c>
      <c r="AK1549" s="18"/>
      <c r="AL1549" s="19"/>
      <c r="AM1549" s="20"/>
      <c r="AN1549" s="20"/>
      <c r="AO1549" s="21"/>
      <c r="AP1549" s="22">
        <v>2.58</v>
      </c>
    </row>
    <row r="1550" spans="1:42" hidden="1" x14ac:dyDescent="0.35">
      <c r="A1550" t="s">
        <v>845</v>
      </c>
      <c r="B1550" t="s">
        <v>84</v>
      </c>
      <c r="C1550" t="s">
        <v>13</v>
      </c>
      <c r="D1550">
        <v>40716</v>
      </c>
      <c r="F1550" s="7">
        <v>42712</v>
      </c>
      <c r="G1550" t="s">
        <v>587</v>
      </c>
      <c r="H1550">
        <v>-0.87</v>
      </c>
      <c r="J1550" t="s">
        <v>13</v>
      </c>
      <c r="K1550">
        <v>40716</v>
      </c>
      <c r="L1550" t="s">
        <v>15</v>
      </c>
      <c r="M1550" t="s">
        <v>84</v>
      </c>
      <c r="S1550"/>
      <c r="T1550"/>
      <c r="U1550"/>
      <c r="V1550"/>
      <c r="W1550" s="15"/>
      <c r="X1550" s="15"/>
      <c r="Y1550" s="15"/>
      <c r="Z1550" t="s">
        <v>243</v>
      </c>
      <c r="AB1550" t="s">
        <v>244</v>
      </c>
      <c r="AC1550" s="7">
        <f>AC1549</f>
        <v>42712</v>
      </c>
      <c r="AD1550" t="str">
        <f>M1550&amp;" - "&amp;L1550&amp;" - "&amp;J1550&amp;" - "&amp;K1550</f>
        <v>GSB - Div - Rh - 40716</v>
      </c>
      <c r="AG1550" s="13">
        <f>-AG1549</f>
        <v>-0.87</v>
      </c>
      <c r="AI1550" t="str">
        <f t="shared" si="106"/>
        <v>Dividend from GSB - Rh - 40716</v>
      </c>
      <c r="AK1550" s="35"/>
      <c r="AL1550" s="35"/>
      <c r="AM1550" s="35"/>
      <c r="AN1550" s="35"/>
      <c r="AO1550" s="35"/>
      <c r="AP1550" s="35"/>
    </row>
    <row r="1551" spans="1:42" hidden="1" x14ac:dyDescent="0.35">
      <c r="A1551" t="s">
        <v>845</v>
      </c>
      <c r="B1551" t="s">
        <v>34</v>
      </c>
      <c r="C1551" t="s">
        <v>12</v>
      </c>
      <c r="D1551">
        <v>22115</v>
      </c>
      <c r="F1551" s="7">
        <v>42717</v>
      </c>
      <c r="G1551" t="s">
        <v>587</v>
      </c>
      <c r="H1551">
        <v>0</v>
      </c>
      <c r="J1551" t="s">
        <v>12</v>
      </c>
      <c r="K1551">
        <v>22115</v>
      </c>
      <c r="L1551" t="s">
        <v>15</v>
      </c>
      <c r="M1551">
        <f>M1548</f>
        <v>0</v>
      </c>
      <c r="S1551" t="e">
        <f t="shared" ref="S1551:S1556" si="107">SUM(T1551:V1551)</f>
        <v>#VALUE!</v>
      </c>
      <c r="T1551"/>
      <c r="U1551"/>
      <c r="V1551" t="e">
        <f>SUMPRODUCT(--($D$2:M1550=M1551), --($B$2:K1550=52815),$H$2:Q1550)</f>
        <v>#VALUE!</v>
      </c>
      <c r="W1551" s="15"/>
      <c r="X1551" s="15"/>
      <c r="Y1551" s="15"/>
      <c r="Z1551" t="s">
        <v>243</v>
      </c>
      <c r="AB1551" t="s">
        <v>244</v>
      </c>
      <c r="AC1551" s="7">
        <f>AC1548</f>
        <v>42712</v>
      </c>
      <c r="AD1551" t="str">
        <f>M1551&amp;" - "&amp;L1551&amp;" - "&amp;J1551&amp;" - "&amp;K1551</f>
        <v>0 - Div - Mt - 22115</v>
      </c>
      <c r="AG1551" s="13">
        <f>-AG1550</f>
        <v>0.87</v>
      </c>
      <c r="AI1551" t="str">
        <f t="shared" si="106"/>
        <v>Dividend from 0 - Mt - 22115</v>
      </c>
      <c r="AK1551" s="18"/>
      <c r="AL1551" s="19"/>
      <c r="AM1551" s="20"/>
      <c r="AN1551" s="20"/>
      <c r="AO1551" s="21"/>
      <c r="AP1551" s="22"/>
    </row>
    <row r="1552" spans="1:42" hidden="1" x14ac:dyDescent="0.35">
      <c r="A1552" t="s">
        <v>845</v>
      </c>
      <c r="B1552" t="s">
        <v>34</v>
      </c>
      <c r="C1552" t="s">
        <v>12</v>
      </c>
      <c r="D1552">
        <v>22115</v>
      </c>
      <c r="F1552" s="7">
        <v>42717</v>
      </c>
      <c r="G1552" t="s">
        <v>102</v>
      </c>
      <c r="H1552">
        <v>0</v>
      </c>
      <c r="J1552" t="s">
        <v>12</v>
      </c>
      <c r="K1552">
        <v>22115</v>
      </c>
      <c r="L1552" t="s">
        <v>15</v>
      </c>
      <c r="M1552" t="str">
        <f>M1550</f>
        <v>GSB</v>
      </c>
      <c r="N1552" s="12" t="s">
        <v>249</v>
      </c>
      <c r="R1552" s="13" t="e">
        <f>ROUND(IF(K1552=112414,W1552,IF(K1552=22115,X1552,Y1552))*AP1550,2)</f>
        <v>#VALUE!</v>
      </c>
      <c r="S1552" t="e">
        <f t="shared" si="107"/>
        <v>#VALUE!</v>
      </c>
      <c r="T1552"/>
      <c r="U1552"/>
      <c r="V1552" t="e">
        <f>SUMPRODUCT(--($D$2:M1551=M1552), --($B$2:K1551=52815),$H$2:Q1551)</f>
        <v>#VALUE!</v>
      </c>
      <c r="W1552" s="15" t="e">
        <f>T1552/S1552</f>
        <v>#VALUE!</v>
      </c>
      <c r="X1552" s="15" t="e">
        <f>U1552/S1552</f>
        <v>#VALUE!</v>
      </c>
      <c r="Y1552" s="15" t="e">
        <f>V1552/S1552</f>
        <v>#VALUE!</v>
      </c>
      <c r="Z1552" t="s">
        <v>243</v>
      </c>
      <c r="AB1552" t="s">
        <v>244</v>
      </c>
      <c r="AC1552" s="7">
        <f>AC1550</f>
        <v>42712</v>
      </c>
      <c r="AD1552" t="s">
        <v>102</v>
      </c>
      <c r="AF1552" t="str">
        <f>"Cash From "&amp;AI1552</f>
        <v>Cash From Dividend from GSB - Mt - 22115</v>
      </c>
      <c r="AG1552" s="16" t="e">
        <f>R1552</f>
        <v>#VALUE!</v>
      </c>
      <c r="AI1552" t="str">
        <f t="shared" si="106"/>
        <v>Dividend from GSB - Mt - 22115</v>
      </c>
      <c r="AK1552" s="18"/>
      <c r="AL1552" s="19"/>
      <c r="AM1552" s="20"/>
      <c r="AN1552" s="20"/>
      <c r="AO1552" s="21"/>
      <c r="AP1552" s="22"/>
    </row>
    <row r="1553" spans="1:42" hidden="1" x14ac:dyDescent="0.35">
      <c r="A1553" t="s">
        <v>845</v>
      </c>
      <c r="B1553" t="s">
        <v>34</v>
      </c>
      <c r="C1553" t="s">
        <v>12</v>
      </c>
      <c r="D1553">
        <v>52815</v>
      </c>
      <c r="F1553" s="7">
        <v>42717</v>
      </c>
      <c r="G1553" t="s">
        <v>102</v>
      </c>
      <c r="H1553">
        <v>3.1</v>
      </c>
      <c r="J1553" t="s">
        <v>12</v>
      </c>
      <c r="K1553">
        <v>52815</v>
      </c>
      <c r="L1553" t="s">
        <v>15</v>
      </c>
      <c r="M1553">
        <f>M1551</f>
        <v>0</v>
      </c>
      <c r="N1553" s="12" t="s">
        <v>249</v>
      </c>
      <c r="R1553" s="13">
        <f>AP1549-R1549-R1551</f>
        <v>2.58</v>
      </c>
      <c r="S1553" t="e">
        <f t="shared" si="107"/>
        <v>#VALUE!</v>
      </c>
      <c r="T1553"/>
      <c r="U1553"/>
      <c r="V1553" t="e">
        <f>SUMPRODUCT(--($D$2:M1552=M1553), --($B$2:K1552=52815),$H$2:Q1552)</f>
        <v>#VALUE!</v>
      </c>
      <c r="W1553" s="15" t="e">
        <f>T1553/S1553</f>
        <v>#VALUE!</v>
      </c>
      <c r="X1553" s="15" t="e">
        <f>U1553/S1553</f>
        <v>#VALUE!</v>
      </c>
      <c r="Y1553" s="15" t="e">
        <f>V1553/S1553</f>
        <v>#VALUE!</v>
      </c>
      <c r="Z1553" t="s">
        <v>243</v>
      </c>
      <c r="AB1553" t="s">
        <v>244</v>
      </c>
      <c r="AC1553" s="7">
        <f>AC1551</f>
        <v>42712</v>
      </c>
      <c r="AD1553" t="s">
        <v>102</v>
      </c>
      <c r="AF1553" t="str">
        <f>"Cash From "&amp;AI1553</f>
        <v>Cash From Dividend from 0 - Mt - 52815</v>
      </c>
      <c r="AG1553" s="16">
        <f>R1553</f>
        <v>2.58</v>
      </c>
      <c r="AI1553" t="str">
        <f t="shared" si="106"/>
        <v>Dividend from 0 - Mt - 52815</v>
      </c>
      <c r="AK1553" s="18"/>
      <c r="AL1553" s="19"/>
      <c r="AM1553" s="20"/>
      <c r="AN1553" s="20"/>
      <c r="AO1553" s="21"/>
      <c r="AP1553" s="22"/>
    </row>
    <row r="1554" spans="1:42" hidden="1" x14ac:dyDescent="0.35">
      <c r="A1554" t="s">
        <v>845</v>
      </c>
      <c r="B1554" t="s">
        <v>34</v>
      </c>
      <c r="C1554" t="s">
        <v>12</v>
      </c>
      <c r="D1554">
        <v>52815</v>
      </c>
      <c r="F1554" s="7">
        <v>42717</v>
      </c>
      <c r="G1554" t="s">
        <v>587</v>
      </c>
      <c r="H1554">
        <v>-3.1</v>
      </c>
      <c r="J1554" t="s">
        <v>12</v>
      </c>
      <c r="K1554">
        <v>52815</v>
      </c>
      <c r="L1554" t="s">
        <v>15</v>
      </c>
      <c r="M1554">
        <f>M1551</f>
        <v>0</v>
      </c>
      <c r="S1554" t="e">
        <f t="shared" si="107"/>
        <v>#VALUE!</v>
      </c>
      <c r="T1554"/>
      <c r="U1554"/>
      <c r="V1554" t="e">
        <f>SUMPRODUCT(--($D$2:M1553=M1554), --($B$2:K1553=52815),$H$2:Q1553)</f>
        <v>#VALUE!</v>
      </c>
      <c r="W1554" s="15"/>
      <c r="X1554" s="15"/>
      <c r="Y1554" s="15"/>
      <c r="Z1554" t="s">
        <v>243</v>
      </c>
      <c r="AB1554" t="s">
        <v>244</v>
      </c>
      <c r="AC1554" s="7">
        <f>AC1551</f>
        <v>42712</v>
      </c>
      <c r="AD1554" t="str">
        <f>M1554&amp;" - "&amp;L1554&amp;" - "&amp;J1554&amp;" - "&amp;K1554</f>
        <v>0 - Div - Mt - 52815</v>
      </c>
      <c r="AG1554" s="13">
        <f>-AG1553</f>
        <v>-2.58</v>
      </c>
      <c r="AI1554" t="str">
        <f t="shared" si="106"/>
        <v>Dividend from 0 - Mt - 52815</v>
      </c>
      <c r="AK1554" s="18"/>
      <c r="AL1554" s="19"/>
      <c r="AM1554" s="20"/>
      <c r="AN1554" s="20"/>
      <c r="AO1554" s="21"/>
      <c r="AP1554" s="22"/>
    </row>
    <row r="1555" spans="1:42" hidden="1" x14ac:dyDescent="0.35">
      <c r="A1555" t="s">
        <v>845</v>
      </c>
      <c r="B1555" t="s">
        <v>34</v>
      </c>
      <c r="C1555" t="s">
        <v>12</v>
      </c>
      <c r="D1555">
        <v>112414</v>
      </c>
      <c r="F1555" s="7">
        <v>42717</v>
      </c>
      <c r="G1555" t="s">
        <v>587</v>
      </c>
      <c r="H1555">
        <v>0</v>
      </c>
      <c r="J1555" t="s">
        <v>12</v>
      </c>
      <c r="K1555">
        <v>112414</v>
      </c>
      <c r="L1555" t="s">
        <v>15</v>
      </c>
      <c r="M1555">
        <f>M1554</f>
        <v>0</v>
      </c>
      <c r="N1555" s="12">
        <f>AL1554</f>
        <v>0</v>
      </c>
      <c r="O1555" s="12" t="e">
        <f>LEFT(N1555,(FIND(" ",N1555,1)-1))</f>
        <v>#VALUE!</v>
      </c>
      <c r="P1555" s="12" t="e">
        <f>_xlfn.NUMBERVALUE(O1555)=S1555</f>
        <v>#VALUE!</v>
      </c>
      <c r="S1555" t="e">
        <f t="shared" si="107"/>
        <v>#VALUE!</v>
      </c>
      <c r="T1555"/>
      <c r="U1555"/>
      <c r="V1555" t="e">
        <f>SUMPRODUCT(--($D$2:M1554=M1555), --($B$2:K1554=52815),$H$2:Q1554)</f>
        <v>#VALUE!</v>
      </c>
      <c r="W1555" s="15"/>
      <c r="X1555" s="15"/>
      <c r="Y1555" s="15"/>
      <c r="Z1555" t="s">
        <v>243</v>
      </c>
      <c r="AB1555" t="s">
        <v>244</v>
      </c>
      <c r="AC1555" s="7">
        <f>AC1554</f>
        <v>42712</v>
      </c>
      <c r="AD1555" t="str">
        <f>M1555&amp;" - "&amp;L1555&amp;" - "&amp;J1555&amp;" - "&amp;K1555</f>
        <v>0 - Div - Mt - 112414</v>
      </c>
      <c r="AG1555" s="13">
        <f>-AG1554</f>
        <v>2.58</v>
      </c>
      <c r="AI1555" t="str">
        <f t="shared" si="106"/>
        <v>Dividend from 0 - Mt - 112414</v>
      </c>
      <c r="AK1555" s="18"/>
      <c r="AL1555" s="19"/>
      <c r="AM1555" s="20"/>
      <c r="AN1555" s="20"/>
      <c r="AO1555" s="21"/>
      <c r="AP1555" s="22"/>
    </row>
    <row r="1556" spans="1:42" hidden="1" x14ac:dyDescent="0.35">
      <c r="A1556" t="s">
        <v>845</v>
      </c>
      <c r="B1556" t="s">
        <v>34</v>
      </c>
      <c r="C1556" t="s">
        <v>12</v>
      </c>
      <c r="D1556">
        <v>112414</v>
      </c>
      <c r="F1556" s="7">
        <v>42717</v>
      </c>
      <c r="G1556" t="s">
        <v>102</v>
      </c>
      <c r="H1556">
        <v>0</v>
      </c>
      <c r="J1556" t="s">
        <v>12</v>
      </c>
      <c r="K1556">
        <v>112414</v>
      </c>
      <c r="L1556" t="s">
        <v>15</v>
      </c>
      <c r="M1556" t="s">
        <v>34</v>
      </c>
      <c r="N1556" s="12" t="s">
        <v>249</v>
      </c>
      <c r="R1556" s="13" t="e">
        <f>ROUND(IF(K1556=112414,W1556,IF(K1556=22115,X1556,Y1556))*AP1556,2)</f>
        <v>#VALUE!</v>
      </c>
      <c r="S1556" t="e">
        <f t="shared" si="107"/>
        <v>#VALUE!</v>
      </c>
      <c r="T1556"/>
      <c r="U1556"/>
      <c r="V1556" t="e">
        <f>SUMPRODUCT(--($D$2:M1555=M1556), --($B$2:K1555=52815),$H$2:Q1555)</f>
        <v>#VALUE!</v>
      </c>
      <c r="W1556" s="15" t="e">
        <f>T1556/S1556</f>
        <v>#VALUE!</v>
      </c>
      <c r="X1556" s="15" t="e">
        <f>U1556/S1556</f>
        <v>#VALUE!</v>
      </c>
      <c r="Y1556" s="15" t="e">
        <f>V1556/S1556</f>
        <v>#VALUE!</v>
      </c>
      <c r="Z1556" t="s">
        <v>243</v>
      </c>
      <c r="AB1556" t="s">
        <v>244</v>
      </c>
      <c r="AC1556" s="7">
        <f>AK1556</f>
        <v>42717</v>
      </c>
      <c r="AD1556" t="s">
        <v>102</v>
      </c>
      <c r="AF1556" t="str">
        <f>"Cash From "&amp;AI1556</f>
        <v>Cash From Dividend from GME - Mt - 112414</v>
      </c>
      <c r="AG1556" s="16" t="e">
        <f>R1556</f>
        <v>#VALUE!</v>
      </c>
      <c r="AI1556" t="str">
        <f t="shared" si="106"/>
        <v>Dividend from GME - Mt - 112414</v>
      </c>
      <c r="AK1556" s="18">
        <v>42717</v>
      </c>
      <c r="AL1556" s="19" t="s">
        <v>531</v>
      </c>
      <c r="AM1556" s="20" t="s">
        <v>328</v>
      </c>
      <c r="AN1556" s="20" t="s">
        <v>329</v>
      </c>
      <c r="AO1556" s="21" t="s">
        <v>329</v>
      </c>
      <c r="AP1556" s="22">
        <v>3.1</v>
      </c>
    </row>
    <row r="1557" spans="1:42" hidden="1" x14ac:dyDescent="0.35">
      <c r="A1557" t="s">
        <v>317</v>
      </c>
      <c r="C1557" t="s">
        <v>12</v>
      </c>
      <c r="F1557" s="7">
        <v>42719</v>
      </c>
      <c r="G1557" t="s">
        <v>101</v>
      </c>
      <c r="H1557">
        <v>11.02</v>
      </c>
      <c r="S1557"/>
      <c r="T1557"/>
      <c r="U1557"/>
      <c r="V1557"/>
      <c r="W1557" s="15"/>
      <c r="X1557" s="15"/>
      <c r="Y1557" s="15"/>
      <c r="Z1557" t="s">
        <v>243</v>
      </c>
      <c r="AB1557" t="s">
        <v>244</v>
      </c>
      <c r="AC1557" s="7">
        <f>AC1556</f>
        <v>42717</v>
      </c>
      <c r="AD1557" t="s">
        <v>101</v>
      </c>
      <c r="AG1557" s="13" t="e">
        <f>-AG1556</f>
        <v>#VALUE!</v>
      </c>
      <c r="AI1557" t="s">
        <v>318</v>
      </c>
      <c r="AK1557" s="18"/>
      <c r="AL1557" s="19"/>
      <c r="AM1557" s="20"/>
      <c r="AN1557" s="20"/>
      <c r="AO1557" s="21"/>
      <c r="AP1557" s="22"/>
    </row>
    <row r="1558" spans="1:42" hidden="1" x14ac:dyDescent="0.35">
      <c r="A1558" t="s">
        <v>317</v>
      </c>
      <c r="C1558" t="s">
        <v>12</v>
      </c>
      <c r="F1558" s="7">
        <v>42719</v>
      </c>
      <c r="G1558" t="s">
        <v>102</v>
      </c>
      <c r="H1558">
        <v>-11.02</v>
      </c>
      <c r="S1558"/>
      <c r="T1558"/>
      <c r="U1558"/>
      <c r="V1558"/>
      <c r="W1558" s="15"/>
      <c r="X1558" s="15"/>
      <c r="Y1558" s="15"/>
      <c r="Z1558" t="s">
        <v>243</v>
      </c>
      <c r="AB1558" t="s">
        <v>244</v>
      </c>
      <c r="AC1558" s="7">
        <f>AK1558</f>
        <v>42719</v>
      </c>
      <c r="AD1558" t="s">
        <v>102</v>
      </c>
      <c r="AF1558" t="s">
        <v>317</v>
      </c>
      <c r="AG1558" s="13">
        <f>AP1558</f>
        <v>-11.02</v>
      </c>
      <c r="AI1558" t="s">
        <v>318</v>
      </c>
      <c r="AK1558" s="18">
        <v>42719</v>
      </c>
      <c r="AL1558" s="19" t="s">
        <v>344</v>
      </c>
      <c r="AM1558" s="20" t="s">
        <v>345</v>
      </c>
      <c r="AN1558" s="20" t="s">
        <v>329</v>
      </c>
      <c r="AO1558" s="21" t="s">
        <v>329</v>
      </c>
      <c r="AP1558" s="22">
        <v>-11.02</v>
      </c>
    </row>
    <row r="1559" spans="1:42" hidden="1" x14ac:dyDescent="0.35">
      <c r="A1559" t="s">
        <v>845</v>
      </c>
      <c r="B1559" t="s">
        <v>76</v>
      </c>
      <c r="C1559" t="s">
        <v>13</v>
      </c>
      <c r="D1559">
        <v>40716</v>
      </c>
      <c r="F1559" s="7">
        <v>42719</v>
      </c>
      <c r="G1559" t="s">
        <v>210</v>
      </c>
      <c r="H1559">
        <v>2.85</v>
      </c>
      <c r="J1559" t="s">
        <v>13</v>
      </c>
      <c r="K1559">
        <v>40716</v>
      </c>
      <c r="L1559" t="s">
        <v>15</v>
      </c>
      <c r="M1559" t="s">
        <v>76</v>
      </c>
      <c r="N1559" s="12" t="s">
        <v>249</v>
      </c>
      <c r="O1559" s="12">
        <v>2.85</v>
      </c>
      <c r="P1559" s="46">
        <v>42719</v>
      </c>
      <c r="S1559"/>
      <c r="T1559"/>
      <c r="U1559"/>
      <c r="V1559"/>
      <c r="W1559" s="15"/>
      <c r="X1559" s="15"/>
      <c r="Y1559" s="15"/>
      <c r="Z1559" t="s">
        <v>243</v>
      </c>
      <c r="AB1559" t="s">
        <v>244</v>
      </c>
      <c r="AC1559" s="7">
        <f>P1559</f>
        <v>42719</v>
      </c>
      <c r="AD1559" t="s">
        <v>210</v>
      </c>
      <c r="AF1559" t="str">
        <f>"Cash From "&amp;AI1559</f>
        <v>Cash From Dividend from TIME - Rh - 40716</v>
      </c>
      <c r="AG1559" s="16">
        <f>O1559</f>
        <v>2.85</v>
      </c>
      <c r="AI1559" t="str">
        <f>"Dividend from "&amp;M1559&amp;" - "&amp;J1559&amp;" - "&amp;K1559</f>
        <v>Dividend from TIME - Rh - 40716</v>
      </c>
      <c r="AK1559" s="18"/>
      <c r="AL1559" s="19"/>
      <c r="AM1559" s="20"/>
      <c r="AN1559" s="20"/>
      <c r="AO1559" s="21"/>
      <c r="AP1559" s="22">
        <v>2.58</v>
      </c>
    </row>
    <row r="1560" spans="1:42" hidden="1" x14ac:dyDescent="0.35">
      <c r="A1560" t="s">
        <v>845</v>
      </c>
      <c r="B1560" t="s">
        <v>76</v>
      </c>
      <c r="C1560" t="s">
        <v>13</v>
      </c>
      <c r="D1560">
        <v>40716</v>
      </c>
      <c r="F1560" s="7">
        <v>42719</v>
      </c>
      <c r="G1560" t="s">
        <v>587</v>
      </c>
      <c r="H1560">
        <v>-2.85</v>
      </c>
      <c r="J1560" t="s">
        <v>13</v>
      </c>
      <c r="K1560">
        <v>40716</v>
      </c>
      <c r="L1560" t="s">
        <v>15</v>
      </c>
      <c r="M1560" t="str">
        <f>M1559</f>
        <v>TIME</v>
      </c>
      <c r="S1560"/>
      <c r="T1560"/>
      <c r="U1560"/>
      <c r="V1560"/>
      <c r="W1560" s="15"/>
      <c r="X1560" s="15"/>
      <c r="Y1560" s="15"/>
      <c r="Z1560" t="s">
        <v>243</v>
      </c>
      <c r="AB1560" t="s">
        <v>244</v>
      </c>
      <c r="AC1560" s="7">
        <f>AC1559</f>
        <v>42719</v>
      </c>
      <c r="AD1560" t="str">
        <f>M1560&amp;" - "&amp;L1560&amp;" - "&amp;J1560&amp;" - "&amp;K1560</f>
        <v>TIME - Div - Rh - 40716</v>
      </c>
      <c r="AG1560" s="13">
        <f>-AG1559</f>
        <v>-2.85</v>
      </c>
      <c r="AI1560" t="str">
        <f>"Dividend from "&amp;M1560&amp;" - "&amp;J1560&amp;" - "&amp;K1560</f>
        <v>Dividend from TIME - Rh - 40716</v>
      </c>
      <c r="AK1560" s="35"/>
      <c r="AL1560" s="35"/>
      <c r="AM1560" s="35"/>
      <c r="AN1560" s="35"/>
      <c r="AO1560" s="35"/>
      <c r="AP1560" s="35"/>
    </row>
    <row r="1561" spans="1:42" hidden="1" x14ac:dyDescent="0.35">
      <c r="A1561" t="s">
        <v>844</v>
      </c>
      <c r="B1561" t="s">
        <v>55</v>
      </c>
      <c r="C1561" t="s">
        <v>12</v>
      </c>
      <c r="D1561">
        <v>52815</v>
      </c>
      <c r="F1561" s="7">
        <v>42723</v>
      </c>
      <c r="G1561" t="s">
        <v>102</v>
      </c>
      <c r="H1561">
        <v>38.47</v>
      </c>
      <c r="J1561" t="s">
        <v>12</v>
      </c>
      <c r="K1561">
        <v>52815</v>
      </c>
      <c r="L1561" t="s">
        <v>18</v>
      </c>
      <c r="M1561" t="str">
        <f>M1559</f>
        <v>TIME</v>
      </c>
      <c r="N1561" s="12" t="s">
        <v>249</v>
      </c>
      <c r="R1561" s="13">
        <f>AP1557-R1557-R1559</f>
        <v>0</v>
      </c>
      <c r="S1561" t="e">
        <f t="shared" ref="S1561:S1566" si="108">SUM(T1561:V1561)</f>
        <v>#VALUE!</v>
      </c>
      <c r="T1561"/>
      <c r="U1561"/>
      <c r="V1561" t="e">
        <f>SUMPRODUCT(--($D$2:M1560=M1561), --($B$2:K1560=52815),$H$2:Q1560)</f>
        <v>#VALUE!</v>
      </c>
      <c r="W1561" s="15" t="e">
        <f>T1561/S1561</f>
        <v>#VALUE!</v>
      </c>
      <c r="X1561" s="15" t="e">
        <f>U1561/S1561</f>
        <v>#VALUE!</v>
      </c>
      <c r="Y1561" s="15" t="e">
        <f>V1561/S1561</f>
        <v>#VALUE!</v>
      </c>
      <c r="Z1561" t="s">
        <v>243</v>
      </c>
      <c r="AB1561" t="s">
        <v>244</v>
      </c>
      <c r="AC1561" s="7">
        <f>AC1559</f>
        <v>42719</v>
      </c>
      <c r="AD1561" t="s">
        <v>102</v>
      </c>
      <c r="AF1561" t="str">
        <f>"Cash From "&amp;AI1561</f>
        <v>Cash From Distribution from TIME - Mt - 52815</v>
      </c>
      <c r="AG1561" s="16">
        <f>R1561</f>
        <v>0</v>
      </c>
      <c r="AI1561" t="str">
        <f>"Distribution from "&amp;M1561&amp;" - "&amp;J1561&amp;" - "&amp;K1561</f>
        <v>Distribution from TIME - Mt - 52815</v>
      </c>
      <c r="AK1561" s="18"/>
      <c r="AL1561" s="19"/>
      <c r="AM1561" s="20"/>
      <c r="AN1561" s="20"/>
      <c r="AO1561" s="21"/>
      <c r="AP1561" s="22"/>
    </row>
    <row r="1562" spans="1:42" hidden="1" x14ac:dyDescent="0.35">
      <c r="A1562" t="s">
        <v>844</v>
      </c>
      <c r="B1562" t="s">
        <v>55</v>
      </c>
      <c r="C1562" t="s">
        <v>12</v>
      </c>
      <c r="D1562">
        <v>52815</v>
      </c>
      <c r="F1562" s="7">
        <v>42723</v>
      </c>
      <c r="G1562" t="s">
        <v>626</v>
      </c>
      <c r="H1562">
        <v>-38.47</v>
      </c>
      <c r="J1562" t="s">
        <v>12</v>
      </c>
      <c r="K1562">
        <v>52815</v>
      </c>
      <c r="L1562" t="s">
        <v>18</v>
      </c>
      <c r="M1562" t="str">
        <f>M1559</f>
        <v>TIME</v>
      </c>
      <c r="S1562" t="e">
        <f t="shared" si="108"/>
        <v>#VALUE!</v>
      </c>
      <c r="T1562"/>
      <c r="U1562"/>
      <c r="V1562" t="e">
        <f>SUMPRODUCT(--($D$2:M1561=M1562), --($B$2:K1561=52815),$H$2:Q1561)</f>
        <v>#VALUE!</v>
      </c>
      <c r="W1562" s="15"/>
      <c r="X1562" s="15"/>
      <c r="Y1562" s="15"/>
      <c r="Z1562" t="s">
        <v>243</v>
      </c>
      <c r="AB1562" t="s">
        <v>244</v>
      </c>
      <c r="AC1562" s="7">
        <f>AC1559</f>
        <v>42719</v>
      </c>
      <c r="AD1562" t="str">
        <f>M1562&amp;" - "&amp;L1562&amp;" - "&amp;J1562&amp;" - "&amp;K1562</f>
        <v>TIME - Dist - Mt - 52815</v>
      </c>
      <c r="AG1562" s="13">
        <f>-AG1561</f>
        <v>0</v>
      </c>
      <c r="AI1562" t="str">
        <f>"Distribution from "&amp;M1562&amp;" - "&amp;J1562&amp;" - "&amp;K1562</f>
        <v>Distribution from TIME - Mt - 52815</v>
      </c>
      <c r="AK1562" s="18"/>
      <c r="AL1562" s="19"/>
      <c r="AM1562" s="20"/>
      <c r="AN1562" s="20"/>
      <c r="AO1562" s="21"/>
      <c r="AP1562" s="22"/>
    </row>
    <row r="1563" spans="1:42" hidden="1" x14ac:dyDescent="0.35">
      <c r="A1563" t="s">
        <v>845</v>
      </c>
      <c r="B1563" t="s">
        <v>55</v>
      </c>
      <c r="C1563" t="s">
        <v>12</v>
      </c>
      <c r="D1563">
        <v>22115</v>
      </c>
      <c r="F1563" s="7">
        <v>42723</v>
      </c>
      <c r="G1563" t="s">
        <v>587</v>
      </c>
      <c r="H1563">
        <v>0</v>
      </c>
      <c r="J1563" t="s">
        <v>12</v>
      </c>
      <c r="K1563">
        <v>22115</v>
      </c>
      <c r="L1563" t="s">
        <v>15</v>
      </c>
      <c r="M1563" t="str">
        <f>M1560</f>
        <v>TIME</v>
      </c>
      <c r="S1563" t="e">
        <f t="shared" si="108"/>
        <v>#VALUE!</v>
      </c>
      <c r="T1563"/>
      <c r="U1563"/>
      <c r="V1563" t="e">
        <f>SUMPRODUCT(--($D$2:M1562=M1563), --($B$2:K1562=52815),$H$2:Q1562)</f>
        <v>#VALUE!</v>
      </c>
      <c r="W1563" s="15"/>
      <c r="X1563" s="15"/>
      <c r="Y1563" s="15"/>
      <c r="Z1563" t="s">
        <v>243</v>
      </c>
      <c r="AB1563" t="s">
        <v>244</v>
      </c>
      <c r="AC1563" s="7">
        <f>AC1560</f>
        <v>42719</v>
      </c>
      <c r="AD1563" t="str">
        <f>M1563&amp;" - "&amp;L1563&amp;" - "&amp;J1563&amp;" - "&amp;K1563</f>
        <v>TIME - Div - Mt - 22115</v>
      </c>
      <c r="AG1563" s="13">
        <f>-AG1562</f>
        <v>0</v>
      </c>
      <c r="AI1563" t="str">
        <f>"Dividend from "&amp;M1563&amp;" - "&amp;J1563&amp;" - "&amp;K1563</f>
        <v>Dividend from TIME - Mt - 22115</v>
      </c>
      <c r="AK1563" s="18"/>
      <c r="AL1563" s="19"/>
      <c r="AM1563" s="20"/>
      <c r="AN1563" s="20"/>
      <c r="AO1563" s="21"/>
      <c r="AP1563" s="22"/>
    </row>
    <row r="1564" spans="1:42" hidden="1" x14ac:dyDescent="0.35">
      <c r="A1564" t="s">
        <v>845</v>
      </c>
      <c r="B1564" t="s">
        <v>55</v>
      </c>
      <c r="C1564" t="s">
        <v>12</v>
      </c>
      <c r="D1564">
        <v>22115</v>
      </c>
      <c r="F1564" s="7">
        <v>42723</v>
      </c>
      <c r="G1564" t="s">
        <v>102</v>
      </c>
      <c r="H1564">
        <v>0</v>
      </c>
      <c r="J1564" t="s">
        <v>12</v>
      </c>
      <c r="K1564">
        <v>22115</v>
      </c>
      <c r="L1564" t="s">
        <v>15</v>
      </c>
      <c r="M1564" t="str">
        <f>M1562</f>
        <v>TIME</v>
      </c>
      <c r="N1564" s="12" t="s">
        <v>249</v>
      </c>
      <c r="R1564" s="13" t="e">
        <f>ROUND(IF(K1564=112414,W1564,IF(K1564=22115,X1564,Y1564))*AP1562,2)</f>
        <v>#VALUE!</v>
      </c>
      <c r="S1564" t="e">
        <f t="shared" si="108"/>
        <v>#VALUE!</v>
      </c>
      <c r="T1564"/>
      <c r="U1564"/>
      <c r="V1564" t="e">
        <f>SUMPRODUCT(--($D$2:M1563=M1564), --($B$2:K1563=52815),$H$2:Q1563)</f>
        <v>#VALUE!</v>
      </c>
      <c r="W1564" s="15" t="e">
        <f>T1564/S1564</f>
        <v>#VALUE!</v>
      </c>
      <c r="X1564" s="15" t="e">
        <f>U1564/S1564</f>
        <v>#VALUE!</v>
      </c>
      <c r="Y1564" s="15" t="e">
        <f>V1564/S1564</f>
        <v>#VALUE!</v>
      </c>
      <c r="Z1564" t="s">
        <v>243</v>
      </c>
      <c r="AB1564" t="s">
        <v>244</v>
      </c>
      <c r="AC1564" s="7">
        <f>AC1562</f>
        <v>42719</v>
      </c>
      <c r="AD1564" t="s">
        <v>102</v>
      </c>
      <c r="AF1564" t="str">
        <f>"Cash From "&amp;AI1564</f>
        <v>Cash From Dividend from TIME - Mt - 22115</v>
      </c>
      <c r="AG1564" s="16" t="e">
        <f>R1564</f>
        <v>#VALUE!</v>
      </c>
      <c r="AI1564" t="str">
        <f>"Dividend from "&amp;M1564&amp;" - "&amp;J1564&amp;" - "&amp;K1564</f>
        <v>Dividend from TIME - Mt - 22115</v>
      </c>
      <c r="AK1564" s="18"/>
      <c r="AL1564" s="19"/>
      <c r="AM1564" s="20"/>
      <c r="AN1564" s="20"/>
      <c r="AO1564" s="21"/>
      <c r="AP1564" s="22"/>
    </row>
    <row r="1565" spans="1:42" hidden="1" x14ac:dyDescent="0.35">
      <c r="A1565" t="s">
        <v>845</v>
      </c>
      <c r="B1565" t="s">
        <v>55</v>
      </c>
      <c r="C1565" t="s">
        <v>12</v>
      </c>
      <c r="D1565">
        <v>112414</v>
      </c>
      <c r="F1565" s="7">
        <v>42723</v>
      </c>
      <c r="G1565" t="s">
        <v>587</v>
      </c>
      <c r="H1565">
        <v>0</v>
      </c>
      <c r="J1565" t="s">
        <v>12</v>
      </c>
      <c r="K1565">
        <v>112414</v>
      </c>
      <c r="L1565" t="s">
        <v>15</v>
      </c>
      <c r="M1565" t="str">
        <f>M1564</f>
        <v>TIME</v>
      </c>
      <c r="N1565" s="12">
        <f>AL1564</f>
        <v>0</v>
      </c>
      <c r="O1565" s="12" t="e">
        <f>LEFT(N1565,(FIND(" ",N1565,1)-1))</f>
        <v>#VALUE!</v>
      </c>
      <c r="P1565" s="12" t="e">
        <f>_xlfn.NUMBERVALUE(O1565)=S1565</f>
        <v>#VALUE!</v>
      </c>
      <c r="S1565" t="e">
        <f t="shared" si="108"/>
        <v>#VALUE!</v>
      </c>
      <c r="T1565"/>
      <c r="U1565"/>
      <c r="V1565" t="e">
        <f>SUMPRODUCT(--($D$2:M1564=M1565), --($B$2:K1564=52815),$H$2:Q1564)</f>
        <v>#VALUE!</v>
      </c>
      <c r="W1565" s="15"/>
      <c r="X1565" s="15"/>
      <c r="Y1565" s="15"/>
      <c r="Z1565" t="s">
        <v>243</v>
      </c>
      <c r="AB1565" t="s">
        <v>244</v>
      </c>
      <c r="AC1565" s="7">
        <f>AC1564</f>
        <v>42719</v>
      </c>
      <c r="AD1565" t="str">
        <f>M1565&amp;" - "&amp;L1565&amp;" - "&amp;J1565&amp;" - "&amp;K1565</f>
        <v>TIME - Div - Mt - 112414</v>
      </c>
      <c r="AG1565" s="13" t="e">
        <f>-AG1564</f>
        <v>#VALUE!</v>
      </c>
      <c r="AI1565" t="str">
        <f>"Dividend from "&amp;M1565&amp;" - "&amp;J1565&amp;" - "&amp;K1565</f>
        <v>Dividend from TIME - Mt - 112414</v>
      </c>
      <c r="AK1565" s="18"/>
      <c r="AL1565" s="19"/>
      <c r="AM1565" s="20"/>
      <c r="AN1565" s="20"/>
      <c r="AO1565" s="21"/>
      <c r="AP1565" s="22"/>
    </row>
    <row r="1566" spans="1:42" hidden="1" x14ac:dyDescent="0.35">
      <c r="A1566" t="s">
        <v>845</v>
      </c>
      <c r="B1566" t="s">
        <v>55</v>
      </c>
      <c r="C1566" t="s">
        <v>12</v>
      </c>
      <c r="D1566">
        <v>112414</v>
      </c>
      <c r="F1566" s="7">
        <v>42723</v>
      </c>
      <c r="G1566" t="s">
        <v>102</v>
      </c>
      <c r="H1566">
        <v>0</v>
      </c>
      <c r="J1566" t="s">
        <v>12</v>
      </c>
      <c r="K1566">
        <v>112414</v>
      </c>
      <c r="L1566" t="s">
        <v>15</v>
      </c>
      <c r="M1566" t="s">
        <v>55</v>
      </c>
      <c r="N1566" s="12" t="s">
        <v>249</v>
      </c>
      <c r="R1566" s="13" t="e">
        <f>ROUND(IF(K1566=112414,W1566,IF(K1566=22115,X1566,Y1566))*AP1566,2)</f>
        <v>#VALUE!</v>
      </c>
      <c r="S1566" t="e">
        <f t="shared" si="108"/>
        <v>#VALUE!</v>
      </c>
      <c r="T1566"/>
      <c r="U1566"/>
      <c r="V1566" t="e">
        <f>SUMPRODUCT(--($D$2:M1565=M1566), --($B$2:K1565=52815),$H$2:Q1565)</f>
        <v>#VALUE!</v>
      </c>
      <c r="W1566" s="15" t="e">
        <f>T1566/S1566</f>
        <v>#VALUE!</v>
      </c>
      <c r="X1566" s="15" t="e">
        <f>U1566/S1566</f>
        <v>#VALUE!</v>
      </c>
      <c r="Y1566" s="15" t="e">
        <f>V1566/S1566</f>
        <v>#VALUE!</v>
      </c>
      <c r="Z1566" t="s">
        <v>243</v>
      </c>
      <c r="AB1566" t="s">
        <v>244</v>
      </c>
      <c r="AC1566" s="7">
        <f>AK1566</f>
        <v>42723</v>
      </c>
      <c r="AD1566" t="s">
        <v>102</v>
      </c>
      <c r="AF1566" t="str">
        <f>"Cash From "&amp;AI1566</f>
        <v>Cash From Dividend from ENZN - Mt - 112414</v>
      </c>
      <c r="AG1566" s="16" t="e">
        <f>R1566</f>
        <v>#VALUE!</v>
      </c>
      <c r="AI1566" t="str">
        <f>"Dividend from "&amp;M1566&amp;" - "&amp;J1566&amp;" - "&amp;K1566</f>
        <v>Dividend from ENZN - Mt - 112414</v>
      </c>
      <c r="AK1566" s="18">
        <v>42723</v>
      </c>
      <c r="AL1566" s="19" t="s">
        <v>532</v>
      </c>
      <c r="AM1566" s="20" t="s">
        <v>328</v>
      </c>
      <c r="AN1566" s="20" t="s">
        <v>329</v>
      </c>
      <c r="AO1566" s="21" t="s">
        <v>329</v>
      </c>
      <c r="AP1566" s="22">
        <v>38.47</v>
      </c>
    </row>
    <row r="1567" spans="1:42" hidden="1" x14ac:dyDescent="0.35">
      <c r="A1567" t="s">
        <v>317</v>
      </c>
      <c r="C1567" t="s">
        <v>13</v>
      </c>
      <c r="F1567" s="7">
        <v>42724</v>
      </c>
      <c r="G1567" t="s">
        <v>101</v>
      </c>
      <c r="H1567">
        <v>2.63</v>
      </c>
      <c r="S1567"/>
      <c r="T1567"/>
      <c r="U1567"/>
      <c r="V1567"/>
      <c r="W1567" s="15"/>
      <c r="X1567" s="15"/>
      <c r="Y1567" s="15"/>
      <c r="Z1567" t="s">
        <v>243</v>
      </c>
      <c r="AB1567" t="s">
        <v>244</v>
      </c>
      <c r="AC1567" s="7">
        <f>AC1566</f>
        <v>42723</v>
      </c>
      <c r="AD1567" t="s">
        <v>101</v>
      </c>
      <c r="AG1567" s="13" t="e">
        <f>-AG1566</f>
        <v>#VALUE!</v>
      </c>
      <c r="AI1567" t="s">
        <v>318</v>
      </c>
      <c r="AK1567" s="35"/>
      <c r="AL1567" s="35"/>
      <c r="AM1567" s="35"/>
      <c r="AN1567" s="35"/>
      <c r="AO1567" s="35"/>
      <c r="AP1567" s="35"/>
    </row>
    <row r="1568" spans="1:42" hidden="1" x14ac:dyDescent="0.35">
      <c r="A1568" t="s">
        <v>317</v>
      </c>
      <c r="C1568" t="s">
        <v>13</v>
      </c>
      <c r="F1568" s="7">
        <v>42724</v>
      </c>
      <c r="G1568" t="s">
        <v>210</v>
      </c>
      <c r="H1568">
        <v>-2.63</v>
      </c>
      <c r="O1568" s="12">
        <v>2.63</v>
      </c>
      <c r="P1568" s="46">
        <v>42724</v>
      </c>
      <c r="S1568"/>
      <c r="T1568"/>
      <c r="U1568"/>
      <c r="V1568"/>
      <c r="W1568" s="15"/>
      <c r="X1568" s="15"/>
      <c r="Y1568" s="15"/>
      <c r="Z1568" t="s">
        <v>243</v>
      </c>
      <c r="AB1568" t="s">
        <v>244</v>
      </c>
      <c r="AC1568" s="7">
        <f>P1568</f>
        <v>42724</v>
      </c>
      <c r="AD1568" t="s">
        <v>210</v>
      </c>
      <c r="AF1568" t="s">
        <v>317</v>
      </c>
      <c r="AG1568" s="13">
        <f>-O1568</f>
        <v>-2.63</v>
      </c>
      <c r="AI1568" t="s">
        <v>318</v>
      </c>
      <c r="AK1568" s="35"/>
      <c r="AL1568" s="35"/>
      <c r="AM1568" s="35"/>
      <c r="AN1568" s="35"/>
      <c r="AO1568" s="35"/>
      <c r="AP1568" s="35"/>
    </row>
    <row r="1569" spans="1:42" hidden="1" x14ac:dyDescent="0.35">
      <c r="A1569" t="s">
        <v>845</v>
      </c>
      <c r="B1569" t="s">
        <v>81</v>
      </c>
      <c r="C1569" t="s">
        <v>13</v>
      </c>
      <c r="D1569">
        <v>40716</v>
      </c>
      <c r="F1569" s="7">
        <v>42724</v>
      </c>
      <c r="G1569" t="s">
        <v>210</v>
      </c>
      <c r="H1569">
        <v>2.04</v>
      </c>
      <c r="J1569" t="s">
        <v>13</v>
      </c>
      <c r="K1569">
        <v>40716</v>
      </c>
      <c r="L1569" t="s">
        <v>15</v>
      </c>
      <c r="M1569" t="s">
        <v>81</v>
      </c>
      <c r="N1569" s="12" t="s">
        <v>249</v>
      </c>
      <c r="O1569" s="12">
        <v>2.04</v>
      </c>
      <c r="P1569" s="46">
        <v>42724</v>
      </c>
      <c r="S1569"/>
      <c r="T1569"/>
      <c r="U1569"/>
      <c r="V1569"/>
      <c r="W1569" s="15"/>
      <c r="X1569" s="15"/>
      <c r="Y1569" s="15"/>
      <c r="Z1569" t="s">
        <v>243</v>
      </c>
      <c r="AB1569" t="s">
        <v>244</v>
      </c>
      <c r="AC1569" s="7">
        <f>P1569</f>
        <v>42724</v>
      </c>
      <c r="AD1569" t="s">
        <v>210</v>
      </c>
      <c r="AF1569" t="str">
        <f>"Cash From "&amp;AI1569</f>
        <v>Cash From Dividend from ILG - Rh - 40716</v>
      </c>
      <c r="AG1569" s="16">
        <f>O1569</f>
        <v>2.04</v>
      </c>
      <c r="AI1569" t="str">
        <f t="shared" ref="AI1569:AI1594" si="109">"Dividend from "&amp;M1569&amp;" - "&amp;J1569&amp;" - "&amp;K1569</f>
        <v>Dividend from ILG - Rh - 40716</v>
      </c>
      <c r="AK1569" s="18"/>
      <c r="AL1569" s="19"/>
      <c r="AM1569" s="20"/>
      <c r="AN1569" s="20"/>
      <c r="AO1569" s="21"/>
      <c r="AP1569" s="22">
        <v>2.58</v>
      </c>
    </row>
    <row r="1570" spans="1:42" hidden="1" x14ac:dyDescent="0.35">
      <c r="A1570" t="s">
        <v>845</v>
      </c>
      <c r="B1570" t="s">
        <v>81</v>
      </c>
      <c r="C1570" t="s">
        <v>13</v>
      </c>
      <c r="D1570">
        <v>40716</v>
      </c>
      <c r="F1570" s="7">
        <v>42724</v>
      </c>
      <c r="G1570" t="s">
        <v>587</v>
      </c>
      <c r="H1570">
        <v>-2.04</v>
      </c>
      <c r="J1570" t="s">
        <v>13</v>
      </c>
      <c r="K1570">
        <v>40716</v>
      </c>
      <c r="L1570" t="s">
        <v>15</v>
      </c>
      <c r="M1570" t="str">
        <f>M1569</f>
        <v>ILG</v>
      </c>
      <c r="S1570"/>
      <c r="T1570"/>
      <c r="U1570"/>
      <c r="V1570"/>
      <c r="W1570" s="15"/>
      <c r="X1570" s="15"/>
      <c r="Y1570" s="15"/>
      <c r="Z1570" t="s">
        <v>243</v>
      </c>
      <c r="AB1570" t="s">
        <v>244</v>
      </c>
      <c r="AC1570" s="7">
        <f>AC1569</f>
        <v>42724</v>
      </c>
      <c r="AD1570" t="str">
        <f>M1570&amp;" - "&amp;L1570&amp;" - "&amp;J1570&amp;" - "&amp;K1570</f>
        <v>ILG - Div - Rh - 40716</v>
      </c>
      <c r="AG1570" s="13">
        <f>-AG1569</f>
        <v>-2.04</v>
      </c>
      <c r="AI1570" t="str">
        <f t="shared" si="109"/>
        <v>Dividend from ILG - Rh - 40716</v>
      </c>
      <c r="AK1570" s="35"/>
      <c r="AL1570" s="35"/>
      <c r="AM1570" s="35"/>
      <c r="AN1570" s="35"/>
      <c r="AO1570" s="35"/>
      <c r="AP1570" s="35"/>
    </row>
    <row r="1571" spans="1:42" hidden="1" x14ac:dyDescent="0.35">
      <c r="A1571" t="s">
        <v>845</v>
      </c>
      <c r="B1571" t="s">
        <v>58</v>
      </c>
      <c r="C1571" t="s">
        <v>12</v>
      </c>
      <c r="D1571">
        <v>22115</v>
      </c>
      <c r="F1571" s="7">
        <v>42725</v>
      </c>
      <c r="G1571" t="s">
        <v>587</v>
      </c>
      <c r="H1571">
        <v>0</v>
      </c>
      <c r="J1571" t="s">
        <v>12</v>
      </c>
      <c r="K1571">
        <v>22115</v>
      </c>
      <c r="L1571" t="s">
        <v>15</v>
      </c>
      <c r="M1571">
        <f>M1568</f>
        <v>0</v>
      </c>
      <c r="S1571" t="e">
        <f t="shared" ref="S1571:S1594" si="110">SUM(T1571:V1571)</f>
        <v>#VALUE!</v>
      </c>
      <c r="T1571"/>
      <c r="U1571"/>
      <c r="V1571" t="e">
        <f>SUMPRODUCT(--($D$2:M1570=M1571), --($B$2:K1570=52815),$H$2:Q1570)</f>
        <v>#VALUE!</v>
      </c>
      <c r="W1571" s="15"/>
      <c r="X1571" s="15"/>
      <c r="Y1571" s="15"/>
      <c r="Z1571" t="s">
        <v>243</v>
      </c>
      <c r="AB1571" t="s">
        <v>244</v>
      </c>
      <c r="AC1571" s="7">
        <f>AC1568</f>
        <v>42724</v>
      </c>
      <c r="AD1571" t="str">
        <f>M1571&amp;" - "&amp;L1571&amp;" - "&amp;J1571&amp;" - "&amp;K1571</f>
        <v>0 - Div - Mt - 22115</v>
      </c>
      <c r="AG1571" s="13">
        <f>-AG1570</f>
        <v>2.04</v>
      </c>
      <c r="AI1571" t="str">
        <f t="shared" si="109"/>
        <v>Dividend from 0 - Mt - 22115</v>
      </c>
      <c r="AK1571" s="18"/>
      <c r="AL1571" s="19"/>
      <c r="AM1571" s="20"/>
      <c r="AN1571" s="20"/>
      <c r="AO1571" s="21"/>
      <c r="AP1571" s="22"/>
    </row>
    <row r="1572" spans="1:42" hidden="1" x14ac:dyDescent="0.35">
      <c r="A1572" t="s">
        <v>845</v>
      </c>
      <c r="B1572" t="s">
        <v>58</v>
      </c>
      <c r="C1572" t="s">
        <v>12</v>
      </c>
      <c r="D1572">
        <v>22115</v>
      </c>
      <c r="F1572" s="7">
        <v>42725</v>
      </c>
      <c r="G1572" t="s">
        <v>102</v>
      </c>
      <c r="H1572">
        <v>0</v>
      </c>
      <c r="J1572" t="s">
        <v>12</v>
      </c>
      <c r="K1572">
        <v>22115</v>
      </c>
      <c r="L1572" t="s">
        <v>15</v>
      </c>
      <c r="M1572" t="str">
        <f>M1570</f>
        <v>ILG</v>
      </c>
      <c r="N1572" s="12" t="s">
        <v>249</v>
      </c>
      <c r="R1572" s="13" t="e">
        <f>ROUND(IF(K1572=112414,W1572,IF(K1572=22115,X1572,Y1572))*AP1570,2)</f>
        <v>#VALUE!</v>
      </c>
      <c r="S1572" t="e">
        <f t="shared" si="110"/>
        <v>#VALUE!</v>
      </c>
      <c r="T1572"/>
      <c r="U1572"/>
      <c r="V1572" t="e">
        <f>SUMPRODUCT(--($D$2:M1571=M1572), --($B$2:K1571=52815),$H$2:Q1571)</f>
        <v>#VALUE!</v>
      </c>
      <c r="W1572" s="15" t="e">
        <f>T1572/S1572</f>
        <v>#VALUE!</v>
      </c>
      <c r="X1572" s="15" t="e">
        <f>U1572/S1572</f>
        <v>#VALUE!</v>
      </c>
      <c r="Y1572" s="15" t="e">
        <f>V1572/S1572</f>
        <v>#VALUE!</v>
      </c>
      <c r="Z1572" t="s">
        <v>243</v>
      </c>
      <c r="AB1572" t="s">
        <v>244</v>
      </c>
      <c r="AC1572" s="7">
        <f>AC1570</f>
        <v>42724</v>
      </c>
      <c r="AD1572" t="s">
        <v>102</v>
      </c>
      <c r="AF1572" t="str">
        <f>"Cash From "&amp;AI1572</f>
        <v>Cash From Dividend from ILG - Mt - 22115</v>
      </c>
      <c r="AG1572" s="16" t="e">
        <f>R1572</f>
        <v>#VALUE!</v>
      </c>
      <c r="AI1572" t="str">
        <f t="shared" si="109"/>
        <v>Dividend from ILG - Mt - 22115</v>
      </c>
      <c r="AK1572" s="18"/>
      <c r="AL1572" s="19"/>
      <c r="AM1572" s="20"/>
      <c r="AN1572" s="20"/>
      <c r="AO1572" s="21"/>
      <c r="AP1572" s="22"/>
    </row>
    <row r="1573" spans="1:42" hidden="1" x14ac:dyDescent="0.35">
      <c r="A1573" t="s">
        <v>845</v>
      </c>
      <c r="B1573" t="s">
        <v>58</v>
      </c>
      <c r="C1573" t="s">
        <v>12</v>
      </c>
      <c r="D1573">
        <v>52815</v>
      </c>
      <c r="F1573" s="7">
        <v>42725</v>
      </c>
      <c r="G1573" t="s">
        <v>102</v>
      </c>
      <c r="H1573">
        <v>2.0099999999999998</v>
      </c>
      <c r="J1573" t="s">
        <v>12</v>
      </c>
      <c r="K1573">
        <v>52815</v>
      </c>
      <c r="L1573" t="s">
        <v>15</v>
      </c>
      <c r="M1573">
        <f>M1571</f>
        <v>0</v>
      </c>
      <c r="N1573" s="12" t="s">
        <v>249</v>
      </c>
      <c r="R1573" s="13">
        <f>AP1569-R1569-R1571</f>
        <v>2.58</v>
      </c>
      <c r="S1573" t="e">
        <f t="shared" si="110"/>
        <v>#VALUE!</v>
      </c>
      <c r="T1573"/>
      <c r="U1573"/>
      <c r="V1573" t="e">
        <f>SUMPRODUCT(--($D$2:M1572=M1573), --($B$2:K1572=52815),$H$2:Q1572)</f>
        <v>#VALUE!</v>
      </c>
      <c r="W1573" s="15" t="e">
        <f>T1573/S1573</f>
        <v>#VALUE!</v>
      </c>
      <c r="X1573" s="15" t="e">
        <f>U1573/S1573</f>
        <v>#VALUE!</v>
      </c>
      <c r="Y1573" s="15" t="e">
        <f>V1573/S1573</f>
        <v>#VALUE!</v>
      </c>
      <c r="Z1573" t="s">
        <v>243</v>
      </c>
      <c r="AB1573" t="s">
        <v>244</v>
      </c>
      <c r="AC1573" s="7">
        <f>AC1571</f>
        <v>42724</v>
      </c>
      <c r="AD1573" t="s">
        <v>102</v>
      </c>
      <c r="AF1573" t="str">
        <f>"Cash From "&amp;AI1573</f>
        <v>Cash From Dividend from 0 - Mt - 52815</v>
      </c>
      <c r="AG1573" s="16">
        <f>R1573</f>
        <v>2.58</v>
      </c>
      <c r="AI1573" t="str">
        <f t="shared" si="109"/>
        <v>Dividend from 0 - Mt - 52815</v>
      </c>
      <c r="AK1573" s="18"/>
      <c r="AL1573" s="19"/>
      <c r="AM1573" s="20"/>
      <c r="AN1573" s="20"/>
      <c r="AO1573" s="21"/>
      <c r="AP1573" s="22"/>
    </row>
    <row r="1574" spans="1:42" hidden="1" x14ac:dyDescent="0.35">
      <c r="A1574" t="s">
        <v>845</v>
      </c>
      <c r="B1574" t="s">
        <v>58</v>
      </c>
      <c r="C1574" t="s">
        <v>12</v>
      </c>
      <c r="D1574">
        <v>52815</v>
      </c>
      <c r="F1574" s="7">
        <v>42725</v>
      </c>
      <c r="G1574" t="s">
        <v>587</v>
      </c>
      <c r="H1574">
        <v>-2.0099999999999998</v>
      </c>
      <c r="J1574" t="s">
        <v>12</v>
      </c>
      <c r="K1574">
        <v>52815</v>
      </c>
      <c r="L1574" t="s">
        <v>15</v>
      </c>
      <c r="M1574">
        <f>M1571</f>
        <v>0</v>
      </c>
      <c r="S1574" t="e">
        <f t="shared" si="110"/>
        <v>#VALUE!</v>
      </c>
      <c r="T1574"/>
      <c r="U1574"/>
      <c r="V1574" t="e">
        <f>SUMPRODUCT(--($D$2:M1573=M1574), --($B$2:K1573=52815),$H$2:Q1573)</f>
        <v>#VALUE!</v>
      </c>
      <c r="W1574" s="15"/>
      <c r="X1574" s="15"/>
      <c r="Y1574" s="15"/>
      <c r="Z1574" t="s">
        <v>243</v>
      </c>
      <c r="AB1574" t="s">
        <v>244</v>
      </c>
      <c r="AC1574" s="7">
        <f>AC1571</f>
        <v>42724</v>
      </c>
      <c r="AD1574" t="str">
        <f>M1574&amp;" - "&amp;L1574&amp;" - "&amp;J1574&amp;" - "&amp;K1574</f>
        <v>0 - Div - Mt - 52815</v>
      </c>
      <c r="AG1574" s="13">
        <f>-AG1573</f>
        <v>-2.58</v>
      </c>
      <c r="AI1574" t="str">
        <f t="shared" si="109"/>
        <v>Dividend from 0 - Mt - 52815</v>
      </c>
      <c r="AK1574" s="18"/>
      <c r="AL1574" s="19"/>
      <c r="AM1574" s="20"/>
      <c r="AN1574" s="20"/>
      <c r="AO1574" s="21"/>
      <c r="AP1574" s="22"/>
    </row>
    <row r="1575" spans="1:42" hidden="1" x14ac:dyDescent="0.35">
      <c r="A1575" t="s">
        <v>845</v>
      </c>
      <c r="B1575" t="s">
        <v>58</v>
      </c>
      <c r="C1575" t="s">
        <v>12</v>
      </c>
      <c r="D1575">
        <v>112414</v>
      </c>
      <c r="F1575" s="7">
        <v>42725</v>
      </c>
      <c r="G1575" t="s">
        <v>587</v>
      </c>
      <c r="H1575">
        <v>0</v>
      </c>
      <c r="J1575" t="s">
        <v>12</v>
      </c>
      <c r="K1575">
        <v>112414</v>
      </c>
      <c r="L1575" t="s">
        <v>15</v>
      </c>
      <c r="M1575">
        <f>M1574</f>
        <v>0</v>
      </c>
      <c r="N1575" s="12">
        <f>AL1574</f>
        <v>0</v>
      </c>
      <c r="O1575" s="12" t="e">
        <f>LEFT(N1575,(FIND(" ",N1575,1)-1))</f>
        <v>#VALUE!</v>
      </c>
      <c r="P1575" s="12" t="e">
        <f>_xlfn.NUMBERVALUE(O1575)=S1575</f>
        <v>#VALUE!</v>
      </c>
      <c r="S1575" t="e">
        <f t="shared" si="110"/>
        <v>#VALUE!</v>
      </c>
      <c r="T1575"/>
      <c r="U1575"/>
      <c r="V1575" t="e">
        <f>SUMPRODUCT(--($D$2:M1574=M1575), --($B$2:K1574=52815),$H$2:Q1574)</f>
        <v>#VALUE!</v>
      </c>
      <c r="W1575" s="15"/>
      <c r="X1575" s="15"/>
      <c r="Y1575" s="15"/>
      <c r="Z1575" t="s">
        <v>243</v>
      </c>
      <c r="AB1575" t="s">
        <v>244</v>
      </c>
      <c r="AC1575" s="7">
        <f>AC1574</f>
        <v>42724</v>
      </c>
      <c r="AD1575" t="str">
        <f>M1575&amp;" - "&amp;L1575&amp;" - "&amp;J1575&amp;" - "&amp;K1575</f>
        <v>0 - Div - Mt - 112414</v>
      </c>
      <c r="AG1575" s="13">
        <f>-AG1574</f>
        <v>2.58</v>
      </c>
      <c r="AI1575" t="str">
        <f t="shared" si="109"/>
        <v>Dividend from 0 - Mt - 112414</v>
      </c>
      <c r="AK1575" s="18"/>
      <c r="AL1575" s="19"/>
      <c r="AM1575" s="20"/>
      <c r="AN1575" s="20"/>
      <c r="AO1575" s="21"/>
      <c r="AP1575" s="22"/>
    </row>
    <row r="1576" spans="1:42" hidden="1" x14ac:dyDescent="0.35">
      <c r="A1576" t="s">
        <v>845</v>
      </c>
      <c r="B1576" t="s">
        <v>58</v>
      </c>
      <c r="C1576" t="s">
        <v>12</v>
      </c>
      <c r="D1576">
        <v>112414</v>
      </c>
      <c r="F1576" s="7">
        <v>42725</v>
      </c>
      <c r="G1576" t="s">
        <v>102</v>
      </c>
      <c r="H1576">
        <v>0</v>
      </c>
      <c r="J1576" t="s">
        <v>12</v>
      </c>
      <c r="K1576">
        <v>112414</v>
      </c>
      <c r="L1576" t="s">
        <v>15</v>
      </c>
      <c r="M1576" t="s">
        <v>58</v>
      </c>
      <c r="N1576" s="12" t="s">
        <v>249</v>
      </c>
      <c r="R1576" s="13" t="e">
        <f>ROUND(IF(K1576=112414,W1576,IF(K1576=22115,X1576,Y1576))*AP1576,2)</f>
        <v>#VALUE!</v>
      </c>
      <c r="S1576" t="e">
        <f t="shared" si="110"/>
        <v>#VALUE!</v>
      </c>
      <c r="T1576"/>
      <c r="U1576"/>
      <c r="V1576" t="e">
        <f>SUMPRODUCT(--($D$2:M1575=M1576), --($B$2:K1575=52815),$H$2:Q1575)</f>
        <v>#VALUE!</v>
      </c>
      <c r="W1576" s="15" t="e">
        <f>T1576/S1576</f>
        <v>#VALUE!</v>
      </c>
      <c r="X1576" s="15" t="e">
        <f>U1576/S1576</f>
        <v>#VALUE!</v>
      </c>
      <c r="Y1576" s="15" t="e">
        <f>V1576/S1576</f>
        <v>#VALUE!</v>
      </c>
      <c r="Z1576" t="s">
        <v>243</v>
      </c>
      <c r="AB1576" t="s">
        <v>244</v>
      </c>
      <c r="AC1576" s="7">
        <f>AK1576</f>
        <v>42725</v>
      </c>
      <c r="AD1576" t="s">
        <v>102</v>
      </c>
      <c r="AF1576" t="str">
        <f>"Cash From "&amp;AI1576</f>
        <v>Cash From Dividend from MTEX - Mt - 112414</v>
      </c>
      <c r="AG1576" s="16" t="e">
        <f>R1576</f>
        <v>#VALUE!</v>
      </c>
      <c r="AI1576" t="str">
        <f t="shared" si="109"/>
        <v>Dividend from MTEX - Mt - 112414</v>
      </c>
      <c r="AK1576" s="18">
        <v>42725</v>
      </c>
      <c r="AL1576" s="19" t="s">
        <v>533</v>
      </c>
      <c r="AM1576" s="20" t="s">
        <v>328</v>
      </c>
      <c r="AN1576" s="20" t="s">
        <v>329</v>
      </c>
      <c r="AO1576" s="21" t="s">
        <v>329</v>
      </c>
      <c r="AP1576" s="22">
        <v>2.0099999999999998</v>
      </c>
    </row>
    <row r="1577" spans="1:42" hidden="1" x14ac:dyDescent="0.35">
      <c r="A1577" t="s">
        <v>845</v>
      </c>
      <c r="B1577" t="s">
        <v>65</v>
      </c>
      <c r="C1577" t="s">
        <v>12</v>
      </c>
      <c r="D1577">
        <v>22115</v>
      </c>
      <c r="F1577" s="7">
        <v>42733</v>
      </c>
      <c r="G1577" t="s">
        <v>587</v>
      </c>
      <c r="H1577">
        <v>0</v>
      </c>
      <c r="J1577" t="s">
        <v>12</v>
      </c>
      <c r="K1577">
        <v>22115</v>
      </c>
      <c r="L1577" t="s">
        <v>15</v>
      </c>
      <c r="M1577">
        <f>M1574</f>
        <v>0</v>
      </c>
      <c r="S1577" t="e">
        <f t="shared" si="110"/>
        <v>#VALUE!</v>
      </c>
      <c r="T1577"/>
      <c r="U1577"/>
      <c r="V1577" t="e">
        <f>SUMPRODUCT(--($D$2:M1576=M1577), --($B$2:K1576=52815),$H$2:Q1576)</f>
        <v>#VALUE!</v>
      </c>
      <c r="W1577" s="15"/>
      <c r="X1577" s="15"/>
      <c r="Y1577" s="15"/>
      <c r="Z1577" t="s">
        <v>243</v>
      </c>
      <c r="AB1577" t="s">
        <v>244</v>
      </c>
      <c r="AC1577" s="7">
        <f>AC1574</f>
        <v>42724</v>
      </c>
      <c r="AD1577" t="str">
        <f>M1577&amp;" - "&amp;L1577&amp;" - "&amp;J1577&amp;" - "&amp;K1577</f>
        <v>0 - Div - Mt - 22115</v>
      </c>
      <c r="AG1577" s="13" t="e">
        <f>-AG1576</f>
        <v>#VALUE!</v>
      </c>
      <c r="AI1577" t="str">
        <f t="shared" si="109"/>
        <v>Dividend from 0 - Mt - 22115</v>
      </c>
      <c r="AK1577" s="18"/>
      <c r="AL1577" s="19"/>
      <c r="AM1577" s="20"/>
      <c r="AN1577" s="20"/>
      <c r="AO1577" s="21"/>
      <c r="AP1577" s="22"/>
    </row>
    <row r="1578" spans="1:42" hidden="1" x14ac:dyDescent="0.35">
      <c r="A1578" t="s">
        <v>845</v>
      </c>
      <c r="B1578" t="s">
        <v>65</v>
      </c>
      <c r="C1578" t="s">
        <v>12</v>
      </c>
      <c r="D1578">
        <v>22115</v>
      </c>
      <c r="F1578" s="7">
        <v>42733</v>
      </c>
      <c r="G1578" t="s">
        <v>102</v>
      </c>
      <c r="H1578">
        <v>0</v>
      </c>
      <c r="J1578" t="s">
        <v>12</v>
      </c>
      <c r="K1578">
        <v>22115</v>
      </c>
      <c r="L1578" t="s">
        <v>15</v>
      </c>
      <c r="M1578" t="str">
        <f>M1576</f>
        <v>MTEX</v>
      </c>
      <c r="N1578" s="12" t="s">
        <v>249</v>
      </c>
      <c r="R1578" s="13" t="e">
        <f>ROUND(IF(K1578=112414,W1578,IF(K1578=22115,X1578,Y1578))*AP1576,2)</f>
        <v>#VALUE!</v>
      </c>
      <c r="S1578" t="e">
        <f t="shared" si="110"/>
        <v>#VALUE!</v>
      </c>
      <c r="T1578"/>
      <c r="U1578"/>
      <c r="V1578" t="e">
        <f>SUMPRODUCT(--($D$2:M1577=M1578), --($B$2:K1577=52815),$H$2:Q1577)</f>
        <v>#VALUE!</v>
      </c>
      <c r="W1578" s="15" t="e">
        <f>T1578/S1578</f>
        <v>#VALUE!</v>
      </c>
      <c r="X1578" s="15" t="e">
        <f>U1578/S1578</f>
        <v>#VALUE!</v>
      </c>
      <c r="Y1578" s="15" t="e">
        <f>V1578/S1578</f>
        <v>#VALUE!</v>
      </c>
      <c r="Z1578" t="s">
        <v>243</v>
      </c>
      <c r="AB1578" t="s">
        <v>244</v>
      </c>
      <c r="AC1578" s="7">
        <f>AC1576</f>
        <v>42725</v>
      </c>
      <c r="AD1578" t="s">
        <v>102</v>
      </c>
      <c r="AF1578" t="str">
        <f>"Cash From "&amp;AI1578</f>
        <v>Cash From Dividend from MTEX - Mt - 22115</v>
      </c>
      <c r="AG1578" s="16" t="e">
        <f>R1578</f>
        <v>#VALUE!</v>
      </c>
      <c r="AI1578" t="str">
        <f t="shared" si="109"/>
        <v>Dividend from MTEX - Mt - 22115</v>
      </c>
      <c r="AK1578" s="18"/>
      <c r="AL1578" s="19"/>
      <c r="AM1578" s="20"/>
      <c r="AN1578" s="20"/>
      <c r="AO1578" s="21"/>
      <c r="AP1578" s="22"/>
    </row>
    <row r="1579" spans="1:42" hidden="1" x14ac:dyDescent="0.35">
      <c r="A1579" t="s">
        <v>845</v>
      </c>
      <c r="B1579" t="s">
        <v>65</v>
      </c>
      <c r="C1579" t="s">
        <v>12</v>
      </c>
      <c r="D1579">
        <v>52815</v>
      </c>
      <c r="F1579" s="7">
        <v>42733</v>
      </c>
      <c r="G1579" t="s">
        <v>102</v>
      </c>
      <c r="H1579">
        <v>1.41</v>
      </c>
      <c r="J1579" t="s">
        <v>12</v>
      </c>
      <c r="K1579">
        <v>52815</v>
      </c>
      <c r="L1579" t="s">
        <v>15</v>
      </c>
      <c r="M1579">
        <f>M1577</f>
        <v>0</v>
      </c>
      <c r="N1579" s="12" t="s">
        <v>249</v>
      </c>
      <c r="R1579" s="13">
        <f>AP1575-R1575-R1577</f>
        <v>0</v>
      </c>
      <c r="S1579" t="e">
        <f t="shared" si="110"/>
        <v>#VALUE!</v>
      </c>
      <c r="T1579"/>
      <c r="U1579"/>
      <c r="V1579" t="e">
        <f>SUMPRODUCT(--($D$2:M1578=M1579), --($B$2:K1578=52815),$H$2:Q1578)</f>
        <v>#VALUE!</v>
      </c>
      <c r="W1579" s="15" t="e">
        <f>T1579/S1579</f>
        <v>#VALUE!</v>
      </c>
      <c r="X1579" s="15" t="e">
        <f>U1579/S1579</f>
        <v>#VALUE!</v>
      </c>
      <c r="Y1579" s="15" t="e">
        <f>V1579/S1579</f>
        <v>#VALUE!</v>
      </c>
      <c r="Z1579" t="s">
        <v>243</v>
      </c>
      <c r="AB1579" t="s">
        <v>244</v>
      </c>
      <c r="AC1579" s="7">
        <f>AC1577</f>
        <v>42724</v>
      </c>
      <c r="AD1579" t="s">
        <v>102</v>
      </c>
      <c r="AF1579" t="str">
        <f>"Cash From "&amp;AI1579</f>
        <v>Cash From Dividend from 0 - Mt - 52815</v>
      </c>
      <c r="AG1579" s="16">
        <f>R1579</f>
        <v>0</v>
      </c>
      <c r="AI1579" t="str">
        <f t="shared" si="109"/>
        <v>Dividend from 0 - Mt - 52815</v>
      </c>
      <c r="AK1579" s="18"/>
      <c r="AL1579" s="19"/>
      <c r="AM1579" s="20"/>
      <c r="AN1579" s="20"/>
      <c r="AO1579" s="21"/>
      <c r="AP1579" s="22"/>
    </row>
    <row r="1580" spans="1:42" hidden="1" x14ac:dyDescent="0.35">
      <c r="A1580" t="s">
        <v>845</v>
      </c>
      <c r="B1580" t="s">
        <v>65</v>
      </c>
      <c r="C1580" t="s">
        <v>12</v>
      </c>
      <c r="D1580">
        <v>52815</v>
      </c>
      <c r="F1580" s="7">
        <v>42733</v>
      </c>
      <c r="G1580" t="s">
        <v>587</v>
      </c>
      <c r="H1580">
        <v>-1.41</v>
      </c>
      <c r="J1580" t="s">
        <v>12</v>
      </c>
      <c r="K1580">
        <v>52815</v>
      </c>
      <c r="L1580" t="s">
        <v>15</v>
      </c>
      <c r="M1580">
        <f>M1577</f>
        <v>0</v>
      </c>
      <c r="S1580" t="e">
        <f t="shared" si="110"/>
        <v>#VALUE!</v>
      </c>
      <c r="T1580"/>
      <c r="U1580"/>
      <c r="V1580" t="e">
        <f>SUMPRODUCT(--($D$2:M1579=M1580), --($B$2:K1579=52815),$H$2:Q1579)</f>
        <v>#VALUE!</v>
      </c>
      <c r="W1580" s="15"/>
      <c r="X1580" s="15"/>
      <c r="Y1580" s="15"/>
      <c r="Z1580" t="s">
        <v>243</v>
      </c>
      <c r="AB1580" t="s">
        <v>244</v>
      </c>
      <c r="AC1580" s="7">
        <f>AC1577</f>
        <v>42724</v>
      </c>
      <c r="AD1580" t="str">
        <f>M1580&amp;" - "&amp;L1580&amp;" - "&amp;J1580&amp;" - "&amp;K1580</f>
        <v>0 - Div - Mt - 52815</v>
      </c>
      <c r="AG1580" s="13">
        <f>-AG1579</f>
        <v>0</v>
      </c>
      <c r="AI1580" t="str">
        <f t="shared" si="109"/>
        <v>Dividend from 0 - Mt - 52815</v>
      </c>
      <c r="AK1580" s="18"/>
      <c r="AL1580" s="19"/>
      <c r="AM1580" s="20"/>
      <c r="AN1580" s="20"/>
      <c r="AO1580" s="21"/>
      <c r="AP1580" s="22"/>
    </row>
    <row r="1581" spans="1:42" hidden="1" x14ac:dyDescent="0.35">
      <c r="A1581" t="s">
        <v>845</v>
      </c>
      <c r="B1581" t="s">
        <v>65</v>
      </c>
      <c r="C1581" t="s">
        <v>12</v>
      </c>
      <c r="D1581">
        <v>112414</v>
      </c>
      <c r="F1581" s="7">
        <v>42733</v>
      </c>
      <c r="G1581" t="s">
        <v>587</v>
      </c>
      <c r="H1581">
        <v>0</v>
      </c>
      <c r="J1581" t="s">
        <v>12</v>
      </c>
      <c r="K1581">
        <v>112414</v>
      </c>
      <c r="L1581" t="s">
        <v>15</v>
      </c>
      <c r="M1581">
        <f>M1580</f>
        <v>0</v>
      </c>
      <c r="N1581" s="12">
        <f>AL1580</f>
        <v>0</v>
      </c>
      <c r="O1581" s="12" t="e">
        <f>LEFT(N1581,(FIND(" ",N1581,1)-1))</f>
        <v>#VALUE!</v>
      </c>
      <c r="P1581" s="12" t="e">
        <f>_xlfn.NUMBERVALUE(O1581)=S1581</f>
        <v>#VALUE!</v>
      </c>
      <c r="S1581" t="e">
        <f t="shared" si="110"/>
        <v>#VALUE!</v>
      </c>
      <c r="T1581"/>
      <c r="U1581"/>
      <c r="V1581" t="e">
        <f>SUMPRODUCT(--($D$2:M1580=M1581), --($B$2:K1580=52815),$H$2:Q1580)</f>
        <v>#VALUE!</v>
      </c>
      <c r="W1581" s="15"/>
      <c r="X1581" s="15"/>
      <c r="Y1581" s="15"/>
      <c r="Z1581" t="s">
        <v>243</v>
      </c>
      <c r="AB1581" t="s">
        <v>244</v>
      </c>
      <c r="AC1581" s="7">
        <f>AC1580</f>
        <v>42724</v>
      </c>
      <c r="AD1581" t="str">
        <f>M1581&amp;" - "&amp;L1581&amp;" - "&amp;J1581&amp;" - "&amp;K1581</f>
        <v>0 - Div - Mt - 112414</v>
      </c>
      <c r="AG1581" s="13">
        <f>-AG1580</f>
        <v>0</v>
      </c>
      <c r="AI1581" t="str">
        <f t="shared" si="109"/>
        <v>Dividend from 0 - Mt - 112414</v>
      </c>
      <c r="AK1581" s="18"/>
      <c r="AL1581" s="19"/>
      <c r="AM1581" s="20"/>
      <c r="AN1581" s="20"/>
      <c r="AO1581" s="21"/>
      <c r="AP1581" s="22"/>
    </row>
    <row r="1582" spans="1:42" hidden="1" x14ac:dyDescent="0.35">
      <c r="A1582" t="s">
        <v>845</v>
      </c>
      <c r="B1582" t="s">
        <v>65</v>
      </c>
      <c r="C1582" t="s">
        <v>12</v>
      </c>
      <c r="D1582">
        <v>112414</v>
      </c>
      <c r="F1582" s="7">
        <v>42733</v>
      </c>
      <c r="G1582" t="s">
        <v>102</v>
      </c>
      <c r="H1582">
        <v>0</v>
      </c>
      <c r="J1582" t="s">
        <v>12</v>
      </c>
      <c r="K1582">
        <v>112414</v>
      </c>
      <c r="L1582" t="s">
        <v>15</v>
      </c>
      <c r="M1582" t="s">
        <v>65</v>
      </c>
      <c r="N1582" s="12" t="s">
        <v>249</v>
      </c>
      <c r="R1582" s="13" t="e">
        <f>ROUND(IF(K1582=112414,W1582,IF(K1582=22115,X1582,Y1582))*AP1582,2)</f>
        <v>#VALUE!</v>
      </c>
      <c r="S1582" t="e">
        <f t="shared" si="110"/>
        <v>#VALUE!</v>
      </c>
      <c r="T1582"/>
      <c r="U1582"/>
      <c r="V1582" t="e">
        <f>SUMPRODUCT(--($D$2:M1581=M1582), --($B$2:K1581=52815),$H$2:Q1581)</f>
        <v>#VALUE!</v>
      </c>
      <c r="W1582" s="15" t="e">
        <f>T1582/S1582</f>
        <v>#VALUE!</v>
      </c>
      <c r="X1582" s="15" t="e">
        <f>U1582/S1582</f>
        <v>#VALUE!</v>
      </c>
      <c r="Y1582" s="15" t="e">
        <f>V1582/S1582</f>
        <v>#VALUE!</v>
      </c>
      <c r="Z1582" t="s">
        <v>243</v>
      </c>
      <c r="AB1582" t="s">
        <v>244</v>
      </c>
      <c r="AC1582" s="7">
        <f>AK1582</f>
        <v>42733</v>
      </c>
      <c r="AD1582" t="s">
        <v>102</v>
      </c>
      <c r="AF1582" t="str">
        <f>"Cash From "&amp;AI1582</f>
        <v>Cash From Dividend from GILD - Mt - 112414</v>
      </c>
      <c r="AG1582" s="16" t="e">
        <f>R1582</f>
        <v>#VALUE!</v>
      </c>
      <c r="AI1582" t="str">
        <f t="shared" si="109"/>
        <v>Dividend from GILD - Mt - 112414</v>
      </c>
      <c r="AK1582" s="18">
        <v>42733</v>
      </c>
      <c r="AL1582" s="19" t="s">
        <v>534</v>
      </c>
      <c r="AM1582" s="20" t="s">
        <v>328</v>
      </c>
      <c r="AN1582" s="20" t="s">
        <v>329</v>
      </c>
      <c r="AO1582" s="21" t="s">
        <v>329</v>
      </c>
      <c r="AP1582" s="22">
        <v>1.41</v>
      </c>
    </row>
    <row r="1583" spans="1:42" hidden="1" x14ac:dyDescent="0.35">
      <c r="A1583" t="s">
        <v>845</v>
      </c>
      <c r="B1583" t="s">
        <v>66</v>
      </c>
      <c r="C1583" t="s">
        <v>12</v>
      </c>
      <c r="D1583">
        <v>22115</v>
      </c>
      <c r="F1583" s="7">
        <v>42738</v>
      </c>
      <c r="G1583" t="s">
        <v>587</v>
      </c>
      <c r="H1583">
        <v>0</v>
      </c>
      <c r="J1583" t="s">
        <v>12</v>
      </c>
      <c r="K1583">
        <v>22115</v>
      </c>
      <c r="L1583" t="s">
        <v>15</v>
      </c>
      <c r="M1583">
        <f>M1580</f>
        <v>0</v>
      </c>
      <c r="S1583" t="e">
        <f t="shared" si="110"/>
        <v>#VALUE!</v>
      </c>
      <c r="T1583"/>
      <c r="U1583"/>
      <c r="V1583" t="e">
        <f>SUMPRODUCT(--($D$2:M1582=M1583), --($B$2:K1582=52815),$H$2:Q1582)</f>
        <v>#VALUE!</v>
      </c>
      <c r="W1583" s="15"/>
      <c r="X1583" s="15"/>
      <c r="Y1583" s="15"/>
      <c r="Z1583" t="s">
        <v>243</v>
      </c>
      <c r="AB1583" t="s">
        <v>244</v>
      </c>
      <c r="AC1583" s="7">
        <f>AC1580</f>
        <v>42724</v>
      </c>
      <c r="AD1583" t="str">
        <f>M1583&amp;" - "&amp;L1583&amp;" - "&amp;J1583&amp;" - "&amp;K1583</f>
        <v>0 - Div - Mt - 22115</v>
      </c>
      <c r="AG1583" s="13" t="e">
        <f>-AG1582</f>
        <v>#VALUE!</v>
      </c>
      <c r="AI1583" t="str">
        <f t="shared" si="109"/>
        <v>Dividend from 0 - Mt - 22115</v>
      </c>
      <c r="AK1583" s="18"/>
      <c r="AL1583" s="19"/>
      <c r="AM1583" s="20"/>
      <c r="AN1583" s="20"/>
      <c r="AO1583" s="21"/>
      <c r="AP1583" s="22"/>
    </row>
    <row r="1584" spans="1:42" hidden="1" x14ac:dyDescent="0.35">
      <c r="A1584" t="s">
        <v>845</v>
      </c>
      <c r="B1584" t="s">
        <v>66</v>
      </c>
      <c r="C1584" t="s">
        <v>12</v>
      </c>
      <c r="D1584">
        <v>22115</v>
      </c>
      <c r="F1584" s="7">
        <v>42738</v>
      </c>
      <c r="G1584" t="s">
        <v>102</v>
      </c>
      <c r="H1584">
        <v>0</v>
      </c>
      <c r="J1584" t="s">
        <v>12</v>
      </c>
      <c r="K1584">
        <v>22115</v>
      </c>
      <c r="L1584" t="s">
        <v>15</v>
      </c>
      <c r="M1584" t="str">
        <f>M1582</f>
        <v>GILD</v>
      </c>
      <c r="N1584" s="12" t="s">
        <v>249</v>
      </c>
      <c r="R1584" s="13" t="e">
        <f>ROUND(IF(K1584=112414,W1584,IF(K1584=22115,X1584,Y1584))*AP1582,2)</f>
        <v>#VALUE!</v>
      </c>
      <c r="S1584" t="e">
        <f t="shared" si="110"/>
        <v>#VALUE!</v>
      </c>
      <c r="T1584"/>
      <c r="U1584"/>
      <c r="V1584" t="e">
        <f>SUMPRODUCT(--($D$2:M1583=M1584), --($B$2:K1583=52815),$H$2:Q1583)</f>
        <v>#VALUE!</v>
      </c>
      <c r="W1584" s="15" t="e">
        <f>T1584/S1584</f>
        <v>#VALUE!</v>
      </c>
      <c r="X1584" s="15" t="e">
        <f>U1584/S1584</f>
        <v>#VALUE!</v>
      </c>
      <c r="Y1584" s="15" t="e">
        <f>V1584/S1584</f>
        <v>#VALUE!</v>
      </c>
      <c r="Z1584" t="s">
        <v>243</v>
      </c>
      <c r="AB1584" t="s">
        <v>244</v>
      </c>
      <c r="AC1584" s="7">
        <f>AC1582</f>
        <v>42733</v>
      </c>
      <c r="AD1584" t="s">
        <v>102</v>
      </c>
      <c r="AF1584" t="str">
        <f>"Cash From "&amp;AI1584</f>
        <v>Cash From Dividend from GILD - Mt - 22115</v>
      </c>
      <c r="AG1584" s="13" t="e">
        <f>R1584</f>
        <v>#VALUE!</v>
      </c>
      <c r="AI1584" t="str">
        <f t="shared" si="109"/>
        <v>Dividend from GILD - Mt - 22115</v>
      </c>
      <c r="AK1584" s="18"/>
      <c r="AL1584" s="19"/>
      <c r="AM1584" s="20"/>
      <c r="AN1584" s="20"/>
      <c r="AO1584" s="21"/>
      <c r="AP1584" s="22"/>
    </row>
    <row r="1585" spans="1:42" hidden="1" x14ac:dyDescent="0.35">
      <c r="A1585" t="s">
        <v>845</v>
      </c>
      <c r="B1585" t="s">
        <v>51</v>
      </c>
      <c r="C1585" t="s">
        <v>12</v>
      </c>
      <c r="D1585">
        <v>22115</v>
      </c>
      <c r="F1585" s="7">
        <v>42738</v>
      </c>
      <c r="G1585" t="s">
        <v>587</v>
      </c>
      <c r="H1585">
        <v>0</v>
      </c>
      <c r="J1585" t="s">
        <v>12</v>
      </c>
      <c r="K1585">
        <v>22115</v>
      </c>
      <c r="L1585" t="s">
        <v>15</v>
      </c>
      <c r="M1585" t="str">
        <f>M1582</f>
        <v>GILD</v>
      </c>
      <c r="S1585" t="e">
        <f t="shared" si="110"/>
        <v>#VALUE!</v>
      </c>
      <c r="T1585"/>
      <c r="U1585"/>
      <c r="V1585" t="e">
        <f>SUMPRODUCT(--($D$2:M1584=M1585), --($B$2:K1584=52815),$H$2:Q1584)</f>
        <v>#VALUE!</v>
      </c>
      <c r="W1585" s="15"/>
      <c r="X1585" s="15"/>
      <c r="Y1585" s="15"/>
      <c r="Z1585" t="s">
        <v>243</v>
      </c>
      <c r="AB1585" t="s">
        <v>244</v>
      </c>
      <c r="AC1585" s="7">
        <f>AC1582</f>
        <v>42733</v>
      </c>
      <c r="AD1585" t="str">
        <f>M1585&amp;" - "&amp;L1585&amp;" - "&amp;J1585&amp;" - "&amp;K1585</f>
        <v>GILD - Div - Mt - 22115</v>
      </c>
      <c r="AG1585" s="13" t="e">
        <f>-AG1584</f>
        <v>#VALUE!</v>
      </c>
      <c r="AI1585" t="str">
        <f t="shared" si="109"/>
        <v>Dividend from GILD - Mt - 22115</v>
      </c>
      <c r="AK1585" s="18"/>
      <c r="AL1585" s="19"/>
      <c r="AM1585" s="20"/>
      <c r="AN1585" s="20"/>
      <c r="AO1585" s="21"/>
      <c r="AP1585" s="22"/>
    </row>
    <row r="1586" spans="1:42" hidden="1" x14ac:dyDescent="0.35">
      <c r="A1586" t="s">
        <v>845</v>
      </c>
      <c r="B1586" t="s">
        <v>51</v>
      </c>
      <c r="C1586" t="s">
        <v>12</v>
      </c>
      <c r="D1586">
        <v>22115</v>
      </c>
      <c r="F1586" s="7">
        <v>42738</v>
      </c>
      <c r="G1586" t="s">
        <v>102</v>
      </c>
      <c r="H1586">
        <v>0</v>
      </c>
      <c r="J1586" t="s">
        <v>12</v>
      </c>
      <c r="K1586">
        <v>22115</v>
      </c>
      <c r="L1586" t="s">
        <v>15</v>
      </c>
      <c r="M1586" t="str">
        <f>M1584</f>
        <v>GILD</v>
      </c>
      <c r="N1586" s="12" t="s">
        <v>249</v>
      </c>
      <c r="R1586" s="13" t="e">
        <f>ROUND(IF(K1586=112414,W1586,IF(K1586=22115,X1586,Y1586))*AP1584,2)</f>
        <v>#VALUE!</v>
      </c>
      <c r="S1586" t="e">
        <f t="shared" si="110"/>
        <v>#VALUE!</v>
      </c>
      <c r="T1586"/>
      <c r="U1586"/>
      <c r="V1586" t="e">
        <f>SUMPRODUCT(--($D$2:M1585=M1586), --($B$2:K1585=52815),$H$2:Q1585)</f>
        <v>#VALUE!</v>
      </c>
      <c r="W1586" s="15" t="e">
        <f>T1586/S1586</f>
        <v>#VALUE!</v>
      </c>
      <c r="X1586" s="15" t="e">
        <f>U1586/S1586</f>
        <v>#VALUE!</v>
      </c>
      <c r="Y1586" s="15" t="e">
        <f>V1586/S1586</f>
        <v>#VALUE!</v>
      </c>
      <c r="Z1586" t="s">
        <v>243</v>
      </c>
      <c r="AB1586" t="s">
        <v>244</v>
      </c>
      <c r="AC1586" s="7">
        <f>AC1584</f>
        <v>42733</v>
      </c>
      <c r="AD1586" t="s">
        <v>102</v>
      </c>
      <c r="AF1586" t="str">
        <f>"Cash From "&amp;AI1586</f>
        <v>Cash From Dividend from GILD - Mt - 22115</v>
      </c>
      <c r="AG1586" s="13" t="e">
        <f>R1586</f>
        <v>#VALUE!</v>
      </c>
      <c r="AI1586" t="str">
        <f t="shared" si="109"/>
        <v>Dividend from GILD - Mt - 22115</v>
      </c>
      <c r="AK1586" s="18"/>
      <c r="AL1586" s="19"/>
      <c r="AM1586" s="20"/>
      <c r="AN1586" s="20"/>
      <c r="AO1586" s="21"/>
      <c r="AP1586" s="22"/>
    </row>
    <row r="1587" spans="1:42" hidden="1" x14ac:dyDescent="0.35">
      <c r="A1587" t="s">
        <v>845</v>
      </c>
      <c r="B1587" t="s">
        <v>66</v>
      </c>
      <c r="C1587" t="s">
        <v>12</v>
      </c>
      <c r="D1587">
        <v>52815</v>
      </c>
      <c r="F1587" s="7">
        <v>42738</v>
      </c>
      <c r="G1587" t="s">
        <v>102</v>
      </c>
      <c r="H1587">
        <v>2.31</v>
      </c>
      <c r="J1587" t="s">
        <v>12</v>
      </c>
      <c r="K1587">
        <v>52815</v>
      </c>
      <c r="L1587" t="s">
        <v>15</v>
      </c>
      <c r="M1587" t="str">
        <f>M1585</f>
        <v>GILD</v>
      </c>
      <c r="N1587" s="12" t="s">
        <v>249</v>
      </c>
      <c r="R1587" s="13">
        <f>AP1583-R1583-R1585</f>
        <v>0</v>
      </c>
      <c r="S1587" t="e">
        <f t="shared" si="110"/>
        <v>#VALUE!</v>
      </c>
      <c r="T1587"/>
      <c r="U1587"/>
      <c r="V1587" t="e">
        <f>SUMPRODUCT(--($D$2:M1586=M1587), --($B$2:K1586=52815),$H$2:Q1586)</f>
        <v>#VALUE!</v>
      </c>
      <c r="W1587" s="15" t="e">
        <f>T1587/S1587</f>
        <v>#VALUE!</v>
      </c>
      <c r="X1587" s="15" t="e">
        <f>U1587/S1587</f>
        <v>#VALUE!</v>
      </c>
      <c r="Y1587" s="15" t="e">
        <f>V1587/S1587</f>
        <v>#VALUE!</v>
      </c>
      <c r="Z1587" t="s">
        <v>243</v>
      </c>
      <c r="AB1587" t="s">
        <v>244</v>
      </c>
      <c r="AC1587" s="7">
        <f>AC1585</f>
        <v>42733</v>
      </c>
      <c r="AD1587" t="s">
        <v>102</v>
      </c>
      <c r="AF1587" t="str">
        <f>"Cash From "&amp;AI1587</f>
        <v>Cash From Dividend from GILD - Mt - 52815</v>
      </c>
      <c r="AG1587" s="13">
        <f>R1587</f>
        <v>0</v>
      </c>
      <c r="AI1587" t="str">
        <f t="shared" si="109"/>
        <v>Dividend from GILD - Mt - 52815</v>
      </c>
      <c r="AK1587" s="18"/>
      <c r="AL1587" s="19"/>
      <c r="AM1587" s="20"/>
      <c r="AN1587" s="20"/>
      <c r="AO1587" s="21"/>
      <c r="AP1587" s="22"/>
    </row>
    <row r="1588" spans="1:42" hidden="1" x14ac:dyDescent="0.35">
      <c r="A1588" t="s">
        <v>845</v>
      </c>
      <c r="B1588" t="s">
        <v>66</v>
      </c>
      <c r="C1588" t="s">
        <v>12</v>
      </c>
      <c r="D1588">
        <v>52815</v>
      </c>
      <c r="F1588" s="7">
        <v>42738</v>
      </c>
      <c r="G1588" t="s">
        <v>587</v>
      </c>
      <c r="H1588">
        <v>-2.31</v>
      </c>
      <c r="J1588" t="s">
        <v>12</v>
      </c>
      <c r="K1588">
        <v>52815</v>
      </c>
      <c r="L1588" t="s">
        <v>15</v>
      </c>
      <c r="M1588" t="str">
        <f>M1585</f>
        <v>GILD</v>
      </c>
      <c r="S1588" t="e">
        <f t="shared" si="110"/>
        <v>#VALUE!</v>
      </c>
      <c r="T1588"/>
      <c r="U1588"/>
      <c r="V1588" t="e">
        <f>SUMPRODUCT(--($D$2:M1587=M1588), --($B$2:K1587=52815),$H$2:Q1587)</f>
        <v>#VALUE!</v>
      </c>
      <c r="W1588" s="15"/>
      <c r="X1588" s="15"/>
      <c r="Y1588" s="15"/>
      <c r="Z1588" t="s">
        <v>243</v>
      </c>
      <c r="AB1588" t="s">
        <v>244</v>
      </c>
      <c r="AC1588" s="7">
        <f>AC1585</f>
        <v>42733</v>
      </c>
      <c r="AD1588" t="str">
        <f>M1588&amp;" - "&amp;L1588&amp;" - "&amp;J1588&amp;" - "&amp;K1588</f>
        <v>GILD - Div - Mt - 52815</v>
      </c>
      <c r="AG1588" s="13">
        <f>-AG1587</f>
        <v>0</v>
      </c>
      <c r="AI1588" t="str">
        <f t="shared" si="109"/>
        <v>Dividend from GILD - Mt - 52815</v>
      </c>
      <c r="AK1588" s="18"/>
      <c r="AL1588" s="19"/>
      <c r="AM1588" s="20"/>
      <c r="AN1588" s="20"/>
      <c r="AO1588" s="21"/>
      <c r="AP1588" s="22"/>
    </row>
    <row r="1589" spans="1:42" hidden="1" x14ac:dyDescent="0.35">
      <c r="A1589" t="s">
        <v>845</v>
      </c>
      <c r="B1589" t="s">
        <v>51</v>
      </c>
      <c r="C1589" t="s">
        <v>12</v>
      </c>
      <c r="D1589">
        <v>52815</v>
      </c>
      <c r="F1589" s="7">
        <v>42738</v>
      </c>
      <c r="G1589" t="s">
        <v>102</v>
      </c>
      <c r="H1589">
        <v>1</v>
      </c>
      <c r="J1589" t="s">
        <v>12</v>
      </c>
      <c r="K1589">
        <v>52815</v>
      </c>
      <c r="L1589" t="s">
        <v>15</v>
      </c>
      <c r="M1589" t="str">
        <f>M1587</f>
        <v>GILD</v>
      </c>
      <c r="N1589" s="12" t="s">
        <v>249</v>
      </c>
      <c r="R1589" s="13">
        <f>AP1585-R1585-R1587</f>
        <v>0</v>
      </c>
      <c r="S1589" t="e">
        <f t="shared" si="110"/>
        <v>#VALUE!</v>
      </c>
      <c r="T1589"/>
      <c r="U1589"/>
      <c r="V1589" t="e">
        <f>SUMPRODUCT(--($D$2:M1588=M1589), --($B$2:K1588=52815),$H$2:Q1588)</f>
        <v>#VALUE!</v>
      </c>
      <c r="W1589" s="15" t="e">
        <f>T1589/S1589</f>
        <v>#VALUE!</v>
      </c>
      <c r="X1589" s="15" t="e">
        <f>U1589/S1589</f>
        <v>#VALUE!</v>
      </c>
      <c r="Y1589" s="15" t="e">
        <f>V1589/S1589</f>
        <v>#VALUE!</v>
      </c>
      <c r="Z1589" t="s">
        <v>243</v>
      </c>
      <c r="AB1589" t="s">
        <v>244</v>
      </c>
      <c r="AC1589" s="7">
        <f>AC1587</f>
        <v>42733</v>
      </c>
      <c r="AD1589" t="s">
        <v>102</v>
      </c>
      <c r="AF1589" t="str">
        <f>"Cash From "&amp;AI1589</f>
        <v>Cash From Dividend from GILD - Mt - 52815</v>
      </c>
      <c r="AG1589" s="13">
        <f>R1589</f>
        <v>0</v>
      </c>
      <c r="AI1589" t="str">
        <f t="shared" si="109"/>
        <v>Dividend from GILD - Mt - 52815</v>
      </c>
      <c r="AK1589" s="18"/>
      <c r="AL1589" s="19"/>
      <c r="AM1589" s="20"/>
      <c r="AN1589" s="20"/>
      <c r="AO1589" s="21"/>
      <c r="AP1589" s="22"/>
    </row>
    <row r="1590" spans="1:42" hidden="1" x14ac:dyDescent="0.35">
      <c r="A1590" t="s">
        <v>845</v>
      </c>
      <c r="B1590" t="s">
        <v>51</v>
      </c>
      <c r="C1590" t="s">
        <v>12</v>
      </c>
      <c r="D1590">
        <v>52815</v>
      </c>
      <c r="F1590" s="7">
        <v>42738</v>
      </c>
      <c r="G1590" t="s">
        <v>587</v>
      </c>
      <c r="H1590">
        <v>-1</v>
      </c>
      <c r="J1590" t="s">
        <v>12</v>
      </c>
      <c r="K1590">
        <v>52815</v>
      </c>
      <c r="L1590" t="s">
        <v>15</v>
      </c>
      <c r="M1590" t="str">
        <f>M1587</f>
        <v>GILD</v>
      </c>
      <c r="S1590" t="e">
        <f t="shared" si="110"/>
        <v>#VALUE!</v>
      </c>
      <c r="T1590"/>
      <c r="U1590"/>
      <c r="V1590" t="e">
        <f>SUMPRODUCT(--($D$2:M1589=M1590), --($B$2:K1589=52815),$H$2:Q1589)</f>
        <v>#VALUE!</v>
      </c>
      <c r="W1590" s="15"/>
      <c r="X1590" s="15"/>
      <c r="Y1590" s="15"/>
      <c r="Z1590" t="s">
        <v>243</v>
      </c>
      <c r="AB1590" t="s">
        <v>244</v>
      </c>
      <c r="AC1590" s="7">
        <f>AC1587</f>
        <v>42733</v>
      </c>
      <c r="AD1590" t="str">
        <f>M1590&amp;" - "&amp;L1590&amp;" - "&amp;J1590&amp;" - "&amp;K1590</f>
        <v>GILD - Div - Mt - 52815</v>
      </c>
      <c r="AG1590" s="13">
        <f>-AG1589</f>
        <v>0</v>
      </c>
      <c r="AI1590" t="str">
        <f t="shared" si="109"/>
        <v>Dividend from GILD - Mt - 52815</v>
      </c>
      <c r="AK1590" s="18"/>
      <c r="AL1590" s="19"/>
      <c r="AM1590" s="20"/>
      <c r="AN1590" s="20"/>
      <c r="AO1590" s="21"/>
      <c r="AP1590" s="22"/>
    </row>
    <row r="1591" spans="1:42" hidden="1" x14ac:dyDescent="0.35">
      <c r="A1591" t="s">
        <v>845</v>
      </c>
      <c r="B1591" t="s">
        <v>66</v>
      </c>
      <c r="C1591" t="s">
        <v>12</v>
      </c>
      <c r="D1591">
        <v>112414</v>
      </c>
      <c r="F1591" s="7">
        <v>42738</v>
      </c>
      <c r="G1591" t="s">
        <v>587</v>
      </c>
      <c r="H1591">
        <v>0</v>
      </c>
      <c r="J1591" t="s">
        <v>12</v>
      </c>
      <c r="K1591">
        <v>112414</v>
      </c>
      <c r="L1591" t="s">
        <v>15</v>
      </c>
      <c r="M1591" t="str">
        <f>M1590</f>
        <v>GILD</v>
      </c>
      <c r="N1591" s="12">
        <f>AL1590</f>
        <v>0</v>
      </c>
      <c r="O1591" s="12" t="e">
        <f>LEFT(N1591,(FIND(" ",N1591,1)-1))</f>
        <v>#VALUE!</v>
      </c>
      <c r="P1591" s="12" t="e">
        <f>_xlfn.NUMBERVALUE(O1591)=S1591</f>
        <v>#VALUE!</v>
      </c>
      <c r="S1591" t="e">
        <f t="shared" si="110"/>
        <v>#VALUE!</v>
      </c>
      <c r="T1591"/>
      <c r="U1591"/>
      <c r="V1591" t="e">
        <f>SUMPRODUCT(--($D$2:M1590=M1591), --($B$2:K1590=52815),$H$2:Q1590)</f>
        <v>#VALUE!</v>
      </c>
      <c r="W1591" s="15"/>
      <c r="X1591" s="15"/>
      <c r="Y1591" s="15"/>
      <c r="Z1591" t="s">
        <v>243</v>
      </c>
      <c r="AB1591" t="s">
        <v>244</v>
      </c>
      <c r="AC1591" s="7">
        <f>AC1590</f>
        <v>42733</v>
      </c>
      <c r="AD1591" t="str">
        <f>M1591&amp;" - "&amp;L1591&amp;" - "&amp;J1591&amp;" - "&amp;K1591</f>
        <v>GILD - Div - Mt - 112414</v>
      </c>
      <c r="AG1591" s="13">
        <f>-AG1590</f>
        <v>0</v>
      </c>
      <c r="AI1591" t="str">
        <f t="shared" si="109"/>
        <v>Dividend from GILD - Mt - 112414</v>
      </c>
      <c r="AK1591" s="18"/>
      <c r="AL1591" s="19"/>
      <c r="AM1591" s="20"/>
      <c r="AN1591" s="20"/>
      <c r="AO1591" s="21"/>
      <c r="AP1591" s="22"/>
    </row>
    <row r="1592" spans="1:42" hidden="1" x14ac:dyDescent="0.35">
      <c r="A1592" t="s">
        <v>845</v>
      </c>
      <c r="B1592" t="s">
        <v>66</v>
      </c>
      <c r="C1592" t="s">
        <v>12</v>
      </c>
      <c r="D1592">
        <v>112414</v>
      </c>
      <c r="F1592" s="7">
        <v>42738</v>
      </c>
      <c r="G1592" t="s">
        <v>102</v>
      </c>
      <c r="H1592">
        <v>0</v>
      </c>
      <c r="J1592" t="s">
        <v>12</v>
      </c>
      <c r="K1592">
        <v>112414</v>
      </c>
      <c r="L1592" t="s">
        <v>15</v>
      </c>
      <c r="M1592" t="s">
        <v>66</v>
      </c>
      <c r="N1592" s="12" t="s">
        <v>249</v>
      </c>
      <c r="R1592" s="13" t="e">
        <f>ROUND(IF(K1592=112414,W1592,IF(K1592=22115,X1592,Y1592))*AP1592,2)</f>
        <v>#VALUE!</v>
      </c>
      <c r="S1592" t="e">
        <f t="shared" si="110"/>
        <v>#VALUE!</v>
      </c>
      <c r="T1592"/>
      <c r="U1592"/>
      <c r="V1592" t="e">
        <f>SUMPRODUCT(--($D$2:M1591=M1592), --($B$2:K1591=52815),$H$2:Q1591)</f>
        <v>#VALUE!</v>
      </c>
      <c r="W1592" s="15" t="e">
        <f>T1592/S1592</f>
        <v>#VALUE!</v>
      </c>
      <c r="X1592" s="15" t="e">
        <f>U1592/S1592</f>
        <v>#VALUE!</v>
      </c>
      <c r="Y1592" s="15" t="e">
        <f>V1592/S1592</f>
        <v>#VALUE!</v>
      </c>
      <c r="Z1592" t="s">
        <v>243</v>
      </c>
      <c r="AB1592" t="s">
        <v>244</v>
      </c>
      <c r="AC1592" s="7">
        <f>AK1592</f>
        <v>42738</v>
      </c>
      <c r="AD1592" t="s">
        <v>102</v>
      </c>
      <c r="AF1592" t="str">
        <f>"Cash From "&amp;AI1592</f>
        <v>Cash From Dividend from HRB - Mt - 112414</v>
      </c>
      <c r="AG1592" s="13" t="e">
        <f>R1592</f>
        <v>#VALUE!</v>
      </c>
      <c r="AI1592" t="str">
        <f t="shared" si="109"/>
        <v>Dividend from HRB - Mt - 112414</v>
      </c>
      <c r="AK1592" s="18">
        <v>42738</v>
      </c>
      <c r="AL1592" s="19" t="s">
        <v>536</v>
      </c>
      <c r="AM1592" s="20" t="s">
        <v>328</v>
      </c>
      <c r="AN1592" s="20" t="s">
        <v>329</v>
      </c>
      <c r="AO1592" s="21" t="s">
        <v>329</v>
      </c>
      <c r="AP1592" s="22">
        <v>2.31</v>
      </c>
    </row>
    <row r="1593" spans="1:42" hidden="1" x14ac:dyDescent="0.35">
      <c r="A1593" t="s">
        <v>845</v>
      </c>
      <c r="B1593" t="s">
        <v>51</v>
      </c>
      <c r="C1593" t="s">
        <v>12</v>
      </c>
      <c r="D1593">
        <v>112414</v>
      </c>
      <c r="F1593" s="7">
        <v>42738</v>
      </c>
      <c r="G1593" t="s">
        <v>587</v>
      </c>
      <c r="H1593">
        <v>0</v>
      </c>
      <c r="J1593" t="s">
        <v>12</v>
      </c>
      <c r="K1593">
        <v>112414</v>
      </c>
      <c r="L1593" t="s">
        <v>15</v>
      </c>
      <c r="M1593" t="str">
        <f>M1592</f>
        <v>HRB</v>
      </c>
      <c r="N1593" s="12" t="str">
        <f>AL1592</f>
        <v>10.5000 SHRS BLOCK H &amp; R INC RD 12/05 PD 01/03/17</v>
      </c>
      <c r="O1593" s="12" t="str">
        <f>LEFT(N1593,(FIND(" ",N1593,1)-1))</f>
        <v>10.5000</v>
      </c>
      <c r="P1593" s="12" t="e">
        <f>_xlfn.NUMBERVALUE(O1593)=S1593</f>
        <v>#VALUE!</v>
      </c>
      <c r="S1593" t="e">
        <f t="shared" si="110"/>
        <v>#VALUE!</v>
      </c>
      <c r="T1593"/>
      <c r="U1593"/>
      <c r="V1593" t="e">
        <f>SUMPRODUCT(--($D$2:M1592=M1593), --($B$2:K1592=52815),$H$2:Q1592)</f>
        <v>#VALUE!</v>
      </c>
      <c r="W1593" s="15"/>
      <c r="X1593" s="15"/>
      <c r="Y1593" s="15"/>
      <c r="Z1593" t="s">
        <v>243</v>
      </c>
      <c r="AB1593" t="s">
        <v>244</v>
      </c>
      <c r="AC1593" s="7">
        <f>AC1592</f>
        <v>42738</v>
      </c>
      <c r="AD1593" t="str">
        <f>M1593&amp;" - "&amp;L1593&amp;" - "&amp;J1593&amp;" - "&amp;K1593</f>
        <v>HRB - Div - Mt - 112414</v>
      </c>
      <c r="AG1593" s="13" t="e">
        <f>-AG1592</f>
        <v>#VALUE!</v>
      </c>
      <c r="AI1593" t="str">
        <f t="shared" si="109"/>
        <v>Dividend from HRB - Mt - 112414</v>
      </c>
      <c r="AK1593" s="18"/>
      <c r="AL1593" s="19"/>
      <c r="AM1593" s="20"/>
      <c r="AN1593" s="20"/>
      <c r="AO1593" s="21"/>
      <c r="AP1593" s="22"/>
    </row>
    <row r="1594" spans="1:42" hidden="1" x14ac:dyDescent="0.35">
      <c r="A1594" t="s">
        <v>845</v>
      </c>
      <c r="B1594" t="s">
        <v>51</v>
      </c>
      <c r="C1594" t="s">
        <v>12</v>
      </c>
      <c r="D1594">
        <v>112414</v>
      </c>
      <c r="F1594" s="7">
        <v>42738</v>
      </c>
      <c r="G1594" t="s">
        <v>102</v>
      </c>
      <c r="H1594">
        <v>0</v>
      </c>
      <c r="J1594" t="s">
        <v>12</v>
      </c>
      <c r="K1594">
        <v>112414</v>
      </c>
      <c r="L1594" t="s">
        <v>15</v>
      </c>
      <c r="M1594" t="s">
        <v>51</v>
      </c>
      <c r="N1594" s="12" t="s">
        <v>249</v>
      </c>
      <c r="R1594" s="13" t="e">
        <f>ROUND(IF(K1594=112414,W1594,IF(K1594=22115,X1594,Y1594))*AP1594,2)</f>
        <v>#VALUE!</v>
      </c>
      <c r="S1594" t="e">
        <f t="shared" si="110"/>
        <v>#VALUE!</v>
      </c>
      <c r="T1594"/>
      <c r="U1594"/>
      <c r="V1594" t="e">
        <f>SUMPRODUCT(--($D$2:M1593=M1594), --($B$2:K1593=52815),$H$2:Q1593)</f>
        <v>#VALUE!</v>
      </c>
      <c r="W1594" s="15" t="e">
        <f>T1594/S1594</f>
        <v>#VALUE!</v>
      </c>
      <c r="X1594" s="15" t="e">
        <f>U1594/S1594</f>
        <v>#VALUE!</v>
      </c>
      <c r="Y1594" s="15" t="e">
        <f>V1594/S1594</f>
        <v>#VALUE!</v>
      </c>
      <c r="Z1594" t="s">
        <v>243</v>
      </c>
      <c r="AB1594" t="s">
        <v>244</v>
      </c>
      <c r="AC1594" s="7">
        <f>AK1594</f>
        <v>42738</v>
      </c>
      <c r="AD1594" t="s">
        <v>102</v>
      </c>
      <c r="AF1594" t="str">
        <f>"Cash From "&amp;AI1594</f>
        <v>Cash From Dividend from VIAB - Mt - 112414</v>
      </c>
      <c r="AG1594" s="13" t="e">
        <f>R1594</f>
        <v>#VALUE!</v>
      </c>
      <c r="AI1594" t="str">
        <f t="shared" si="109"/>
        <v>Dividend from VIAB - Mt - 112414</v>
      </c>
      <c r="AK1594" s="18">
        <v>42738</v>
      </c>
      <c r="AL1594" s="19" t="s">
        <v>535</v>
      </c>
      <c r="AM1594" s="20" t="s">
        <v>328</v>
      </c>
      <c r="AN1594" s="20" t="s">
        <v>329</v>
      </c>
      <c r="AO1594" s="21" t="s">
        <v>329</v>
      </c>
      <c r="AP1594" s="22">
        <v>1</v>
      </c>
    </row>
    <row r="1595" spans="1:42" hidden="1" x14ac:dyDescent="0.35">
      <c r="A1595" t="s">
        <v>838</v>
      </c>
      <c r="B1595" t="s">
        <v>74</v>
      </c>
      <c r="C1595" t="s">
        <v>13</v>
      </c>
      <c r="D1595">
        <v>40716</v>
      </c>
      <c r="F1595" s="7">
        <v>42739</v>
      </c>
      <c r="G1595" t="s">
        <v>855</v>
      </c>
      <c r="H1595">
        <v>0.14000000000000001</v>
      </c>
      <c r="J1595" t="s">
        <v>13</v>
      </c>
      <c r="K1595">
        <v>40716</v>
      </c>
      <c r="L1595" t="s">
        <v>17</v>
      </c>
      <c r="M1595" t="s">
        <v>74</v>
      </c>
      <c r="S1595"/>
      <c r="T1595"/>
      <c r="U1595"/>
      <c r="V1595"/>
      <c r="W1595" s="15"/>
      <c r="X1595" s="15"/>
      <c r="Y1595" s="15"/>
      <c r="Z1595" t="s">
        <v>243</v>
      </c>
      <c r="AB1595" t="s">
        <v>244</v>
      </c>
      <c r="AC1595" s="7">
        <v>42739</v>
      </c>
      <c r="AD1595" t="str">
        <f>M1595&amp;" - "&amp;L1595&amp;" - "&amp;J1595&amp;" - "&amp;K1595</f>
        <v>QTRH - Foreign Tax Wi - Rh - 40716</v>
      </c>
      <c r="AG1595" s="32">
        <v>0.14000000000000001</v>
      </c>
      <c r="AI1595" t="str">
        <f>"Foreign Tax Withholding for "&amp;M1595&amp;" - "&amp;J1595&amp;" - "&amp;K1595</f>
        <v>Foreign Tax Withholding for QTRH - Rh - 40716</v>
      </c>
      <c r="AK1595" s="35"/>
      <c r="AL1595" s="35"/>
      <c r="AM1595" s="35"/>
      <c r="AN1595" s="35"/>
      <c r="AO1595" s="35"/>
      <c r="AP1595" s="35"/>
    </row>
    <row r="1596" spans="1:42" hidden="1" x14ac:dyDescent="0.35">
      <c r="A1596" t="s">
        <v>838</v>
      </c>
      <c r="B1596" t="s">
        <v>74</v>
      </c>
      <c r="C1596" t="s">
        <v>13</v>
      </c>
      <c r="D1596">
        <v>40716</v>
      </c>
      <c r="F1596" s="7">
        <v>42739</v>
      </c>
      <c r="G1596" t="s">
        <v>210</v>
      </c>
      <c r="H1596">
        <v>-0.14000000000000001</v>
      </c>
      <c r="J1596" t="s">
        <v>13</v>
      </c>
      <c r="K1596">
        <v>40716</v>
      </c>
      <c r="L1596" t="str">
        <f>L1595</f>
        <v>Foreign Tax Wi</v>
      </c>
      <c r="M1596" t="str">
        <f>M1595</f>
        <v>QTRH</v>
      </c>
      <c r="N1596" s="12" t="s">
        <v>249</v>
      </c>
      <c r="S1596"/>
      <c r="T1596"/>
      <c r="U1596"/>
      <c r="V1596"/>
      <c r="W1596" s="15"/>
      <c r="X1596" s="15"/>
      <c r="Y1596" s="15"/>
      <c r="Z1596" t="s">
        <v>243</v>
      </c>
      <c r="AB1596" t="s">
        <v>244</v>
      </c>
      <c r="AC1596" s="7">
        <f>AC1595</f>
        <v>42739</v>
      </c>
      <c r="AD1596" t="s">
        <v>210</v>
      </c>
      <c r="AF1596" t="str">
        <f>"Cash To "&amp;AI1595</f>
        <v>Cash To Foreign Tax Withholding for QTRH - Rh - 40716</v>
      </c>
      <c r="AG1596" s="32">
        <f>-AG1595</f>
        <v>-0.14000000000000001</v>
      </c>
      <c r="AI1596" t="str">
        <f>"Foreign Tax Withholding for "&amp;M1596&amp;" - "&amp;J1596&amp;" - "&amp;K1596</f>
        <v>Foreign Tax Withholding for QTRH - Rh - 40716</v>
      </c>
      <c r="AK1596" s="35"/>
      <c r="AL1596" s="35"/>
      <c r="AM1596" s="35"/>
      <c r="AN1596" s="35"/>
      <c r="AO1596" s="35"/>
      <c r="AP1596" s="35"/>
    </row>
    <row r="1597" spans="1:42" hidden="1" x14ac:dyDescent="0.35">
      <c r="A1597" t="s">
        <v>845</v>
      </c>
      <c r="B1597" t="s">
        <v>88</v>
      </c>
      <c r="C1597" t="s">
        <v>13</v>
      </c>
      <c r="D1597">
        <v>40716</v>
      </c>
      <c r="F1597" s="7">
        <v>42739</v>
      </c>
      <c r="G1597" t="s">
        <v>210</v>
      </c>
      <c r="H1597">
        <v>1.21</v>
      </c>
      <c r="J1597" t="s">
        <v>13</v>
      </c>
      <c r="K1597">
        <v>40716</v>
      </c>
      <c r="L1597" t="s">
        <v>15</v>
      </c>
      <c r="M1597" t="s">
        <v>88</v>
      </c>
      <c r="N1597" s="12" t="s">
        <v>249</v>
      </c>
      <c r="O1597" s="12">
        <v>1.21</v>
      </c>
      <c r="P1597" s="46">
        <v>42739</v>
      </c>
      <c r="S1597"/>
      <c r="T1597"/>
      <c r="U1597"/>
      <c r="V1597"/>
      <c r="W1597" s="15"/>
      <c r="X1597" s="15"/>
      <c r="Y1597" s="15"/>
      <c r="Z1597" t="s">
        <v>243</v>
      </c>
      <c r="AB1597" t="s">
        <v>244</v>
      </c>
      <c r="AC1597" s="7">
        <f>P1597</f>
        <v>42739</v>
      </c>
      <c r="AD1597" t="s">
        <v>210</v>
      </c>
      <c r="AF1597" t="str">
        <f>"Cash From "&amp;AI1597</f>
        <v>Cash From Dividend from BRCD - Rh - 40716</v>
      </c>
      <c r="AG1597" s="13">
        <f>O1597</f>
        <v>1.21</v>
      </c>
      <c r="AI1597" t="str">
        <f t="shared" ref="AI1597:AI1602" si="111">"Dividend from "&amp;M1597&amp;" - "&amp;J1597&amp;" - "&amp;K1597</f>
        <v>Dividend from BRCD - Rh - 40716</v>
      </c>
      <c r="AK1597" s="18"/>
      <c r="AL1597" s="19"/>
      <c r="AM1597" s="20"/>
      <c r="AN1597" s="20"/>
      <c r="AO1597" s="21"/>
      <c r="AP1597" s="22">
        <v>2.58</v>
      </c>
    </row>
    <row r="1598" spans="1:42" hidden="1" x14ac:dyDescent="0.35">
      <c r="A1598" t="s">
        <v>845</v>
      </c>
      <c r="B1598" t="s">
        <v>88</v>
      </c>
      <c r="C1598" t="s">
        <v>13</v>
      </c>
      <c r="D1598">
        <v>40716</v>
      </c>
      <c r="F1598" s="7">
        <v>42739</v>
      </c>
      <c r="G1598" t="s">
        <v>587</v>
      </c>
      <c r="H1598">
        <v>-1.21</v>
      </c>
      <c r="J1598" t="s">
        <v>13</v>
      </c>
      <c r="K1598">
        <v>40716</v>
      </c>
      <c r="L1598" t="s">
        <v>15</v>
      </c>
      <c r="M1598" t="str">
        <f>M1597</f>
        <v>BRCD</v>
      </c>
      <c r="S1598"/>
      <c r="T1598"/>
      <c r="U1598"/>
      <c r="V1598"/>
      <c r="W1598" s="15"/>
      <c r="X1598" s="15"/>
      <c r="Y1598" s="15"/>
      <c r="Z1598" t="s">
        <v>243</v>
      </c>
      <c r="AB1598" t="s">
        <v>244</v>
      </c>
      <c r="AC1598" s="7">
        <f>AC1597</f>
        <v>42739</v>
      </c>
      <c r="AD1598" t="str">
        <f>M1598&amp;" - "&amp;L1598&amp;" - "&amp;J1598&amp;" - "&amp;K1598</f>
        <v>BRCD - Div - Rh - 40716</v>
      </c>
      <c r="AG1598" s="13">
        <f>-AG1597</f>
        <v>-1.21</v>
      </c>
      <c r="AI1598" t="str">
        <f t="shared" si="111"/>
        <v>Dividend from BRCD - Rh - 40716</v>
      </c>
      <c r="AK1598" s="35"/>
      <c r="AL1598" s="35"/>
      <c r="AM1598" s="35"/>
      <c r="AN1598" s="35"/>
      <c r="AO1598" s="35"/>
      <c r="AP1598" s="35"/>
    </row>
    <row r="1599" spans="1:42" hidden="1" x14ac:dyDescent="0.35">
      <c r="A1599" t="s">
        <v>845</v>
      </c>
      <c r="B1599" t="s">
        <v>82</v>
      </c>
      <c r="C1599" t="s">
        <v>13</v>
      </c>
      <c r="D1599">
        <v>40716</v>
      </c>
      <c r="F1599" s="7">
        <v>42739</v>
      </c>
      <c r="G1599" t="s">
        <v>210</v>
      </c>
      <c r="H1599">
        <v>2.39</v>
      </c>
      <c r="J1599" t="s">
        <v>13</v>
      </c>
      <c r="K1599">
        <v>40716</v>
      </c>
      <c r="L1599" t="s">
        <v>15</v>
      </c>
      <c r="M1599" t="s">
        <v>82</v>
      </c>
      <c r="N1599" s="12" t="s">
        <v>249</v>
      </c>
      <c r="O1599" s="12">
        <v>2.39</v>
      </c>
      <c r="P1599" s="46">
        <v>42739</v>
      </c>
      <c r="S1599"/>
      <c r="T1599"/>
      <c r="U1599"/>
      <c r="V1599"/>
      <c r="W1599" s="15"/>
      <c r="X1599" s="15"/>
      <c r="Y1599" s="15"/>
      <c r="Z1599" t="s">
        <v>243</v>
      </c>
      <c r="AB1599" t="s">
        <v>244</v>
      </c>
      <c r="AC1599" s="7">
        <f>P1599</f>
        <v>42739</v>
      </c>
      <c r="AD1599" t="s">
        <v>210</v>
      </c>
      <c r="AF1599" t="str">
        <f>"Cash From "&amp;AI1599</f>
        <v>Cash From Dividend from HPQ - Rh - 40716</v>
      </c>
      <c r="AG1599" s="13">
        <f>O1599</f>
        <v>2.39</v>
      </c>
      <c r="AI1599" t="str">
        <f t="shared" si="111"/>
        <v>Dividend from HPQ - Rh - 40716</v>
      </c>
      <c r="AK1599" s="18"/>
      <c r="AL1599" s="19"/>
      <c r="AM1599" s="20"/>
      <c r="AN1599" s="20"/>
      <c r="AO1599" s="21"/>
      <c r="AP1599" s="22">
        <v>2.58</v>
      </c>
    </row>
    <row r="1600" spans="1:42" hidden="1" x14ac:dyDescent="0.35">
      <c r="A1600" t="s">
        <v>845</v>
      </c>
      <c r="B1600" t="s">
        <v>82</v>
      </c>
      <c r="C1600" t="s">
        <v>13</v>
      </c>
      <c r="D1600">
        <v>40716</v>
      </c>
      <c r="F1600" s="7">
        <v>42739</v>
      </c>
      <c r="G1600" t="s">
        <v>587</v>
      </c>
      <c r="H1600">
        <v>-2.39</v>
      </c>
      <c r="J1600" t="s">
        <v>13</v>
      </c>
      <c r="K1600">
        <v>40716</v>
      </c>
      <c r="L1600" t="s">
        <v>15</v>
      </c>
      <c r="M1600" t="str">
        <f>M1599</f>
        <v>HPQ</v>
      </c>
      <c r="S1600"/>
      <c r="T1600"/>
      <c r="U1600"/>
      <c r="V1600"/>
      <c r="W1600" s="15"/>
      <c r="X1600" s="15"/>
      <c r="Y1600" s="15"/>
      <c r="Z1600" t="s">
        <v>243</v>
      </c>
      <c r="AB1600" t="s">
        <v>244</v>
      </c>
      <c r="AC1600" s="7">
        <f>AC1599</f>
        <v>42739</v>
      </c>
      <c r="AD1600" t="str">
        <f>M1600&amp;" - "&amp;L1600&amp;" - "&amp;J1600&amp;" - "&amp;K1600</f>
        <v>HPQ - Div - Rh - 40716</v>
      </c>
      <c r="AG1600" s="13">
        <f>-AG1599</f>
        <v>-2.39</v>
      </c>
      <c r="AI1600" t="str">
        <f t="shared" si="111"/>
        <v>Dividend from HPQ - Rh - 40716</v>
      </c>
      <c r="AK1600" s="35"/>
      <c r="AL1600" s="35"/>
      <c r="AM1600" s="35"/>
      <c r="AN1600" s="35"/>
      <c r="AO1600" s="35"/>
      <c r="AP1600" s="35"/>
    </row>
    <row r="1601" spans="1:42" hidden="1" x14ac:dyDescent="0.35">
      <c r="A1601" t="s">
        <v>845</v>
      </c>
      <c r="B1601" t="s">
        <v>74</v>
      </c>
      <c r="C1601" t="s">
        <v>13</v>
      </c>
      <c r="D1601">
        <v>40716</v>
      </c>
      <c r="F1601" s="7">
        <v>42740</v>
      </c>
      <c r="G1601" t="s">
        <v>210</v>
      </c>
      <c r="H1601">
        <v>0.94</v>
      </c>
      <c r="J1601" t="s">
        <v>13</v>
      </c>
      <c r="K1601">
        <v>40716</v>
      </c>
      <c r="L1601" t="s">
        <v>15</v>
      </c>
      <c r="M1601" t="s">
        <v>74</v>
      </c>
      <c r="N1601" s="12" t="s">
        <v>249</v>
      </c>
      <c r="O1601" s="12">
        <v>0.94</v>
      </c>
      <c r="P1601" s="46">
        <v>42740</v>
      </c>
      <c r="S1601"/>
      <c r="T1601"/>
      <c r="U1601"/>
      <c r="V1601"/>
      <c r="W1601" s="15"/>
      <c r="X1601" s="15"/>
      <c r="Y1601" s="15"/>
      <c r="Z1601" t="s">
        <v>243</v>
      </c>
      <c r="AB1601" t="s">
        <v>244</v>
      </c>
      <c r="AC1601" s="7">
        <f>P1601</f>
        <v>42740</v>
      </c>
      <c r="AD1601" t="s">
        <v>210</v>
      </c>
      <c r="AF1601" t="str">
        <f>"Cash From "&amp;AI1601</f>
        <v>Cash From Dividend from QTRH - Rh - 40716</v>
      </c>
      <c r="AG1601" s="13">
        <f>O1601</f>
        <v>0.94</v>
      </c>
      <c r="AI1601" t="str">
        <f t="shared" si="111"/>
        <v>Dividend from QTRH - Rh - 40716</v>
      </c>
      <c r="AK1601" s="18"/>
      <c r="AL1601" s="19"/>
      <c r="AM1601" s="20"/>
      <c r="AN1601" s="20"/>
      <c r="AO1601" s="21"/>
      <c r="AP1601" s="22">
        <v>2.58</v>
      </c>
    </row>
    <row r="1602" spans="1:42" hidden="1" x14ac:dyDescent="0.35">
      <c r="A1602" t="s">
        <v>845</v>
      </c>
      <c r="B1602" t="s">
        <v>74</v>
      </c>
      <c r="C1602" t="s">
        <v>13</v>
      </c>
      <c r="D1602">
        <v>40716</v>
      </c>
      <c r="F1602" s="7">
        <v>42740</v>
      </c>
      <c r="G1602" t="s">
        <v>587</v>
      </c>
      <c r="H1602">
        <v>-0.94</v>
      </c>
      <c r="J1602" t="s">
        <v>13</v>
      </c>
      <c r="K1602">
        <v>40716</v>
      </c>
      <c r="L1602" t="s">
        <v>15</v>
      </c>
      <c r="M1602" t="s">
        <v>74</v>
      </c>
      <c r="S1602"/>
      <c r="T1602"/>
      <c r="U1602"/>
      <c r="V1602"/>
      <c r="W1602" s="15"/>
      <c r="X1602" s="15"/>
      <c r="Y1602" s="15"/>
      <c r="Z1602" t="s">
        <v>243</v>
      </c>
      <c r="AB1602" t="s">
        <v>244</v>
      </c>
      <c r="AC1602" s="7">
        <f>AC1601</f>
        <v>42740</v>
      </c>
      <c r="AD1602" t="str">
        <f>M1602&amp;" - "&amp;L1602&amp;" - "&amp;J1602&amp;" - "&amp;K1602</f>
        <v>QTRH - Div - Rh - 40716</v>
      </c>
      <c r="AG1602" s="13">
        <f>-AG1601</f>
        <v>-0.94</v>
      </c>
      <c r="AI1602" t="str">
        <f t="shared" si="111"/>
        <v>Dividend from QTRH - Rh - 40716</v>
      </c>
      <c r="AK1602" s="35"/>
      <c r="AL1602" s="35"/>
      <c r="AM1602" s="35"/>
      <c r="AN1602" s="35"/>
      <c r="AO1602" s="35"/>
      <c r="AP1602" s="35"/>
    </row>
    <row r="1603" spans="1:42" hidden="1" x14ac:dyDescent="0.35">
      <c r="A1603" t="s">
        <v>317</v>
      </c>
      <c r="C1603" t="s">
        <v>13</v>
      </c>
      <c r="F1603" s="7">
        <v>42741</v>
      </c>
      <c r="G1603" t="s">
        <v>101</v>
      </c>
      <c r="H1603">
        <v>4.8899999999999997</v>
      </c>
      <c r="S1603"/>
      <c r="T1603"/>
      <c r="U1603"/>
      <c r="V1603"/>
      <c r="W1603" s="15"/>
      <c r="X1603" s="15"/>
      <c r="Y1603" s="15"/>
      <c r="Z1603" t="s">
        <v>243</v>
      </c>
      <c r="AB1603" t="s">
        <v>244</v>
      </c>
      <c r="AC1603" s="7">
        <f>AC1602</f>
        <v>42740</v>
      </c>
      <c r="AD1603" t="s">
        <v>101</v>
      </c>
      <c r="AG1603" s="13">
        <f>-AG1602</f>
        <v>0.94</v>
      </c>
      <c r="AI1603" t="s">
        <v>318</v>
      </c>
      <c r="AK1603" s="35"/>
      <c r="AL1603" s="35"/>
      <c r="AM1603" s="35"/>
      <c r="AN1603" s="35"/>
      <c r="AO1603" s="35"/>
      <c r="AP1603" s="35"/>
    </row>
    <row r="1604" spans="1:42" hidden="1" x14ac:dyDescent="0.35">
      <c r="A1604" t="s">
        <v>317</v>
      </c>
      <c r="C1604" t="s">
        <v>13</v>
      </c>
      <c r="F1604" s="7">
        <v>42741</v>
      </c>
      <c r="G1604" t="s">
        <v>210</v>
      </c>
      <c r="H1604">
        <v>-4.8899999999999997</v>
      </c>
      <c r="O1604" s="12">
        <v>4.8899999999999997</v>
      </c>
      <c r="P1604" s="46">
        <v>42741</v>
      </c>
      <c r="S1604"/>
      <c r="T1604"/>
      <c r="U1604"/>
      <c r="V1604"/>
      <c r="W1604" s="15"/>
      <c r="X1604" s="15"/>
      <c r="Y1604" s="15"/>
      <c r="Z1604" t="s">
        <v>243</v>
      </c>
      <c r="AB1604" t="s">
        <v>244</v>
      </c>
      <c r="AC1604" s="7">
        <f>P1604</f>
        <v>42741</v>
      </c>
      <c r="AD1604" t="s">
        <v>210</v>
      </c>
      <c r="AF1604" t="s">
        <v>317</v>
      </c>
      <c r="AG1604" s="13">
        <f>-O1604</f>
        <v>-4.8899999999999997</v>
      </c>
      <c r="AI1604" t="s">
        <v>318</v>
      </c>
      <c r="AK1604" s="35"/>
      <c r="AL1604" s="35"/>
      <c r="AM1604" s="35"/>
      <c r="AN1604" s="35"/>
      <c r="AO1604" s="35"/>
      <c r="AP1604" s="35"/>
    </row>
    <row r="1605" spans="1:42" hidden="1" x14ac:dyDescent="0.35">
      <c r="A1605" t="s">
        <v>845</v>
      </c>
      <c r="B1605" t="s">
        <v>64</v>
      </c>
      <c r="C1605" t="s">
        <v>12</v>
      </c>
      <c r="D1605">
        <v>22115</v>
      </c>
      <c r="F1605" s="7">
        <v>42748</v>
      </c>
      <c r="G1605" t="s">
        <v>587</v>
      </c>
      <c r="H1605">
        <v>0</v>
      </c>
      <c r="J1605" t="s">
        <v>12</v>
      </c>
      <c r="K1605">
        <v>22115</v>
      </c>
      <c r="L1605" t="s">
        <v>15</v>
      </c>
      <c r="M1605" t="str">
        <f>M1602</f>
        <v>QTRH</v>
      </c>
      <c r="S1605" t="e">
        <f t="shared" ref="S1605:S1610" si="112">SUM(T1605:V1605)</f>
        <v>#VALUE!</v>
      </c>
      <c r="T1605"/>
      <c r="U1605"/>
      <c r="V1605" t="e">
        <f>SUMPRODUCT(--($D$2:M1604=M1605), --($B$2:K1604=52815),$H$2:Q1604)</f>
        <v>#VALUE!</v>
      </c>
      <c r="W1605" s="15"/>
      <c r="X1605" s="15"/>
      <c r="Y1605" s="15"/>
      <c r="Z1605" t="s">
        <v>243</v>
      </c>
      <c r="AB1605" t="s">
        <v>244</v>
      </c>
      <c r="AC1605" s="7">
        <f>AC1602</f>
        <v>42740</v>
      </c>
      <c r="AD1605" t="str">
        <f>M1605&amp;" - "&amp;L1605&amp;" - "&amp;J1605&amp;" - "&amp;K1605</f>
        <v>QTRH - Div - Mt - 22115</v>
      </c>
      <c r="AG1605" s="13">
        <f>-AG1604</f>
        <v>4.8899999999999997</v>
      </c>
      <c r="AI1605" t="str">
        <f t="shared" ref="AI1605:AI1612" si="113">"Dividend from "&amp;M1605&amp;" - "&amp;J1605&amp;" - "&amp;K1605</f>
        <v>Dividend from QTRH - Mt - 22115</v>
      </c>
      <c r="AK1605" s="18"/>
      <c r="AL1605" s="19"/>
      <c r="AM1605" s="20"/>
      <c r="AN1605" s="20"/>
      <c r="AO1605" s="21"/>
      <c r="AP1605" s="22"/>
    </row>
    <row r="1606" spans="1:42" hidden="1" x14ac:dyDescent="0.35">
      <c r="A1606" t="s">
        <v>845</v>
      </c>
      <c r="B1606" t="s">
        <v>64</v>
      </c>
      <c r="C1606" t="s">
        <v>12</v>
      </c>
      <c r="D1606">
        <v>22115</v>
      </c>
      <c r="F1606" s="7">
        <v>42748</v>
      </c>
      <c r="G1606" t="s">
        <v>102</v>
      </c>
      <c r="H1606">
        <v>0</v>
      </c>
      <c r="J1606" t="s">
        <v>12</v>
      </c>
      <c r="K1606">
        <v>22115</v>
      </c>
      <c r="L1606" t="s">
        <v>15</v>
      </c>
      <c r="M1606">
        <f>M1604</f>
        <v>0</v>
      </c>
      <c r="N1606" s="12" t="s">
        <v>249</v>
      </c>
      <c r="R1606" s="13" t="e">
        <f>ROUND(IF(K1606=112414,W1606,IF(K1606=22115,X1606,Y1606))*AP1604,2)</f>
        <v>#VALUE!</v>
      </c>
      <c r="S1606" t="e">
        <f t="shared" si="112"/>
        <v>#VALUE!</v>
      </c>
      <c r="T1606"/>
      <c r="U1606"/>
      <c r="V1606" t="e">
        <f>SUMPRODUCT(--($D$2:M1605=M1606), --($B$2:K1605=52815),$H$2:Q1605)</f>
        <v>#VALUE!</v>
      </c>
      <c r="W1606" s="15" t="e">
        <f>T1606/S1606</f>
        <v>#VALUE!</v>
      </c>
      <c r="X1606" s="15" t="e">
        <f>U1606/S1606</f>
        <v>#VALUE!</v>
      </c>
      <c r="Y1606" s="15" t="e">
        <f>V1606/S1606</f>
        <v>#VALUE!</v>
      </c>
      <c r="Z1606" t="s">
        <v>243</v>
      </c>
      <c r="AB1606" t="s">
        <v>244</v>
      </c>
      <c r="AC1606" s="7">
        <f>AC1604</f>
        <v>42741</v>
      </c>
      <c r="AD1606" t="s">
        <v>102</v>
      </c>
      <c r="AF1606" t="str">
        <f>"Cash From "&amp;AI1606</f>
        <v>Cash From Dividend from 0 - Mt - 22115</v>
      </c>
      <c r="AG1606" s="13" t="e">
        <f>R1606</f>
        <v>#VALUE!</v>
      </c>
      <c r="AI1606" t="str">
        <f t="shared" si="113"/>
        <v>Dividend from 0 - Mt - 22115</v>
      </c>
      <c r="AK1606" s="18"/>
      <c r="AL1606" s="19"/>
      <c r="AM1606" s="20"/>
      <c r="AN1606" s="20"/>
      <c r="AO1606" s="21"/>
      <c r="AP1606" s="22"/>
    </row>
    <row r="1607" spans="1:42" hidden="1" x14ac:dyDescent="0.35">
      <c r="A1607" t="s">
        <v>845</v>
      </c>
      <c r="B1607" t="s">
        <v>64</v>
      </c>
      <c r="C1607" t="s">
        <v>12</v>
      </c>
      <c r="D1607">
        <v>52815</v>
      </c>
      <c r="F1607" s="7">
        <v>42748</v>
      </c>
      <c r="G1607" t="s">
        <v>102</v>
      </c>
      <c r="H1607">
        <v>2.58</v>
      </c>
      <c r="J1607" t="s">
        <v>12</v>
      </c>
      <c r="K1607">
        <v>52815</v>
      </c>
      <c r="L1607" t="s">
        <v>15</v>
      </c>
      <c r="M1607" t="str">
        <f>M1605</f>
        <v>QTRH</v>
      </c>
      <c r="N1607" s="12" t="s">
        <v>249</v>
      </c>
      <c r="R1607" s="13">
        <f>AP1603-R1603-R1605</f>
        <v>0</v>
      </c>
      <c r="S1607" t="e">
        <f t="shared" si="112"/>
        <v>#VALUE!</v>
      </c>
      <c r="T1607"/>
      <c r="U1607"/>
      <c r="V1607" t="e">
        <f>SUMPRODUCT(--($D$2:M1606=M1607), --($B$2:K1606=52815),$H$2:Q1606)</f>
        <v>#VALUE!</v>
      </c>
      <c r="W1607" s="15" t="e">
        <f>T1607/S1607</f>
        <v>#VALUE!</v>
      </c>
      <c r="X1607" s="15" t="e">
        <f>U1607/S1607</f>
        <v>#VALUE!</v>
      </c>
      <c r="Y1607" s="15" t="e">
        <f>V1607/S1607</f>
        <v>#VALUE!</v>
      </c>
      <c r="Z1607" t="s">
        <v>243</v>
      </c>
      <c r="AB1607" t="s">
        <v>244</v>
      </c>
      <c r="AC1607" s="7">
        <f>AC1605</f>
        <v>42740</v>
      </c>
      <c r="AD1607" t="s">
        <v>102</v>
      </c>
      <c r="AF1607" t="str">
        <f>"Cash From "&amp;AI1607</f>
        <v>Cash From Dividend from QTRH - Mt - 52815</v>
      </c>
      <c r="AG1607" s="13">
        <f>R1607</f>
        <v>0</v>
      </c>
      <c r="AI1607" t="str">
        <f t="shared" si="113"/>
        <v>Dividend from QTRH - Mt - 52815</v>
      </c>
      <c r="AK1607" s="18"/>
      <c r="AL1607" s="19"/>
      <c r="AM1607" s="20"/>
      <c r="AN1607" s="20"/>
      <c r="AO1607" s="21"/>
      <c r="AP1607" s="22"/>
    </row>
    <row r="1608" spans="1:42" hidden="1" x14ac:dyDescent="0.35">
      <c r="A1608" t="s">
        <v>845</v>
      </c>
      <c r="B1608" t="s">
        <v>64</v>
      </c>
      <c r="C1608" t="s">
        <v>12</v>
      </c>
      <c r="D1608">
        <v>52815</v>
      </c>
      <c r="F1608" s="7">
        <v>42748</v>
      </c>
      <c r="G1608" t="s">
        <v>587</v>
      </c>
      <c r="H1608">
        <v>-2.58</v>
      </c>
      <c r="J1608" t="s">
        <v>12</v>
      </c>
      <c r="K1608">
        <v>52815</v>
      </c>
      <c r="L1608" t="s">
        <v>15</v>
      </c>
      <c r="M1608" t="str">
        <f>M1605</f>
        <v>QTRH</v>
      </c>
      <c r="S1608" t="e">
        <f t="shared" si="112"/>
        <v>#VALUE!</v>
      </c>
      <c r="T1608"/>
      <c r="U1608"/>
      <c r="V1608" t="e">
        <f>SUMPRODUCT(--($D$2:M1607=M1608), --($B$2:K1607=52815),$H$2:Q1607)</f>
        <v>#VALUE!</v>
      </c>
      <c r="W1608" s="15"/>
      <c r="X1608" s="15"/>
      <c r="Y1608" s="15"/>
      <c r="Z1608" t="s">
        <v>243</v>
      </c>
      <c r="AB1608" t="s">
        <v>244</v>
      </c>
      <c r="AC1608" s="7">
        <f>AC1605</f>
        <v>42740</v>
      </c>
      <c r="AD1608" t="str">
        <f>M1608&amp;" - "&amp;L1608&amp;" - "&amp;J1608&amp;" - "&amp;K1608</f>
        <v>QTRH - Div - Mt - 52815</v>
      </c>
      <c r="AG1608" s="13">
        <f>-AG1607</f>
        <v>0</v>
      </c>
      <c r="AI1608" t="str">
        <f t="shared" si="113"/>
        <v>Dividend from QTRH - Mt - 52815</v>
      </c>
      <c r="AK1608" s="18"/>
      <c r="AL1608" s="19"/>
      <c r="AM1608" s="20"/>
      <c r="AN1608" s="20"/>
      <c r="AO1608" s="21"/>
      <c r="AP1608" s="22"/>
    </row>
    <row r="1609" spans="1:42" hidden="1" x14ac:dyDescent="0.35">
      <c r="A1609" t="s">
        <v>845</v>
      </c>
      <c r="B1609" t="s">
        <v>64</v>
      </c>
      <c r="C1609" t="s">
        <v>12</v>
      </c>
      <c r="D1609">
        <v>112414</v>
      </c>
      <c r="F1609" s="7">
        <v>42748</v>
      </c>
      <c r="G1609" t="s">
        <v>587</v>
      </c>
      <c r="H1609">
        <v>0</v>
      </c>
      <c r="J1609" t="s">
        <v>12</v>
      </c>
      <c r="K1609">
        <v>112414</v>
      </c>
      <c r="L1609" t="s">
        <v>15</v>
      </c>
      <c r="M1609" t="str">
        <f>M1608</f>
        <v>QTRH</v>
      </c>
      <c r="N1609" s="12">
        <f>AL1608</f>
        <v>0</v>
      </c>
      <c r="O1609" s="12" t="e">
        <f>LEFT(N1609,(FIND(" ",N1609,1)-1))</f>
        <v>#VALUE!</v>
      </c>
      <c r="P1609" s="12" t="e">
        <f>_xlfn.NUMBERVALUE(O1609)=S1609</f>
        <v>#VALUE!</v>
      </c>
      <c r="S1609" t="e">
        <f t="shared" si="112"/>
        <v>#VALUE!</v>
      </c>
      <c r="T1609"/>
      <c r="U1609"/>
      <c r="V1609" t="e">
        <f>SUMPRODUCT(--($D$2:M1608=M1609), --($B$2:K1608=52815),$H$2:Q1608)</f>
        <v>#VALUE!</v>
      </c>
      <c r="W1609" s="15"/>
      <c r="X1609" s="15"/>
      <c r="Y1609" s="15"/>
      <c r="Z1609" t="s">
        <v>243</v>
      </c>
      <c r="AB1609" t="s">
        <v>244</v>
      </c>
      <c r="AC1609" s="7">
        <f>AC1608</f>
        <v>42740</v>
      </c>
      <c r="AD1609" t="str">
        <f>M1609&amp;" - "&amp;L1609&amp;" - "&amp;J1609&amp;" - "&amp;K1609</f>
        <v>QTRH - Div - Mt - 112414</v>
      </c>
      <c r="AG1609" s="13">
        <f>-AG1608</f>
        <v>0</v>
      </c>
      <c r="AI1609" t="str">
        <f t="shared" si="113"/>
        <v>Dividend from QTRH - Mt - 112414</v>
      </c>
      <c r="AK1609" s="18"/>
      <c r="AL1609" s="19"/>
      <c r="AM1609" s="20"/>
      <c r="AN1609" s="20"/>
      <c r="AO1609" s="21"/>
      <c r="AP1609" s="22"/>
    </row>
    <row r="1610" spans="1:42" hidden="1" x14ac:dyDescent="0.35">
      <c r="A1610" t="s">
        <v>845</v>
      </c>
      <c r="B1610" t="s">
        <v>64</v>
      </c>
      <c r="C1610" t="s">
        <v>12</v>
      </c>
      <c r="D1610">
        <v>112414</v>
      </c>
      <c r="F1610" s="7">
        <v>42748</v>
      </c>
      <c r="G1610" t="s">
        <v>102</v>
      </c>
      <c r="H1610">
        <v>0</v>
      </c>
      <c r="J1610" t="s">
        <v>12</v>
      </c>
      <c r="K1610">
        <v>112414</v>
      </c>
      <c r="L1610" t="s">
        <v>15</v>
      </c>
      <c r="M1610" t="s">
        <v>64</v>
      </c>
      <c r="N1610" s="12" t="s">
        <v>249</v>
      </c>
      <c r="R1610" s="13" t="e">
        <f>ROUND(IF(K1610=112414,W1610,IF(K1610=22115,X1610,Y1610))*AP1610,2)</f>
        <v>#VALUE!</v>
      </c>
      <c r="S1610" t="e">
        <f t="shared" si="112"/>
        <v>#VALUE!</v>
      </c>
      <c r="T1610"/>
      <c r="U1610"/>
      <c r="V1610" t="e">
        <f>SUMPRODUCT(--($D$2:M1609=M1610), --($B$2:K1609=52815),$H$2:Q1609)</f>
        <v>#VALUE!</v>
      </c>
      <c r="W1610" s="15" t="e">
        <f>T1610/S1610</f>
        <v>#VALUE!</v>
      </c>
      <c r="X1610" s="15" t="e">
        <f>U1610/S1610</f>
        <v>#VALUE!</v>
      </c>
      <c r="Y1610" s="15" t="e">
        <f>V1610/S1610</f>
        <v>#VALUE!</v>
      </c>
      <c r="Z1610" t="s">
        <v>243</v>
      </c>
      <c r="AB1610" t="s">
        <v>244</v>
      </c>
      <c r="AC1610" s="7">
        <f>AK1610</f>
        <v>42748</v>
      </c>
      <c r="AD1610" t="s">
        <v>102</v>
      </c>
      <c r="AF1610" t="str">
        <f>"Cash From "&amp;AI1610</f>
        <v>Cash From Dividend from CPLA - Mt - 112414</v>
      </c>
      <c r="AG1610" s="13" t="e">
        <f>R1610</f>
        <v>#VALUE!</v>
      </c>
      <c r="AI1610" t="str">
        <f t="shared" si="113"/>
        <v>Dividend from CPLA - Mt - 112414</v>
      </c>
      <c r="AK1610" s="18">
        <v>42748</v>
      </c>
      <c r="AL1610" s="19" t="s">
        <v>537</v>
      </c>
      <c r="AM1610" s="20" t="s">
        <v>328</v>
      </c>
      <c r="AN1610" s="20" t="s">
        <v>329</v>
      </c>
      <c r="AO1610" s="21" t="s">
        <v>329</v>
      </c>
      <c r="AP1610" s="22">
        <v>2.58</v>
      </c>
    </row>
    <row r="1611" spans="1:42" hidden="1" x14ac:dyDescent="0.35">
      <c r="A1611" t="s">
        <v>845</v>
      </c>
      <c r="B1611" t="s">
        <v>92</v>
      </c>
      <c r="C1611" t="s">
        <v>13</v>
      </c>
      <c r="D1611">
        <v>40716</v>
      </c>
      <c r="F1611" s="7">
        <v>42755</v>
      </c>
      <c r="G1611" t="s">
        <v>210</v>
      </c>
      <c r="H1611">
        <v>18.89</v>
      </c>
      <c r="J1611" t="s">
        <v>13</v>
      </c>
      <c r="K1611">
        <v>40716</v>
      </c>
      <c r="L1611" t="s">
        <v>15</v>
      </c>
      <c r="M1611" t="s">
        <v>92</v>
      </c>
      <c r="N1611" s="12" t="s">
        <v>249</v>
      </c>
      <c r="O1611" s="12">
        <v>18.89</v>
      </c>
      <c r="P1611" s="46">
        <v>42755</v>
      </c>
      <c r="S1611"/>
      <c r="T1611"/>
      <c r="U1611"/>
      <c r="V1611"/>
      <c r="W1611" s="15"/>
      <c r="X1611" s="15"/>
      <c r="Y1611" s="15"/>
      <c r="Z1611" t="s">
        <v>243</v>
      </c>
      <c r="AB1611" t="s">
        <v>244</v>
      </c>
      <c r="AC1611" s="7">
        <f>P1611</f>
        <v>42755</v>
      </c>
      <c r="AD1611" t="s">
        <v>210</v>
      </c>
      <c r="AF1611" t="str">
        <f>"Cash From "&amp;AI1611</f>
        <v>Cash From Dividend from BPT - Rh - 40716</v>
      </c>
      <c r="AG1611" s="13">
        <f>O1611</f>
        <v>18.89</v>
      </c>
      <c r="AI1611" t="str">
        <f t="shared" si="113"/>
        <v>Dividend from BPT - Rh - 40716</v>
      </c>
      <c r="AK1611" s="18"/>
      <c r="AL1611" s="19"/>
      <c r="AM1611" s="20"/>
      <c r="AN1611" s="20"/>
      <c r="AO1611" s="21"/>
      <c r="AP1611" s="22">
        <v>2.58</v>
      </c>
    </row>
    <row r="1612" spans="1:42" hidden="1" x14ac:dyDescent="0.35">
      <c r="A1612" t="s">
        <v>845</v>
      </c>
      <c r="B1612" t="s">
        <v>92</v>
      </c>
      <c r="C1612" t="s">
        <v>13</v>
      </c>
      <c r="D1612">
        <v>40716</v>
      </c>
      <c r="F1612" s="7">
        <v>42755</v>
      </c>
      <c r="G1612" t="s">
        <v>587</v>
      </c>
      <c r="H1612">
        <v>-18.89</v>
      </c>
      <c r="J1612" t="s">
        <v>13</v>
      </c>
      <c r="K1612">
        <v>40716</v>
      </c>
      <c r="L1612" t="s">
        <v>15</v>
      </c>
      <c r="M1612" t="str">
        <f>M1611</f>
        <v>BPT</v>
      </c>
      <c r="S1612"/>
      <c r="T1612"/>
      <c r="U1612"/>
      <c r="V1612"/>
      <c r="W1612" s="15"/>
      <c r="X1612" s="15"/>
      <c r="Y1612" s="15"/>
      <c r="Z1612" t="s">
        <v>243</v>
      </c>
      <c r="AB1612" t="s">
        <v>244</v>
      </c>
      <c r="AC1612" s="7">
        <f>AC1611</f>
        <v>42755</v>
      </c>
      <c r="AD1612" t="str">
        <f>M1612&amp;" - "&amp;L1612&amp;" - "&amp;J1612&amp;" - "&amp;K1612</f>
        <v>BPT - Div - Rh - 40716</v>
      </c>
      <c r="AG1612" s="13">
        <f>-AG1611</f>
        <v>-18.89</v>
      </c>
      <c r="AI1612" t="str">
        <f t="shared" si="113"/>
        <v>Dividend from BPT - Rh - 40716</v>
      </c>
      <c r="AK1612" s="35"/>
      <c r="AL1612" s="35"/>
      <c r="AM1612" s="35"/>
      <c r="AN1612" s="35"/>
      <c r="AO1612" s="35"/>
      <c r="AP1612" s="35"/>
    </row>
    <row r="1613" spans="1:42" hidden="1" x14ac:dyDescent="0.35">
      <c r="A1613" t="s">
        <v>317</v>
      </c>
      <c r="C1613" t="s">
        <v>12</v>
      </c>
      <c r="F1613" s="7">
        <v>42759</v>
      </c>
      <c r="G1613" t="s">
        <v>101</v>
      </c>
      <c r="H1613">
        <v>47.78</v>
      </c>
      <c r="S1613"/>
      <c r="T1613"/>
      <c r="U1613"/>
      <c r="V1613"/>
      <c r="W1613" s="15"/>
      <c r="X1613" s="15"/>
      <c r="Y1613" s="15"/>
      <c r="Z1613" t="s">
        <v>243</v>
      </c>
      <c r="AB1613" t="s">
        <v>244</v>
      </c>
      <c r="AC1613" s="7">
        <f>AC1612</f>
        <v>42755</v>
      </c>
      <c r="AD1613" t="s">
        <v>101</v>
      </c>
      <c r="AG1613" s="13">
        <f>-AG1612</f>
        <v>18.89</v>
      </c>
      <c r="AI1613" t="s">
        <v>318</v>
      </c>
      <c r="AK1613" s="18"/>
      <c r="AL1613" s="19"/>
      <c r="AM1613" s="20"/>
      <c r="AN1613" s="20"/>
      <c r="AO1613" s="21"/>
      <c r="AP1613" s="22"/>
    </row>
    <row r="1614" spans="1:42" hidden="1" x14ac:dyDescent="0.35">
      <c r="A1614" t="s">
        <v>317</v>
      </c>
      <c r="C1614" t="s">
        <v>12</v>
      </c>
      <c r="F1614" s="7">
        <v>42759</v>
      </c>
      <c r="G1614" t="s">
        <v>102</v>
      </c>
      <c r="H1614">
        <v>-47.78</v>
      </c>
      <c r="S1614"/>
      <c r="T1614"/>
      <c r="U1614"/>
      <c r="V1614"/>
      <c r="W1614" s="15"/>
      <c r="X1614" s="15"/>
      <c r="Y1614" s="15"/>
      <c r="Z1614" t="s">
        <v>243</v>
      </c>
      <c r="AB1614" t="s">
        <v>244</v>
      </c>
      <c r="AC1614" s="7">
        <f>AK1614</f>
        <v>42759</v>
      </c>
      <c r="AD1614" t="s">
        <v>102</v>
      </c>
      <c r="AF1614" t="s">
        <v>317</v>
      </c>
      <c r="AG1614" s="13">
        <f>AP1614</f>
        <v>-47.78</v>
      </c>
      <c r="AI1614" t="s">
        <v>318</v>
      </c>
      <c r="AK1614" s="18">
        <v>42759</v>
      </c>
      <c r="AL1614" s="19" t="s">
        <v>344</v>
      </c>
      <c r="AM1614" s="20" t="s">
        <v>345</v>
      </c>
      <c r="AN1614" s="20" t="s">
        <v>329</v>
      </c>
      <c r="AO1614" s="21" t="s">
        <v>329</v>
      </c>
      <c r="AP1614" s="22">
        <v>-47.78</v>
      </c>
    </row>
    <row r="1615" spans="1:42" hidden="1" x14ac:dyDescent="0.35">
      <c r="A1615" t="s">
        <v>845</v>
      </c>
      <c r="B1615" t="s">
        <v>30</v>
      </c>
      <c r="C1615" t="s">
        <v>12</v>
      </c>
      <c r="D1615">
        <v>22115</v>
      </c>
      <c r="F1615" s="7">
        <v>42760</v>
      </c>
      <c r="G1615" t="s">
        <v>587</v>
      </c>
      <c r="H1615">
        <v>0</v>
      </c>
      <c r="J1615" t="s">
        <v>12</v>
      </c>
      <c r="K1615">
        <v>22115</v>
      </c>
      <c r="L1615" t="s">
        <v>15</v>
      </c>
      <c r="M1615" t="str">
        <f>M1612</f>
        <v>BPT</v>
      </c>
      <c r="S1615" t="e">
        <f t="shared" ref="S1615:S1626" si="114">SUM(T1615:V1615)</f>
        <v>#VALUE!</v>
      </c>
      <c r="T1615"/>
      <c r="U1615"/>
      <c r="V1615" t="e">
        <f>SUMPRODUCT(--($D$2:M1614=M1615), --($B$2:K1614=52815),$H$2:Q1614)</f>
        <v>#VALUE!</v>
      </c>
      <c r="W1615" s="15"/>
      <c r="X1615" s="15"/>
      <c r="Y1615" s="15"/>
      <c r="Z1615" t="s">
        <v>243</v>
      </c>
      <c r="AB1615" t="s">
        <v>244</v>
      </c>
      <c r="AC1615" s="7">
        <f>AC1612</f>
        <v>42755</v>
      </c>
      <c r="AD1615" t="str">
        <f>M1615&amp;" - "&amp;L1615&amp;" - "&amp;J1615&amp;" - "&amp;K1615</f>
        <v>BPT - Div - Mt - 22115</v>
      </c>
      <c r="AG1615" s="13">
        <f>-AG1614</f>
        <v>47.78</v>
      </c>
      <c r="AI1615" t="str">
        <f t="shared" ref="AI1615:AI1628" si="115">"Dividend from "&amp;M1615&amp;" - "&amp;J1615&amp;" - "&amp;K1615</f>
        <v>Dividend from BPT - Mt - 22115</v>
      </c>
      <c r="AK1615" s="18"/>
      <c r="AL1615" s="19"/>
      <c r="AM1615" s="20"/>
      <c r="AN1615" s="20"/>
      <c r="AO1615" s="21"/>
      <c r="AP1615" s="22"/>
    </row>
    <row r="1616" spans="1:42" hidden="1" x14ac:dyDescent="0.35">
      <c r="A1616" t="s">
        <v>845</v>
      </c>
      <c r="B1616" t="s">
        <v>30</v>
      </c>
      <c r="C1616" t="s">
        <v>12</v>
      </c>
      <c r="D1616">
        <v>22115</v>
      </c>
      <c r="F1616" s="7">
        <v>42760</v>
      </c>
      <c r="G1616" t="s">
        <v>102</v>
      </c>
      <c r="H1616">
        <v>0</v>
      </c>
      <c r="J1616" t="s">
        <v>12</v>
      </c>
      <c r="K1616">
        <v>22115</v>
      </c>
      <c r="L1616" t="s">
        <v>15</v>
      </c>
      <c r="M1616">
        <f>M1614</f>
        <v>0</v>
      </c>
      <c r="N1616" s="12" t="s">
        <v>249</v>
      </c>
      <c r="R1616" s="13" t="e">
        <f>ROUND(IF(K1616=112414,W1616,IF(K1616=22115,X1616,Y1616))*AP1614,2)</f>
        <v>#VALUE!</v>
      </c>
      <c r="S1616" t="e">
        <f t="shared" si="114"/>
        <v>#VALUE!</v>
      </c>
      <c r="T1616"/>
      <c r="U1616"/>
      <c r="V1616" t="e">
        <f>SUMPRODUCT(--($D$2:M1615=M1616), --($B$2:K1615=52815),$H$2:Q1615)</f>
        <v>#VALUE!</v>
      </c>
      <c r="W1616" s="15" t="e">
        <f>T1616/S1616</f>
        <v>#VALUE!</v>
      </c>
      <c r="X1616" s="15" t="e">
        <f>U1616/S1616</f>
        <v>#VALUE!</v>
      </c>
      <c r="Y1616" s="15" t="e">
        <f>V1616/S1616</f>
        <v>#VALUE!</v>
      </c>
      <c r="Z1616" t="s">
        <v>243</v>
      </c>
      <c r="AB1616" t="s">
        <v>244</v>
      </c>
      <c r="AC1616" s="7">
        <f>AC1614</f>
        <v>42759</v>
      </c>
      <c r="AD1616" t="s">
        <v>102</v>
      </c>
      <c r="AF1616" t="str">
        <f>"Cash From "&amp;AI1616</f>
        <v>Cash From Dividend from 0 - Mt - 22115</v>
      </c>
      <c r="AG1616" s="13" t="e">
        <f>R1616</f>
        <v>#VALUE!</v>
      </c>
      <c r="AI1616" t="str">
        <f t="shared" si="115"/>
        <v>Dividend from 0 - Mt - 22115</v>
      </c>
      <c r="AK1616" s="18"/>
      <c r="AL1616" s="19"/>
      <c r="AM1616" s="20"/>
      <c r="AN1616" s="20"/>
      <c r="AO1616" s="21"/>
      <c r="AP1616" s="22"/>
    </row>
    <row r="1617" spans="1:42" hidden="1" x14ac:dyDescent="0.35">
      <c r="A1617" t="s">
        <v>845</v>
      </c>
      <c r="B1617" t="s">
        <v>35</v>
      </c>
      <c r="C1617" t="s">
        <v>12</v>
      </c>
      <c r="D1617">
        <v>22115</v>
      </c>
      <c r="F1617" s="7">
        <v>42760</v>
      </c>
      <c r="G1617" t="s">
        <v>587</v>
      </c>
      <c r="H1617">
        <v>0</v>
      </c>
      <c r="J1617" t="s">
        <v>12</v>
      </c>
      <c r="K1617">
        <v>22115</v>
      </c>
      <c r="L1617" t="s">
        <v>15</v>
      </c>
      <c r="M1617">
        <f>M1614</f>
        <v>0</v>
      </c>
      <c r="S1617" t="e">
        <f t="shared" si="114"/>
        <v>#VALUE!</v>
      </c>
      <c r="T1617"/>
      <c r="U1617"/>
      <c r="V1617" t="e">
        <f>SUMPRODUCT(--($D$2:M1616=M1617), --($B$2:K1616=52815),$H$2:Q1616)</f>
        <v>#VALUE!</v>
      </c>
      <c r="W1617" s="15"/>
      <c r="X1617" s="15"/>
      <c r="Y1617" s="15"/>
      <c r="Z1617" t="s">
        <v>243</v>
      </c>
      <c r="AB1617" t="s">
        <v>244</v>
      </c>
      <c r="AC1617" s="7">
        <f>AC1614</f>
        <v>42759</v>
      </c>
      <c r="AD1617" t="str">
        <f>M1617&amp;" - "&amp;L1617&amp;" - "&amp;J1617&amp;" - "&amp;K1617</f>
        <v>0 - Div - Mt - 22115</v>
      </c>
      <c r="AG1617" s="13" t="e">
        <f>-AG1616</f>
        <v>#VALUE!</v>
      </c>
      <c r="AI1617" t="str">
        <f t="shared" si="115"/>
        <v>Dividend from 0 - Mt - 22115</v>
      </c>
      <c r="AK1617" s="18"/>
      <c r="AL1617" s="19"/>
      <c r="AM1617" s="20"/>
      <c r="AN1617" s="20"/>
      <c r="AO1617" s="21"/>
      <c r="AP1617" s="22"/>
    </row>
    <row r="1618" spans="1:42" hidden="1" x14ac:dyDescent="0.35">
      <c r="A1618" t="s">
        <v>845</v>
      </c>
      <c r="B1618" t="s">
        <v>35</v>
      </c>
      <c r="C1618" t="s">
        <v>12</v>
      </c>
      <c r="D1618">
        <v>22115</v>
      </c>
      <c r="F1618" s="7">
        <v>42760</v>
      </c>
      <c r="G1618" t="s">
        <v>102</v>
      </c>
      <c r="H1618">
        <v>0</v>
      </c>
      <c r="J1618" t="s">
        <v>12</v>
      </c>
      <c r="K1618">
        <v>22115</v>
      </c>
      <c r="L1618" t="s">
        <v>15</v>
      </c>
      <c r="M1618">
        <f>M1616</f>
        <v>0</v>
      </c>
      <c r="N1618" s="12" t="s">
        <v>249</v>
      </c>
      <c r="R1618" s="13" t="e">
        <f>ROUND(IF(K1618=112414,W1618,IF(K1618=22115,X1618,Y1618))*AP1616,2)</f>
        <v>#VALUE!</v>
      </c>
      <c r="S1618" t="e">
        <f t="shared" si="114"/>
        <v>#VALUE!</v>
      </c>
      <c r="T1618"/>
      <c r="U1618"/>
      <c r="V1618" t="e">
        <f>SUMPRODUCT(--($D$2:M1617=M1618), --($B$2:K1617=52815),$H$2:Q1617)</f>
        <v>#VALUE!</v>
      </c>
      <c r="W1618" s="15" t="e">
        <f>T1618/S1618</f>
        <v>#VALUE!</v>
      </c>
      <c r="X1618" s="15" t="e">
        <f>U1618/S1618</f>
        <v>#VALUE!</v>
      </c>
      <c r="Y1618" s="15" t="e">
        <f>V1618/S1618</f>
        <v>#VALUE!</v>
      </c>
      <c r="Z1618" t="s">
        <v>243</v>
      </c>
      <c r="AB1618" t="s">
        <v>244</v>
      </c>
      <c r="AC1618" s="7">
        <f>AC1616</f>
        <v>42759</v>
      </c>
      <c r="AD1618" t="s">
        <v>102</v>
      </c>
      <c r="AF1618" t="str">
        <f>"Cash From "&amp;AI1618</f>
        <v>Cash From Dividend from 0 - Mt - 22115</v>
      </c>
      <c r="AG1618" s="13" t="e">
        <f>R1618</f>
        <v>#VALUE!</v>
      </c>
      <c r="AI1618" t="str">
        <f t="shared" si="115"/>
        <v>Dividend from 0 - Mt - 22115</v>
      </c>
      <c r="AK1618" s="18"/>
      <c r="AL1618" s="19"/>
      <c r="AM1618" s="20"/>
      <c r="AN1618" s="20"/>
      <c r="AO1618" s="21"/>
      <c r="AP1618" s="22"/>
    </row>
    <row r="1619" spans="1:42" hidden="1" x14ac:dyDescent="0.35">
      <c r="A1619" t="s">
        <v>845</v>
      </c>
      <c r="B1619" t="s">
        <v>30</v>
      </c>
      <c r="C1619" t="s">
        <v>12</v>
      </c>
      <c r="D1619">
        <v>52815</v>
      </c>
      <c r="F1619" s="7">
        <v>42760</v>
      </c>
      <c r="G1619" t="s">
        <v>102</v>
      </c>
      <c r="H1619">
        <v>2.99</v>
      </c>
      <c r="J1619" t="s">
        <v>12</v>
      </c>
      <c r="K1619">
        <v>52815</v>
      </c>
      <c r="L1619" t="s">
        <v>15</v>
      </c>
      <c r="M1619">
        <f>M1617</f>
        <v>0</v>
      </c>
      <c r="N1619" s="12" t="s">
        <v>249</v>
      </c>
      <c r="R1619" s="13">
        <f>AP1615-R1615-R1617</f>
        <v>0</v>
      </c>
      <c r="S1619" t="e">
        <f t="shared" si="114"/>
        <v>#VALUE!</v>
      </c>
      <c r="T1619"/>
      <c r="U1619"/>
      <c r="V1619" t="e">
        <f>SUMPRODUCT(--($D$2:M1618=M1619), --($B$2:K1618=52815),$H$2:Q1618)</f>
        <v>#VALUE!</v>
      </c>
      <c r="W1619" s="15" t="e">
        <f>T1619/S1619</f>
        <v>#VALUE!</v>
      </c>
      <c r="X1619" s="15" t="e">
        <f>U1619/S1619</f>
        <v>#VALUE!</v>
      </c>
      <c r="Y1619" s="15" t="e">
        <f>V1619/S1619</f>
        <v>#VALUE!</v>
      </c>
      <c r="Z1619" t="s">
        <v>243</v>
      </c>
      <c r="AB1619" t="s">
        <v>244</v>
      </c>
      <c r="AC1619" s="7">
        <f>AC1617</f>
        <v>42759</v>
      </c>
      <c r="AD1619" t="s">
        <v>102</v>
      </c>
      <c r="AF1619" t="str">
        <f>"Cash From "&amp;AI1619</f>
        <v>Cash From Dividend from 0 - Mt - 52815</v>
      </c>
      <c r="AG1619" s="13">
        <f>R1619</f>
        <v>0</v>
      </c>
      <c r="AI1619" t="str">
        <f t="shared" si="115"/>
        <v>Dividend from 0 - Mt - 52815</v>
      </c>
      <c r="AK1619" s="18"/>
      <c r="AL1619" s="19"/>
      <c r="AM1619" s="20"/>
      <c r="AN1619" s="20"/>
      <c r="AO1619" s="21"/>
      <c r="AP1619" s="22"/>
    </row>
    <row r="1620" spans="1:42" hidden="1" x14ac:dyDescent="0.35">
      <c r="A1620" t="s">
        <v>845</v>
      </c>
      <c r="B1620" t="s">
        <v>30</v>
      </c>
      <c r="C1620" t="s">
        <v>12</v>
      </c>
      <c r="D1620">
        <v>52815</v>
      </c>
      <c r="F1620" s="7">
        <v>42760</v>
      </c>
      <c r="G1620" t="s">
        <v>587</v>
      </c>
      <c r="H1620">
        <v>-2.99</v>
      </c>
      <c r="J1620" t="s">
        <v>12</v>
      </c>
      <c r="K1620">
        <v>52815</v>
      </c>
      <c r="L1620" t="s">
        <v>15</v>
      </c>
      <c r="M1620">
        <f>M1617</f>
        <v>0</v>
      </c>
      <c r="S1620" t="e">
        <f t="shared" si="114"/>
        <v>#VALUE!</v>
      </c>
      <c r="T1620"/>
      <c r="U1620"/>
      <c r="V1620" t="e">
        <f>SUMPRODUCT(--($D$2:M1619=M1620), --($B$2:K1619=52815),$H$2:Q1619)</f>
        <v>#VALUE!</v>
      </c>
      <c r="W1620" s="15"/>
      <c r="X1620" s="15"/>
      <c r="Y1620" s="15"/>
      <c r="Z1620" t="s">
        <v>243</v>
      </c>
      <c r="AB1620" t="s">
        <v>244</v>
      </c>
      <c r="AC1620" s="7">
        <f>AC1617</f>
        <v>42759</v>
      </c>
      <c r="AD1620" t="str">
        <f>M1620&amp;" - "&amp;L1620&amp;" - "&amp;J1620&amp;" - "&amp;K1620</f>
        <v>0 - Div - Mt - 52815</v>
      </c>
      <c r="AG1620" s="13">
        <f>-AG1619</f>
        <v>0</v>
      </c>
      <c r="AI1620" t="str">
        <f t="shared" si="115"/>
        <v>Dividend from 0 - Mt - 52815</v>
      </c>
      <c r="AK1620" s="18"/>
      <c r="AL1620" s="19"/>
      <c r="AM1620" s="20"/>
      <c r="AN1620" s="20"/>
      <c r="AO1620" s="21"/>
      <c r="AP1620" s="22"/>
    </row>
    <row r="1621" spans="1:42" hidden="1" x14ac:dyDescent="0.35">
      <c r="A1621" t="s">
        <v>845</v>
      </c>
      <c r="B1621" t="s">
        <v>35</v>
      </c>
      <c r="C1621" t="s">
        <v>12</v>
      </c>
      <c r="D1621">
        <v>52815</v>
      </c>
      <c r="F1621" s="7">
        <v>42760</v>
      </c>
      <c r="G1621" t="s">
        <v>102</v>
      </c>
      <c r="H1621">
        <v>1.74</v>
      </c>
      <c r="J1621" t="s">
        <v>12</v>
      </c>
      <c r="K1621">
        <v>52815</v>
      </c>
      <c r="L1621" t="s">
        <v>15</v>
      </c>
      <c r="M1621">
        <f>M1619</f>
        <v>0</v>
      </c>
      <c r="N1621" s="12" t="s">
        <v>249</v>
      </c>
      <c r="R1621" s="13">
        <f>AP1617-R1617-R1619</f>
        <v>0</v>
      </c>
      <c r="S1621" t="e">
        <f t="shared" si="114"/>
        <v>#VALUE!</v>
      </c>
      <c r="T1621"/>
      <c r="U1621"/>
      <c r="V1621" t="e">
        <f>SUMPRODUCT(--($D$2:M1620=M1621), --($B$2:K1620=52815),$H$2:Q1620)</f>
        <v>#VALUE!</v>
      </c>
      <c r="W1621" s="15" t="e">
        <f>T1621/S1621</f>
        <v>#VALUE!</v>
      </c>
      <c r="X1621" s="15" t="e">
        <f>U1621/S1621</f>
        <v>#VALUE!</v>
      </c>
      <c r="Y1621" s="15" t="e">
        <f>V1621/S1621</f>
        <v>#VALUE!</v>
      </c>
      <c r="Z1621" t="s">
        <v>243</v>
      </c>
      <c r="AB1621" t="s">
        <v>244</v>
      </c>
      <c r="AC1621" s="7">
        <f>AC1619</f>
        <v>42759</v>
      </c>
      <c r="AD1621" t="s">
        <v>102</v>
      </c>
      <c r="AF1621" t="str">
        <f>"Cash From "&amp;AI1621</f>
        <v>Cash From Dividend from 0 - Mt - 52815</v>
      </c>
      <c r="AG1621" s="13">
        <f>R1621</f>
        <v>0</v>
      </c>
      <c r="AI1621" t="str">
        <f t="shared" si="115"/>
        <v>Dividend from 0 - Mt - 52815</v>
      </c>
      <c r="AK1621" s="18"/>
      <c r="AL1621" s="19"/>
      <c r="AM1621" s="20"/>
      <c r="AN1621" s="20"/>
      <c r="AO1621" s="21"/>
      <c r="AP1621" s="22"/>
    </row>
    <row r="1622" spans="1:42" hidden="1" x14ac:dyDescent="0.35">
      <c r="A1622" t="s">
        <v>845</v>
      </c>
      <c r="B1622" t="s">
        <v>35</v>
      </c>
      <c r="C1622" t="s">
        <v>12</v>
      </c>
      <c r="D1622">
        <v>52815</v>
      </c>
      <c r="F1622" s="7">
        <v>42760</v>
      </c>
      <c r="G1622" t="s">
        <v>587</v>
      </c>
      <c r="H1622">
        <v>-1.74</v>
      </c>
      <c r="J1622" t="s">
        <v>12</v>
      </c>
      <c r="K1622">
        <v>52815</v>
      </c>
      <c r="L1622" t="s">
        <v>15</v>
      </c>
      <c r="M1622">
        <f>M1619</f>
        <v>0</v>
      </c>
      <c r="S1622" t="e">
        <f t="shared" si="114"/>
        <v>#VALUE!</v>
      </c>
      <c r="T1622"/>
      <c r="U1622"/>
      <c r="V1622" t="e">
        <f>SUMPRODUCT(--($D$2:M1621=M1622), --($B$2:K1621=52815),$H$2:Q1621)</f>
        <v>#VALUE!</v>
      </c>
      <c r="W1622" s="15"/>
      <c r="X1622" s="15"/>
      <c r="Y1622" s="15"/>
      <c r="Z1622" t="s">
        <v>243</v>
      </c>
      <c r="AB1622" t="s">
        <v>244</v>
      </c>
      <c r="AC1622" s="7">
        <f>AC1619</f>
        <v>42759</v>
      </c>
      <c r="AD1622" t="str">
        <f>M1622&amp;" - "&amp;L1622&amp;" - "&amp;J1622&amp;" - "&amp;K1622</f>
        <v>0 - Div - Mt - 52815</v>
      </c>
      <c r="AG1622" s="13">
        <f>-AG1621</f>
        <v>0</v>
      </c>
      <c r="AI1622" t="str">
        <f t="shared" si="115"/>
        <v>Dividend from 0 - Mt - 52815</v>
      </c>
      <c r="AK1622" s="18"/>
      <c r="AL1622" s="19"/>
      <c r="AM1622" s="20"/>
      <c r="AN1622" s="20"/>
      <c r="AO1622" s="21"/>
      <c r="AP1622" s="22"/>
    </row>
    <row r="1623" spans="1:42" hidden="1" x14ac:dyDescent="0.35">
      <c r="A1623" t="s">
        <v>845</v>
      </c>
      <c r="B1623" t="s">
        <v>30</v>
      </c>
      <c r="C1623" t="s">
        <v>12</v>
      </c>
      <c r="D1623">
        <v>112414</v>
      </c>
      <c r="F1623" s="7">
        <v>42760</v>
      </c>
      <c r="G1623" t="s">
        <v>587</v>
      </c>
      <c r="H1623">
        <v>0</v>
      </c>
      <c r="J1623" t="s">
        <v>12</v>
      </c>
      <c r="K1623">
        <v>112414</v>
      </c>
      <c r="L1623" t="s">
        <v>15</v>
      </c>
      <c r="M1623">
        <f>M1622</f>
        <v>0</v>
      </c>
      <c r="N1623" s="12">
        <f>AL1622</f>
        <v>0</v>
      </c>
      <c r="O1623" s="12" t="e">
        <f>LEFT(N1623,(FIND(" ",N1623,1)-1))</f>
        <v>#VALUE!</v>
      </c>
      <c r="P1623" s="12" t="e">
        <f>_xlfn.NUMBERVALUE(O1623)=S1623</f>
        <v>#VALUE!</v>
      </c>
      <c r="S1623" t="e">
        <f t="shared" si="114"/>
        <v>#VALUE!</v>
      </c>
      <c r="T1623"/>
      <c r="U1623"/>
      <c r="V1623" t="e">
        <f>SUMPRODUCT(--($D$2:M1622=M1623), --($B$2:K1622=52815),$H$2:Q1622)</f>
        <v>#VALUE!</v>
      </c>
      <c r="W1623" s="15"/>
      <c r="X1623" s="15"/>
      <c r="Y1623" s="15"/>
      <c r="Z1623" t="s">
        <v>243</v>
      </c>
      <c r="AB1623" t="s">
        <v>244</v>
      </c>
      <c r="AC1623" s="7">
        <f>AC1622</f>
        <v>42759</v>
      </c>
      <c r="AD1623" t="str">
        <f>M1623&amp;" - "&amp;L1623&amp;" - "&amp;J1623&amp;" - "&amp;K1623</f>
        <v>0 - Div - Mt - 112414</v>
      </c>
      <c r="AG1623" s="13">
        <f>-AG1622</f>
        <v>0</v>
      </c>
      <c r="AI1623" t="str">
        <f t="shared" si="115"/>
        <v>Dividend from 0 - Mt - 112414</v>
      </c>
      <c r="AK1623" s="18"/>
      <c r="AL1623" s="19"/>
      <c r="AM1623" s="20"/>
      <c r="AN1623" s="20"/>
      <c r="AO1623" s="21"/>
      <c r="AP1623" s="22"/>
    </row>
    <row r="1624" spans="1:42" hidden="1" x14ac:dyDescent="0.35">
      <c r="A1624" t="s">
        <v>845</v>
      </c>
      <c r="B1624" t="s">
        <v>30</v>
      </c>
      <c r="C1624" t="s">
        <v>12</v>
      </c>
      <c r="D1624">
        <v>112414</v>
      </c>
      <c r="F1624" s="7">
        <v>42760</v>
      </c>
      <c r="G1624" t="s">
        <v>102</v>
      </c>
      <c r="H1624">
        <v>0</v>
      </c>
      <c r="J1624" t="s">
        <v>12</v>
      </c>
      <c r="K1624">
        <v>112414</v>
      </c>
      <c r="L1624" t="s">
        <v>15</v>
      </c>
      <c r="M1624" t="s">
        <v>30</v>
      </c>
      <c r="N1624" s="12" t="s">
        <v>249</v>
      </c>
      <c r="R1624" s="13" t="e">
        <f>ROUND(IF(K1624=112414,W1624,IF(K1624=22115,X1624,Y1624))*AP1624,2)</f>
        <v>#VALUE!</v>
      </c>
      <c r="S1624" t="e">
        <f t="shared" si="114"/>
        <v>#VALUE!</v>
      </c>
      <c r="T1624"/>
      <c r="U1624"/>
      <c r="V1624" t="e">
        <f>SUMPRODUCT(--($D$2:M1623=M1624), --($B$2:K1623=52815),$H$2:Q1623)</f>
        <v>#VALUE!</v>
      </c>
      <c r="W1624" s="15" t="e">
        <f>T1624/S1624</f>
        <v>#VALUE!</v>
      </c>
      <c r="X1624" s="15" t="e">
        <f>U1624/S1624</f>
        <v>#VALUE!</v>
      </c>
      <c r="Y1624" s="15" t="e">
        <f>V1624/S1624</f>
        <v>#VALUE!</v>
      </c>
      <c r="Z1624" t="s">
        <v>243</v>
      </c>
      <c r="AB1624" t="s">
        <v>244</v>
      </c>
      <c r="AC1624" s="7">
        <f>AK1624</f>
        <v>42760</v>
      </c>
      <c r="AD1624" t="s">
        <v>102</v>
      </c>
      <c r="AF1624" t="str">
        <f>"Cash From "&amp;AI1624</f>
        <v>Cash From Dividend from CSCO - Mt - 112414</v>
      </c>
      <c r="AG1624" s="13" t="e">
        <f>R1624</f>
        <v>#VALUE!</v>
      </c>
      <c r="AI1624" t="str">
        <f t="shared" si="115"/>
        <v>Dividend from CSCO - Mt - 112414</v>
      </c>
      <c r="AK1624" s="18">
        <v>42760</v>
      </c>
      <c r="AL1624" s="19" t="s">
        <v>538</v>
      </c>
      <c r="AM1624" s="20" t="s">
        <v>328</v>
      </c>
      <c r="AN1624" s="20" t="s">
        <v>329</v>
      </c>
      <c r="AO1624" s="21" t="s">
        <v>329</v>
      </c>
      <c r="AP1624" s="22">
        <v>2.99</v>
      </c>
    </row>
    <row r="1625" spans="1:42" hidden="1" x14ac:dyDescent="0.35">
      <c r="A1625" t="s">
        <v>845</v>
      </c>
      <c r="B1625" t="s">
        <v>35</v>
      </c>
      <c r="C1625" t="s">
        <v>12</v>
      </c>
      <c r="D1625">
        <v>112414</v>
      </c>
      <c r="F1625" s="7">
        <v>42760</v>
      </c>
      <c r="G1625" t="s">
        <v>587</v>
      </c>
      <c r="H1625">
        <v>0</v>
      </c>
      <c r="J1625" t="s">
        <v>12</v>
      </c>
      <c r="K1625">
        <v>112414</v>
      </c>
      <c r="L1625" t="s">
        <v>15</v>
      </c>
      <c r="M1625" t="str">
        <f>M1624</f>
        <v>CSCO</v>
      </c>
      <c r="N1625" s="12" t="str">
        <f>AL1624</f>
        <v>11.5000 SHRS CISCO SYSTEMS INC RD 01/06 PD 01/25/17</v>
      </c>
      <c r="O1625" s="12" t="str">
        <f>LEFT(N1625,(FIND(" ",N1625,1)-1))</f>
        <v>11.5000</v>
      </c>
      <c r="P1625" s="12" t="e">
        <f>_xlfn.NUMBERVALUE(O1625)=S1625</f>
        <v>#VALUE!</v>
      </c>
      <c r="S1625" t="e">
        <f t="shared" si="114"/>
        <v>#VALUE!</v>
      </c>
      <c r="T1625"/>
      <c r="U1625"/>
      <c r="V1625" t="e">
        <f>SUMPRODUCT(--($D$2:M1624=M1625), --($B$2:K1624=52815),$H$2:Q1624)</f>
        <v>#VALUE!</v>
      </c>
      <c r="W1625" s="15"/>
      <c r="X1625" s="15"/>
      <c r="Y1625" s="15"/>
      <c r="Z1625" t="s">
        <v>243</v>
      </c>
      <c r="AB1625" t="s">
        <v>244</v>
      </c>
      <c r="AC1625" s="7">
        <f>AC1624</f>
        <v>42760</v>
      </c>
      <c r="AD1625" t="str">
        <f>M1625&amp;" - "&amp;L1625&amp;" - "&amp;J1625&amp;" - "&amp;K1625</f>
        <v>CSCO - Div - Mt - 112414</v>
      </c>
      <c r="AG1625" s="13" t="e">
        <f>-AG1624</f>
        <v>#VALUE!</v>
      </c>
      <c r="AI1625" t="str">
        <f t="shared" si="115"/>
        <v>Dividend from CSCO - Mt - 112414</v>
      </c>
      <c r="AK1625" s="18"/>
      <c r="AL1625" s="19"/>
      <c r="AM1625" s="20"/>
      <c r="AN1625" s="20"/>
      <c r="AO1625" s="21"/>
      <c r="AP1625" s="22"/>
    </row>
    <row r="1626" spans="1:42" hidden="1" x14ac:dyDescent="0.35">
      <c r="A1626" t="s">
        <v>845</v>
      </c>
      <c r="B1626" t="s">
        <v>35</v>
      </c>
      <c r="C1626" t="s">
        <v>12</v>
      </c>
      <c r="D1626">
        <v>112414</v>
      </c>
      <c r="F1626" s="7">
        <v>42760</v>
      </c>
      <c r="G1626" t="s">
        <v>102</v>
      </c>
      <c r="H1626">
        <v>0</v>
      </c>
      <c r="J1626" t="s">
        <v>12</v>
      </c>
      <c r="K1626">
        <v>112414</v>
      </c>
      <c r="L1626" t="s">
        <v>15</v>
      </c>
      <c r="M1626" t="s">
        <v>35</v>
      </c>
      <c r="N1626" s="12" t="s">
        <v>249</v>
      </c>
      <c r="R1626" s="13" t="e">
        <f>ROUND(IF(K1626=112414,W1626,IF(K1626=22115,X1626,Y1626))*AP1626,2)</f>
        <v>#VALUE!</v>
      </c>
      <c r="S1626" t="e">
        <f t="shared" si="114"/>
        <v>#VALUE!</v>
      </c>
      <c r="T1626"/>
      <c r="U1626"/>
      <c r="V1626" t="e">
        <f>SUMPRODUCT(--($D$2:M1625=M1626), --($B$2:K1625=52815),$H$2:Q1625)</f>
        <v>#VALUE!</v>
      </c>
      <c r="W1626" s="15" t="e">
        <f>T1626/S1626</f>
        <v>#VALUE!</v>
      </c>
      <c r="X1626" s="15" t="e">
        <f>U1626/S1626</f>
        <v>#VALUE!</v>
      </c>
      <c r="Y1626" s="15" t="e">
        <f>V1626/S1626</f>
        <v>#VALUE!</v>
      </c>
      <c r="Z1626" t="s">
        <v>243</v>
      </c>
      <c r="AB1626" t="s">
        <v>244</v>
      </c>
      <c r="AC1626" s="7">
        <f>AK1626</f>
        <v>42760</v>
      </c>
      <c r="AD1626" t="s">
        <v>102</v>
      </c>
      <c r="AF1626" t="str">
        <f>"Cash From "&amp;AI1626</f>
        <v>Cash From Dividend from IDCC - Mt - 112414</v>
      </c>
      <c r="AG1626" s="13" t="e">
        <f>R1626</f>
        <v>#VALUE!</v>
      </c>
      <c r="AI1626" t="str">
        <f t="shared" si="115"/>
        <v>Dividend from IDCC - Mt - 112414</v>
      </c>
      <c r="AK1626" s="18">
        <v>42760</v>
      </c>
      <c r="AL1626" s="19" t="s">
        <v>539</v>
      </c>
      <c r="AM1626" s="20" t="s">
        <v>328</v>
      </c>
      <c r="AN1626" s="20" t="s">
        <v>329</v>
      </c>
      <c r="AO1626" s="21" t="s">
        <v>329</v>
      </c>
      <c r="AP1626" s="22">
        <v>1.74</v>
      </c>
    </row>
    <row r="1627" spans="1:42" hidden="1" x14ac:dyDescent="0.35">
      <c r="A1627" t="s">
        <v>845</v>
      </c>
      <c r="B1627" t="s">
        <v>90</v>
      </c>
      <c r="C1627" t="s">
        <v>13</v>
      </c>
      <c r="D1627">
        <v>40716</v>
      </c>
      <c r="F1627" s="7">
        <v>42760</v>
      </c>
      <c r="G1627" t="s">
        <v>210</v>
      </c>
      <c r="H1627">
        <v>7</v>
      </c>
      <c r="J1627" t="s">
        <v>13</v>
      </c>
      <c r="K1627">
        <v>40716</v>
      </c>
      <c r="L1627" t="s">
        <v>15</v>
      </c>
      <c r="M1627" t="s">
        <v>90</v>
      </c>
      <c r="N1627" s="12" t="s">
        <v>249</v>
      </c>
      <c r="O1627" s="12">
        <v>7</v>
      </c>
      <c r="P1627" s="46">
        <v>42760</v>
      </c>
      <c r="S1627"/>
      <c r="T1627"/>
      <c r="U1627"/>
      <c r="V1627"/>
      <c r="W1627" s="15"/>
      <c r="X1627" s="15"/>
      <c r="Y1627" s="15"/>
      <c r="Z1627" t="s">
        <v>243</v>
      </c>
      <c r="AB1627" t="s">
        <v>244</v>
      </c>
      <c r="AC1627" s="7">
        <f>P1627</f>
        <v>42760</v>
      </c>
      <c r="AD1627" t="s">
        <v>210</v>
      </c>
      <c r="AF1627" t="str">
        <f>"Cash From "&amp;AI1627</f>
        <v>Cash From Dividend from BKE - Rh - 40716</v>
      </c>
      <c r="AG1627" s="13">
        <f>O1627</f>
        <v>7</v>
      </c>
      <c r="AI1627" t="str">
        <f t="shared" si="115"/>
        <v>Dividend from BKE - Rh - 40716</v>
      </c>
      <c r="AK1627" s="18"/>
      <c r="AL1627" s="19"/>
      <c r="AM1627" s="20"/>
      <c r="AN1627" s="20"/>
      <c r="AO1627" s="21"/>
      <c r="AP1627" s="22">
        <v>2.58</v>
      </c>
    </row>
    <row r="1628" spans="1:42" hidden="1" x14ac:dyDescent="0.35">
      <c r="A1628" t="s">
        <v>845</v>
      </c>
      <c r="B1628" t="s">
        <v>90</v>
      </c>
      <c r="C1628" t="s">
        <v>13</v>
      </c>
      <c r="D1628">
        <v>40716</v>
      </c>
      <c r="F1628" s="7">
        <v>42760</v>
      </c>
      <c r="G1628" t="s">
        <v>587</v>
      </c>
      <c r="H1628">
        <v>-7</v>
      </c>
      <c r="J1628" t="s">
        <v>13</v>
      </c>
      <c r="K1628">
        <v>40716</v>
      </c>
      <c r="L1628" t="s">
        <v>15</v>
      </c>
      <c r="M1628" t="str">
        <f>M1627</f>
        <v>BKE</v>
      </c>
      <c r="S1628"/>
      <c r="T1628"/>
      <c r="U1628"/>
      <c r="V1628"/>
      <c r="W1628" s="15"/>
      <c r="X1628" s="15"/>
      <c r="Y1628" s="15"/>
      <c r="Z1628" t="s">
        <v>243</v>
      </c>
      <c r="AB1628" t="s">
        <v>244</v>
      </c>
      <c r="AC1628" s="7">
        <f>AC1627</f>
        <v>42760</v>
      </c>
      <c r="AD1628" t="str">
        <f>M1628&amp;" - "&amp;L1628&amp;" - "&amp;J1628&amp;" - "&amp;K1628</f>
        <v>BKE - Div - Rh - 40716</v>
      </c>
      <c r="AG1628" s="13">
        <f>-AG1627</f>
        <v>-7</v>
      </c>
      <c r="AI1628" t="str">
        <f t="shared" si="115"/>
        <v>Dividend from BKE - Rh - 40716</v>
      </c>
      <c r="AK1628" s="35"/>
      <c r="AL1628" s="35"/>
      <c r="AM1628" s="35"/>
      <c r="AN1628" s="35"/>
      <c r="AO1628" s="35"/>
      <c r="AP1628" s="35"/>
    </row>
    <row r="1629" spans="1:42" hidden="1" x14ac:dyDescent="0.35">
      <c r="A1629" t="s">
        <v>317</v>
      </c>
      <c r="C1629" t="s">
        <v>13</v>
      </c>
      <c r="F1629" s="7">
        <v>42768</v>
      </c>
      <c r="G1629" t="s">
        <v>101</v>
      </c>
      <c r="H1629">
        <v>30.29</v>
      </c>
      <c r="S1629"/>
      <c r="T1629"/>
      <c r="U1629"/>
      <c r="V1629"/>
      <c r="W1629" s="15"/>
      <c r="X1629" s="15"/>
      <c r="Y1629" s="15"/>
      <c r="Z1629" t="s">
        <v>243</v>
      </c>
      <c r="AB1629" t="s">
        <v>244</v>
      </c>
      <c r="AC1629" s="7">
        <f>AC1628</f>
        <v>42760</v>
      </c>
      <c r="AD1629" t="s">
        <v>101</v>
      </c>
      <c r="AG1629" s="13">
        <f>-AG1628</f>
        <v>7</v>
      </c>
      <c r="AI1629" t="s">
        <v>318</v>
      </c>
      <c r="AK1629" s="35"/>
      <c r="AL1629" s="35"/>
      <c r="AM1629" s="35"/>
      <c r="AN1629" s="35"/>
      <c r="AO1629" s="35"/>
      <c r="AP1629" s="35"/>
    </row>
    <row r="1630" spans="1:42" hidden="1" x14ac:dyDescent="0.35">
      <c r="A1630" t="s">
        <v>317</v>
      </c>
      <c r="C1630" t="s">
        <v>13</v>
      </c>
      <c r="F1630" s="7">
        <v>42768</v>
      </c>
      <c r="G1630" t="s">
        <v>210</v>
      </c>
      <c r="H1630">
        <v>-30.29</v>
      </c>
      <c r="O1630" s="12">
        <v>30.29</v>
      </c>
      <c r="P1630" s="46">
        <v>42768</v>
      </c>
      <c r="S1630"/>
      <c r="T1630"/>
      <c r="U1630"/>
      <c r="V1630"/>
      <c r="W1630" s="15"/>
      <c r="X1630" s="15"/>
      <c r="Y1630" s="15"/>
      <c r="Z1630" t="s">
        <v>243</v>
      </c>
      <c r="AB1630" t="s">
        <v>244</v>
      </c>
      <c r="AC1630" s="7">
        <f>P1630</f>
        <v>42768</v>
      </c>
      <c r="AD1630" t="s">
        <v>210</v>
      </c>
      <c r="AF1630" t="s">
        <v>317</v>
      </c>
      <c r="AG1630" s="13">
        <f>-O1630</f>
        <v>-30.29</v>
      </c>
      <c r="AI1630" t="s">
        <v>318</v>
      </c>
      <c r="AK1630" s="35"/>
      <c r="AL1630" s="35"/>
      <c r="AM1630" s="35"/>
      <c r="AN1630" s="35"/>
      <c r="AO1630" s="35"/>
      <c r="AP1630" s="35"/>
    </row>
    <row r="1631" spans="1:42" hidden="1" x14ac:dyDescent="0.35">
      <c r="A1631" t="s">
        <v>317</v>
      </c>
      <c r="C1631" t="s">
        <v>12</v>
      </c>
      <c r="F1631" s="7">
        <v>42775</v>
      </c>
      <c r="G1631" t="s">
        <v>101</v>
      </c>
      <c r="H1631">
        <v>4.7300000000000004</v>
      </c>
      <c r="S1631"/>
      <c r="T1631"/>
      <c r="U1631"/>
      <c r="V1631"/>
      <c r="W1631" s="15"/>
      <c r="X1631" s="15"/>
      <c r="Y1631" s="15"/>
      <c r="Z1631" t="s">
        <v>243</v>
      </c>
      <c r="AB1631" t="s">
        <v>244</v>
      </c>
      <c r="AC1631" s="7">
        <f>AC1630</f>
        <v>42768</v>
      </c>
      <c r="AD1631" t="s">
        <v>101</v>
      </c>
      <c r="AG1631" s="13">
        <f>-AG1630</f>
        <v>30.29</v>
      </c>
      <c r="AI1631" t="s">
        <v>318</v>
      </c>
      <c r="AK1631" s="18"/>
      <c r="AL1631" s="19"/>
      <c r="AM1631" s="20"/>
      <c r="AN1631" s="20"/>
      <c r="AO1631" s="21"/>
      <c r="AP1631" s="22"/>
    </row>
    <row r="1632" spans="1:42" hidden="1" x14ac:dyDescent="0.35">
      <c r="A1632" t="s">
        <v>317</v>
      </c>
      <c r="C1632" t="s">
        <v>12</v>
      </c>
      <c r="F1632" s="7">
        <v>42775</v>
      </c>
      <c r="G1632" t="s">
        <v>102</v>
      </c>
      <c r="H1632">
        <v>-4.7300000000000004</v>
      </c>
      <c r="S1632"/>
      <c r="T1632"/>
      <c r="U1632"/>
      <c r="V1632"/>
      <c r="W1632" s="15"/>
      <c r="X1632" s="15"/>
      <c r="Y1632" s="15"/>
      <c r="Z1632" t="s">
        <v>243</v>
      </c>
      <c r="AB1632" t="s">
        <v>244</v>
      </c>
      <c r="AC1632" s="7">
        <f>AK1632</f>
        <v>42775</v>
      </c>
      <c r="AD1632" t="s">
        <v>102</v>
      </c>
      <c r="AF1632" t="s">
        <v>317</v>
      </c>
      <c r="AG1632" s="13">
        <f>AP1632</f>
        <v>-4.7300000000000004</v>
      </c>
      <c r="AI1632" t="s">
        <v>318</v>
      </c>
      <c r="AK1632" s="18">
        <v>42775</v>
      </c>
      <c r="AL1632" s="19" t="s">
        <v>344</v>
      </c>
      <c r="AM1632" s="20" t="s">
        <v>345</v>
      </c>
      <c r="AN1632" s="20" t="s">
        <v>329</v>
      </c>
      <c r="AO1632" s="21" t="s">
        <v>329</v>
      </c>
      <c r="AP1632" s="22">
        <v>-4.7300000000000004</v>
      </c>
    </row>
    <row r="1633" spans="1:43" hidden="1" x14ac:dyDescent="0.35">
      <c r="A1633" t="s">
        <v>849</v>
      </c>
      <c r="B1633" t="s">
        <v>36</v>
      </c>
      <c r="C1633" t="s">
        <v>12</v>
      </c>
      <c r="D1633">
        <v>52815</v>
      </c>
      <c r="E1633"/>
      <c r="F1633" s="7">
        <v>42779</v>
      </c>
      <c r="G1633" t="s">
        <v>102</v>
      </c>
      <c r="H1633">
        <v>442.06</v>
      </c>
      <c r="J1633" t="s">
        <v>12</v>
      </c>
      <c r="K1633">
        <v>52815</v>
      </c>
      <c r="M1633" t="s">
        <v>36</v>
      </c>
      <c r="N1633" s="12" t="s">
        <v>249</v>
      </c>
      <c r="Q1633"/>
      <c r="Z1633" t="s">
        <v>243</v>
      </c>
      <c r="AB1633" t="s">
        <v>244</v>
      </c>
      <c r="AC1633" s="7">
        <v>42779</v>
      </c>
      <c r="AD1633" t="s">
        <v>102</v>
      </c>
      <c r="AF1633" t="s">
        <v>543</v>
      </c>
      <c r="AG1633" s="13">
        <v>442.06</v>
      </c>
      <c r="AI1633" t="s">
        <v>540</v>
      </c>
      <c r="AK1633" s="27"/>
      <c r="AL1633" s="28">
        <v>-339.20000000000005</v>
      </c>
      <c r="AM1633" s="29"/>
      <c r="AN1633" s="29"/>
      <c r="AO1633" s="26"/>
      <c r="AP1633" s="26"/>
      <c r="AQ1633" s="25"/>
    </row>
    <row r="1634" spans="1:43" hidden="1" x14ac:dyDescent="0.35">
      <c r="A1634" t="s">
        <v>849</v>
      </c>
      <c r="B1634" t="s">
        <v>36</v>
      </c>
      <c r="C1634" t="s">
        <v>12</v>
      </c>
      <c r="D1634">
        <v>52815</v>
      </c>
      <c r="E1634"/>
      <c r="F1634" s="7">
        <v>42779</v>
      </c>
      <c r="G1634" t="s">
        <v>630</v>
      </c>
      <c r="H1634">
        <v>0</v>
      </c>
      <c r="J1634" t="s">
        <v>12</v>
      </c>
      <c r="K1634">
        <v>52815</v>
      </c>
      <c r="L1634" t="s">
        <v>20</v>
      </c>
      <c r="M1634" t="s">
        <v>36</v>
      </c>
      <c r="Q1634"/>
      <c r="S1634"/>
      <c r="T1634"/>
      <c r="U1634"/>
      <c r="W1634" s="15"/>
      <c r="X1634" s="15"/>
      <c r="Y1634" s="15"/>
      <c r="Z1634" t="s">
        <v>243</v>
      </c>
      <c r="AB1634" t="s">
        <v>244</v>
      </c>
      <c r="AC1634" s="7">
        <v>42779</v>
      </c>
      <c r="AD1634" t="s">
        <v>217</v>
      </c>
      <c r="AG1634" s="13">
        <v>0</v>
      </c>
      <c r="AI1634" t="s">
        <v>540</v>
      </c>
      <c r="AK1634" s="27"/>
      <c r="AL1634" s="28">
        <v>338.85</v>
      </c>
      <c r="AM1634" s="29"/>
      <c r="AN1634" s="29"/>
      <c r="AO1634" s="26"/>
      <c r="AP1634" s="26"/>
      <c r="AQ1634" s="25"/>
    </row>
    <row r="1635" spans="1:43" hidden="1" x14ac:dyDescent="0.35">
      <c r="A1635" t="s">
        <v>849</v>
      </c>
      <c r="B1635" t="s">
        <v>36</v>
      </c>
      <c r="C1635" t="s">
        <v>12</v>
      </c>
      <c r="D1635">
        <v>52815</v>
      </c>
      <c r="E1635"/>
      <c r="F1635" s="7">
        <v>42779</v>
      </c>
      <c r="G1635" t="s">
        <v>631</v>
      </c>
      <c r="H1635">
        <v>0</v>
      </c>
      <c r="J1635" t="s">
        <v>12</v>
      </c>
      <c r="K1635">
        <v>52815</v>
      </c>
      <c r="L1635" t="s">
        <v>21</v>
      </c>
      <c r="M1635" t="s">
        <v>36</v>
      </c>
      <c r="Q1635"/>
      <c r="S1635"/>
      <c r="T1635"/>
      <c r="U1635"/>
      <c r="W1635" s="15"/>
      <c r="X1635" s="15"/>
      <c r="Y1635" s="15"/>
      <c r="Z1635" t="s">
        <v>243</v>
      </c>
      <c r="AB1635" t="s">
        <v>244</v>
      </c>
      <c r="AC1635" s="7">
        <v>42779</v>
      </c>
      <c r="AD1635" t="s">
        <v>218</v>
      </c>
      <c r="AG1635" s="13">
        <v>0</v>
      </c>
      <c r="AI1635" t="s">
        <v>540</v>
      </c>
      <c r="AK1635" s="27"/>
      <c r="AL1635" s="28">
        <v>0.35</v>
      </c>
      <c r="AM1635" s="29"/>
      <c r="AN1635" s="29"/>
      <c r="AO1635" s="26"/>
      <c r="AP1635" s="26"/>
      <c r="AQ1635" s="25"/>
    </row>
    <row r="1636" spans="1:43" hidden="1" x14ac:dyDescent="0.35">
      <c r="A1636" t="s">
        <v>849</v>
      </c>
      <c r="B1636" t="s">
        <v>36</v>
      </c>
      <c r="C1636" t="s">
        <v>12</v>
      </c>
      <c r="D1636">
        <v>52815</v>
      </c>
      <c r="E1636"/>
      <c r="F1636" s="7">
        <v>42779</v>
      </c>
      <c r="G1636" t="s">
        <v>818</v>
      </c>
      <c r="H1636">
        <v>-0.35</v>
      </c>
      <c r="J1636" t="s">
        <v>12</v>
      </c>
      <c r="K1636">
        <v>52815</v>
      </c>
      <c r="L1636" t="s">
        <v>589</v>
      </c>
      <c r="M1636" t="s">
        <v>36</v>
      </c>
      <c r="Q1636"/>
      <c r="S1636"/>
      <c r="T1636"/>
      <c r="U1636"/>
      <c r="W1636" s="15"/>
      <c r="X1636" s="15"/>
      <c r="Y1636" s="15"/>
      <c r="Z1636" t="s">
        <v>243</v>
      </c>
      <c r="AB1636" t="s">
        <v>244</v>
      </c>
      <c r="AC1636" s="7">
        <v>42779</v>
      </c>
      <c r="AD1636" t="s">
        <v>621</v>
      </c>
      <c r="AG1636" s="13">
        <v>-0.35</v>
      </c>
      <c r="AI1636" t="s">
        <v>540</v>
      </c>
      <c r="AK1636" s="34">
        <v>338.65</v>
      </c>
      <c r="AL1636" s="35" t="s">
        <v>542</v>
      </c>
      <c r="AM1636" s="35"/>
      <c r="AN1636" s="35"/>
      <c r="AO1636" s="50">
        <v>326.20999999999998</v>
      </c>
      <c r="AP1636" s="26"/>
      <c r="AQ1636" s="25"/>
    </row>
    <row r="1637" spans="1:43" hidden="1" x14ac:dyDescent="0.35">
      <c r="A1637" t="s">
        <v>849</v>
      </c>
      <c r="B1637" t="s">
        <v>36</v>
      </c>
      <c r="C1637" t="s">
        <v>12</v>
      </c>
      <c r="D1637">
        <v>52815</v>
      </c>
      <c r="E1637"/>
      <c r="F1637" s="7">
        <v>42779</v>
      </c>
      <c r="G1637" t="s">
        <v>143</v>
      </c>
      <c r="H1637">
        <v>-102.85999999999999</v>
      </c>
      <c r="J1637" t="s">
        <v>12</v>
      </c>
      <c r="K1637">
        <v>52815</v>
      </c>
      <c r="M1637" t="s">
        <v>36</v>
      </c>
      <c r="Q1637"/>
      <c r="S1637"/>
      <c r="T1637"/>
      <c r="U1637"/>
      <c r="W1637" s="15"/>
      <c r="X1637" s="15"/>
      <c r="Y1637" s="15"/>
      <c r="Z1637" t="s">
        <v>243</v>
      </c>
      <c r="AB1637" t="s">
        <v>244</v>
      </c>
      <c r="AC1637" s="7">
        <v>42779</v>
      </c>
      <c r="AD1637" t="s">
        <v>143</v>
      </c>
      <c r="AG1637" s="13">
        <f>-(AG1640+AG1635+AG1636)</f>
        <v>442.41</v>
      </c>
      <c r="AI1637" t="s">
        <v>540</v>
      </c>
      <c r="AK1637" s="34">
        <v>0.35</v>
      </c>
      <c r="AL1637" s="35" t="s">
        <v>624</v>
      </c>
      <c r="AM1637" s="35"/>
      <c r="AN1637" s="35"/>
      <c r="AO1637" s="50">
        <v>0.33</v>
      </c>
      <c r="AP1637" s="26"/>
      <c r="AQ1637" s="25"/>
    </row>
    <row r="1638" spans="1:43" hidden="1" x14ac:dyDescent="0.35">
      <c r="A1638" t="s">
        <v>849</v>
      </c>
      <c r="B1638" t="s">
        <v>36</v>
      </c>
      <c r="C1638" t="s">
        <v>12</v>
      </c>
      <c r="D1638">
        <v>52815</v>
      </c>
      <c r="E1638">
        <v>-19.22</v>
      </c>
      <c r="F1638" s="7">
        <v>42779</v>
      </c>
      <c r="G1638" t="s">
        <v>702</v>
      </c>
      <c r="H1638">
        <v>-338.85</v>
      </c>
      <c r="J1638" t="s">
        <v>12</v>
      </c>
      <c r="K1638">
        <v>52815</v>
      </c>
      <c r="L1638" t="s">
        <v>14</v>
      </c>
      <c r="M1638" t="s">
        <v>36</v>
      </c>
      <c r="Q1638">
        <v>-19.22</v>
      </c>
      <c r="S1638"/>
      <c r="T1638"/>
      <c r="U1638"/>
      <c r="W1638" s="15"/>
      <c r="X1638" s="15"/>
      <c r="Y1638" s="15"/>
      <c r="Z1638" t="s">
        <v>243</v>
      </c>
      <c r="AB1638" t="s">
        <v>244</v>
      </c>
      <c r="AC1638" s="7">
        <v>42779</v>
      </c>
      <c r="AD1638" t="s">
        <v>216</v>
      </c>
      <c r="AG1638" s="13">
        <v>-338.85</v>
      </c>
      <c r="AI1638" t="s">
        <v>540</v>
      </c>
      <c r="AK1638" s="34">
        <v>-339.20000000000005</v>
      </c>
      <c r="AL1638" s="35" t="s">
        <v>102</v>
      </c>
      <c r="AM1638" s="35"/>
      <c r="AN1638" s="35" t="s">
        <v>541</v>
      </c>
      <c r="AO1638" s="50">
        <v>-326.43</v>
      </c>
      <c r="AP1638" s="26"/>
      <c r="AQ1638" s="25"/>
    </row>
    <row r="1639" spans="1:43" hidden="1" x14ac:dyDescent="0.35">
      <c r="A1639" t="s">
        <v>317</v>
      </c>
      <c r="C1639" t="s">
        <v>12</v>
      </c>
      <c r="F1639" s="7">
        <v>42782</v>
      </c>
      <c r="G1639" t="s">
        <v>101</v>
      </c>
      <c r="H1639">
        <v>442.06</v>
      </c>
      <c r="S1639"/>
      <c r="T1639"/>
      <c r="U1639"/>
      <c r="V1639"/>
      <c r="W1639" s="15"/>
      <c r="X1639" s="15"/>
      <c r="Y1639" s="15"/>
      <c r="Z1639" t="s">
        <v>243</v>
      </c>
      <c r="AB1639" t="s">
        <v>244</v>
      </c>
      <c r="AC1639" s="7">
        <f>AC1638</f>
        <v>42779</v>
      </c>
      <c r="AD1639" t="s">
        <v>101</v>
      </c>
      <c r="AG1639" s="13">
        <f>-AG1638</f>
        <v>338.85</v>
      </c>
      <c r="AI1639" t="s">
        <v>318</v>
      </c>
      <c r="AK1639" s="18"/>
      <c r="AL1639" s="19"/>
      <c r="AM1639" s="20"/>
      <c r="AN1639" s="20"/>
      <c r="AO1639" s="21"/>
      <c r="AP1639" s="22"/>
    </row>
    <row r="1640" spans="1:43" hidden="1" x14ac:dyDescent="0.35">
      <c r="A1640" t="s">
        <v>317</v>
      </c>
      <c r="C1640" t="s">
        <v>12</v>
      </c>
      <c r="F1640" s="7">
        <v>42782</v>
      </c>
      <c r="G1640" t="s">
        <v>102</v>
      </c>
      <c r="H1640">
        <v>-442.06</v>
      </c>
      <c r="S1640"/>
      <c r="T1640"/>
      <c r="U1640"/>
      <c r="V1640"/>
      <c r="W1640" s="15"/>
      <c r="X1640" s="15"/>
      <c r="Y1640" s="15"/>
      <c r="Z1640" t="s">
        <v>243</v>
      </c>
      <c r="AB1640" t="s">
        <v>244</v>
      </c>
      <c r="AC1640" s="7">
        <f>AK1640</f>
        <v>42782</v>
      </c>
      <c r="AD1640" t="s">
        <v>102</v>
      </c>
      <c r="AF1640" t="s">
        <v>317</v>
      </c>
      <c r="AG1640" s="13">
        <f>AP1640</f>
        <v>-442.06</v>
      </c>
      <c r="AI1640" t="s">
        <v>318</v>
      </c>
      <c r="AK1640" s="18">
        <v>42782</v>
      </c>
      <c r="AL1640" s="19" t="s">
        <v>344</v>
      </c>
      <c r="AM1640" s="20" t="s">
        <v>345</v>
      </c>
      <c r="AN1640" s="20" t="s">
        <v>329</v>
      </c>
      <c r="AO1640" s="21" t="s">
        <v>329</v>
      </c>
      <c r="AP1640" s="22">
        <v>-442.06</v>
      </c>
    </row>
    <row r="1641" spans="1:43" hidden="1" x14ac:dyDescent="0.35">
      <c r="A1641" t="s">
        <v>845</v>
      </c>
      <c r="B1641" t="s">
        <v>95</v>
      </c>
      <c r="C1641" t="s">
        <v>13</v>
      </c>
      <c r="D1641">
        <v>40716</v>
      </c>
      <c r="F1641" s="7">
        <v>42782</v>
      </c>
      <c r="G1641" t="s">
        <v>210</v>
      </c>
      <c r="H1641">
        <v>1.1399999999999999</v>
      </c>
      <c r="J1641" t="s">
        <v>13</v>
      </c>
      <c r="K1641">
        <v>40716</v>
      </c>
      <c r="L1641" t="s">
        <v>15</v>
      </c>
      <c r="M1641" t="s">
        <v>95</v>
      </c>
      <c r="N1641" s="12" t="s">
        <v>249</v>
      </c>
      <c r="O1641" s="12">
        <v>1.1399999999999999</v>
      </c>
      <c r="P1641" s="46">
        <v>42782</v>
      </c>
      <c r="S1641"/>
      <c r="T1641"/>
      <c r="U1641"/>
      <c r="V1641"/>
      <c r="W1641" s="15"/>
      <c r="X1641" s="15"/>
      <c r="Y1641" s="15"/>
      <c r="Z1641" t="s">
        <v>243</v>
      </c>
      <c r="AB1641" t="s">
        <v>244</v>
      </c>
      <c r="AC1641" s="7">
        <f>P1641</f>
        <v>42782</v>
      </c>
      <c r="AD1641" t="s">
        <v>210</v>
      </c>
      <c r="AF1641" t="str">
        <f>"Cash From "&amp;AI1641</f>
        <v>Cash From Dividend from AAPL - Rh - 40716</v>
      </c>
      <c r="AG1641" s="13">
        <f>O1641</f>
        <v>1.1399999999999999</v>
      </c>
      <c r="AI1641" t="str">
        <f t="shared" ref="AI1641:AI1648" si="116">"Dividend from "&amp;M1641&amp;" - "&amp;J1641&amp;" - "&amp;K1641</f>
        <v>Dividend from AAPL - Rh - 40716</v>
      </c>
      <c r="AK1641" s="18"/>
      <c r="AL1641" s="19"/>
      <c r="AM1641" s="20"/>
      <c r="AN1641" s="20"/>
      <c r="AO1641" s="21"/>
      <c r="AP1641" s="22">
        <v>2.58</v>
      </c>
    </row>
    <row r="1642" spans="1:43" hidden="1" x14ac:dyDescent="0.35">
      <c r="A1642" t="s">
        <v>845</v>
      </c>
      <c r="B1642" t="s">
        <v>95</v>
      </c>
      <c r="C1642" t="s">
        <v>13</v>
      </c>
      <c r="D1642">
        <v>40716</v>
      </c>
      <c r="F1642" s="7">
        <v>42782</v>
      </c>
      <c r="G1642" t="s">
        <v>587</v>
      </c>
      <c r="H1642">
        <v>-1.1399999999999999</v>
      </c>
      <c r="J1642" t="s">
        <v>13</v>
      </c>
      <c r="K1642">
        <v>40716</v>
      </c>
      <c r="L1642" t="s">
        <v>15</v>
      </c>
      <c r="M1642" t="str">
        <f>M1641</f>
        <v>AAPL</v>
      </c>
      <c r="S1642"/>
      <c r="T1642"/>
      <c r="U1642"/>
      <c r="V1642"/>
      <c r="W1642" s="15"/>
      <c r="X1642" s="15"/>
      <c r="Y1642" s="15"/>
      <c r="Z1642" t="s">
        <v>243</v>
      </c>
      <c r="AB1642" t="s">
        <v>244</v>
      </c>
      <c r="AC1642" s="7">
        <f>AC1641</f>
        <v>42782</v>
      </c>
      <c r="AD1642" t="str">
        <f>M1642&amp;" - "&amp;L1642&amp;" - "&amp;J1642&amp;" - "&amp;K1642</f>
        <v>AAPL - Div - Rh - 40716</v>
      </c>
      <c r="AG1642" s="13">
        <f>-AG1641</f>
        <v>-1.1399999999999999</v>
      </c>
      <c r="AI1642" t="str">
        <f t="shared" si="116"/>
        <v>Dividend from AAPL - Rh - 40716</v>
      </c>
      <c r="AK1642" s="35"/>
      <c r="AL1642" s="35"/>
      <c r="AM1642" s="35"/>
      <c r="AN1642" s="35"/>
      <c r="AO1642" s="35"/>
      <c r="AP1642" s="35"/>
    </row>
    <row r="1643" spans="1:43" hidden="1" x14ac:dyDescent="0.35">
      <c r="A1643" t="s">
        <v>845</v>
      </c>
      <c r="B1643" t="s">
        <v>57</v>
      </c>
      <c r="C1643" t="s">
        <v>12</v>
      </c>
      <c r="D1643">
        <v>22115</v>
      </c>
      <c r="F1643" s="7">
        <v>42787</v>
      </c>
      <c r="G1643" t="s">
        <v>587</v>
      </c>
      <c r="H1643">
        <v>0</v>
      </c>
      <c r="J1643" t="s">
        <v>12</v>
      </c>
      <c r="K1643">
        <v>22115</v>
      </c>
      <c r="L1643" t="s">
        <v>15</v>
      </c>
      <c r="M1643">
        <f>M1640</f>
        <v>0</v>
      </c>
      <c r="S1643" t="e">
        <f t="shared" ref="S1643:S1648" si="117">SUM(T1643:V1643)</f>
        <v>#VALUE!</v>
      </c>
      <c r="T1643"/>
      <c r="U1643"/>
      <c r="V1643" t="e">
        <f>SUMPRODUCT(--($D$2:M1642=M1643), --($B$2:K1642=52815),$H$2:Q1642)</f>
        <v>#VALUE!</v>
      </c>
      <c r="W1643" s="15"/>
      <c r="X1643" s="15"/>
      <c r="Y1643" s="15"/>
      <c r="Z1643" t="s">
        <v>243</v>
      </c>
      <c r="AB1643" t="s">
        <v>244</v>
      </c>
      <c r="AC1643" s="7">
        <f>AC1640</f>
        <v>42782</v>
      </c>
      <c r="AD1643" t="str">
        <f>M1643&amp;" - "&amp;L1643&amp;" - "&amp;J1643&amp;" - "&amp;K1643</f>
        <v>0 - Div - Mt - 22115</v>
      </c>
      <c r="AG1643" s="13">
        <f>-AG1642</f>
        <v>1.1399999999999999</v>
      </c>
      <c r="AI1643" t="str">
        <f t="shared" si="116"/>
        <v>Dividend from 0 - Mt - 22115</v>
      </c>
      <c r="AK1643" s="18"/>
      <c r="AL1643" s="19"/>
      <c r="AM1643" s="20"/>
      <c r="AN1643" s="20"/>
      <c r="AO1643" s="21"/>
      <c r="AP1643" s="22"/>
    </row>
    <row r="1644" spans="1:43" hidden="1" x14ac:dyDescent="0.35">
      <c r="A1644" t="s">
        <v>845</v>
      </c>
      <c r="B1644" t="s">
        <v>57</v>
      </c>
      <c r="C1644" t="s">
        <v>12</v>
      </c>
      <c r="D1644">
        <v>22115</v>
      </c>
      <c r="F1644" s="7">
        <v>42787</v>
      </c>
      <c r="G1644" t="s">
        <v>102</v>
      </c>
      <c r="H1644">
        <v>0</v>
      </c>
      <c r="J1644" t="s">
        <v>12</v>
      </c>
      <c r="K1644">
        <v>22115</v>
      </c>
      <c r="L1644" t="s">
        <v>15</v>
      </c>
      <c r="M1644" t="str">
        <f>M1642</f>
        <v>AAPL</v>
      </c>
      <c r="N1644" s="12" t="s">
        <v>249</v>
      </c>
      <c r="R1644" s="13" t="e">
        <f>ROUND(IF(K1644=112414,W1644,IF(K1644=22115,X1644,Y1644))*AP1642,2)</f>
        <v>#VALUE!</v>
      </c>
      <c r="S1644" t="e">
        <f t="shared" si="117"/>
        <v>#VALUE!</v>
      </c>
      <c r="T1644"/>
      <c r="U1644"/>
      <c r="V1644" t="e">
        <f>SUMPRODUCT(--($D$2:M1643=M1644), --($B$2:K1643=52815),$H$2:Q1643)</f>
        <v>#VALUE!</v>
      </c>
      <c r="W1644" s="15" t="e">
        <f>T1644/S1644</f>
        <v>#VALUE!</v>
      </c>
      <c r="X1644" s="15" t="e">
        <f>U1644/S1644</f>
        <v>#VALUE!</v>
      </c>
      <c r="Y1644" s="15" t="e">
        <f>V1644/S1644</f>
        <v>#VALUE!</v>
      </c>
      <c r="Z1644" t="s">
        <v>243</v>
      </c>
      <c r="AB1644" t="s">
        <v>244</v>
      </c>
      <c r="AC1644" s="7">
        <f>AC1642</f>
        <v>42782</v>
      </c>
      <c r="AD1644" t="s">
        <v>102</v>
      </c>
      <c r="AF1644" t="str">
        <f>"Cash From "&amp;AI1644</f>
        <v>Cash From Dividend from AAPL - Mt - 22115</v>
      </c>
      <c r="AG1644" s="13" t="e">
        <f>R1644</f>
        <v>#VALUE!</v>
      </c>
      <c r="AI1644" t="str">
        <f t="shared" si="116"/>
        <v>Dividend from AAPL - Mt - 22115</v>
      </c>
      <c r="AK1644" s="18"/>
      <c r="AL1644" s="19"/>
      <c r="AM1644" s="20"/>
      <c r="AN1644" s="20"/>
      <c r="AO1644" s="21"/>
      <c r="AP1644" s="22"/>
    </row>
    <row r="1645" spans="1:43" hidden="1" x14ac:dyDescent="0.35">
      <c r="A1645" t="s">
        <v>845</v>
      </c>
      <c r="B1645" t="s">
        <v>57</v>
      </c>
      <c r="C1645" t="s">
        <v>12</v>
      </c>
      <c r="D1645">
        <v>52815</v>
      </c>
      <c r="F1645" s="7">
        <v>42787</v>
      </c>
      <c r="G1645" t="s">
        <v>102</v>
      </c>
      <c r="H1645">
        <v>3.34</v>
      </c>
      <c r="J1645" t="s">
        <v>12</v>
      </c>
      <c r="K1645">
        <v>52815</v>
      </c>
      <c r="L1645" t="s">
        <v>15</v>
      </c>
      <c r="M1645">
        <f>M1643</f>
        <v>0</v>
      </c>
      <c r="N1645" s="12" t="s">
        <v>249</v>
      </c>
      <c r="R1645" s="13">
        <f>AP1641-R1641-R1643</f>
        <v>2.58</v>
      </c>
      <c r="S1645" t="e">
        <f t="shared" si="117"/>
        <v>#VALUE!</v>
      </c>
      <c r="T1645"/>
      <c r="U1645"/>
      <c r="V1645" t="e">
        <f>SUMPRODUCT(--($D$2:M1644=M1645), --($B$2:K1644=52815),$H$2:Q1644)</f>
        <v>#VALUE!</v>
      </c>
      <c r="W1645" s="15" t="e">
        <f>T1645/S1645</f>
        <v>#VALUE!</v>
      </c>
      <c r="X1645" s="15" t="e">
        <f>U1645/S1645</f>
        <v>#VALUE!</v>
      </c>
      <c r="Y1645" s="15" t="e">
        <f>V1645/S1645</f>
        <v>#VALUE!</v>
      </c>
      <c r="Z1645" t="s">
        <v>243</v>
      </c>
      <c r="AB1645" t="s">
        <v>244</v>
      </c>
      <c r="AC1645" s="7">
        <f>AC1643</f>
        <v>42782</v>
      </c>
      <c r="AD1645" t="s">
        <v>102</v>
      </c>
      <c r="AF1645" t="str">
        <f>"Cash From "&amp;AI1645</f>
        <v>Cash From Dividend from 0 - Mt - 52815</v>
      </c>
      <c r="AG1645" s="13">
        <f>R1645</f>
        <v>2.58</v>
      </c>
      <c r="AI1645" t="str">
        <f t="shared" si="116"/>
        <v>Dividend from 0 - Mt - 52815</v>
      </c>
      <c r="AK1645" s="18"/>
      <c r="AL1645" s="19"/>
      <c r="AM1645" s="20"/>
      <c r="AN1645" s="20"/>
      <c r="AO1645" s="21"/>
      <c r="AP1645" s="22"/>
    </row>
    <row r="1646" spans="1:43" hidden="1" x14ac:dyDescent="0.35">
      <c r="A1646" t="s">
        <v>845</v>
      </c>
      <c r="B1646" t="s">
        <v>57</v>
      </c>
      <c r="C1646" t="s">
        <v>12</v>
      </c>
      <c r="D1646">
        <v>52815</v>
      </c>
      <c r="F1646" s="7">
        <v>42787</v>
      </c>
      <c r="G1646" t="s">
        <v>587</v>
      </c>
      <c r="H1646">
        <v>-3.34</v>
      </c>
      <c r="J1646" t="s">
        <v>12</v>
      </c>
      <c r="K1646">
        <v>52815</v>
      </c>
      <c r="L1646" t="s">
        <v>15</v>
      </c>
      <c r="M1646">
        <f>M1643</f>
        <v>0</v>
      </c>
      <c r="S1646" t="e">
        <f t="shared" si="117"/>
        <v>#VALUE!</v>
      </c>
      <c r="T1646"/>
      <c r="U1646"/>
      <c r="V1646" t="e">
        <f>SUMPRODUCT(--($D$2:M1645=M1646), --($B$2:K1645=52815),$H$2:Q1645)</f>
        <v>#VALUE!</v>
      </c>
      <c r="W1646" s="15"/>
      <c r="X1646" s="15"/>
      <c r="Y1646" s="15"/>
      <c r="Z1646" t="s">
        <v>243</v>
      </c>
      <c r="AB1646" t="s">
        <v>244</v>
      </c>
      <c r="AC1646" s="7">
        <f>AC1643</f>
        <v>42782</v>
      </c>
      <c r="AD1646" t="str">
        <f>M1646&amp;" - "&amp;L1646&amp;" - "&amp;J1646&amp;" - "&amp;K1646</f>
        <v>0 - Div - Mt - 52815</v>
      </c>
      <c r="AG1646" s="13">
        <f>-AG1645</f>
        <v>-2.58</v>
      </c>
      <c r="AI1646" t="str">
        <f t="shared" si="116"/>
        <v>Dividend from 0 - Mt - 52815</v>
      </c>
      <c r="AK1646" s="18"/>
      <c r="AL1646" s="19"/>
      <c r="AM1646" s="20"/>
      <c r="AN1646" s="20"/>
      <c r="AO1646" s="21"/>
      <c r="AP1646" s="22"/>
    </row>
    <row r="1647" spans="1:43" hidden="1" x14ac:dyDescent="0.35">
      <c r="A1647" t="s">
        <v>845</v>
      </c>
      <c r="B1647" t="s">
        <v>57</v>
      </c>
      <c r="C1647" t="s">
        <v>12</v>
      </c>
      <c r="D1647">
        <v>112414</v>
      </c>
      <c r="F1647" s="7">
        <v>42787</v>
      </c>
      <c r="G1647" t="s">
        <v>587</v>
      </c>
      <c r="H1647">
        <v>0</v>
      </c>
      <c r="J1647" t="s">
        <v>12</v>
      </c>
      <c r="K1647">
        <v>112414</v>
      </c>
      <c r="L1647" t="s">
        <v>15</v>
      </c>
      <c r="M1647">
        <f>M1646</f>
        <v>0</v>
      </c>
      <c r="N1647" s="12">
        <f>AL1646</f>
        <v>0</v>
      </c>
      <c r="O1647" s="12" t="e">
        <f>LEFT(N1647,(FIND(" ",N1647,1)-1))</f>
        <v>#VALUE!</v>
      </c>
      <c r="P1647" s="12" t="e">
        <f>_xlfn.NUMBERVALUE(O1647)=S1647</f>
        <v>#VALUE!</v>
      </c>
      <c r="S1647" t="e">
        <f t="shared" si="117"/>
        <v>#VALUE!</v>
      </c>
      <c r="T1647"/>
      <c r="U1647"/>
      <c r="V1647" t="e">
        <f>SUMPRODUCT(--($D$2:M1646=M1647), --($B$2:K1646=52815),$H$2:Q1646)</f>
        <v>#VALUE!</v>
      </c>
      <c r="W1647" s="15"/>
      <c r="X1647" s="15"/>
      <c r="Y1647" s="15"/>
      <c r="Z1647" t="s">
        <v>243</v>
      </c>
      <c r="AB1647" t="s">
        <v>244</v>
      </c>
      <c r="AC1647" s="7">
        <f>AC1646</f>
        <v>42782</v>
      </c>
      <c r="AD1647" t="str">
        <f>M1647&amp;" - "&amp;L1647&amp;" - "&amp;J1647&amp;" - "&amp;K1647</f>
        <v>0 - Div - Mt - 112414</v>
      </c>
      <c r="AG1647" s="13">
        <f>-AG1646</f>
        <v>2.58</v>
      </c>
      <c r="AI1647" t="str">
        <f t="shared" si="116"/>
        <v>Dividend from 0 - Mt - 112414</v>
      </c>
      <c r="AK1647" s="18"/>
      <c r="AL1647" s="19"/>
      <c r="AM1647" s="20"/>
      <c r="AN1647" s="20"/>
      <c r="AO1647" s="21"/>
      <c r="AP1647" s="22"/>
    </row>
    <row r="1648" spans="1:43" hidden="1" x14ac:dyDescent="0.35">
      <c r="A1648" t="s">
        <v>845</v>
      </c>
      <c r="B1648" t="s">
        <v>57</v>
      </c>
      <c r="C1648" t="s">
        <v>12</v>
      </c>
      <c r="D1648">
        <v>112414</v>
      </c>
      <c r="F1648" s="7">
        <v>42787</v>
      </c>
      <c r="G1648" t="s">
        <v>102</v>
      </c>
      <c r="H1648">
        <v>0</v>
      </c>
      <c r="J1648" t="s">
        <v>12</v>
      </c>
      <c r="K1648">
        <v>112414</v>
      </c>
      <c r="L1648" t="s">
        <v>15</v>
      </c>
      <c r="M1648" t="s">
        <v>57</v>
      </c>
      <c r="N1648" s="12" t="s">
        <v>249</v>
      </c>
      <c r="R1648" s="13" t="e">
        <f>ROUND(IF(K1648=112414,W1648,IF(K1648=22115,X1648,Y1648))*AP1648,2)</f>
        <v>#VALUE!</v>
      </c>
      <c r="S1648" t="e">
        <f t="shared" si="117"/>
        <v>#VALUE!</v>
      </c>
      <c r="T1648"/>
      <c r="U1648"/>
      <c r="V1648" t="e">
        <f>SUMPRODUCT(--($D$2:M1647=M1648), --($B$2:K1647=52815),$H$2:Q1647)</f>
        <v>#VALUE!</v>
      </c>
      <c r="W1648" s="15" t="e">
        <f>T1648/S1648</f>
        <v>#VALUE!</v>
      </c>
      <c r="X1648" s="15" t="e">
        <f>U1648/S1648</f>
        <v>#VALUE!</v>
      </c>
      <c r="Y1648" s="15" t="e">
        <f>V1648/S1648</f>
        <v>#VALUE!</v>
      </c>
      <c r="Z1648" t="s">
        <v>243</v>
      </c>
      <c r="AB1648" t="s">
        <v>244</v>
      </c>
      <c r="AC1648" s="7">
        <f>AK1648</f>
        <v>42787</v>
      </c>
      <c r="AD1648" t="s">
        <v>102</v>
      </c>
      <c r="AF1648" t="str">
        <f>"Cash From "&amp;AI1648</f>
        <v>Cash From Dividend from MSB - Mt - 112414</v>
      </c>
      <c r="AG1648" s="13" t="e">
        <f>R1648</f>
        <v>#VALUE!</v>
      </c>
      <c r="AI1648" t="str">
        <f t="shared" si="116"/>
        <v>Dividend from MSB - Mt - 112414</v>
      </c>
      <c r="AK1648" s="18">
        <v>42787</v>
      </c>
      <c r="AL1648" s="19" t="s">
        <v>544</v>
      </c>
      <c r="AM1648" s="20" t="s">
        <v>370</v>
      </c>
      <c r="AN1648" s="20" t="s">
        <v>329</v>
      </c>
      <c r="AO1648" s="21" t="s">
        <v>329</v>
      </c>
      <c r="AP1648" s="22">
        <v>3.34</v>
      </c>
    </row>
    <row r="1649" spans="1:42" hidden="1" x14ac:dyDescent="0.35">
      <c r="A1649" t="s">
        <v>317</v>
      </c>
      <c r="C1649" t="s">
        <v>13</v>
      </c>
      <c r="F1649" s="7">
        <v>42790</v>
      </c>
      <c r="G1649" t="s">
        <v>101</v>
      </c>
      <c r="H1649">
        <v>1.1399999999999999</v>
      </c>
      <c r="S1649"/>
      <c r="T1649"/>
      <c r="U1649"/>
      <c r="V1649"/>
      <c r="W1649" s="15"/>
      <c r="X1649" s="15"/>
      <c r="Y1649" s="15"/>
      <c r="Z1649" t="s">
        <v>243</v>
      </c>
      <c r="AB1649" t="s">
        <v>244</v>
      </c>
      <c r="AC1649" s="7">
        <f>AC1648</f>
        <v>42787</v>
      </c>
      <c r="AD1649" t="s">
        <v>101</v>
      </c>
      <c r="AG1649" s="13" t="e">
        <f>-AG1648</f>
        <v>#VALUE!</v>
      </c>
      <c r="AI1649" t="s">
        <v>318</v>
      </c>
      <c r="AK1649" s="35"/>
      <c r="AL1649" s="35"/>
      <c r="AM1649" s="35"/>
      <c r="AN1649" s="35"/>
      <c r="AO1649" s="35"/>
      <c r="AP1649" s="35"/>
    </row>
    <row r="1650" spans="1:42" hidden="1" x14ac:dyDescent="0.35">
      <c r="A1650" t="s">
        <v>317</v>
      </c>
      <c r="C1650" t="s">
        <v>13</v>
      </c>
      <c r="F1650" s="7">
        <v>42790</v>
      </c>
      <c r="G1650" t="s">
        <v>210</v>
      </c>
      <c r="H1650">
        <v>-1.1399999999999999</v>
      </c>
      <c r="O1650" s="12">
        <v>1.1399999999999999</v>
      </c>
      <c r="P1650" s="46">
        <v>42790</v>
      </c>
      <c r="S1650"/>
      <c r="T1650"/>
      <c r="U1650"/>
      <c r="V1650"/>
      <c r="W1650" s="15"/>
      <c r="X1650" s="15"/>
      <c r="Y1650" s="15"/>
      <c r="Z1650" t="s">
        <v>243</v>
      </c>
      <c r="AB1650" t="s">
        <v>244</v>
      </c>
      <c r="AC1650" s="7">
        <f>P1650</f>
        <v>42790</v>
      </c>
      <c r="AD1650" t="s">
        <v>210</v>
      </c>
      <c r="AF1650" t="s">
        <v>317</v>
      </c>
      <c r="AG1650" s="13">
        <f>-O1650</f>
        <v>-1.1399999999999999</v>
      </c>
      <c r="AI1650" t="s">
        <v>318</v>
      </c>
      <c r="AK1650" s="35"/>
      <c r="AL1650" s="35"/>
      <c r="AM1650" s="35"/>
      <c r="AN1650" s="35"/>
      <c r="AO1650" s="35"/>
      <c r="AP1650" s="35"/>
    </row>
    <row r="1651" spans="1:42" hidden="1" x14ac:dyDescent="0.35">
      <c r="A1651" t="s">
        <v>845</v>
      </c>
      <c r="B1651" t="s">
        <v>63</v>
      </c>
      <c r="C1651" t="s">
        <v>12</v>
      </c>
      <c r="D1651">
        <v>22115</v>
      </c>
      <c r="F1651" s="7">
        <v>42790</v>
      </c>
      <c r="G1651" t="s">
        <v>587</v>
      </c>
      <c r="H1651">
        <v>0</v>
      </c>
      <c r="J1651" t="s">
        <v>12</v>
      </c>
      <c r="K1651">
        <v>22115</v>
      </c>
      <c r="L1651" t="s">
        <v>15</v>
      </c>
      <c r="M1651" t="str">
        <f>M1648</f>
        <v>MSB</v>
      </c>
      <c r="S1651" t="e">
        <f t="shared" ref="S1651:S1656" si="118">SUM(T1651:V1651)</f>
        <v>#VALUE!</v>
      </c>
      <c r="T1651"/>
      <c r="U1651"/>
      <c r="V1651" t="e">
        <f>SUMPRODUCT(--($D$2:M1650=M1651), --($B$2:K1650=52815),$H$2:Q1650)</f>
        <v>#VALUE!</v>
      </c>
      <c r="W1651" s="15"/>
      <c r="X1651" s="15"/>
      <c r="Y1651" s="15"/>
      <c r="Z1651" t="s">
        <v>243</v>
      </c>
      <c r="AB1651" t="s">
        <v>244</v>
      </c>
      <c r="AC1651" s="7">
        <f>AC1648</f>
        <v>42787</v>
      </c>
      <c r="AD1651" t="str">
        <f>M1651&amp;" - "&amp;L1651&amp;" - "&amp;J1651&amp;" - "&amp;K1651</f>
        <v>MSB - Div - Mt - 22115</v>
      </c>
      <c r="AG1651" s="13">
        <f>-AG1650</f>
        <v>1.1399999999999999</v>
      </c>
      <c r="AI1651" t="str">
        <f t="shared" ref="AI1651:AI1658" si="119">"Dividend from "&amp;M1651&amp;" - "&amp;J1651&amp;" - "&amp;K1651</f>
        <v>Dividend from MSB - Mt - 22115</v>
      </c>
      <c r="AK1651" s="18"/>
      <c r="AL1651" s="19"/>
      <c r="AM1651" s="20"/>
      <c r="AN1651" s="20"/>
      <c r="AO1651" s="21"/>
      <c r="AP1651" s="22"/>
    </row>
    <row r="1652" spans="1:42" hidden="1" x14ac:dyDescent="0.35">
      <c r="A1652" t="s">
        <v>845</v>
      </c>
      <c r="B1652" t="s">
        <v>63</v>
      </c>
      <c r="C1652" t="s">
        <v>12</v>
      </c>
      <c r="D1652">
        <v>22115</v>
      </c>
      <c r="F1652" s="7">
        <v>42790</v>
      </c>
      <c r="G1652" t="s">
        <v>102</v>
      </c>
      <c r="H1652">
        <v>0</v>
      </c>
      <c r="J1652" t="s">
        <v>12</v>
      </c>
      <c r="K1652">
        <v>22115</v>
      </c>
      <c r="L1652" t="s">
        <v>15</v>
      </c>
      <c r="M1652">
        <f>M1650</f>
        <v>0</v>
      </c>
      <c r="N1652" s="12" t="s">
        <v>249</v>
      </c>
      <c r="R1652" s="13" t="e">
        <f>ROUND(IF(K1652=112414,W1652,IF(K1652=22115,X1652,Y1652))*AP1650,2)</f>
        <v>#VALUE!</v>
      </c>
      <c r="S1652" t="e">
        <f t="shared" si="118"/>
        <v>#VALUE!</v>
      </c>
      <c r="T1652"/>
      <c r="U1652"/>
      <c r="V1652" t="e">
        <f>SUMPRODUCT(--($D$2:M1651=M1652), --($B$2:K1651=52815),$H$2:Q1651)</f>
        <v>#VALUE!</v>
      </c>
      <c r="W1652" s="15" t="e">
        <f>T1652/S1652</f>
        <v>#VALUE!</v>
      </c>
      <c r="X1652" s="15" t="e">
        <f>U1652/S1652</f>
        <v>#VALUE!</v>
      </c>
      <c r="Y1652" s="15" t="e">
        <f>V1652/S1652</f>
        <v>#VALUE!</v>
      </c>
      <c r="Z1652" t="s">
        <v>243</v>
      </c>
      <c r="AB1652" t="s">
        <v>244</v>
      </c>
      <c r="AC1652" s="7">
        <f>AC1650</f>
        <v>42790</v>
      </c>
      <c r="AD1652" t="s">
        <v>102</v>
      </c>
      <c r="AF1652" t="str">
        <f>"Cash From "&amp;AI1652</f>
        <v>Cash From Dividend from 0 - Mt - 22115</v>
      </c>
      <c r="AG1652" s="13" t="e">
        <f>R1652</f>
        <v>#VALUE!</v>
      </c>
      <c r="AI1652" t="str">
        <f t="shared" si="119"/>
        <v>Dividend from 0 - Mt - 22115</v>
      </c>
      <c r="AK1652" s="18"/>
      <c r="AL1652" s="19"/>
      <c r="AM1652" s="20"/>
      <c r="AN1652" s="20"/>
      <c r="AO1652" s="21"/>
      <c r="AP1652" s="22"/>
    </row>
    <row r="1653" spans="1:42" hidden="1" x14ac:dyDescent="0.35">
      <c r="A1653" t="s">
        <v>845</v>
      </c>
      <c r="B1653" t="s">
        <v>63</v>
      </c>
      <c r="C1653" t="s">
        <v>12</v>
      </c>
      <c r="D1653">
        <v>52815</v>
      </c>
      <c r="F1653" s="7">
        <v>42790</v>
      </c>
      <c r="G1653" t="s">
        <v>102</v>
      </c>
      <c r="H1653">
        <v>5.53</v>
      </c>
      <c r="J1653" t="s">
        <v>12</v>
      </c>
      <c r="K1653">
        <v>52815</v>
      </c>
      <c r="L1653" t="s">
        <v>15</v>
      </c>
      <c r="M1653" t="str">
        <f>M1651</f>
        <v>MSB</v>
      </c>
      <c r="N1653" s="12" t="s">
        <v>249</v>
      </c>
      <c r="R1653" s="13">
        <f>AP1649-R1649-R1651</f>
        <v>0</v>
      </c>
      <c r="S1653" t="e">
        <f t="shared" si="118"/>
        <v>#VALUE!</v>
      </c>
      <c r="T1653"/>
      <c r="U1653"/>
      <c r="V1653" t="e">
        <f>SUMPRODUCT(--($D$2:M1652=M1653), --($B$2:K1652=52815),$H$2:Q1652)</f>
        <v>#VALUE!</v>
      </c>
      <c r="W1653" s="15" t="e">
        <f>T1653/S1653</f>
        <v>#VALUE!</v>
      </c>
      <c r="X1653" s="15" t="e">
        <f>U1653/S1653</f>
        <v>#VALUE!</v>
      </c>
      <c r="Y1653" s="15" t="e">
        <f>V1653/S1653</f>
        <v>#VALUE!</v>
      </c>
      <c r="Z1653" t="s">
        <v>243</v>
      </c>
      <c r="AB1653" t="s">
        <v>244</v>
      </c>
      <c r="AC1653" s="7">
        <f>AC1651</f>
        <v>42787</v>
      </c>
      <c r="AD1653" t="s">
        <v>102</v>
      </c>
      <c r="AF1653" t="str">
        <f>"Cash From "&amp;AI1653</f>
        <v>Cash From Dividend from MSB - Mt - 52815</v>
      </c>
      <c r="AG1653" s="13">
        <f>R1653</f>
        <v>0</v>
      </c>
      <c r="AI1653" t="str">
        <f t="shared" si="119"/>
        <v>Dividend from MSB - Mt - 52815</v>
      </c>
      <c r="AK1653" s="18"/>
      <c r="AL1653" s="19"/>
      <c r="AM1653" s="20"/>
      <c r="AN1653" s="20"/>
      <c r="AO1653" s="21"/>
      <c r="AP1653" s="22"/>
    </row>
    <row r="1654" spans="1:42" hidden="1" x14ac:dyDescent="0.35">
      <c r="A1654" t="s">
        <v>845</v>
      </c>
      <c r="B1654" t="s">
        <v>63</v>
      </c>
      <c r="C1654" t="s">
        <v>12</v>
      </c>
      <c r="D1654">
        <v>52815</v>
      </c>
      <c r="F1654" s="7">
        <v>42790</v>
      </c>
      <c r="G1654" t="s">
        <v>587</v>
      </c>
      <c r="H1654">
        <v>-5.53</v>
      </c>
      <c r="J1654" t="s">
        <v>12</v>
      </c>
      <c r="K1654">
        <v>52815</v>
      </c>
      <c r="L1654" t="s">
        <v>15</v>
      </c>
      <c r="M1654" t="str">
        <f>M1651</f>
        <v>MSB</v>
      </c>
      <c r="S1654" t="e">
        <f t="shared" si="118"/>
        <v>#VALUE!</v>
      </c>
      <c r="T1654"/>
      <c r="U1654"/>
      <c r="V1654" t="e">
        <f>SUMPRODUCT(--($D$2:M1653=M1654), --($B$2:K1653=52815),$H$2:Q1653)</f>
        <v>#VALUE!</v>
      </c>
      <c r="W1654" s="15"/>
      <c r="X1654" s="15"/>
      <c r="Y1654" s="15"/>
      <c r="Z1654" t="s">
        <v>243</v>
      </c>
      <c r="AB1654" t="s">
        <v>244</v>
      </c>
      <c r="AC1654" s="7">
        <f>AC1651</f>
        <v>42787</v>
      </c>
      <c r="AD1654" t="str">
        <f>M1654&amp;" - "&amp;L1654&amp;" - "&amp;J1654&amp;" - "&amp;K1654</f>
        <v>MSB - Div - Mt - 52815</v>
      </c>
      <c r="AG1654" s="13">
        <f>-AG1653</f>
        <v>0</v>
      </c>
      <c r="AI1654" t="str">
        <f t="shared" si="119"/>
        <v>Dividend from MSB - Mt - 52815</v>
      </c>
      <c r="AK1654" s="18"/>
      <c r="AL1654" s="19"/>
      <c r="AM1654" s="20"/>
      <c r="AN1654" s="20"/>
      <c r="AO1654" s="21"/>
      <c r="AP1654" s="22"/>
    </row>
    <row r="1655" spans="1:42" hidden="1" x14ac:dyDescent="0.35">
      <c r="A1655" t="s">
        <v>845</v>
      </c>
      <c r="B1655" t="s">
        <v>63</v>
      </c>
      <c r="C1655" t="s">
        <v>12</v>
      </c>
      <c r="D1655">
        <v>112414</v>
      </c>
      <c r="F1655" s="7">
        <v>42790</v>
      </c>
      <c r="G1655" t="s">
        <v>587</v>
      </c>
      <c r="H1655">
        <v>0</v>
      </c>
      <c r="J1655" t="s">
        <v>12</v>
      </c>
      <c r="K1655">
        <v>112414</v>
      </c>
      <c r="L1655" t="s">
        <v>15</v>
      </c>
      <c r="M1655" t="str">
        <f>M1654</f>
        <v>MSB</v>
      </c>
      <c r="N1655" s="12">
        <f>AL1654</f>
        <v>0</v>
      </c>
      <c r="O1655" s="12" t="e">
        <f>LEFT(N1655,(FIND(" ",N1655,1)-1))</f>
        <v>#VALUE!</v>
      </c>
      <c r="P1655" s="12" t="e">
        <f>_xlfn.NUMBERVALUE(O1655)=S1655</f>
        <v>#VALUE!</v>
      </c>
      <c r="S1655" t="e">
        <f t="shared" si="118"/>
        <v>#VALUE!</v>
      </c>
      <c r="T1655"/>
      <c r="U1655"/>
      <c r="V1655" t="e">
        <f>SUMPRODUCT(--($D$2:M1654=M1655), --($B$2:K1654=52815),$H$2:Q1654)</f>
        <v>#VALUE!</v>
      </c>
      <c r="W1655" s="15"/>
      <c r="X1655" s="15"/>
      <c r="Y1655" s="15"/>
      <c r="Z1655" t="s">
        <v>243</v>
      </c>
      <c r="AB1655" t="s">
        <v>244</v>
      </c>
      <c r="AC1655" s="7">
        <f>AC1654</f>
        <v>42787</v>
      </c>
      <c r="AD1655" t="str">
        <f>M1655&amp;" - "&amp;L1655&amp;" - "&amp;J1655&amp;" - "&amp;K1655</f>
        <v>MSB - Div - Mt - 112414</v>
      </c>
      <c r="AG1655" s="13">
        <f>-AG1654</f>
        <v>0</v>
      </c>
      <c r="AI1655" t="str">
        <f t="shared" si="119"/>
        <v>Dividend from MSB - Mt - 112414</v>
      </c>
      <c r="AK1655" s="18"/>
      <c r="AL1655" s="19"/>
      <c r="AM1655" s="20"/>
      <c r="AN1655" s="20"/>
      <c r="AO1655" s="21"/>
      <c r="AP1655" s="22"/>
    </row>
    <row r="1656" spans="1:42" hidden="1" x14ac:dyDescent="0.35">
      <c r="A1656" t="s">
        <v>845</v>
      </c>
      <c r="B1656" t="s">
        <v>63</v>
      </c>
      <c r="C1656" t="s">
        <v>12</v>
      </c>
      <c r="D1656">
        <v>112414</v>
      </c>
      <c r="F1656" s="7">
        <v>42790</v>
      </c>
      <c r="G1656" t="s">
        <v>102</v>
      </c>
      <c r="H1656">
        <v>0</v>
      </c>
      <c r="J1656" t="s">
        <v>12</v>
      </c>
      <c r="K1656">
        <v>112414</v>
      </c>
      <c r="L1656" t="s">
        <v>15</v>
      </c>
      <c r="M1656" t="s">
        <v>63</v>
      </c>
      <c r="N1656" s="12" t="s">
        <v>249</v>
      </c>
      <c r="R1656" s="13" t="e">
        <f>ROUND(IF(K1656=112414,W1656,IF(K1656=22115,X1656,Y1656))*AP1656,2)</f>
        <v>#VALUE!</v>
      </c>
      <c r="S1656" t="e">
        <f t="shared" si="118"/>
        <v>#VALUE!</v>
      </c>
      <c r="T1656"/>
      <c r="U1656"/>
      <c r="V1656" t="e">
        <f>SUMPRODUCT(--($D$2:M1655=M1656), --($B$2:K1655=52815),$H$2:Q1655)</f>
        <v>#VALUE!</v>
      </c>
      <c r="W1656" s="15" t="e">
        <f>T1656/S1656</f>
        <v>#VALUE!</v>
      </c>
      <c r="X1656" s="15" t="e">
        <f>U1656/S1656</f>
        <v>#VALUE!</v>
      </c>
      <c r="Y1656" s="15" t="e">
        <f>V1656/S1656</f>
        <v>#VALUE!</v>
      </c>
      <c r="Z1656" t="s">
        <v>243</v>
      </c>
      <c r="AB1656" t="s">
        <v>244</v>
      </c>
      <c r="AC1656" s="7">
        <f>AK1656</f>
        <v>42790</v>
      </c>
      <c r="AD1656" t="s">
        <v>102</v>
      </c>
      <c r="AF1656" t="str">
        <f>"Cash From "&amp;AI1656</f>
        <v>Cash From Dividend from CLCT - Mt - 112414</v>
      </c>
      <c r="AG1656" s="13" t="e">
        <f>R1656</f>
        <v>#VALUE!</v>
      </c>
      <c r="AI1656" t="str">
        <f t="shared" si="119"/>
        <v>Dividend from CLCT - Mt - 112414</v>
      </c>
      <c r="AK1656" s="18">
        <v>42790</v>
      </c>
      <c r="AL1656" s="19" t="s">
        <v>545</v>
      </c>
      <c r="AM1656" s="20" t="s">
        <v>328</v>
      </c>
      <c r="AN1656" s="20" t="s">
        <v>329</v>
      </c>
      <c r="AO1656" s="21" t="s">
        <v>329</v>
      </c>
      <c r="AP1656" s="22">
        <v>5.53</v>
      </c>
    </row>
    <row r="1657" spans="1:42" hidden="1" x14ac:dyDescent="0.35">
      <c r="A1657" t="s">
        <v>845</v>
      </c>
      <c r="B1657" t="s">
        <v>79</v>
      </c>
      <c r="C1657" t="s">
        <v>13</v>
      </c>
      <c r="D1657">
        <v>40716</v>
      </c>
      <c r="F1657" s="7">
        <v>42797</v>
      </c>
      <c r="G1657" t="s">
        <v>210</v>
      </c>
      <c r="H1657">
        <v>2.64</v>
      </c>
      <c r="J1657" t="s">
        <v>13</v>
      </c>
      <c r="K1657">
        <v>40716</v>
      </c>
      <c r="L1657" t="s">
        <v>15</v>
      </c>
      <c r="M1657" t="s">
        <v>79</v>
      </c>
      <c r="N1657" s="12" t="s">
        <v>249</v>
      </c>
      <c r="O1657" s="12">
        <v>2.64</v>
      </c>
      <c r="P1657" s="46">
        <v>42797</v>
      </c>
      <c r="S1657"/>
      <c r="T1657"/>
      <c r="U1657"/>
      <c r="V1657"/>
      <c r="W1657" s="15"/>
      <c r="X1657" s="15"/>
      <c r="Y1657" s="15"/>
      <c r="Z1657" t="s">
        <v>243</v>
      </c>
      <c r="AB1657" t="s">
        <v>244</v>
      </c>
      <c r="AC1657" s="7">
        <f>P1657</f>
        <v>42797</v>
      </c>
      <c r="AD1657" t="s">
        <v>210</v>
      </c>
      <c r="AF1657" t="str">
        <f>"Cash From "&amp;AI1657</f>
        <v>Cash From Dividend from NHTC - Rh - 40716</v>
      </c>
      <c r="AG1657" s="13">
        <f>O1657</f>
        <v>2.64</v>
      </c>
      <c r="AI1657" t="str">
        <f t="shared" si="119"/>
        <v>Dividend from NHTC - Rh - 40716</v>
      </c>
      <c r="AK1657" s="18"/>
      <c r="AL1657" s="19"/>
      <c r="AM1657" s="20"/>
      <c r="AN1657" s="20"/>
      <c r="AO1657" s="21"/>
      <c r="AP1657" s="22">
        <v>2.58</v>
      </c>
    </row>
    <row r="1658" spans="1:42" hidden="1" x14ac:dyDescent="0.35">
      <c r="A1658" t="s">
        <v>845</v>
      </c>
      <c r="B1658" t="s">
        <v>79</v>
      </c>
      <c r="C1658" t="s">
        <v>13</v>
      </c>
      <c r="D1658">
        <v>40716</v>
      </c>
      <c r="F1658" s="7">
        <v>42797</v>
      </c>
      <c r="G1658" t="s">
        <v>587</v>
      </c>
      <c r="H1658">
        <v>-2.64</v>
      </c>
      <c r="J1658" t="s">
        <v>13</v>
      </c>
      <c r="K1658">
        <v>40716</v>
      </c>
      <c r="L1658" t="s">
        <v>15</v>
      </c>
      <c r="M1658" t="str">
        <f>M1657</f>
        <v>NHTC</v>
      </c>
      <c r="S1658"/>
      <c r="T1658"/>
      <c r="U1658"/>
      <c r="V1658"/>
      <c r="W1658" s="15"/>
      <c r="X1658" s="15"/>
      <c r="Y1658" s="15"/>
      <c r="Z1658" t="s">
        <v>243</v>
      </c>
      <c r="AB1658" t="s">
        <v>244</v>
      </c>
      <c r="AC1658" s="7">
        <f>AC1657</f>
        <v>42797</v>
      </c>
      <c r="AD1658" t="str">
        <f>M1658&amp;" - "&amp;L1658&amp;" - "&amp;J1658&amp;" - "&amp;K1658</f>
        <v>NHTC - Div - Rh - 40716</v>
      </c>
      <c r="AG1658" s="13">
        <f>-AG1657</f>
        <v>-2.64</v>
      </c>
      <c r="AI1658" t="str">
        <f t="shared" si="119"/>
        <v>Dividend from NHTC - Rh - 40716</v>
      </c>
      <c r="AK1658" s="35"/>
      <c r="AL1658" s="35"/>
      <c r="AM1658" s="35"/>
      <c r="AN1658" s="35"/>
      <c r="AO1658" s="35"/>
      <c r="AP1658" s="35"/>
    </row>
    <row r="1659" spans="1:42" hidden="1" x14ac:dyDescent="0.35">
      <c r="A1659" t="s">
        <v>317</v>
      </c>
      <c r="C1659" t="s">
        <v>12</v>
      </c>
      <c r="F1659" s="7">
        <v>42800</v>
      </c>
      <c r="G1659" t="s">
        <v>101</v>
      </c>
      <c r="H1659">
        <v>8.8699999999999992</v>
      </c>
      <c r="S1659"/>
      <c r="T1659"/>
      <c r="U1659"/>
      <c r="V1659"/>
      <c r="W1659" s="15"/>
      <c r="X1659" s="15"/>
      <c r="Y1659" s="15"/>
      <c r="Z1659" t="s">
        <v>243</v>
      </c>
      <c r="AB1659" t="s">
        <v>244</v>
      </c>
      <c r="AC1659" s="7">
        <f>AC1658</f>
        <v>42797</v>
      </c>
      <c r="AD1659" t="s">
        <v>101</v>
      </c>
      <c r="AG1659" s="13">
        <f>-AG1658</f>
        <v>2.64</v>
      </c>
      <c r="AI1659" t="s">
        <v>318</v>
      </c>
      <c r="AK1659" s="18"/>
      <c r="AL1659" s="19"/>
      <c r="AM1659" s="20"/>
      <c r="AN1659" s="20"/>
      <c r="AO1659" s="21"/>
      <c r="AP1659" s="22"/>
    </row>
    <row r="1660" spans="1:42" hidden="1" x14ac:dyDescent="0.35">
      <c r="A1660" t="s">
        <v>317</v>
      </c>
      <c r="C1660" t="s">
        <v>12</v>
      </c>
      <c r="F1660" s="7">
        <v>42800</v>
      </c>
      <c r="G1660" t="s">
        <v>102</v>
      </c>
      <c r="H1660">
        <v>-8.8699999999999992</v>
      </c>
      <c r="S1660"/>
      <c r="T1660"/>
      <c r="U1660"/>
      <c r="V1660"/>
      <c r="W1660" s="15"/>
      <c r="X1660" s="15"/>
      <c r="Y1660" s="15"/>
      <c r="Z1660" t="s">
        <v>243</v>
      </c>
      <c r="AB1660" t="s">
        <v>244</v>
      </c>
      <c r="AC1660" s="7">
        <f>AK1660</f>
        <v>42800</v>
      </c>
      <c r="AD1660" t="s">
        <v>102</v>
      </c>
      <c r="AF1660" t="s">
        <v>317</v>
      </c>
      <c r="AG1660" s="13">
        <f>AP1660</f>
        <v>-8.8699999999999992</v>
      </c>
      <c r="AI1660" t="s">
        <v>318</v>
      </c>
      <c r="AK1660" s="18">
        <v>42800</v>
      </c>
      <c r="AL1660" s="19" t="s">
        <v>344</v>
      </c>
      <c r="AM1660" s="20" t="s">
        <v>345</v>
      </c>
      <c r="AN1660" s="20" t="s">
        <v>329</v>
      </c>
      <c r="AO1660" s="21" t="s">
        <v>329</v>
      </c>
      <c r="AP1660" s="22">
        <v>-8.8699999999999992</v>
      </c>
    </row>
    <row r="1661" spans="1:42" hidden="1" x14ac:dyDescent="0.35">
      <c r="A1661" t="s">
        <v>845</v>
      </c>
      <c r="B1661" t="s">
        <v>32</v>
      </c>
      <c r="C1661" t="s">
        <v>12</v>
      </c>
      <c r="D1661">
        <v>22115</v>
      </c>
      <c r="F1661" s="7">
        <v>42800</v>
      </c>
      <c r="G1661" t="s">
        <v>587</v>
      </c>
      <c r="H1661">
        <v>0</v>
      </c>
      <c r="J1661" t="s">
        <v>12</v>
      </c>
      <c r="K1661">
        <v>22115</v>
      </c>
      <c r="L1661" t="s">
        <v>15</v>
      </c>
      <c r="M1661" t="str">
        <f>M1658</f>
        <v>NHTC</v>
      </c>
      <c r="S1661" t="e">
        <f t="shared" ref="S1661:S1666" si="120">SUM(T1661:V1661)</f>
        <v>#VALUE!</v>
      </c>
      <c r="T1661"/>
      <c r="U1661"/>
      <c r="V1661" t="e">
        <f>SUMPRODUCT(--($D$2:M1660=M1661), --($B$2:K1660=52815),$H$2:Q1660)</f>
        <v>#VALUE!</v>
      </c>
      <c r="W1661" s="15"/>
      <c r="X1661" s="15"/>
      <c r="Y1661" s="15"/>
      <c r="Z1661" t="s">
        <v>243</v>
      </c>
      <c r="AB1661" t="s">
        <v>244</v>
      </c>
      <c r="AC1661" s="7">
        <f>AC1658</f>
        <v>42797</v>
      </c>
      <c r="AD1661" t="str">
        <f>M1661&amp;" - "&amp;L1661&amp;" - "&amp;J1661&amp;" - "&amp;K1661</f>
        <v>NHTC - Div - Mt - 22115</v>
      </c>
      <c r="AG1661" s="13">
        <f>-AG1660</f>
        <v>8.8699999999999992</v>
      </c>
      <c r="AI1661" t="str">
        <f t="shared" ref="AI1661:AI1666" si="121">"Dividend from "&amp;M1661&amp;" - "&amp;J1661&amp;" - "&amp;K1661</f>
        <v>Dividend from NHTC - Mt - 22115</v>
      </c>
      <c r="AK1661" s="18"/>
      <c r="AL1661" s="19"/>
      <c r="AM1661" s="20"/>
      <c r="AN1661" s="20"/>
      <c r="AO1661" s="21"/>
      <c r="AP1661" s="22"/>
    </row>
    <row r="1662" spans="1:42" hidden="1" x14ac:dyDescent="0.35">
      <c r="A1662" t="s">
        <v>845</v>
      </c>
      <c r="B1662" t="s">
        <v>32</v>
      </c>
      <c r="C1662" t="s">
        <v>12</v>
      </c>
      <c r="D1662">
        <v>22115</v>
      </c>
      <c r="F1662" s="7">
        <v>42800</v>
      </c>
      <c r="G1662" t="s">
        <v>102</v>
      </c>
      <c r="H1662">
        <v>0</v>
      </c>
      <c r="J1662" t="s">
        <v>12</v>
      </c>
      <c r="K1662">
        <v>22115</v>
      </c>
      <c r="L1662" t="s">
        <v>15</v>
      </c>
      <c r="M1662">
        <f>M1660</f>
        <v>0</v>
      </c>
      <c r="N1662" s="12" t="s">
        <v>249</v>
      </c>
      <c r="R1662" s="13" t="e">
        <f>ROUND(IF(K1662=112414,W1662,IF(K1662=22115,X1662,Y1662))*AP1660,2)</f>
        <v>#VALUE!</v>
      </c>
      <c r="S1662" t="e">
        <f t="shared" si="120"/>
        <v>#VALUE!</v>
      </c>
      <c r="T1662"/>
      <c r="U1662"/>
      <c r="V1662" t="e">
        <f>SUMPRODUCT(--($D$2:M1661=M1662), --($B$2:K1661=52815),$H$2:Q1661)</f>
        <v>#VALUE!</v>
      </c>
      <c r="W1662" s="15" t="e">
        <f>T1662/S1662</f>
        <v>#VALUE!</v>
      </c>
      <c r="X1662" s="15" t="e">
        <f>U1662/S1662</f>
        <v>#VALUE!</v>
      </c>
      <c r="Y1662" s="15" t="e">
        <f>V1662/S1662</f>
        <v>#VALUE!</v>
      </c>
      <c r="Z1662" t="s">
        <v>243</v>
      </c>
      <c r="AB1662" t="s">
        <v>244</v>
      </c>
      <c r="AC1662" s="7">
        <f>AC1660</f>
        <v>42800</v>
      </c>
      <c r="AD1662" t="s">
        <v>102</v>
      </c>
      <c r="AF1662" t="str">
        <f>"Cash From "&amp;AI1662</f>
        <v>Cash From Dividend from 0 - Mt - 22115</v>
      </c>
      <c r="AG1662" s="13" t="e">
        <f>R1662</f>
        <v>#VALUE!</v>
      </c>
      <c r="AI1662" t="str">
        <f t="shared" si="121"/>
        <v>Dividend from 0 - Mt - 22115</v>
      </c>
      <c r="AK1662" s="18"/>
      <c r="AL1662" s="19"/>
      <c r="AM1662" s="20"/>
      <c r="AN1662" s="20"/>
      <c r="AO1662" s="21"/>
      <c r="AP1662" s="22"/>
    </row>
    <row r="1663" spans="1:42" hidden="1" x14ac:dyDescent="0.35">
      <c r="A1663" t="s">
        <v>845</v>
      </c>
      <c r="B1663" t="s">
        <v>32</v>
      </c>
      <c r="C1663" t="s">
        <v>12</v>
      </c>
      <c r="D1663">
        <v>52815</v>
      </c>
      <c r="F1663" s="7">
        <v>42800</v>
      </c>
      <c r="G1663" t="s">
        <v>102</v>
      </c>
      <c r="H1663">
        <v>1.57</v>
      </c>
      <c r="J1663" t="s">
        <v>12</v>
      </c>
      <c r="K1663">
        <v>52815</v>
      </c>
      <c r="L1663" t="s">
        <v>15</v>
      </c>
      <c r="M1663" t="str">
        <f>M1661</f>
        <v>NHTC</v>
      </c>
      <c r="N1663" s="12" t="s">
        <v>249</v>
      </c>
      <c r="R1663" s="13">
        <f>AP1659-R1659-R1661</f>
        <v>0</v>
      </c>
      <c r="S1663" t="e">
        <f t="shared" si="120"/>
        <v>#VALUE!</v>
      </c>
      <c r="T1663"/>
      <c r="U1663"/>
      <c r="V1663" t="e">
        <f>SUMPRODUCT(--($D$2:M1662=M1663), --($B$2:K1662=52815),$H$2:Q1662)</f>
        <v>#VALUE!</v>
      </c>
      <c r="W1663" s="15" t="e">
        <f>T1663/S1663</f>
        <v>#VALUE!</v>
      </c>
      <c r="X1663" s="15" t="e">
        <f>U1663/S1663</f>
        <v>#VALUE!</v>
      </c>
      <c r="Y1663" s="15" t="e">
        <f>V1663/S1663</f>
        <v>#VALUE!</v>
      </c>
      <c r="Z1663" t="s">
        <v>243</v>
      </c>
      <c r="AB1663" t="s">
        <v>244</v>
      </c>
      <c r="AC1663" s="7">
        <f>AC1661</f>
        <v>42797</v>
      </c>
      <c r="AD1663" t="s">
        <v>102</v>
      </c>
      <c r="AF1663" t="str">
        <f>"Cash From "&amp;AI1663</f>
        <v>Cash From Dividend from NHTC - Mt - 52815</v>
      </c>
      <c r="AG1663" s="13">
        <f>R1663</f>
        <v>0</v>
      </c>
      <c r="AI1663" t="str">
        <f t="shared" si="121"/>
        <v>Dividend from NHTC - Mt - 52815</v>
      </c>
      <c r="AK1663" s="18"/>
      <c r="AL1663" s="19"/>
      <c r="AM1663" s="20"/>
      <c r="AN1663" s="20"/>
      <c r="AO1663" s="21"/>
      <c r="AP1663" s="22"/>
    </row>
    <row r="1664" spans="1:42" hidden="1" x14ac:dyDescent="0.35">
      <c r="A1664" t="s">
        <v>845</v>
      </c>
      <c r="B1664" t="s">
        <v>32</v>
      </c>
      <c r="C1664" t="s">
        <v>12</v>
      </c>
      <c r="D1664">
        <v>52815</v>
      </c>
      <c r="F1664" s="7">
        <v>42800</v>
      </c>
      <c r="G1664" t="s">
        <v>587</v>
      </c>
      <c r="H1664">
        <v>-1.57</v>
      </c>
      <c r="J1664" t="s">
        <v>12</v>
      </c>
      <c r="K1664">
        <v>52815</v>
      </c>
      <c r="L1664" t="s">
        <v>15</v>
      </c>
      <c r="M1664" t="str">
        <f>M1661</f>
        <v>NHTC</v>
      </c>
      <c r="S1664" t="e">
        <f t="shared" si="120"/>
        <v>#VALUE!</v>
      </c>
      <c r="T1664"/>
      <c r="U1664"/>
      <c r="V1664" t="e">
        <f>SUMPRODUCT(--($D$2:M1663=M1664), --($B$2:K1663=52815),$H$2:Q1663)</f>
        <v>#VALUE!</v>
      </c>
      <c r="W1664" s="15"/>
      <c r="X1664" s="15"/>
      <c r="Y1664" s="15"/>
      <c r="Z1664" t="s">
        <v>243</v>
      </c>
      <c r="AB1664" t="s">
        <v>244</v>
      </c>
      <c r="AC1664" s="7">
        <f>AC1661</f>
        <v>42797</v>
      </c>
      <c r="AD1664" t="str">
        <f>M1664&amp;" - "&amp;L1664&amp;" - "&amp;J1664&amp;" - "&amp;K1664</f>
        <v>NHTC - Div - Mt - 52815</v>
      </c>
      <c r="AG1664" s="13">
        <f>-AG1663</f>
        <v>0</v>
      </c>
      <c r="AI1664" t="str">
        <f t="shared" si="121"/>
        <v>Dividend from NHTC - Mt - 52815</v>
      </c>
      <c r="AK1664" s="18"/>
      <c r="AL1664" s="19"/>
      <c r="AM1664" s="20"/>
      <c r="AN1664" s="20"/>
      <c r="AO1664" s="21"/>
      <c r="AP1664" s="22"/>
    </row>
    <row r="1665" spans="1:42" hidden="1" x14ac:dyDescent="0.35">
      <c r="A1665" t="s">
        <v>845</v>
      </c>
      <c r="B1665" t="s">
        <v>32</v>
      </c>
      <c r="C1665" t="s">
        <v>12</v>
      </c>
      <c r="D1665">
        <v>112414</v>
      </c>
      <c r="F1665" s="7">
        <v>42800</v>
      </c>
      <c r="G1665" t="s">
        <v>587</v>
      </c>
      <c r="H1665">
        <v>0</v>
      </c>
      <c r="J1665" t="s">
        <v>12</v>
      </c>
      <c r="K1665">
        <v>112414</v>
      </c>
      <c r="L1665" t="s">
        <v>15</v>
      </c>
      <c r="M1665" t="str">
        <f>M1664</f>
        <v>NHTC</v>
      </c>
      <c r="N1665" s="12">
        <f>AL1664</f>
        <v>0</v>
      </c>
      <c r="O1665" s="12" t="e">
        <f>LEFT(N1665,(FIND(" ",N1665,1)-1))</f>
        <v>#VALUE!</v>
      </c>
      <c r="P1665" s="12" t="e">
        <f>_xlfn.NUMBERVALUE(O1665)=S1665</f>
        <v>#VALUE!</v>
      </c>
      <c r="S1665" t="e">
        <f t="shared" si="120"/>
        <v>#VALUE!</v>
      </c>
      <c r="T1665"/>
      <c r="U1665"/>
      <c r="V1665" t="e">
        <f>SUMPRODUCT(--($D$2:M1664=M1665), --($B$2:K1664=52815),$H$2:Q1664)</f>
        <v>#VALUE!</v>
      </c>
      <c r="W1665" s="15"/>
      <c r="X1665" s="15"/>
      <c r="Y1665" s="15"/>
      <c r="Z1665" t="s">
        <v>243</v>
      </c>
      <c r="AB1665" t="s">
        <v>244</v>
      </c>
      <c r="AC1665" s="7">
        <f>AC1664</f>
        <v>42797</v>
      </c>
      <c r="AD1665" t="str">
        <f>M1665&amp;" - "&amp;L1665&amp;" - "&amp;J1665&amp;" - "&amp;K1665</f>
        <v>NHTC - Div - Mt - 112414</v>
      </c>
      <c r="AG1665" s="13">
        <f>-AG1664</f>
        <v>0</v>
      </c>
      <c r="AI1665" t="str">
        <f t="shared" si="121"/>
        <v>Dividend from NHTC - Mt - 112414</v>
      </c>
      <c r="AK1665" s="18"/>
      <c r="AL1665" s="19"/>
      <c r="AM1665" s="20"/>
      <c r="AN1665" s="20"/>
      <c r="AO1665" s="21"/>
      <c r="AP1665" s="22"/>
    </row>
    <row r="1666" spans="1:42" hidden="1" x14ac:dyDescent="0.35">
      <c r="A1666" t="s">
        <v>845</v>
      </c>
      <c r="B1666" t="s">
        <v>32</v>
      </c>
      <c r="C1666" t="s">
        <v>12</v>
      </c>
      <c r="D1666">
        <v>112414</v>
      </c>
      <c r="F1666" s="7">
        <v>42800</v>
      </c>
      <c r="G1666" t="s">
        <v>102</v>
      </c>
      <c r="H1666">
        <v>0</v>
      </c>
      <c r="J1666" t="s">
        <v>12</v>
      </c>
      <c r="K1666">
        <v>112414</v>
      </c>
      <c r="L1666" t="s">
        <v>15</v>
      </c>
      <c r="M1666" t="s">
        <v>32</v>
      </c>
      <c r="N1666" s="12" t="s">
        <v>249</v>
      </c>
      <c r="R1666" s="13" t="e">
        <f>ROUND(IF(K1666=112414,W1666,IF(K1666=22115,X1666,Y1666))*AP1666,2)</f>
        <v>#VALUE!</v>
      </c>
      <c r="S1666" t="e">
        <f t="shared" si="120"/>
        <v>#VALUE!</v>
      </c>
      <c r="T1666"/>
      <c r="U1666"/>
      <c r="V1666" t="e">
        <f>SUMPRODUCT(--($D$2:M1665=M1666), --($B$2:K1665=52815),$H$2:Q1665)</f>
        <v>#VALUE!</v>
      </c>
      <c r="W1666" s="15" t="e">
        <f>T1666/S1666</f>
        <v>#VALUE!</v>
      </c>
      <c r="X1666" s="15" t="e">
        <f>U1666/S1666</f>
        <v>#VALUE!</v>
      </c>
      <c r="Y1666" s="15" t="e">
        <f>V1666/S1666</f>
        <v>#VALUE!</v>
      </c>
      <c r="Z1666" t="s">
        <v>243</v>
      </c>
      <c r="AB1666" t="s">
        <v>244</v>
      </c>
      <c r="AC1666" s="7">
        <f>AK1666</f>
        <v>42800</v>
      </c>
      <c r="AD1666" t="s">
        <v>102</v>
      </c>
      <c r="AF1666" t="str">
        <f>"Cash From "&amp;AI1666</f>
        <v>Cash From Dividend from DLX - Mt - 112414</v>
      </c>
      <c r="AG1666" s="13" t="e">
        <f>R1666</f>
        <v>#VALUE!</v>
      </c>
      <c r="AI1666" t="str">
        <f t="shared" si="121"/>
        <v>Dividend from DLX - Mt - 112414</v>
      </c>
      <c r="AK1666" s="18">
        <v>42800</v>
      </c>
      <c r="AL1666" s="19" t="s">
        <v>546</v>
      </c>
      <c r="AM1666" s="20" t="s">
        <v>328</v>
      </c>
      <c r="AN1666" s="20" t="s">
        <v>329</v>
      </c>
      <c r="AO1666" s="21" t="s">
        <v>329</v>
      </c>
      <c r="AP1666" s="22">
        <v>1.57</v>
      </c>
    </row>
    <row r="1667" spans="1:42" hidden="1" x14ac:dyDescent="0.35">
      <c r="A1667" t="s">
        <v>317</v>
      </c>
      <c r="C1667" t="s">
        <v>12</v>
      </c>
      <c r="F1667" s="7">
        <v>42802</v>
      </c>
      <c r="G1667" t="s">
        <v>101</v>
      </c>
      <c r="H1667">
        <v>1.57</v>
      </c>
      <c r="S1667"/>
      <c r="T1667"/>
      <c r="U1667"/>
      <c r="V1667"/>
      <c r="W1667" s="15"/>
      <c r="X1667" s="15"/>
      <c r="Y1667" s="15"/>
      <c r="Z1667" t="s">
        <v>243</v>
      </c>
      <c r="AB1667" t="s">
        <v>244</v>
      </c>
      <c r="AC1667" s="7">
        <f>AC1666</f>
        <v>42800</v>
      </c>
      <c r="AD1667" t="s">
        <v>101</v>
      </c>
      <c r="AG1667" s="13" t="e">
        <f>-AG1666</f>
        <v>#VALUE!</v>
      </c>
      <c r="AI1667" t="s">
        <v>318</v>
      </c>
      <c r="AK1667" s="18"/>
      <c r="AL1667" s="19"/>
      <c r="AM1667" s="20"/>
      <c r="AN1667" s="20"/>
      <c r="AO1667" s="21"/>
      <c r="AP1667" s="22"/>
    </row>
    <row r="1668" spans="1:42" hidden="1" x14ac:dyDescent="0.35">
      <c r="A1668" t="s">
        <v>317</v>
      </c>
      <c r="C1668" t="s">
        <v>12</v>
      </c>
      <c r="F1668" s="7">
        <v>42802</v>
      </c>
      <c r="G1668" t="s">
        <v>102</v>
      </c>
      <c r="H1668">
        <v>-1.57</v>
      </c>
      <c r="S1668"/>
      <c r="T1668"/>
      <c r="U1668"/>
      <c r="V1668"/>
      <c r="W1668" s="15"/>
      <c r="X1668" s="15"/>
      <c r="Y1668" s="15"/>
      <c r="Z1668" t="s">
        <v>243</v>
      </c>
      <c r="AB1668" t="s">
        <v>244</v>
      </c>
      <c r="AC1668" s="7">
        <f>AK1668</f>
        <v>42802</v>
      </c>
      <c r="AD1668" t="s">
        <v>102</v>
      </c>
      <c r="AF1668" t="s">
        <v>317</v>
      </c>
      <c r="AG1668" s="13">
        <f>AP1668</f>
        <v>-1.57</v>
      </c>
      <c r="AI1668" t="s">
        <v>318</v>
      </c>
      <c r="AK1668" s="18">
        <v>42802</v>
      </c>
      <c r="AL1668" s="19" t="s">
        <v>344</v>
      </c>
      <c r="AM1668" s="20" t="s">
        <v>345</v>
      </c>
      <c r="AN1668" s="20" t="s">
        <v>329</v>
      </c>
      <c r="AO1668" s="21" t="s">
        <v>329</v>
      </c>
      <c r="AP1668" s="22">
        <v>-1.57</v>
      </c>
    </row>
    <row r="1669" spans="1:42" hidden="1" x14ac:dyDescent="0.35">
      <c r="A1669" t="s">
        <v>845</v>
      </c>
      <c r="B1669" t="s">
        <v>84</v>
      </c>
      <c r="C1669" t="s">
        <v>13</v>
      </c>
      <c r="D1669">
        <v>40716</v>
      </c>
      <c r="F1669" s="7">
        <v>42802</v>
      </c>
      <c r="G1669" t="s">
        <v>210</v>
      </c>
      <c r="H1669">
        <v>0.87</v>
      </c>
      <c r="J1669" t="s">
        <v>13</v>
      </c>
      <c r="K1669">
        <v>40716</v>
      </c>
      <c r="L1669" t="s">
        <v>15</v>
      </c>
      <c r="M1669" t="s">
        <v>84</v>
      </c>
      <c r="N1669" s="12" t="s">
        <v>249</v>
      </c>
      <c r="O1669" s="12">
        <v>0.87</v>
      </c>
      <c r="P1669" s="46">
        <v>42802</v>
      </c>
      <c r="S1669"/>
      <c r="T1669"/>
      <c r="U1669"/>
      <c r="V1669"/>
      <c r="W1669" s="15"/>
      <c r="X1669" s="15"/>
      <c r="Y1669" s="15"/>
      <c r="Z1669" t="s">
        <v>243</v>
      </c>
      <c r="AB1669" t="s">
        <v>244</v>
      </c>
      <c r="AC1669" s="7">
        <f>P1669</f>
        <v>42802</v>
      </c>
      <c r="AD1669" t="s">
        <v>210</v>
      </c>
      <c r="AF1669" t="str">
        <f>"Cash From "&amp;AI1669</f>
        <v>Cash From Dividend from GSB - Rh - 40716</v>
      </c>
      <c r="AG1669" s="13">
        <f>O1669</f>
        <v>0.87</v>
      </c>
      <c r="AI1669" t="str">
        <f>"Dividend from "&amp;M1669&amp;" - "&amp;J1669&amp;" - "&amp;K1669</f>
        <v>Dividend from GSB - Rh - 40716</v>
      </c>
      <c r="AK1669" s="18"/>
      <c r="AL1669" s="19"/>
      <c r="AM1669" s="20"/>
      <c r="AN1669" s="20"/>
      <c r="AO1669" s="21"/>
      <c r="AP1669" s="22">
        <v>2.58</v>
      </c>
    </row>
    <row r="1670" spans="1:42" hidden="1" x14ac:dyDescent="0.35">
      <c r="A1670" t="s">
        <v>845</v>
      </c>
      <c r="B1670" t="s">
        <v>84</v>
      </c>
      <c r="C1670" t="s">
        <v>13</v>
      </c>
      <c r="D1670">
        <v>40716</v>
      </c>
      <c r="F1670" s="7">
        <v>42802</v>
      </c>
      <c r="G1670" t="s">
        <v>587</v>
      </c>
      <c r="H1670">
        <v>-0.87</v>
      </c>
      <c r="J1670" t="s">
        <v>13</v>
      </c>
      <c r="K1670">
        <v>40716</v>
      </c>
      <c r="L1670" t="s">
        <v>15</v>
      </c>
      <c r="M1670" t="str">
        <f>M1669</f>
        <v>GSB</v>
      </c>
      <c r="S1670"/>
      <c r="T1670"/>
      <c r="U1670"/>
      <c r="V1670"/>
      <c r="W1670" s="15"/>
      <c r="X1670" s="15"/>
      <c r="Y1670" s="15"/>
      <c r="Z1670" t="s">
        <v>243</v>
      </c>
      <c r="AB1670" t="s">
        <v>244</v>
      </c>
      <c r="AC1670" s="7">
        <f>AC1669</f>
        <v>42802</v>
      </c>
      <c r="AD1670" t="str">
        <f>M1670&amp;" - "&amp;L1670&amp;" - "&amp;J1670&amp;" - "&amp;K1670</f>
        <v>GSB - Div - Rh - 40716</v>
      </c>
      <c r="AG1670" s="13">
        <f>-AG1669</f>
        <v>-0.87</v>
      </c>
      <c r="AI1670" t="str">
        <f>"Dividend from "&amp;M1670&amp;" - "&amp;J1670&amp;" - "&amp;K1670</f>
        <v>Dividend from GSB - Rh - 40716</v>
      </c>
      <c r="AK1670" s="35"/>
      <c r="AL1670" s="35"/>
      <c r="AM1670" s="35"/>
      <c r="AN1670" s="35"/>
      <c r="AO1670" s="35"/>
      <c r="AP1670" s="35"/>
    </row>
    <row r="1671" spans="1:42" hidden="1" x14ac:dyDescent="0.35">
      <c r="A1671" t="s">
        <v>317</v>
      </c>
      <c r="C1671" t="s">
        <v>13</v>
      </c>
      <c r="F1671" s="7">
        <v>42803</v>
      </c>
      <c r="G1671" t="s">
        <v>101</v>
      </c>
      <c r="H1671">
        <v>2.64</v>
      </c>
      <c r="S1671"/>
      <c r="T1671"/>
      <c r="U1671"/>
      <c r="V1671"/>
      <c r="W1671" s="15"/>
      <c r="X1671" s="15"/>
      <c r="Y1671" s="15"/>
      <c r="Z1671" t="s">
        <v>243</v>
      </c>
      <c r="AB1671" t="s">
        <v>244</v>
      </c>
      <c r="AC1671" s="7">
        <f>AC1670</f>
        <v>42802</v>
      </c>
      <c r="AD1671" t="s">
        <v>101</v>
      </c>
      <c r="AG1671" s="13">
        <f>-AG1670</f>
        <v>0.87</v>
      </c>
      <c r="AI1671" t="s">
        <v>318</v>
      </c>
      <c r="AK1671" s="35"/>
      <c r="AL1671" s="35"/>
      <c r="AM1671" s="35"/>
      <c r="AN1671" s="35"/>
      <c r="AO1671" s="35"/>
      <c r="AP1671" s="35"/>
    </row>
    <row r="1672" spans="1:42" hidden="1" x14ac:dyDescent="0.35">
      <c r="A1672" t="s">
        <v>317</v>
      </c>
      <c r="C1672" t="s">
        <v>13</v>
      </c>
      <c r="F1672" s="7">
        <v>42803</v>
      </c>
      <c r="G1672" t="s">
        <v>210</v>
      </c>
      <c r="H1672">
        <v>-2.64</v>
      </c>
      <c r="O1672" s="12">
        <v>2.64</v>
      </c>
      <c r="P1672" s="46">
        <v>42803</v>
      </c>
      <c r="S1672"/>
      <c r="T1672"/>
      <c r="U1672"/>
      <c r="V1672"/>
      <c r="W1672" s="15"/>
      <c r="X1672" s="15"/>
      <c r="Y1672" s="15"/>
      <c r="Z1672" t="s">
        <v>243</v>
      </c>
      <c r="AB1672" t="s">
        <v>244</v>
      </c>
      <c r="AC1672" s="7">
        <f>P1672</f>
        <v>42803</v>
      </c>
      <c r="AD1672" t="s">
        <v>210</v>
      </c>
      <c r="AF1672" t="s">
        <v>317</v>
      </c>
      <c r="AG1672" s="13">
        <f>-O1672</f>
        <v>-2.64</v>
      </c>
      <c r="AI1672" t="s">
        <v>318</v>
      </c>
      <c r="AK1672" s="35"/>
      <c r="AL1672" s="35"/>
      <c r="AM1672" s="35"/>
      <c r="AN1672" s="35"/>
      <c r="AO1672" s="35"/>
      <c r="AP1672" s="35"/>
    </row>
    <row r="1673" spans="1:42" hidden="1" x14ac:dyDescent="0.35">
      <c r="A1673" t="s">
        <v>845</v>
      </c>
      <c r="B1673" t="s">
        <v>93</v>
      </c>
      <c r="C1673" t="s">
        <v>13</v>
      </c>
      <c r="D1673">
        <v>40716</v>
      </c>
      <c r="F1673" s="7">
        <v>42808</v>
      </c>
      <c r="G1673" t="s">
        <v>210</v>
      </c>
      <c r="H1673">
        <v>2</v>
      </c>
      <c r="J1673" t="s">
        <v>13</v>
      </c>
      <c r="K1673">
        <v>40716</v>
      </c>
      <c r="L1673" t="s">
        <v>15</v>
      </c>
      <c r="M1673" t="s">
        <v>93</v>
      </c>
      <c r="N1673" s="12" t="s">
        <v>249</v>
      </c>
      <c r="O1673" s="12">
        <v>2</v>
      </c>
      <c r="P1673" s="46">
        <v>42808</v>
      </c>
      <c r="S1673"/>
      <c r="T1673"/>
      <c r="U1673"/>
      <c r="V1673"/>
      <c r="W1673" s="15"/>
      <c r="X1673" s="15"/>
      <c r="Y1673" s="15"/>
      <c r="Z1673" t="s">
        <v>243</v>
      </c>
      <c r="AB1673" t="s">
        <v>244</v>
      </c>
      <c r="AC1673" s="7">
        <f>P1673</f>
        <v>42808</v>
      </c>
      <c r="AD1673" t="s">
        <v>210</v>
      </c>
      <c r="AF1673" t="str">
        <f>"Cash From "&amp;AI1673</f>
        <v>Cash From Dividend from BBSI - Rh - 40716</v>
      </c>
      <c r="AG1673" s="13">
        <f>O1673</f>
        <v>2</v>
      </c>
      <c r="AI1673" t="str">
        <f>"Dividend from "&amp;M1673&amp;" - "&amp;J1673&amp;" - "&amp;K1673</f>
        <v>Dividend from BBSI - Rh - 40716</v>
      </c>
      <c r="AK1673" s="18"/>
      <c r="AL1673" s="19"/>
      <c r="AM1673" s="20"/>
      <c r="AN1673" s="20"/>
      <c r="AO1673" s="21"/>
      <c r="AP1673" s="22">
        <v>2.58</v>
      </c>
    </row>
    <row r="1674" spans="1:42" hidden="1" x14ac:dyDescent="0.35">
      <c r="A1674" t="s">
        <v>845</v>
      </c>
      <c r="B1674" t="s">
        <v>93</v>
      </c>
      <c r="C1674" t="s">
        <v>13</v>
      </c>
      <c r="D1674">
        <v>40716</v>
      </c>
      <c r="F1674" s="7">
        <v>42808</v>
      </c>
      <c r="G1674" t="s">
        <v>587</v>
      </c>
      <c r="H1674">
        <v>-2</v>
      </c>
      <c r="J1674" t="s">
        <v>13</v>
      </c>
      <c r="K1674">
        <v>40716</v>
      </c>
      <c r="L1674" t="s">
        <v>15</v>
      </c>
      <c r="M1674" t="str">
        <f>M1673</f>
        <v>BBSI</v>
      </c>
      <c r="S1674"/>
      <c r="T1674"/>
      <c r="U1674"/>
      <c r="V1674"/>
      <c r="W1674" s="15"/>
      <c r="X1674" s="15"/>
      <c r="Y1674" s="15"/>
      <c r="Z1674" t="s">
        <v>243</v>
      </c>
      <c r="AB1674" t="s">
        <v>244</v>
      </c>
      <c r="AC1674" s="7">
        <f>AC1673</f>
        <v>42808</v>
      </c>
      <c r="AD1674" t="str">
        <f>M1674&amp;" - "&amp;L1674&amp;" - "&amp;J1674&amp;" - "&amp;K1674</f>
        <v>BBSI - Div - Rh - 40716</v>
      </c>
      <c r="AG1674" s="13">
        <f>-AG1673</f>
        <v>-2</v>
      </c>
      <c r="AI1674" t="str">
        <f>"Dividend from "&amp;M1674&amp;" - "&amp;J1674&amp;" - "&amp;K1674</f>
        <v>Dividend from BBSI - Rh - 40716</v>
      </c>
      <c r="AK1674" s="35"/>
      <c r="AL1674" s="35"/>
      <c r="AM1674" s="35"/>
      <c r="AN1674" s="35"/>
      <c r="AO1674" s="35"/>
      <c r="AP1674" s="35"/>
    </row>
    <row r="1675" spans="1:42" hidden="1" x14ac:dyDescent="0.35">
      <c r="A1675" t="s">
        <v>845</v>
      </c>
      <c r="B1675" t="s">
        <v>76</v>
      </c>
      <c r="C1675" t="s">
        <v>13</v>
      </c>
      <c r="D1675">
        <v>40716</v>
      </c>
      <c r="F1675" s="7">
        <v>42809</v>
      </c>
      <c r="G1675" t="s">
        <v>210</v>
      </c>
      <c r="H1675">
        <v>2.85</v>
      </c>
      <c r="J1675" t="s">
        <v>13</v>
      </c>
      <c r="K1675">
        <v>40716</v>
      </c>
      <c r="L1675" t="s">
        <v>15</v>
      </c>
      <c r="M1675" t="s">
        <v>76</v>
      </c>
      <c r="N1675" s="12" t="s">
        <v>249</v>
      </c>
      <c r="O1675" s="12">
        <v>2.85</v>
      </c>
      <c r="P1675" s="46">
        <v>42809</v>
      </c>
      <c r="S1675"/>
      <c r="T1675"/>
      <c r="U1675"/>
      <c r="V1675"/>
      <c r="W1675" s="15"/>
      <c r="X1675" s="15"/>
      <c r="Y1675" s="15"/>
      <c r="Z1675" t="s">
        <v>243</v>
      </c>
      <c r="AB1675" t="s">
        <v>244</v>
      </c>
      <c r="AC1675" s="7">
        <f>P1675</f>
        <v>42809</v>
      </c>
      <c r="AD1675" t="s">
        <v>210</v>
      </c>
      <c r="AF1675" t="str">
        <f>"Cash From "&amp;AI1675</f>
        <v>Cash From Dividend from TIME - Rh - 40716</v>
      </c>
      <c r="AG1675" s="13">
        <f>O1675</f>
        <v>2.85</v>
      </c>
      <c r="AI1675" t="str">
        <f>"Dividend from "&amp;M1675&amp;" - "&amp;J1675&amp;" - "&amp;K1675</f>
        <v>Dividend from TIME - Rh - 40716</v>
      </c>
      <c r="AK1675" s="18"/>
      <c r="AL1675" s="19"/>
      <c r="AM1675" s="20"/>
      <c r="AN1675" s="20"/>
      <c r="AO1675" s="21"/>
      <c r="AP1675" s="22">
        <v>2.58</v>
      </c>
    </row>
    <row r="1676" spans="1:42" hidden="1" x14ac:dyDescent="0.35">
      <c r="A1676" t="s">
        <v>845</v>
      </c>
      <c r="B1676" t="s">
        <v>76</v>
      </c>
      <c r="C1676" t="s">
        <v>13</v>
      </c>
      <c r="D1676">
        <v>40716</v>
      </c>
      <c r="F1676" s="7">
        <v>42809</v>
      </c>
      <c r="G1676" t="s">
        <v>587</v>
      </c>
      <c r="H1676">
        <v>-2.85</v>
      </c>
      <c r="J1676" t="s">
        <v>13</v>
      </c>
      <c r="K1676">
        <v>40716</v>
      </c>
      <c r="L1676" t="s">
        <v>15</v>
      </c>
      <c r="M1676" t="str">
        <f>M1675</f>
        <v>TIME</v>
      </c>
      <c r="S1676"/>
      <c r="T1676"/>
      <c r="U1676"/>
      <c r="V1676"/>
      <c r="W1676" s="15"/>
      <c r="X1676" s="15"/>
      <c r="Y1676" s="15"/>
      <c r="Z1676" t="s">
        <v>243</v>
      </c>
      <c r="AB1676" t="s">
        <v>244</v>
      </c>
      <c r="AC1676" s="7">
        <f>AC1675</f>
        <v>42809</v>
      </c>
      <c r="AD1676" t="str">
        <f>M1676&amp;" - "&amp;L1676&amp;" - "&amp;J1676&amp;" - "&amp;K1676</f>
        <v>TIME - Div - Rh - 40716</v>
      </c>
      <c r="AG1676" s="13">
        <f>-AG1675</f>
        <v>-2.85</v>
      </c>
      <c r="AI1676" t="str">
        <f>"Dividend from "&amp;M1676&amp;" - "&amp;J1676&amp;" - "&amp;K1676</f>
        <v>Dividend from TIME - Rh - 40716</v>
      </c>
      <c r="AK1676" s="35"/>
      <c r="AL1676" s="35"/>
      <c r="AM1676" s="35"/>
      <c r="AN1676" s="35"/>
      <c r="AO1676" s="35"/>
      <c r="AP1676" s="35"/>
    </row>
    <row r="1677" spans="1:42" hidden="1" x14ac:dyDescent="0.35">
      <c r="A1677" t="s">
        <v>317</v>
      </c>
      <c r="C1677" t="s">
        <v>13</v>
      </c>
      <c r="F1677" s="7">
        <v>42810</v>
      </c>
      <c r="G1677" t="s">
        <v>101</v>
      </c>
      <c r="H1677">
        <v>0.87</v>
      </c>
      <c r="S1677"/>
      <c r="T1677"/>
      <c r="U1677"/>
      <c r="V1677"/>
      <c r="W1677" s="15"/>
      <c r="X1677" s="15"/>
      <c r="Y1677" s="15"/>
      <c r="Z1677" t="s">
        <v>243</v>
      </c>
      <c r="AB1677" t="s">
        <v>244</v>
      </c>
      <c r="AC1677" s="7">
        <f>AC1676</f>
        <v>42809</v>
      </c>
      <c r="AD1677" t="s">
        <v>101</v>
      </c>
      <c r="AG1677" s="13">
        <f>-AG1676</f>
        <v>2.85</v>
      </c>
      <c r="AI1677" t="s">
        <v>318</v>
      </c>
      <c r="AK1677" s="35"/>
      <c r="AL1677" s="35"/>
      <c r="AM1677" s="35"/>
      <c r="AN1677" s="35"/>
      <c r="AO1677" s="35"/>
      <c r="AP1677" s="35"/>
    </row>
    <row r="1678" spans="1:42" hidden="1" x14ac:dyDescent="0.35">
      <c r="A1678" t="s">
        <v>317</v>
      </c>
      <c r="C1678" t="s">
        <v>13</v>
      </c>
      <c r="F1678" s="7">
        <v>42810</v>
      </c>
      <c r="G1678" t="s">
        <v>210</v>
      </c>
      <c r="H1678">
        <v>-0.87</v>
      </c>
      <c r="O1678" s="12">
        <v>0.87</v>
      </c>
      <c r="P1678" s="46">
        <v>42810</v>
      </c>
      <c r="S1678"/>
      <c r="T1678"/>
      <c r="U1678"/>
      <c r="V1678"/>
      <c r="W1678" s="15"/>
      <c r="X1678" s="15"/>
      <c r="Y1678" s="15"/>
      <c r="Z1678" t="s">
        <v>243</v>
      </c>
      <c r="AB1678" t="s">
        <v>244</v>
      </c>
      <c r="AC1678" s="7">
        <f>P1678</f>
        <v>42810</v>
      </c>
      <c r="AD1678" t="s">
        <v>210</v>
      </c>
      <c r="AF1678" t="s">
        <v>317</v>
      </c>
      <c r="AG1678" s="13">
        <f>-O1678</f>
        <v>-0.87</v>
      </c>
      <c r="AI1678" t="s">
        <v>318</v>
      </c>
      <c r="AK1678" s="35"/>
      <c r="AL1678" s="35"/>
      <c r="AM1678" s="35"/>
      <c r="AN1678" s="35"/>
      <c r="AO1678" s="35"/>
      <c r="AP1678" s="35"/>
    </row>
    <row r="1679" spans="1:42" hidden="1" x14ac:dyDescent="0.35">
      <c r="A1679" t="s">
        <v>845</v>
      </c>
      <c r="B1679" t="s">
        <v>72</v>
      </c>
      <c r="C1679" t="s">
        <v>12</v>
      </c>
      <c r="D1679">
        <v>22115</v>
      </c>
      <c r="F1679" s="7">
        <v>42814</v>
      </c>
      <c r="G1679" t="s">
        <v>587</v>
      </c>
      <c r="H1679">
        <v>0</v>
      </c>
      <c r="J1679" t="s">
        <v>12</v>
      </c>
      <c r="K1679">
        <v>22115</v>
      </c>
      <c r="L1679" t="s">
        <v>15</v>
      </c>
      <c r="M1679" t="str">
        <f>M1676</f>
        <v>TIME</v>
      </c>
      <c r="S1679" t="e">
        <f t="shared" ref="S1679:S1684" si="122">SUM(T1679:V1679)</f>
        <v>#VALUE!</v>
      </c>
      <c r="T1679"/>
      <c r="U1679"/>
      <c r="V1679" t="e">
        <f>SUMPRODUCT(--($D$2:M1678=M1679), --($B$2:K1678=52815),$H$2:Q1678)</f>
        <v>#VALUE!</v>
      </c>
      <c r="W1679" s="15"/>
      <c r="X1679" s="15"/>
      <c r="Y1679" s="15"/>
      <c r="Z1679" t="s">
        <v>243</v>
      </c>
      <c r="AB1679" t="s">
        <v>244</v>
      </c>
      <c r="AC1679" s="7">
        <f>AC1676</f>
        <v>42809</v>
      </c>
      <c r="AD1679" t="str">
        <f>M1679&amp;" - "&amp;L1679&amp;" - "&amp;J1679&amp;" - "&amp;K1679</f>
        <v>TIME - Div - Mt - 22115</v>
      </c>
      <c r="AG1679" s="13">
        <f>-AG1678</f>
        <v>0.87</v>
      </c>
      <c r="AI1679" t="str">
        <f t="shared" ref="AI1679:AI1685" si="123">"Dividend from "&amp;M1679&amp;" - "&amp;J1679&amp;" - "&amp;K1679</f>
        <v>Dividend from TIME - Mt - 22115</v>
      </c>
      <c r="AK1679" s="18"/>
      <c r="AL1679" s="19"/>
      <c r="AM1679" s="20"/>
      <c r="AN1679" s="20"/>
      <c r="AO1679" s="21"/>
      <c r="AP1679" s="22"/>
    </row>
    <row r="1680" spans="1:42" hidden="1" x14ac:dyDescent="0.35">
      <c r="A1680" t="s">
        <v>845</v>
      </c>
      <c r="B1680" t="s">
        <v>72</v>
      </c>
      <c r="C1680" t="s">
        <v>12</v>
      </c>
      <c r="D1680">
        <v>22115</v>
      </c>
      <c r="F1680" s="7">
        <v>42814</v>
      </c>
      <c r="G1680" t="s">
        <v>102</v>
      </c>
      <c r="H1680">
        <v>0</v>
      </c>
      <c r="J1680" t="s">
        <v>12</v>
      </c>
      <c r="K1680">
        <v>22115</v>
      </c>
      <c r="L1680" t="s">
        <v>15</v>
      </c>
      <c r="M1680">
        <f>M1678</f>
        <v>0</v>
      </c>
      <c r="N1680" s="12" t="s">
        <v>249</v>
      </c>
      <c r="R1680" s="13" t="e">
        <f>ROUND(IF(K1680=112414,W1680,IF(K1680=22115,X1680,Y1680))*AP1678,2)</f>
        <v>#VALUE!</v>
      </c>
      <c r="S1680" t="e">
        <f t="shared" si="122"/>
        <v>#VALUE!</v>
      </c>
      <c r="T1680"/>
      <c r="U1680"/>
      <c r="V1680" t="e">
        <f>SUMPRODUCT(--($D$2:M1679=M1680), --($B$2:K1679=52815),$H$2:Q1679)</f>
        <v>#VALUE!</v>
      </c>
      <c r="W1680" s="15" t="e">
        <f>T1680/S1680</f>
        <v>#VALUE!</v>
      </c>
      <c r="X1680" s="15" t="e">
        <f>U1680/S1680</f>
        <v>#VALUE!</v>
      </c>
      <c r="Y1680" s="15" t="e">
        <f>V1680/S1680</f>
        <v>#VALUE!</v>
      </c>
      <c r="Z1680" t="s">
        <v>243</v>
      </c>
      <c r="AB1680" t="s">
        <v>244</v>
      </c>
      <c r="AC1680" s="7">
        <f>AC1678</f>
        <v>42810</v>
      </c>
      <c r="AD1680" t="s">
        <v>102</v>
      </c>
      <c r="AF1680" t="str">
        <f>"Cash From "&amp;AI1680</f>
        <v>Cash From Dividend from 0 - Mt - 22115</v>
      </c>
      <c r="AG1680" s="13" t="e">
        <f>R1680</f>
        <v>#VALUE!</v>
      </c>
      <c r="AI1680" t="str">
        <f t="shared" si="123"/>
        <v>Dividend from 0 - Mt - 22115</v>
      </c>
      <c r="AK1680" s="18"/>
      <c r="AL1680" s="19"/>
      <c r="AM1680" s="20"/>
      <c r="AN1680" s="20"/>
      <c r="AO1680" s="21"/>
      <c r="AP1680" s="22"/>
    </row>
    <row r="1681" spans="1:42" hidden="1" x14ac:dyDescent="0.35">
      <c r="A1681" t="s">
        <v>845</v>
      </c>
      <c r="B1681" t="s">
        <v>72</v>
      </c>
      <c r="C1681" t="s">
        <v>12</v>
      </c>
      <c r="D1681">
        <v>52815</v>
      </c>
      <c r="F1681" s="7">
        <v>42814</v>
      </c>
      <c r="G1681" t="s">
        <v>102</v>
      </c>
      <c r="H1681">
        <v>1.84</v>
      </c>
      <c r="J1681" t="s">
        <v>12</v>
      </c>
      <c r="K1681">
        <v>52815</v>
      </c>
      <c r="L1681" t="s">
        <v>15</v>
      </c>
      <c r="M1681" t="str">
        <f>M1679</f>
        <v>TIME</v>
      </c>
      <c r="N1681" s="12" t="s">
        <v>249</v>
      </c>
      <c r="R1681" s="13">
        <f>AP1677-R1677-R1679</f>
        <v>0</v>
      </c>
      <c r="S1681" t="e">
        <f t="shared" si="122"/>
        <v>#VALUE!</v>
      </c>
      <c r="T1681"/>
      <c r="U1681"/>
      <c r="V1681" t="e">
        <f>SUMPRODUCT(--($D$2:M1680=M1681), --($B$2:K1680=52815),$H$2:Q1680)</f>
        <v>#VALUE!</v>
      </c>
      <c r="W1681" s="15" t="e">
        <f>T1681/S1681</f>
        <v>#VALUE!</v>
      </c>
      <c r="X1681" s="15" t="e">
        <f>U1681/S1681</f>
        <v>#VALUE!</v>
      </c>
      <c r="Y1681" s="15" t="e">
        <f>V1681/S1681</f>
        <v>#VALUE!</v>
      </c>
      <c r="Z1681" t="s">
        <v>243</v>
      </c>
      <c r="AB1681" t="s">
        <v>244</v>
      </c>
      <c r="AC1681" s="7">
        <f>AC1679</f>
        <v>42809</v>
      </c>
      <c r="AD1681" t="s">
        <v>102</v>
      </c>
      <c r="AF1681" t="str">
        <f>"Cash From "&amp;AI1681</f>
        <v>Cash From Dividend from TIME - Mt - 52815</v>
      </c>
      <c r="AG1681" s="13">
        <f>R1681</f>
        <v>0</v>
      </c>
      <c r="AI1681" t="str">
        <f t="shared" si="123"/>
        <v>Dividend from TIME - Mt - 52815</v>
      </c>
      <c r="AK1681" s="18"/>
      <c r="AL1681" s="19"/>
      <c r="AM1681" s="20"/>
      <c r="AN1681" s="20"/>
      <c r="AO1681" s="21"/>
      <c r="AP1681" s="22"/>
    </row>
    <row r="1682" spans="1:42" hidden="1" x14ac:dyDescent="0.35">
      <c r="A1682" t="s">
        <v>845</v>
      </c>
      <c r="B1682" t="s">
        <v>72</v>
      </c>
      <c r="C1682" t="s">
        <v>12</v>
      </c>
      <c r="D1682">
        <v>52815</v>
      </c>
      <c r="F1682" s="7">
        <v>42814</v>
      </c>
      <c r="G1682" t="s">
        <v>587</v>
      </c>
      <c r="H1682">
        <v>-1.84</v>
      </c>
      <c r="J1682" t="s">
        <v>12</v>
      </c>
      <c r="K1682">
        <v>52815</v>
      </c>
      <c r="L1682" t="s">
        <v>15</v>
      </c>
      <c r="M1682" t="str">
        <f>M1679</f>
        <v>TIME</v>
      </c>
      <c r="S1682" t="e">
        <f t="shared" si="122"/>
        <v>#VALUE!</v>
      </c>
      <c r="T1682"/>
      <c r="U1682"/>
      <c r="V1682" t="e">
        <f>SUMPRODUCT(--($D$2:M1681=M1682), --($B$2:K1681=52815),$H$2:Q1681)</f>
        <v>#VALUE!</v>
      </c>
      <c r="W1682" s="15"/>
      <c r="X1682" s="15"/>
      <c r="Y1682" s="15"/>
      <c r="Z1682" t="s">
        <v>243</v>
      </c>
      <c r="AB1682" t="s">
        <v>244</v>
      </c>
      <c r="AC1682" s="7">
        <f>AC1679</f>
        <v>42809</v>
      </c>
      <c r="AD1682" t="str">
        <f>M1682&amp;" - "&amp;L1682&amp;" - "&amp;J1682&amp;" - "&amp;K1682</f>
        <v>TIME - Div - Mt - 52815</v>
      </c>
      <c r="AG1682" s="13">
        <f>-AG1681</f>
        <v>0</v>
      </c>
      <c r="AI1682" t="str">
        <f t="shared" si="123"/>
        <v>Dividend from TIME - Mt - 52815</v>
      </c>
      <c r="AK1682" s="18"/>
      <c r="AL1682" s="19"/>
      <c r="AM1682" s="20"/>
      <c r="AN1682" s="20"/>
      <c r="AO1682" s="21"/>
      <c r="AP1682" s="22"/>
    </row>
    <row r="1683" spans="1:42" hidden="1" x14ac:dyDescent="0.35">
      <c r="A1683" t="s">
        <v>845</v>
      </c>
      <c r="B1683" t="s">
        <v>72</v>
      </c>
      <c r="C1683" t="s">
        <v>12</v>
      </c>
      <c r="D1683">
        <v>112414</v>
      </c>
      <c r="F1683" s="7">
        <v>42814</v>
      </c>
      <c r="G1683" t="s">
        <v>587</v>
      </c>
      <c r="H1683">
        <v>0</v>
      </c>
      <c r="J1683" t="s">
        <v>12</v>
      </c>
      <c r="K1683">
        <v>112414</v>
      </c>
      <c r="L1683" t="s">
        <v>15</v>
      </c>
      <c r="M1683" t="str">
        <f>M1682</f>
        <v>TIME</v>
      </c>
      <c r="N1683" s="12">
        <f>AL1682</f>
        <v>0</v>
      </c>
      <c r="O1683" s="12" t="e">
        <f>LEFT(N1683,(FIND(" ",N1683,1)-1))</f>
        <v>#VALUE!</v>
      </c>
      <c r="P1683" s="12" t="e">
        <f>_xlfn.NUMBERVALUE(O1683)=S1683</f>
        <v>#VALUE!</v>
      </c>
      <c r="S1683" t="e">
        <f t="shared" si="122"/>
        <v>#VALUE!</v>
      </c>
      <c r="T1683"/>
      <c r="U1683"/>
      <c r="V1683" t="e">
        <f>SUMPRODUCT(--($D$2:M1682=M1683), --($B$2:K1682=52815),$H$2:Q1682)</f>
        <v>#VALUE!</v>
      </c>
      <c r="W1683" s="15"/>
      <c r="X1683" s="15"/>
      <c r="Y1683" s="15"/>
      <c r="Z1683" t="s">
        <v>243</v>
      </c>
      <c r="AB1683" t="s">
        <v>244</v>
      </c>
      <c r="AC1683" s="7">
        <f>AC1682</f>
        <v>42809</v>
      </c>
      <c r="AD1683" t="str">
        <f>M1683&amp;" - "&amp;L1683&amp;" - "&amp;J1683&amp;" - "&amp;K1683</f>
        <v>TIME - Div - Mt - 112414</v>
      </c>
      <c r="AG1683" s="13">
        <f>-AG1682</f>
        <v>0</v>
      </c>
      <c r="AI1683" t="str">
        <f t="shared" si="123"/>
        <v>Dividend from TIME - Mt - 112414</v>
      </c>
      <c r="AK1683" s="18"/>
      <c r="AL1683" s="19"/>
      <c r="AM1683" s="20"/>
      <c r="AN1683" s="20"/>
      <c r="AO1683" s="21"/>
      <c r="AP1683" s="22"/>
    </row>
    <row r="1684" spans="1:42" hidden="1" x14ac:dyDescent="0.35">
      <c r="A1684" t="s">
        <v>845</v>
      </c>
      <c r="B1684" t="s">
        <v>72</v>
      </c>
      <c r="C1684" t="s">
        <v>12</v>
      </c>
      <c r="D1684">
        <v>112414</v>
      </c>
      <c r="F1684" s="7">
        <v>42814</v>
      </c>
      <c r="G1684" t="s">
        <v>102</v>
      </c>
      <c r="H1684">
        <v>0</v>
      </c>
      <c r="J1684" t="s">
        <v>12</v>
      </c>
      <c r="K1684">
        <v>112414</v>
      </c>
      <c r="L1684" t="s">
        <v>15</v>
      </c>
      <c r="M1684" t="s">
        <v>72</v>
      </c>
      <c r="N1684" s="12" t="s">
        <v>249</v>
      </c>
      <c r="R1684" s="13" t="e">
        <f>ROUND(IF(K1684=112414,W1684,IF(K1684=22115,X1684,Y1684))*AP1684,2)</f>
        <v>#VALUE!</v>
      </c>
      <c r="S1684" t="e">
        <f t="shared" si="122"/>
        <v>#VALUE!</v>
      </c>
      <c r="T1684"/>
      <c r="U1684"/>
      <c r="V1684" t="e">
        <f>SUMPRODUCT(--($D$2:M1683=M1684), --($B$2:K1683=52815),$H$2:Q1683)</f>
        <v>#VALUE!</v>
      </c>
      <c r="W1684" s="15" t="e">
        <f>T1684/S1684</f>
        <v>#VALUE!</v>
      </c>
      <c r="X1684" s="15" t="e">
        <f>U1684/S1684</f>
        <v>#VALUE!</v>
      </c>
      <c r="Y1684" s="15" t="e">
        <f>V1684/S1684</f>
        <v>#VALUE!</v>
      </c>
      <c r="Z1684" t="s">
        <v>243</v>
      </c>
      <c r="AB1684" t="s">
        <v>244</v>
      </c>
      <c r="AC1684" s="7">
        <f>AK1684</f>
        <v>42814</v>
      </c>
      <c r="AD1684" t="s">
        <v>102</v>
      </c>
      <c r="AF1684" t="str">
        <f>"Cash From "&amp;AI1684</f>
        <v>Cash From Dividend from STRA - Mt - 112414</v>
      </c>
      <c r="AG1684" s="13" t="e">
        <f>R1684</f>
        <v>#VALUE!</v>
      </c>
      <c r="AI1684" t="str">
        <f t="shared" si="123"/>
        <v>Dividend from STRA - Mt - 112414</v>
      </c>
      <c r="AK1684" s="18">
        <v>42814</v>
      </c>
      <c r="AL1684" s="19" t="s">
        <v>547</v>
      </c>
      <c r="AM1684" s="20" t="s">
        <v>328</v>
      </c>
      <c r="AN1684" s="20" t="s">
        <v>329</v>
      </c>
      <c r="AO1684" s="21" t="s">
        <v>329</v>
      </c>
      <c r="AP1684" s="22">
        <v>1.84</v>
      </c>
    </row>
    <row r="1685" spans="1:42" hidden="1" x14ac:dyDescent="0.35">
      <c r="A1685" t="s">
        <v>317</v>
      </c>
      <c r="C1685" t="s">
        <v>13</v>
      </c>
      <c r="F1685" s="7">
        <v>42816</v>
      </c>
      <c r="G1685" t="s">
        <v>101</v>
      </c>
      <c r="H1685">
        <v>4.8499999999999996</v>
      </c>
      <c r="S1685"/>
      <c r="T1685"/>
      <c r="U1685"/>
      <c r="V1685"/>
      <c r="W1685" s="15"/>
      <c r="X1685" s="15"/>
      <c r="Y1685" s="15"/>
      <c r="Z1685" t="s">
        <v>243</v>
      </c>
      <c r="AB1685" t="s">
        <v>244</v>
      </c>
      <c r="AC1685" s="7">
        <f>AC1684</f>
        <v>42814</v>
      </c>
      <c r="AD1685" t="s">
        <v>101</v>
      </c>
      <c r="AG1685" s="13" t="e">
        <f>-AG1684</f>
        <v>#VALUE!</v>
      </c>
      <c r="AI1685" t="str">
        <f t="shared" si="123"/>
        <v xml:space="preserve">Dividend from  -  - </v>
      </c>
      <c r="AK1685" s="35"/>
      <c r="AL1685" s="35"/>
      <c r="AM1685" s="35"/>
      <c r="AN1685" s="35"/>
      <c r="AO1685" s="35"/>
      <c r="AP1685" s="35"/>
    </row>
    <row r="1686" spans="1:42" hidden="1" x14ac:dyDescent="0.35">
      <c r="A1686" t="s">
        <v>317</v>
      </c>
      <c r="C1686" t="s">
        <v>13</v>
      </c>
      <c r="F1686" s="7">
        <v>42816</v>
      </c>
      <c r="G1686" t="s">
        <v>210</v>
      </c>
      <c r="H1686">
        <v>-4.8499999999999996</v>
      </c>
      <c r="O1686" s="12">
        <v>4.8499999999999996</v>
      </c>
      <c r="P1686" s="46">
        <v>42816</v>
      </c>
      <c r="S1686"/>
      <c r="T1686"/>
      <c r="U1686"/>
      <c r="V1686"/>
      <c r="W1686" s="15"/>
      <c r="X1686" s="15"/>
      <c r="Y1686" s="15"/>
      <c r="Z1686" t="s">
        <v>243</v>
      </c>
      <c r="AB1686" t="s">
        <v>244</v>
      </c>
      <c r="AC1686" s="7">
        <f>P1686</f>
        <v>42816</v>
      </c>
      <c r="AD1686" t="s">
        <v>210</v>
      </c>
      <c r="AF1686" t="s">
        <v>317</v>
      </c>
      <c r="AG1686" s="13">
        <f>-O1686</f>
        <v>-4.8499999999999996</v>
      </c>
      <c r="AI1686" t="s">
        <v>318</v>
      </c>
      <c r="AK1686" s="17"/>
      <c r="AL1686" s="17"/>
      <c r="AM1686" s="17"/>
      <c r="AN1686" s="17"/>
      <c r="AO1686" s="17"/>
      <c r="AP1686" s="17"/>
    </row>
    <row r="1687" spans="1:42" hidden="1" x14ac:dyDescent="0.35">
      <c r="A1687" t="s">
        <v>845</v>
      </c>
      <c r="B1687" t="s">
        <v>97</v>
      </c>
      <c r="C1687" t="s">
        <v>13</v>
      </c>
      <c r="D1687">
        <v>40716</v>
      </c>
      <c r="F1687" s="7">
        <v>42816</v>
      </c>
      <c r="G1687" t="s">
        <v>210</v>
      </c>
      <c r="H1687">
        <v>1.4</v>
      </c>
      <c r="J1687" t="s">
        <v>13</v>
      </c>
      <c r="K1687">
        <v>40716</v>
      </c>
      <c r="L1687" t="s">
        <v>15</v>
      </c>
      <c r="M1687" t="s">
        <v>97</v>
      </c>
      <c r="N1687" s="12" t="s">
        <v>249</v>
      </c>
      <c r="O1687" s="12">
        <v>1.4</v>
      </c>
      <c r="P1687" s="46">
        <v>42816</v>
      </c>
      <c r="S1687"/>
      <c r="T1687"/>
      <c r="U1687"/>
      <c r="V1687"/>
      <c r="W1687" s="15"/>
      <c r="X1687" s="15"/>
      <c r="Y1687" s="15"/>
      <c r="Z1687" t="s">
        <v>243</v>
      </c>
      <c r="AB1687" t="s">
        <v>244</v>
      </c>
      <c r="AC1687" s="7">
        <f>P1687</f>
        <v>42816</v>
      </c>
      <c r="AD1687" t="s">
        <v>210</v>
      </c>
      <c r="AF1687" t="str">
        <f>"Cash From "&amp;AI1687</f>
        <v>Cash From Dividend from XPER - Rh - 40716</v>
      </c>
      <c r="AG1687" s="13">
        <f>O1687</f>
        <v>1.4</v>
      </c>
      <c r="AI1687" t="str">
        <f t="shared" ref="AI1687:AI1702" si="124">"Dividend from "&amp;M1687&amp;" - "&amp;J1687&amp;" - "&amp;K1687</f>
        <v>Dividend from XPER - Rh - 40716</v>
      </c>
      <c r="AK1687" s="51"/>
      <c r="AL1687" s="47"/>
      <c r="AM1687" s="48"/>
      <c r="AN1687" s="48"/>
      <c r="AO1687" s="49"/>
      <c r="AP1687" s="52">
        <v>2.58</v>
      </c>
    </row>
    <row r="1688" spans="1:42" hidden="1" x14ac:dyDescent="0.35">
      <c r="A1688" t="s">
        <v>845</v>
      </c>
      <c r="B1688" t="s">
        <v>97</v>
      </c>
      <c r="C1688" t="s">
        <v>13</v>
      </c>
      <c r="D1688">
        <v>40716</v>
      </c>
      <c r="F1688" s="7">
        <v>42816</v>
      </c>
      <c r="G1688" t="s">
        <v>587</v>
      </c>
      <c r="H1688">
        <v>-1.4</v>
      </c>
      <c r="J1688" t="s">
        <v>13</v>
      </c>
      <c r="K1688">
        <v>40716</v>
      </c>
      <c r="L1688" t="s">
        <v>15</v>
      </c>
      <c r="M1688" t="s">
        <v>97</v>
      </c>
      <c r="S1688"/>
      <c r="T1688"/>
      <c r="U1688"/>
      <c r="V1688"/>
      <c r="W1688" s="15"/>
      <c r="X1688" s="15"/>
      <c r="Y1688" s="15"/>
      <c r="Z1688" t="s">
        <v>243</v>
      </c>
      <c r="AB1688" t="s">
        <v>244</v>
      </c>
      <c r="AC1688" s="7">
        <f>AC1687</f>
        <v>42816</v>
      </c>
      <c r="AD1688" t="str">
        <f>M1688&amp;" - "&amp;L1688&amp;" - "&amp;J1688&amp;" - "&amp;K1688</f>
        <v>XPER - Div - Rh - 40716</v>
      </c>
      <c r="AG1688" s="13">
        <f>-AG1687</f>
        <v>-1.4</v>
      </c>
      <c r="AI1688" t="str">
        <f t="shared" si="124"/>
        <v>Dividend from XPER - Rh - 40716</v>
      </c>
      <c r="AK1688" s="17"/>
      <c r="AL1688" s="17"/>
      <c r="AM1688" s="17"/>
      <c r="AN1688" s="17"/>
      <c r="AO1688" s="17"/>
      <c r="AP1688" s="17"/>
    </row>
    <row r="1689" spans="1:42" hidden="1" x14ac:dyDescent="0.35">
      <c r="A1689" t="s">
        <v>845</v>
      </c>
      <c r="B1689" t="s">
        <v>34</v>
      </c>
      <c r="C1689" t="s">
        <v>12</v>
      </c>
      <c r="D1689">
        <v>22115</v>
      </c>
      <c r="F1689" s="7">
        <v>42822</v>
      </c>
      <c r="G1689" t="s">
        <v>587</v>
      </c>
      <c r="H1689">
        <v>0</v>
      </c>
      <c r="J1689" t="s">
        <v>12</v>
      </c>
      <c r="K1689">
        <v>22115</v>
      </c>
      <c r="L1689" t="s">
        <v>15</v>
      </c>
      <c r="M1689">
        <f>M1686</f>
        <v>0</v>
      </c>
      <c r="S1689" t="e">
        <f t="shared" ref="S1689:S1694" si="125">SUM(T1689:V1689)</f>
        <v>#VALUE!</v>
      </c>
      <c r="T1689"/>
      <c r="U1689"/>
      <c r="V1689" t="e">
        <f>SUMPRODUCT(--($D$2:M1688=M1689), --($B$2:K1688=52815),$H$2:Q1688)</f>
        <v>#VALUE!</v>
      </c>
      <c r="W1689" s="15"/>
      <c r="X1689" s="15"/>
      <c r="Y1689" s="15"/>
      <c r="Z1689" t="s">
        <v>243</v>
      </c>
      <c r="AB1689" t="s">
        <v>244</v>
      </c>
      <c r="AC1689" s="7">
        <f>AC1686</f>
        <v>42816</v>
      </c>
      <c r="AD1689" t="str">
        <f>M1689&amp;" - "&amp;L1689&amp;" - "&amp;J1689&amp;" - "&amp;K1689</f>
        <v>0 - Div - Mt - 22115</v>
      </c>
      <c r="AG1689" s="13">
        <f>-AG1688</f>
        <v>1.4</v>
      </c>
      <c r="AI1689" t="str">
        <f t="shared" si="124"/>
        <v>Dividend from 0 - Mt - 22115</v>
      </c>
      <c r="AK1689" s="51"/>
      <c r="AL1689" s="47"/>
      <c r="AM1689" s="48"/>
      <c r="AN1689" s="48"/>
      <c r="AO1689" s="49"/>
      <c r="AP1689" s="52"/>
    </row>
    <row r="1690" spans="1:42" hidden="1" x14ac:dyDescent="0.35">
      <c r="A1690" t="s">
        <v>845</v>
      </c>
      <c r="B1690" t="s">
        <v>34</v>
      </c>
      <c r="C1690" t="s">
        <v>12</v>
      </c>
      <c r="D1690">
        <v>22115</v>
      </c>
      <c r="F1690" s="7">
        <v>42822</v>
      </c>
      <c r="G1690" t="s">
        <v>102</v>
      </c>
      <c r="H1690">
        <v>0</v>
      </c>
      <c r="J1690" t="s">
        <v>12</v>
      </c>
      <c r="K1690">
        <v>22115</v>
      </c>
      <c r="L1690" t="s">
        <v>15</v>
      </c>
      <c r="M1690" t="str">
        <f>M1688</f>
        <v>XPER</v>
      </c>
      <c r="N1690" s="12" t="s">
        <v>249</v>
      </c>
      <c r="R1690" s="13" t="e">
        <f>ROUND(IF(K1690=112414,W1690,IF(K1690=22115,X1690,Y1690))*AP1688,2)</f>
        <v>#VALUE!</v>
      </c>
      <c r="S1690" t="e">
        <f t="shared" si="125"/>
        <v>#VALUE!</v>
      </c>
      <c r="T1690"/>
      <c r="U1690"/>
      <c r="V1690" t="e">
        <f>SUMPRODUCT(--($D$2:M1689=M1690), --($B$2:K1689=52815),$H$2:Q1689)</f>
        <v>#VALUE!</v>
      </c>
      <c r="W1690" s="15" t="e">
        <f>T1690/S1690</f>
        <v>#VALUE!</v>
      </c>
      <c r="X1690" s="15" t="e">
        <f>U1690/S1690</f>
        <v>#VALUE!</v>
      </c>
      <c r="Y1690" s="15" t="e">
        <f>V1690/S1690</f>
        <v>#VALUE!</v>
      </c>
      <c r="Z1690" t="s">
        <v>243</v>
      </c>
      <c r="AB1690" t="s">
        <v>244</v>
      </c>
      <c r="AC1690" s="7">
        <f>AC1688</f>
        <v>42816</v>
      </c>
      <c r="AD1690" t="s">
        <v>102</v>
      </c>
      <c r="AF1690" t="str">
        <f>"Cash From "&amp;AI1690</f>
        <v>Cash From Dividend from XPER - Mt - 22115</v>
      </c>
      <c r="AG1690" s="13" t="e">
        <f>R1690</f>
        <v>#VALUE!</v>
      </c>
      <c r="AI1690" t="str">
        <f t="shared" si="124"/>
        <v>Dividend from XPER - Mt - 22115</v>
      </c>
      <c r="AK1690" s="51"/>
      <c r="AL1690" s="47"/>
      <c r="AM1690" s="48"/>
      <c r="AN1690" s="48"/>
      <c r="AO1690" s="49"/>
      <c r="AP1690" s="52"/>
    </row>
    <row r="1691" spans="1:42" hidden="1" x14ac:dyDescent="0.35">
      <c r="A1691" t="s">
        <v>845</v>
      </c>
      <c r="B1691" t="s">
        <v>34</v>
      </c>
      <c r="C1691" t="s">
        <v>12</v>
      </c>
      <c r="D1691">
        <v>52815</v>
      </c>
      <c r="F1691" s="7">
        <v>42822</v>
      </c>
      <c r="G1691" t="s">
        <v>102</v>
      </c>
      <c r="H1691">
        <v>3.19</v>
      </c>
      <c r="J1691" t="s">
        <v>12</v>
      </c>
      <c r="K1691">
        <v>52815</v>
      </c>
      <c r="L1691" t="s">
        <v>15</v>
      </c>
      <c r="M1691">
        <f>M1689</f>
        <v>0</v>
      </c>
      <c r="N1691" s="12" t="s">
        <v>249</v>
      </c>
      <c r="R1691" s="13">
        <f>AP1687-R1687-R1689</f>
        <v>2.58</v>
      </c>
      <c r="S1691" t="e">
        <f t="shared" si="125"/>
        <v>#VALUE!</v>
      </c>
      <c r="T1691"/>
      <c r="U1691"/>
      <c r="V1691" t="e">
        <f>SUMPRODUCT(--($D$2:M1690=M1691), --($B$2:K1690=52815),$H$2:Q1690)</f>
        <v>#VALUE!</v>
      </c>
      <c r="W1691" s="15" t="e">
        <f>T1691/S1691</f>
        <v>#VALUE!</v>
      </c>
      <c r="X1691" s="15" t="e">
        <f>U1691/S1691</f>
        <v>#VALUE!</v>
      </c>
      <c r="Y1691" s="15" t="e">
        <f>V1691/S1691</f>
        <v>#VALUE!</v>
      </c>
      <c r="Z1691" t="s">
        <v>243</v>
      </c>
      <c r="AB1691" t="s">
        <v>244</v>
      </c>
      <c r="AC1691" s="7">
        <f>AC1689</f>
        <v>42816</v>
      </c>
      <c r="AD1691" t="s">
        <v>102</v>
      </c>
      <c r="AF1691" t="str">
        <f>"Cash From "&amp;AI1691</f>
        <v>Cash From Dividend from 0 - Mt - 52815</v>
      </c>
      <c r="AG1691" s="13">
        <f>R1691</f>
        <v>2.58</v>
      </c>
      <c r="AI1691" t="str">
        <f t="shared" si="124"/>
        <v>Dividend from 0 - Mt - 52815</v>
      </c>
      <c r="AK1691" s="18"/>
      <c r="AL1691" s="19"/>
      <c r="AM1691" s="20"/>
      <c r="AN1691" s="20"/>
      <c r="AO1691" s="21"/>
      <c r="AP1691" s="22"/>
    </row>
    <row r="1692" spans="1:42" hidden="1" x14ac:dyDescent="0.35">
      <c r="A1692" t="s">
        <v>845</v>
      </c>
      <c r="B1692" t="s">
        <v>34</v>
      </c>
      <c r="C1692" t="s">
        <v>12</v>
      </c>
      <c r="D1692">
        <v>52815</v>
      </c>
      <c r="F1692" s="7">
        <v>42822</v>
      </c>
      <c r="G1692" t="s">
        <v>587</v>
      </c>
      <c r="H1692">
        <v>-3.19</v>
      </c>
      <c r="J1692" t="s">
        <v>12</v>
      </c>
      <c r="K1692">
        <v>52815</v>
      </c>
      <c r="L1692" t="s">
        <v>15</v>
      </c>
      <c r="M1692">
        <f>M1689</f>
        <v>0</v>
      </c>
      <c r="S1692" t="e">
        <f t="shared" si="125"/>
        <v>#VALUE!</v>
      </c>
      <c r="T1692"/>
      <c r="U1692"/>
      <c r="V1692" t="e">
        <f>SUMPRODUCT(--($D$2:M1691=M1692), --($B$2:K1691=52815),$H$2:Q1691)</f>
        <v>#VALUE!</v>
      </c>
      <c r="W1692" s="15"/>
      <c r="X1692" s="15"/>
      <c r="Y1692" s="15"/>
      <c r="Z1692" t="s">
        <v>243</v>
      </c>
      <c r="AB1692" t="s">
        <v>244</v>
      </c>
      <c r="AC1692" s="7">
        <f>AC1689</f>
        <v>42816</v>
      </c>
      <c r="AD1692" t="str">
        <f>M1692&amp;" - "&amp;L1692&amp;" - "&amp;J1692&amp;" - "&amp;K1692</f>
        <v>0 - Div - Mt - 52815</v>
      </c>
      <c r="AG1692" s="13">
        <f>-AG1691</f>
        <v>-2.58</v>
      </c>
      <c r="AI1692" t="str">
        <f t="shared" si="124"/>
        <v>Dividend from 0 - Mt - 52815</v>
      </c>
      <c r="AK1692" s="51"/>
      <c r="AL1692" s="47"/>
      <c r="AM1692" s="48"/>
      <c r="AN1692" s="48"/>
      <c r="AO1692" s="49"/>
      <c r="AP1692" s="52"/>
    </row>
    <row r="1693" spans="1:42" hidden="1" x14ac:dyDescent="0.35">
      <c r="A1693" t="s">
        <v>845</v>
      </c>
      <c r="B1693" t="s">
        <v>34</v>
      </c>
      <c r="C1693" t="s">
        <v>12</v>
      </c>
      <c r="D1693">
        <v>112414</v>
      </c>
      <c r="F1693" s="7">
        <v>42822</v>
      </c>
      <c r="G1693" t="s">
        <v>587</v>
      </c>
      <c r="H1693">
        <v>0</v>
      </c>
      <c r="J1693" t="s">
        <v>12</v>
      </c>
      <c r="K1693">
        <v>112414</v>
      </c>
      <c r="L1693" t="s">
        <v>15</v>
      </c>
      <c r="M1693">
        <f>M1692</f>
        <v>0</v>
      </c>
      <c r="N1693" s="12">
        <f>AL1692</f>
        <v>0</v>
      </c>
      <c r="O1693" s="12" t="e">
        <f>LEFT(N1693,(FIND(" ",N1693,1)-1))</f>
        <v>#VALUE!</v>
      </c>
      <c r="P1693" s="12" t="e">
        <f>_xlfn.NUMBERVALUE(O1693)=S1693</f>
        <v>#VALUE!</v>
      </c>
      <c r="S1693" t="e">
        <f t="shared" si="125"/>
        <v>#VALUE!</v>
      </c>
      <c r="T1693"/>
      <c r="U1693"/>
      <c r="V1693" t="e">
        <f>SUMPRODUCT(--($D$2:M1692=M1693), --($B$2:K1692=52815),$H$2:Q1692)</f>
        <v>#VALUE!</v>
      </c>
      <c r="W1693" s="15"/>
      <c r="X1693" s="15"/>
      <c r="Y1693" s="15"/>
      <c r="Z1693" t="s">
        <v>243</v>
      </c>
      <c r="AB1693" t="s">
        <v>244</v>
      </c>
      <c r="AC1693" s="7">
        <f>AC1692</f>
        <v>42816</v>
      </c>
      <c r="AD1693" t="str">
        <f>M1693&amp;" - "&amp;L1693&amp;" - "&amp;J1693&amp;" - "&amp;K1693</f>
        <v>0 - Div - Mt - 112414</v>
      </c>
      <c r="AG1693" s="13">
        <f>-AG1692</f>
        <v>2.58</v>
      </c>
      <c r="AI1693" t="str">
        <f t="shared" si="124"/>
        <v>Dividend from 0 - Mt - 112414</v>
      </c>
      <c r="AK1693" s="51"/>
      <c r="AL1693" s="47"/>
      <c r="AM1693" s="48"/>
      <c r="AN1693" s="48"/>
      <c r="AO1693" s="49"/>
      <c r="AP1693" s="52"/>
    </row>
    <row r="1694" spans="1:42" hidden="1" x14ac:dyDescent="0.35">
      <c r="A1694" t="s">
        <v>845</v>
      </c>
      <c r="B1694" t="s">
        <v>34</v>
      </c>
      <c r="C1694" t="s">
        <v>12</v>
      </c>
      <c r="D1694">
        <v>112414</v>
      </c>
      <c r="F1694" s="7">
        <v>42822</v>
      </c>
      <c r="G1694" t="s">
        <v>102</v>
      </c>
      <c r="H1694">
        <v>0</v>
      </c>
      <c r="J1694" t="s">
        <v>12</v>
      </c>
      <c r="K1694">
        <v>112414</v>
      </c>
      <c r="L1694" t="s">
        <v>15</v>
      </c>
      <c r="M1694" t="s">
        <v>34</v>
      </c>
      <c r="N1694" s="12" t="s">
        <v>249</v>
      </c>
      <c r="R1694" s="13" t="e">
        <f>ROUND(IF(K1694=112414,W1694,IF(K1694=22115,X1694,Y1694))*AP1694,2)</f>
        <v>#VALUE!</v>
      </c>
      <c r="S1694" t="e">
        <f t="shared" si="125"/>
        <v>#VALUE!</v>
      </c>
      <c r="T1694"/>
      <c r="U1694"/>
      <c r="V1694" t="e">
        <f>SUMPRODUCT(--($D$2:M1693=M1694), --($B$2:K1693=52815),$H$2:Q1693)</f>
        <v>#VALUE!</v>
      </c>
      <c r="W1694" s="15" t="e">
        <f>T1694/S1694</f>
        <v>#VALUE!</v>
      </c>
      <c r="X1694" s="15" t="e">
        <f>U1694/S1694</f>
        <v>#VALUE!</v>
      </c>
      <c r="Y1694" s="15" t="e">
        <f>V1694/S1694</f>
        <v>#VALUE!</v>
      </c>
      <c r="Z1694" t="s">
        <v>243</v>
      </c>
      <c r="AB1694" t="s">
        <v>244</v>
      </c>
      <c r="AC1694" s="7">
        <f>AK1694</f>
        <v>42822</v>
      </c>
      <c r="AD1694" t="s">
        <v>102</v>
      </c>
      <c r="AF1694" t="str">
        <f>"Cash From "&amp;AI1694</f>
        <v>Cash From Dividend from GME - Mt - 112414</v>
      </c>
      <c r="AG1694" s="13" t="e">
        <f>R1694</f>
        <v>#VALUE!</v>
      </c>
      <c r="AI1694" t="str">
        <f t="shared" si="124"/>
        <v>Dividend from GME - Mt - 112414</v>
      </c>
      <c r="AK1694" s="51">
        <v>42822</v>
      </c>
      <c r="AL1694" s="47" t="s">
        <v>548</v>
      </c>
      <c r="AM1694" s="48" t="s">
        <v>328</v>
      </c>
      <c r="AN1694" s="48" t="s">
        <v>329</v>
      </c>
      <c r="AO1694" s="49" t="s">
        <v>329</v>
      </c>
      <c r="AP1694" s="52">
        <v>3.19</v>
      </c>
    </row>
    <row r="1695" spans="1:42" hidden="1" x14ac:dyDescent="0.35">
      <c r="A1695" t="s">
        <v>845</v>
      </c>
      <c r="B1695" t="s">
        <v>81</v>
      </c>
      <c r="C1695" t="s">
        <v>13</v>
      </c>
      <c r="D1695">
        <v>40716</v>
      </c>
      <c r="F1695" s="7">
        <v>42822</v>
      </c>
      <c r="G1695" t="s">
        <v>210</v>
      </c>
      <c r="H1695">
        <v>2.5499999999999998</v>
      </c>
      <c r="J1695" t="s">
        <v>13</v>
      </c>
      <c r="K1695">
        <v>40716</v>
      </c>
      <c r="L1695" t="s">
        <v>15</v>
      </c>
      <c r="M1695" t="s">
        <v>81</v>
      </c>
      <c r="N1695" s="12" t="s">
        <v>249</v>
      </c>
      <c r="O1695" s="12">
        <v>2.5499999999999998</v>
      </c>
      <c r="P1695" s="46">
        <v>42822</v>
      </c>
      <c r="S1695"/>
      <c r="T1695"/>
      <c r="U1695"/>
      <c r="V1695"/>
      <c r="W1695" s="15"/>
      <c r="X1695" s="15"/>
      <c r="Y1695" s="15"/>
      <c r="Z1695" t="s">
        <v>243</v>
      </c>
      <c r="AB1695" t="s">
        <v>244</v>
      </c>
      <c r="AC1695" s="7">
        <f>P1695</f>
        <v>42822</v>
      </c>
      <c r="AD1695" t="s">
        <v>210</v>
      </c>
      <c r="AF1695" t="str">
        <f>"Cash From "&amp;AI1695</f>
        <v>Cash From Dividend from ILG - Rh - 40716</v>
      </c>
      <c r="AG1695" s="13">
        <f>O1695</f>
        <v>2.5499999999999998</v>
      </c>
      <c r="AI1695" t="str">
        <f t="shared" si="124"/>
        <v>Dividend from ILG - Rh - 40716</v>
      </c>
      <c r="AK1695" s="51"/>
      <c r="AL1695" s="47"/>
      <c r="AM1695" s="48"/>
      <c r="AN1695" s="48"/>
      <c r="AO1695" s="49"/>
      <c r="AP1695" s="52">
        <v>2.58</v>
      </c>
    </row>
    <row r="1696" spans="1:42" hidden="1" x14ac:dyDescent="0.35">
      <c r="A1696" t="s">
        <v>845</v>
      </c>
      <c r="B1696" t="s">
        <v>81</v>
      </c>
      <c r="C1696" t="s">
        <v>13</v>
      </c>
      <c r="D1696">
        <v>40716</v>
      </c>
      <c r="F1696" s="7">
        <v>42822</v>
      </c>
      <c r="G1696" t="s">
        <v>587</v>
      </c>
      <c r="H1696">
        <v>-2.5499999999999998</v>
      </c>
      <c r="J1696" t="s">
        <v>13</v>
      </c>
      <c r="K1696">
        <v>40716</v>
      </c>
      <c r="L1696" t="s">
        <v>15</v>
      </c>
      <c r="M1696" t="str">
        <f>M1695</f>
        <v>ILG</v>
      </c>
      <c r="S1696"/>
      <c r="T1696"/>
      <c r="U1696"/>
      <c r="V1696"/>
      <c r="W1696" s="15"/>
      <c r="X1696" s="15"/>
      <c r="Y1696" s="15"/>
      <c r="Z1696" t="s">
        <v>243</v>
      </c>
      <c r="AB1696" t="s">
        <v>244</v>
      </c>
      <c r="AC1696" s="7">
        <f>AC1695</f>
        <v>42822</v>
      </c>
      <c r="AD1696" t="str">
        <f>M1696&amp;" - "&amp;L1696&amp;" - "&amp;J1696&amp;" - "&amp;K1696</f>
        <v>ILG - Div - Rh - 40716</v>
      </c>
      <c r="AG1696" s="13">
        <f>-AG1695</f>
        <v>-2.5499999999999998</v>
      </c>
      <c r="AI1696" t="str">
        <f t="shared" si="124"/>
        <v>Dividend from ILG - Rh - 40716</v>
      </c>
      <c r="AK1696" s="17"/>
      <c r="AL1696" s="17"/>
      <c r="AM1696" s="17"/>
      <c r="AN1696" s="17"/>
      <c r="AO1696" s="17"/>
      <c r="AP1696" s="17"/>
    </row>
    <row r="1697" spans="1:42" hidden="1" x14ac:dyDescent="0.35">
      <c r="A1697" t="s">
        <v>845</v>
      </c>
      <c r="B1697" t="s">
        <v>58</v>
      </c>
      <c r="C1697" t="s">
        <v>12</v>
      </c>
      <c r="D1697">
        <v>22115</v>
      </c>
      <c r="F1697" s="7">
        <v>42823</v>
      </c>
      <c r="G1697" t="s">
        <v>587</v>
      </c>
      <c r="H1697">
        <v>0</v>
      </c>
      <c r="J1697" t="s">
        <v>12</v>
      </c>
      <c r="K1697">
        <v>22115</v>
      </c>
      <c r="L1697" t="s">
        <v>15</v>
      </c>
      <c r="M1697" t="str">
        <f>M1694</f>
        <v>GME</v>
      </c>
      <c r="S1697" t="e">
        <f t="shared" ref="S1697:S1702" si="126">SUM(T1697:V1697)</f>
        <v>#VALUE!</v>
      </c>
      <c r="T1697"/>
      <c r="U1697"/>
      <c r="V1697" t="e">
        <f>SUMPRODUCT(--($D$2:M1696=M1697), --($B$2:K1696=52815),$H$2:Q1696)</f>
        <v>#VALUE!</v>
      </c>
      <c r="W1697" s="15"/>
      <c r="X1697" s="15"/>
      <c r="Y1697" s="15"/>
      <c r="Z1697" t="s">
        <v>243</v>
      </c>
      <c r="AB1697" t="s">
        <v>244</v>
      </c>
      <c r="AC1697" s="7">
        <f>AC1694</f>
        <v>42822</v>
      </c>
      <c r="AD1697" t="str">
        <f>M1697&amp;" - "&amp;L1697&amp;" - "&amp;J1697&amp;" - "&amp;K1697</f>
        <v>GME - Div - Mt - 22115</v>
      </c>
      <c r="AG1697" s="13">
        <f>-AG1696</f>
        <v>2.5499999999999998</v>
      </c>
      <c r="AI1697" t="str">
        <f t="shared" si="124"/>
        <v>Dividend from GME - Mt - 22115</v>
      </c>
      <c r="AK1697" s="18"/>
      <c r="AL1697" s="19"/>
      <c r="AM1697" s="20"/>
      <c r="AN1697" s="20"/>
      <c r="AO1697" s="21"/>
      <c r="AP1697" s="22"/>
    </row>
    <row r="1698" spans="1:42" hidden="1" x14ac:dyDescent="0.35">
      <c r="A1698" t="s">
        <v>845</v>
      </c>
      <c r="B1698" t="s">
        <v>58</v>
      </c>
      <c r="C1698" t="s">
        <v>12</v>
      </c>
      <c r="D1698">
        <v>22115</v>
      </c>
      <c r="F1698" s="7">
        <v>42823</v>
      </c>
      <c r="G1698" t="s">
        <v>102</v>
      </c>
      <c r="H1698">
        <v>0</v>
      </c>
      <c r="J1698" t="s">
        <v>12</v>
      </c>
      <c r="K1698">
        <v>22115</v>
      </c>
      <c r="L1698" t="s">
        <v>15</v>
      </c>
      <c r="M1698" t="str">
        <f>M1696</f>
        <v>ILG</v>
      </c>
      <c r="N1698" s="12" t="s">
        <v>249</v>
      </c>
      <c r="R1698" s="13" t="e">
        <f>ROUND(IF(K1698=112414,W1698,IF(K1698=22115,X1698,Y1698))*AP1696,2)</f>
        <v>#VALUE!</v>
      </c>
      <c r="S1698" t="e">
        <f t="shared" si="126"/>
        <v>#VALUE!</v>
      </c>
      <c r="T1698"/>
      <c r="U1698"/>
      <c r="V1698" t="e">
        <f>SUMPRODUCT(--($D$2:M1697=M1698), --($B$2:K1697=52815),$H$2:Q1697)</f>
        <v>#VALUE!</v>
      </c>
      <c r="W1698" s="15" t="e">
        <f>T1698/S1698</f>
        <v>#VALUE!</v>
      </c>
      <c r="X1698" s="15" t="e">
        <f>U1698/S1698</f>
        <v>#VALUE!</v>
      </c>
      <c r="Y1698" s="15" t="e">
        <f>V1698/S1698</f>
        <v>#VALUE!</v>
      </c>
      <c r="Z1698" t="s">
        <v>243</v>
      </c>
      <c r="AB1698" t="s">
        <v>244</v>
      </c>
      <c r="AC1698" s="7">
        <f>AC1696</f>
        <v>42822</v>
      </c>
      <c r="AD1698" t="s">
        <v>102</v>
      </c>
      <c r="AF1698" t="str">
        <f>"Cash From "&amp;AI1698</f>
        <v>Cash From Dividend from ILG - Mt - 22115</v>
      </c>
      <c r="AG1698" s="13" t="e">
        <f>R1698</f>
        <v>#VALUE!</v>
      </c>
      <c r="AI1698" t="str">
        <f t="shared" si="124"/>
        <v>Dividend from ILG - Mt - 22115</v>
      </c>
      <c r="AK1698" s="18"/>
      <c r="AL1698" s="19"/>
      <c r="AM1698" s="20"/>
      <c r="AN1698" s="20"/>
      <c r="AO1698" s="21"/>
      <c r="AP1698" s="22"/>
    </row>
    <row r="1699" spans="1:42" hidden="1" x14ac:dyDescent="0.35">
      <c r="A1699" t="s">
        <v>845</v>
      </c>
      <c r="B1699" t="s">
        <v>58</v>
      </c>
      <c r="C1699" t="s">
        <v>12</v>
      </c>
      <c r="D1699">
        <v>52815</v>
      </c>
      <c r="F1699" s="7">
        <v>42823</v>
      </c>
      <c r="G1699" t="s">
        <v>102</v>
      </c>
      <c r="H1699">
        <v>2.0099999999999998</v>
      </c>
      <c r="J1699" t="s">
        <v>12</v>
      </c>
      <c r="K1699">
        <v>52815</v>
      </c>
      <c r="L1699" t="s">
        <v>15</v>
      </c>
      <c r="M1699" t="str">
        <f>M1697</f>
        <v>GME</v>
      </c>
      <c r="N1699" s="12" t="s">
        <v>249</v>
      </c>
      <c r="R1699" s="13">
        <f>AP1695-R1695-R1697</f>
        <v>2.58</v>
      </c>
      <c r="S1699" t="e">
        <f t="shared" si="126"/>
        <v>#VALUE!</v>
      </c>
      <c r="T1699"/>
      <c r="U1699"/>
      <c r="V1699" t="e">
        <f>SUMPRODUCT(--($D$2:M1698=M1699), --($B$2:K1698=52815),$H$2:Q1698)</f>
        <v>#VALUE!</v>
      </c>
      <c r="W1699" s="15" t="e">
        <f>T1699/S1699</f>
        <v>#VALUE!</v>
      </c>
      <c r="X1699" s="15" t="e">
        <f>U1699/S1699</f>
        <v>#VALUE!</v>
      </c>
      <c r="Y1699" s="15" t="e">
        <f>V1699/S1699</f>
        <v>#VALUE!</v>
      </c>
      <c r="Z1699" t="s">
        <v>243</v>
      </c>
      <c r="AB1699" t="s">
        <v>244</v>
      </c>
      <c r="AC1699" s="7">
        <f>AC1697</f>
        <v>42822</v>
      </c>
      <c r="AD1699" t="s">
        <v>102</v>
      </c>
      <c r="AF1699" t="str">
        <f>"Cash From "&amp;AI1699</f>
        <v>Cash From Dividend from GME - Mt - 52815</v>
      </c>
      <c r="AG1699" s="13">
        <f>R1699</f>
        <v>2.58</v>
      </c>
      <c r="AI1699" t="str">
        <f t="shared" si="124"/>
        <v>Dividend from GME - Mt - 52815</v>
      </c>
      <c r="AK1699" s="51"/>
      <c r="AL1699" s="47"/>
      <c r="AM1699" s="48"/>
      <c r="AN1699" s="48"/>
      <c r="AO1699" s="49"/>
      <c r="AP1699" s="52"/>
    </row>
    <row r="1700" spans="1:42" hidden="1" x14ac:dyDescent="0.35">
      <c r="A1700" t="s">
        <v>845</v>
      </c>
      <c r="B1700" t="s">
        <v>58</v>
      </c>
      <c r="C1700" t="s">
        <v>12</v>
      </c>
      <c r="D1700">
        <v>52815</v>
      </c>
      <c r="F1700" s="7">
        <v>42823</v>
      </c>
      <c r="G1700" t="s">
        <v>587</v>
      </c>
      <c r="H1700">
        <v>-2.0099999999999998</v>
      </c>
      <c r="J1700" t="s">
        <v>12</v>
      </c>
      <c r="K1700">
        <v>52815</v>
      </c>
      <c r="L1700" t="s">
        <v>15</v>
      </c>
      <c r="M1700" t="str">
        <f>M1697</f>
        <v>GME</v>
      </c>
      <c r="S1700" t="e">
        <f t="shared" si="126"/>
        <v>#VALUE!</v>
      </c>
      <c r="T1700"/>
      <c r="U1700"/>
      <c r="V1700" t="e">
        <f>SUMPRODUCT(--($D$2:M1699=M1700), --($B$2:K1699=52815),$H$2:Q1699)</f>
        <v>#VALUE!</v>
      </c>
      <c r="W1700" s="15"/>
      <c r="X1700" s="15"/>
      <c r="Y1700" s="15"/>
      <c r="Z1700" t="s">
        <v>243</v>
      </c>
      <c r="AB1700" t="s">
        <v>244</v>
      </c>
      <c r="AC1700" s="7">
        <f>AC1697</f>
        <v>42822</v>
      </c>
      <c r="AD1700" t="str">
        <f>M1700&amp;" - "&amp;L1700&amp;" - "&amp;J1700&amp;" - "&amp;K1700</f>
        <v>GME - Div - Mt - 52815</v>
      </c>
      <c r="AG1700" s="13">
        <f>-AG1699</f>
        <v>-2.58</v>
      </c>
      <c r="AI1700" t="str">
        <f t="shared" si="124"/>
        <v>Dividend from GME - Mt - 52815</v>
      </c>
      <c r="AK1700" s="51"/>
      <c r="AL1700" s="47"/>
      <c r="AM1700" s="48"/>
      <c r="AN1700" s="48"/>
      <c r="AO1700" s="49"/>
      <c r="AP1700" s="52"/>
    </row>
    <row r="1701" spans="1:42" hidden="1" x14ac:dyDescent="0.35">
      <c r="A1701" t="s">
        <v>845</v>
      </c>
      <c r="B1701" t="s">
        <v>58</v>
      </c>
      <c r="C1701" t="s">
        <v>12</v>
      </c>
      <c r="D1701">
        <v>112414</v>
      </c>
      <c r="F1701" s="7">
        <v>42823</v>
      </c>
      <c r="G1701" t="s">
        <v>587</v>
      </c>
      <c r="H1701">
        <v>0</v>
      </c>
      <c r="J1701" t="s">
        <v>12</v>
      </c>
      <c r="K1701">
        <v>112414</v>
      </c>
      <c r="L1701" t="s">
        <v>15</v>
      </c>
      <c r="M1701" t="str">
        <f>M1700</f>
        <v>GME</v>
      </c>
      <c r="N1701" s="12">
        <f>AL1700</f>
        <v>0</v>
      </c>
      <c r="O1701" s="12" t="e">
        <f>LEFT(N1701,(FIND(" ",N1701,1)-1))</f>
        <v>#VALUE!</v>
      </c>
      <c r="P1701" s="12" t="e">
        <f>_xlfn.NUMBERVALUE(O1701)=S1701</f>
        <v>#VALUE!</v>
      </c>
      <c r="S1701" t="e">
        <f t="shared" si="126"/>
        <v>#VALUE!</v>
      </c>
      <c r="T1701"/>
      <c r="U1701"/>
      <c r="V1701" t="e">
        <f>SUMPRODUCT(--($D$2:M1700=M1701), --($B$2:K1700=52815),$H$2:Q1700)</f>
        <v>#VALUE!</v>
      </c>
      <c r="W1701" s="15"/>
      <c r="X1701" s="15"/>
      <c r="Y1701" s="15"/>
      <c r="Z1701" t="s">
        <v>243</v>
      </c>
      <c r="AB1701" t="s">
        <v>244</v>
      </c>
      <c r="AC1701" s="7">
        <f>AC1700</f>
        <v>42822</v>
      </c>
      <c r="AD1701" t="str">
        <f>M1701&amp;" - "&amp;L1701&amp;" - "&amp;J1701&amp;" - "&amp;K1701</f>
        <v>GME - Div - Mt - 112414</v>
      </c>
      <c r="AG1701" s="13">
        <f>-AG1700</f>
        <v>2.58</v>
      </c>
      <c r="AI1701" t="str">
        <f t="shared" si="124"/>
        <v>Dividend from GME - Mt - 112414</v>
      </c>
      <c r="AK1701" s="51"/>
      <c r="AL1701" s="47"/>
      <c r="AM1701" s="48"/>
      <c r="AN1701" s="48"/>
      <c r="AO1701" s="49"/>
      <c r="AP1701" s="52"/>
    </row>
    <row r="1702" spans="1:42" hidden="1" x14ac:dyDescent="0.35">
      <c r="A1702" t="s">
        <v>845</v>
      </c>
      <c r="B1702" t="s">
        <v>58</v>
      </c>
      <c r="C1702" t="s">
        <v>12</v>
      </c>
      <c r="D1702">
        <v>112414</v>
      </c>
      <c r="F1702" s="7">
        <v>42823</v>
      </c>
      <c r="G1702" t="s">
        <v>102</v>
      </c>
      <c r="H1702">
        <v>0</v>
      </c>
      <c r="J1702" t="s">
        <v>12</v>
      </c>
      <c r="K1702">
        <v>112414</v>
      </c>
      <c r="L1702" t="s">
        <v>15</v>
      </c>
      <c r="M1702" t="s">
        <v>58</v>
      </c>
      <c r="N1702" s="12" t="s">
        <v>249</v>
      </c>
      <c r="R1702" s="13" t="e">
        <f>ROUND(IF(K1702=112414,W1702,IF(K1702=22115,X1702,Y1702))*AP1702,2)</f>
        <v>#VALUE!</v>
      </c>
      <c r="S1702" t="e">
        <f t="shared" si="126"/>
        <v>#VALUE!</v>
      </c>
      <c r="T1702"/>
      <c r="U1702"/>
      <c r="V1702" t="e">
        <f>SUMPRODUCT(--($D$2:M1701=M1702), --($B$2:K1701=52815),$H$2:Q1701)</f>
        <v>#VALUE!</v>
      </c>
      <c r="W1702" s="15" t="e">
        <f>T1702/S1702</f>
        <v>#VALUE!</v>
      </c>
      <c r="X1702" s="15" t="e">
        <f>U1702/S1702</f>
        <v>#VALUE!</v>
      </c>
      <c r="Y1702" s="15" t="e">
        <f>V1702/S1702</f>
        <v>#VALUE!</v>
      </c>
      <c r="Z1702" t="s">
        <v>243</v>
      </c>
      <c r="AB1702" t="s">
        <v>244</v>
      </c>
      <c r="AC1702" s="7">
        <f>AK1702</f>
        <v>42823</v>
      </c>
      <c r="AD1702" t="s">
        <v>102</v>
      </c>
      <c r="AF1702" t="str">
        <f>"Cash From "&amp;AI1702</f>
        <v>Cash From Dividend from MTEX - Mt - 112414</v>
      </c>
      <c r="AG1702" s="13" t="e">
        <f>R1702</f>
        <v>#VALUE!</v>
      </c>
      <c r="AI1702" t="str">
        <f t="shared" si="124"/>
        <v>Dividend from MTEX - Mt - 112414</v>
      </c>
      <c r="AK1702" s="51">
        <v>42823</v>
      </c>
      <c r="AL1702" s="47" t="s">
        <v>549</v>
      </c>
      <c r="AM1702" s="48" t="s">
        <v>328</v>
      </c>
      <c r="AN1702" s="48" t="s">
        <v>329</v>
      </c>
      <c r="AO1702" s="49" t="s">
        <v>329</v>
      </c>
      <c r="AP1702" s="52">
        <v>2.0099999999999998</v>
      </c>
    </row>
    <row r="1703" spans="1:42" hidden="1" x14ac:dyDescent="0.35">
      <c r="A1703" t="s">
        <v>317</v>
      </c>
      <c r="C1703" t="s">
        <v>13</v>
      </c>
      <c r="F1703" s="7">
        <v>42824</v>
      </c>
      <c r="G1703" t="s">
        <v>101</v>
      </c>
      <c r="H1703">
        <v>1.4</v>
      </c>
      <c r="S1703"/>
      <c r="T1703"/>
      <c r="U1703"/>
      <c r="V1703"/>
      <c r="W1703" s="15"/>
      <c r="X1703" s="15"/>
      <c r="Y1703" s="15"/>
      <c r="Z1703" t="s">
        <v>243</v>
      </c>
      <c r="AB1703" t="s">
        <v>244</v>
      </c>
      <c r="AC1703" s="7">
        <f>AC1702</f>
        <v>42823</v>
      </c>
      <c r="AD1703" t="s">
        <v>101</v>
      </c>
      <c r="AG1703" s="13" t="e">
        <f>-AG1702</f>
        <v>#VALUE!</v>
      </c>
      <c r="AI1703" t="s">
        <v>318</v>
      </c>
    </row>
    <row r="1704" spans="1:42" hidden="1" x14ac:dyDescent="0.35">
      <c r="A1704" t="s">
        <v>317</v>
      </c>
      <c r="C1704" t="s">
        <v>13</v>
      </c>
      <c r="F1704" s="7">
        <v>42824</v>
      </c>
      <c r="G1704" t="s">
        <v>210</v>
      </c>
      <c r="H1704">
        <v>-1.4</v>
      </c>
      <c r="O1704" s="12">
        <v>1.4</v>
      </c>
      <c r="P1704" s="46">
        <v>42824</v>
      </c>
      <c r="S1704"/>
      <c r="T1704"/>
      <c r="U1704"/>
      <c r="V1704"/>
      <c r="W1704" s="15"/>
      <c r="X1704" s="15"/>
      <c r="Y1704" s="15"/>
      <c r="Z1704" t="s">
        <v>243</v>
      </c>
      <c r="AB1704" t="s">
        <v>244</v>
      </c>
      <c r="AC1704" s="7">
        <f>P1704</f>
        <v>42824</v>
      </c>
      <c r="AD1704" t="s">
        <v>210</v>
      </c>
      <c r="AF1704" t="s">
        <v>317</v>
      </c>
      <c r="AG1704" s="13">
        <f>-O1704</f>
        <v>-1.4</v>
      </c>
      <c r="AI1704" t="s">
        <v>318</v>
      </c>
      <c r="AK1704" s="17"/>
      <c r="AL1704" s="17"/>
      <c r="AM1704" s="17"/>
      <c r="AN1704" s="17"/>
      <c r="AO1704" s="17"/>
      <c r="AP1704" s="17"/>
    </row>
    <row r="1705" spans="1:42" hidden="1" x14ac:dyDescent="0.35">
      <c r="A1705" t="s">
        <v>845</v>
      </c>
      <c r="B1705" t="s">
        <v>65</v>
      </c>
      <c r="C1705" t="s">
        <v>12</v>
      </c>
      <c r="D1705">
        <v>22115</v>
      </c>
      <c r="F1705" s="7">
        <v>42824</v>
      </c>
      <c r="G1705" t="s">
        <v>587</v>
      </c>
      <c r="H1705">
        <v>0</v>
      </c>
      <c r="J1705" t="s">
        <v>12</v>
      </c>
      <c r="K1705">
        <v>22115</v>
      </c>
      <c r="L1705" t="s">
        <v>15</v>
      </c>
      <c r="M1705" t="str">
        <f>M1702</f>
        <v>MTEX</v>
      </c>
      <c r="S1705" t="e">
        <f t="shared" ref="S1705:S1722" si="127">SUM(T1705:V1705)</f>
        <v>#VALUE!</v>
      </c>
      <c r="T1705"/>
      <c r="U1705"/>
      <c r="V1705" t="e">
        <f>SUMPRODUCT(--($D$2:M1704=M1705), --($B$2:K1704=52815),$H$2:Q1704)</f>
        <v>#VALUE!</v>
      </c>
      <c r="W1705" s="15"/>
      <c r="X1705" s="15"/>
      <c r="Y1705" s="15"/>
      <c r="Z1705" t="s">
        <v>243</v>
      </c>
      <c r="AB1705" t="s">
        <v>244</v>
      </c>
      <c r="AC1705" s="7">
        <f>AC1702</f>
        <v>42823</v>
      </c>
      <c r="AD1705" t="str">
        <f>M1705&amp;" - "&amp;L1705&amp;" - "&amp;J1705&amp;" - "&amp;K1705</f>
        <v>MTEX - Div - Mt - 22115</v>
      </c>
      <c r="AG1705" s="13">
        <f>-AG1704</f>
        <v>1.4</v>
      </c>
      <c r="AI1705" t="str">
        <f t="shared" ref="AI1705:AI1724" si="128">"Dividend from "&amp;M1705&amp;" - "&amp;J1705&amp;" - "&amp;K1705</f>
        <v>Dividend from MTEX - Mt - 22115</v>
      </c>
      <c r="AK1705" s="51"/>
      <c r="AL1705" s="47"/>
      <c r="AM1705" s="48"/>
      <c r="AN1705" s="48"/>
      <c r="AO1705" s="49"/>
      <c r="AP1705" s="52"/>
    </row>
    <row r="1706" spans="1:42" hidden="1" x14ac:dyDescent="0.35">
      <c r="A1706" t="s">
        <v>845</v>
      </c>
      <c r="B1706" t="s">
        <v>65</v>
      </c>
      <c r="C1706" t="s">
        <v>12</v>
      </c>
      <c r="D1706">
        <v>22115</v>
      </c>
      <c r="F1706" s="7">
        <v>42824</v>
      </c>
      <c r="G1706" t="s">
        <v>102</v>
      </c>
      <c r="H1706">
        <v>0</v>
      </c>
      <c r="J1706" t="s">
        <v>12</v>
      </c>
      <c r="K1706">
        <v>22115</v>
      </c>
      <c r="L1706" t="s">
        <v>15</v>
      </c>
      <c r="M1706">
        <f>M1704</f>
        <v>0</v>
      </c>
      <c r="N1706" s="12" t="s">
        <v>249</v>
      </c>
      <c r="R1706" s="13" t="e">
        <f>ROUND(IF(K1706=112414,W1706,IF(K1706=22115,X1706,Y1706))*AP1704,2)</f>
        <v>#VALUE!</v>
      </c>
      <c r="S1706" t="e">
        <f t="shared" si="127"/>
        <v>#VALUE!</v>
      </c>
      <c r="T1706"/>
      <c r="U1706"/>
      <c r="V1706" t="e">
        <f>SUMPRODUCT(--($D$2:M1705=M1706), --($B$2:K1705=52815),$H$2:Q1705)</f>
        <v>#VALUE!</v>
      </c>
      <c r="W1706" s="15" t="e">
        <f>T1706/S1706</f>
        <v>#VALUE!</v>
      </c>
      <c r="X1706" s="15" t="e">
        <f>U1706/S1706</f>
        <v>#VALUE!</v>
      </c>
      <c r="Y1706" s="15" t="e">
        <f>V1706/S1706</f>
        <v>#VALUE!</v>
      </c>
      <c r="Z1706" t="s">
        <v>243</v>
      </c>
      <c r="AB1706" t="s">
        <v>244</v>
      </c>
      <c r="AC1706" s="7">
        <f>AC1704</f>
        <v>42824</v>
      </c>
      <c r="AD1706" t="s">
        <v>102</v>
      </c>
      <c r="AF1706" t="str">
        <f>"Cash From "&amp;AI1706</f>
        <v>Cash From Dividend from 0 - Mt - 22115</v>
      </c>
      <c r="AG1706" s="13" t="e">
        <f>R1706</f>
        <v>#VALUE!</v>
      </c>
      <c r="AI1706" t="str">
        <f t="shared" si="128"/>
        <v>Dividend from 0 - Mt - 22115</v>
      </c>
      <c r="AK1706" s="51"/>
      <c r="AL1706" s="47"/>
      <c r="AM1706" s="48"/>
      <c r="AN1706" s="48"/>
      <c r="AO1706" s="49"/>
      <c r="AP1706" s="52"/>
    </row>
    <row r="1707" spans="1:42" hidden="1" x14ac:dyDescent="0.35">
      <c r="A1707" t="s">
        <v>845</v>
      </c>
      <c r="B1707" t="s">
        <v>65</v>
      </c>
      <c r="C1707" t="s">
        <v>12</v>
      </c>
      <c r="D1707">
        <v>52815</v>
      </c>
      <c r="F1707" s="7">
        <v>42824</v>
      </c>
      <c r="G1707" t="s">
        <v>102</v>
      </c>
      <c r="H1707">
        <v>1.56</v>
      </c>
      <c r="J1707" t="s">
        <v>12</v>
      </c>
      <c r="K1707">
        <v>52815</v>
      </c>
      <c r="L1707" t="s">
        <v>15</v>
      </c>
      <c r="M1707" t="str">
        <f>M1705</f>
        <v>MTEX</v>
      </c>
      <c r="N1707" s="12" t="s">
        <v>249</v>
      </c>
      <c r="R1707" s="13">
        <f>AP1703-R1703-R1705</f>
        <v>0</v>
      </c>
      <c r="S1707" t="e">
        <f t="shared" si="127"/>
        <v>#VALUE!</v>
      </c>
      <c r="T1707"/>
      <c r="U1707"/>
      <c r="V1707" t="e">
        <f>SUMPRODUCT(--($D$2:M1706=M1707), --($B$2:K1706=52815),$H$2:Q1706)</f>
        <v>#VALUE!</v>
      </c>
      <c r="W1707" s="15" t="e">
        <f>T1707/S1707</f>
        <v>#VALUE!</v>
      </c>
      <c r="X1707" s="15" t="e">
        <f>U1707/S1707</f>
        <v>#VALUE!</v>
      </c>
      <c r="Y1707" s="15" t="e">
        <f>V1707/S1707</f>
        <v>#VALUE!</v>
      </c>
      <c r="Z1707" t="s">
        <v>243</v>
      </c>
      <c r="AB1707" t="s">
        <v>244</v>
      </c>
      <c r="AC1707" s="7">
        <f>AC1705</f>
        <v>42823</v>
      </c>
      <c r="AD1707" t="s">
        <v>102</v>
      </c>
      <c r="AF1707" t="str">
        <f>"Cash From "&amp;AI1707</f>
        <v>Cash From Dividend from MTEX - Mt - 52815</v>
      </c>
      <c r="AG1707" s="13">
        <f>R1707</f>
        <v>0</v>
      </c>
      <c r="AI1707" t="str">
        <f t="shared" si="128"/>
        <v>Dividend from MTEX - Mt - 52815</v>
      </c>
      <c r="AK1707" s="51"/>
      <c r="AL1707" s="47"/>
      <c r="AM1707" s="48"/>
      <c r="AN1707" s="48"/>
      <c r="AO1707" s="49"/>
      <c r="AP1707" s="52"/>
    </row>
    <row r="1708" spans="1:42" hidden="1" x14ac:dyDescent="0.35">
      <c r="A1708" t="s">
        <v>845</v>
      </c>
      <c r="B1708" t="s">
        <v>65</v>
      </c>
      <c r="C1708" t="s">
        <v>12</v>
      </c>
      <c r="D1708">
        <v>52815</v>
      </c>
      <c r="F1708" s="7">
        <v>42824</v>
      </c>
      <c r="G1708" t="s">
        <v>587</v>
      </c>
      <c r="H1708">
        <v>-1.56</v>
      </c>
      <c r="J1708" t="s">
        <v>12</v>
      </c>
      <c r="K1708">
        <v>52815</v>
      </c>
      <c r="L1708" t="s">
        <v>15</v>
      </c>
      <c r="M1708" t="str">
        <f>M1705</f>
        <v>MTEX</v>
      </c>
      <c r="S1708" t="e">
        <f t="shared" si="127"/>
        <v>#VALUE!</v>
      </c>
      <c r="T1708"/>
      <c r="U1708"/>
      <c r="V1708" t="e">
        <f>SUMPRODUCT(--($D$2:M1707=M1708), --($B$2:K1707=52815),$H$2:Q1707)</f>
        <v>#VALUE!</v>
      </c>
      <c r="W1708" s="15"/>
      <c r="X1708" s="15"/>
      <c r="Y1708" s="15"/>
      <c r="Z1708" t="s">
        <v>243</v>
      </c>
      <c r="AB1708" t="s">
        <v>244</v>
      </c>
      <c r="AC1708" s="7">
        <f>AC1705</f>
        <v>42823</v>
      </c>
      <c r="AD1708" t="str">
        <f>M1708&amp;" - "&amp;L1708&amp;" - "&amp;J1708&amp;" - "&amp;K1708</f>
        <v>MTEX - Div - Mt - 52815</v>
      </c>
      <c r="AG1708" s="13">
        <f>-AG1707</f>
        <v>0</v>
      </c>
      <c r="AI1708" t="str">
        <f t="shared" si="128"/>
        <v>Dividend from MTEX - Mt - 52815</v>
      </c>
      <c r="AK1708" s="51"/>
      <c r="AL1708" s="47"/>
      <c r="AM1708" s="48"/>
      <c r="AN1708" s="48"/>
      <c r="AO1708" s="49"/>
      <c r="AP1708" s="52"/>
    </row>
    <row r="1709" spans="1:42" hidden="1" x14ac:dyDescent="0.35">
      <c r="A1709" t="s">
        <v>845</v>
      </c>
      <c r="B1709" t="s">
        <v>65</v>
      </c>
      <c r="C1709" t="s">
        <v>12</v>
      </c>
      <c r="D1709">
        <v>112414</v>
      </c>
      <c r="F1709" s="7">
        <v>42824</v>
      </c>
      <c r="G1709" t="s">
        <v>587</v>
      </c>
      <c r="H1709">
        <v>0</v>
      </c>
      <c r="J1709" t="s">
        <v>12</v>
      </c>
      <c r="K1709">
        <v>112414</v>
      </c>
      <c r="L1709" t="s">
        <v>15</v>
      </c>
      <c r="M1709" t="str">
        <f>M1708</f>
        <v>MTEX</v>
      </c>
      <c r="N1709" s="12">
        <f>AL1708</f>
        <v>0</v>
      </c>
      <c r="O1709" s="12" t="e">
        <f>LEFT(N1709,(FIND(" ",N1709,1)-1))</f>
        <v>#VALUE!</v>
      </c>
      <c r="P1709" s="12" t="e">
        <f>_xlfn.NUMBERVALUE(O1709)=S1709</f>
        <v>#VALUE!</v>
      </c>
      <c r="S1709" t="e">
        <f t="shared" si="127"/>
        <v>#VALUE!</v>
      </c>
      <c r="T1709"/>
      <c r="U1709"/>
      <c r="V1709" t="e">
        <f>SUMPRODUCT(--($D$2:M1708=M1709), --($B$2:K1708=52815),$H$2:Q1708)</f>
        <v>#VALUE!</v>
      </c>
      <c r="W1709" s="15"/>
      <c r="X1709" s="15"/>
      <c r="Y1709" s="15"/>
      <c r="Z1709" t="s">
        <v>243</v>
      </c>
      <c r="AB1709" t="s">
        <v>244</v>
      </c>
      <c r="AC1709" s="7">
        <f>AC1708</f>
        <v>42823</v>
      </c>
      <c r="AD1709" t="str">
        <f>M1709&amp;" - "&amp;L1709&amp;" - "&amp;J1709&amp;" - "&amp;K1709</f>
        <v>MTEX - Div - Mt - 112414</v>
      </c>
      <c r="AG1709" s="13">
        <f>-AG1708</f>
        <v>0</v>
      </c>
      <c r="AI1709" t="str">
        <f t="shared" si="128"/>
        <v>Dividend from MTEX - Mt - 112414</v>
      </c>
      <c r="AK1709" s="51"/>
      <c r="AL1709" s="47"/>
      <c r="AM1709" s="48"/>
      <c r="AN1709" s="48"/>
      <c r="AO1709" s="49"/>
      <c r="AP1709" s="52"/>
    </row>
    <row r="1710" spans="1:42" hidden="1" x14ac:dyDescent="0.35">
      <c r="A1710" t="s">
        <v>845</v>
      </c>
      <c r="B1710" t="s">
        <v>65</v>
      </c>
      <c r="C1710" t="s">
        <v>12</v>
      </c>
      <c r="D1710">
        <v>112414</v>
      </c>
      <c r="F1710" s="7">
        <v>42824</v>
      </c>
      <c r="G1710" t="s">
        <v>102</v>
      </c>
      <c r="H1710">
        <v>0</v>
      </c>
      <c r="J1710" t="s">
        <v>12</v>
      </c>
      <c r="K1710">
        <v>112414</v>
      </c>
      <c r="L1710" t="s">
        <v>15</v>
      </c>
      <c r="M1710" t="s">
        <v>65</v>
      </c>
      <c r="N1710" s="12" t="s">
        <v>249</v>
      </c>
      <c r="R1710" s="13" t="e">
        <f>ROUND(IF(K1710=112414,W1710,IF(K1710=22115,X1710,Y1710))*AP1710,2)</f>
        <v>#VALUE!</v>
      </c>
      <c r="S1710" t="e">
        <f t="shared" si="127"/>
        <v>#VALUE!</v>
      </c>
      <c r="T1710"/>
      <c r="U1710"/>
      <c r="V1710" t="e">
        <f>SUMPRODUCT(--($D$2:M1709=M1710), --($B$2:K1709=52815),$H$2:Q1709)</f>
        <v>#VALUE!</v>
      </c>
      <c r="W1710" s="15" t="e">
        <f>T1710/S1710</f>
        <v>#VALUE!</v>
      </c>
      <c r="X1710" s="15" t="e">
        <f>U1710/S1710</f>
        <v>#VALUE!</v>
      </c>
      <c r="Y1710" s="15" t="e">
        <f>V1710/S1710</f>
        <v>#VALUE!</v>
      </c>
      <c r="Z1710" t="s">
        <v>243</v>
      </c>
      <c r="AB1710" t="s">
        <v>244</v>
      </c>
      <c r="AC1710" s="7">
        <f>AK1710</f>
        <v>42824</v>
      </c>
      <c r="AD1710" t="s">
        <v>102</v>
      </c>
      <c r="AF1710" t="str">
        <f>"Cash From "&amp;AI1710</f>
        <v>Cash From Dividend from GILD - Mt - 112414</v>
      </c>
      <c r="AG1710" s="13" t="e">
        <f>R1710</f>
        <v>#VALUE!</v>
      </c>
      <c r="AI1710" t="str">
        <f t="shared" si="128"/>
        <v>Dividend from GILD - Mt - 112414</v>
      </c>
      <c r="AK1710" s="51">
        <v>42824</v>
      </c>
      <c r="AL1710" s="47" t="s">
        <v>550</v>
      </c>
      <c r="AM1710" s="48" t="s">
        <v>328</v>
      </c>
      <c r="AN1710" s="48" t="s">
        <v>329</v>
      </c>
      <c r="AO1710" s="49" t="s">
        <v>329</v>
      </c>
      <c r="AP1710" s="52">
        <v>1.56</v>
      </c>
    </row>
    <row r="1711" spans="1:42" hidden="1" x14ac:dyDescent="0.35">
      <c r="A1711" t="s">
        <v>845</v>
      </c>
      <c r="B1711" t="s">
        <v>66</v>
      </c>
      <c r="C1711" t="s">
        <v>12</v>
      </c>
      <c r="D1711">
        <v>22115</v>
      </c>
      <c r="F1711" s="7">
        <v>42828</v>
      </c>
      <c r="G1711" t="s">
        <v>587</v>
      </c>
      <c r="H1711">
        <v>0</v>
      </c>
      <c r="J1711" t="s">
        <v>12</v>
      </c>
      <c r="K1711">
        <v>22115</v>
      </c>
      <c r="L1711" t="s">
        <v>15</v>
      </c>
      <c r="M1711" t="str">
        <f>M1708</f>
        <v>MTEX</v>
      </c>
      <c r="S1711" t="e">
        <f t="shared" si="127"/>
        <v>#VALUE!</v>
      </c>
      <c r="T1711"/>
      <c r="U1711"/>
      <c r="V1711" t="e">
        <f>SUMPRODUCT(--($D$2:M1710=M1711), --($B$2:K1710=52815),$H$2:Q1710)</f>
        <v>#VALUE!</v>
      </c>
      <c r="W1711" s="15"/>
      <c r="X1711" s="15"/>
      <c r="Y1711" s="15"/>
      <c r="Z1711" t="s">
        <v>243</v>
      </c>
      <c r="AB1711" t="s">
        <v>244</v>
      </c>
      <c r="AC1711" s="7">
        <f>AC1708</f>
        <v>42823</v>
      </c>
      <c r="AD1711" t="str">
        <f>M1711&amp;" - "&amp;L1711&amp;" - "&amp;J1711&amp;" - "&amp;K1711</f>
        <v>MTEX - Div - Mt - 22115</v>
      </c>
      <c r="AG1711" s="13" t="e">
        <f>-AG1710</f>
        <v>#VALUE!</v>
      </c>
      <c r="AI1711" t="str">
        <f t="shared" si="128"/>
        <v>Dividend from MTEX - Mt - 22115</v>
      </c>
      <c r="AK1711" s="51"/>
      <c r="AL1711" s="47"/>
      <c r="AM1711" s="48"/>
      <c r="AN1711" s="48"/>
      <c r="AO1711" s="49"/>
      <c r="AP1711" s="52"/>
    </row>
    <row r="1712" spans="1:42" hidden="1" x14ac:dyDescent="0.35">
      <c r="A1712" t="s">
        <v>845</v>
      </c>
      <c r="B1712" t="s">
        <v>66</v>
      </c>
      <c r="C1712" t="s">
        <v>12</v>
      </c>
      <c r="D1712">
        <v>22115</v>
      </c>
      <c r="F1712" s="7">
        <v>42828</v>
      </c>
      <c r="G1712" t="s">
        <v>102</v>
      </c>
      <c r="H1712">
        <v>0</v>
      </c>
      <c r="J1712" t="s">
        <v>12</v>
      </c>
      <c r="K1712">
        <v>22115</v>
      </c>
      <c r="L1712" t="s">
        <v>15</v>
      </c>
      <c r="M1712" t="str">
        <f>M1710</f>
        <v>GILD</v>
      </c>
      <c r="N1712" s="12" t="s">
        <v>249</v>
      </c>
      <c r="R1712" s="13" t="e">
        <f>ROUND(IF(K1712=112414,W1712,IF(K1712=22115,X1712,Y1712))*AP1710,2)</f>
        <v>#VALUE!</v>
      </c>
      <c r="S1712" t="e">
        <f t="shared" si="127"/>
        <v>#VALUE!</v>
      </c>
      <c r="T1712"/>
      <c r="U1712"/>
      <c r="V1712" t="e">
        <f>SUMPRODUCT(--($D$2:M1711=M1712), --($B$2:K1711=52815),$H$2:Q1711)</f>
        <v>#VALUE!</v>
      </c>
      <c r="W1712" s="15" t="e">
        <f>T1712/S1712</f>
        <v>#VALUE!</v>
      </c>
      <c r="X1712" s="15" t="e">
        <f>U1712/S1712</f>
        <v>#VALUE!</v>
      </c>
      <c r="Y1712" s="15" t="e">
        <f>V1712/S1712</f>
        <v>#VALUE!</v>
      </c>
      <c r="Z1712" t="s">
        <v>243</v>
      </c>
      <c r="AB1712" t="s">
        <v>244</v>
      </c>
      <c r="AC1712" s="7">
        <f>AC1710</f>
        <v>42824</v>
      </c>
      <c r="AD1712" t="s">
        <v>102</v>
      </c>
      <c r="AF1712" t="str">
        <f>"Cash From "&amp;AI1712</f>
        <v>Cash From Dividend from GILD - Mt - 22115</v>
      </c>
      <c r="AG1712" s="13" t="e">
        <f>R1712</f>
        <v>#VALUE!</v>
      </c>
      <c r="AI1712" t="str">
        <f t="shared" si="128"/>
        <v>Dividend from GILD - Mt - 22115</v>
      </c>
      <c r="AK1712" s="51"/>
      <c r="AL1712" s="47"/>
      <c r="AM1712" s="48"/>
      <c r="AN1712" s="48"/>
      <c r="AO1712" s="49"/>
      <c r="AP1712" s="52"/>
    </row>
    <row r="1713" spans="1:42" hidden="1" x14ac:dyDescent="0.35">
      <c r="A1713" t="s">
        <v>845</v>
      </c>
      <c r="B1713" t="s">
        <v>51</v>
      </c>
      <c r="C1713" t="s">
        <v>12</v>
      </c>
      <c r="D1713">
        <v>22115</v>
      </c>
      <c r="F1713" s="7">
        <v>42828</v>
      </c>
      <c r="G1713" t="s">
        <v>587</v>
      </c>
      <c r="H1713">
        <v>0</v>
      </c>
      <c r="J1713" t="s">
        <v>12</v>
      </c>
      <c r="K1713">
        <v>22115</v>
      </c>
      <c r="L1713" t="s">
        <v>15</v>
      </c>
      <c r="M1713" t="str">
        <f>M1710</f>
        <v>GILD</v>
      </c>
      <c r="S1713" t="e">
        <f t="shared" si="127"/>
        <v>#VALUE!</v>
      </c>
      <c r="T1713"/>
      <c r="U1713"/>
      <c r="V1713" t="e">
        <f>SUMPRODUCT(--($D$2:M1712=M1713), --($B$2:K1712=52815),$H$2:Q1712)</f>
        <v>#VALUE!</v>
      </c>
      <c r="W1713" s="15"/>
      <c r="X1713" s="15"/>
      <c r="Y1713" s="15"/>
      <c r="Z1713" t="s">
        <v>243</v>
      </c>
      <c r="AB1713" t="s">
        <v>244</v>
      </c>
      <c r="AC1713" s="7">
        <f>AC1710</f>
        <v>42824</v>
      </c>
      <c r="AD1713" t="str">
        <f>M1713&amp;" - "&amp;L1713&amp;" - "&amp;J1713&amp;" - "&amp;K1713</f>
        <v>GILD - Div - Mt - 22115</v>
      </c>
      <c r="AG1713" s="13" t="e">
        <f>-AG1712</f>
        <v>#VALUE!</v>
      </c>
      <c r="AI1713" t="str">
        <f t="shared" si="128"/>
        <v>Dividend from GILD - Mt - 22115</v>
      </c>
      <c r="AK1713" s="51"/>
      <c r="AL1713" s="47"/>
      <c r="AM1713" s="48"/>
      <c r="AN1713" s="48"/>
      <c r="AO1713" s="49"/>
      <c r="AP1713" s="52"/>
    </row>
    <row r="1714" spans="1:42" hidden="1" x14ac:dyDescent="0.35">
      <c r="A1714" t="s">
        <v>845</v>
      </c>
      <c r="B1714" t="s">
        <v>51</v>
      </c>
      <c r="C1714" t="s">
        <v>12</v>
      </c>
      <c r="D1714">
        <v>22115</v>
      </c>
      <c r="F1714" s="7">
        <v>42828</v>
      </c>
      <c r="G1714" t="s">
        <v>102</v>
      </c>
      <c r="H1714">
        <v>0</v>
      </c>
      <c r="J1714" t="s">
        <v>12</v>
      </c>
      <c r="K1714">
        <v>22115</v>
      </c>
      <c r="L1714" t="s">
        <v>15</v>
      </c>
      <c r="M1714" t="str">
        <f>M1712</f>
        <v>GILD</v>
      </c>
      <c r="N1714" s="12" t="s">
        <v>249</v>
      </c>
      <c r="R1714" s="13" t="e">
        <f>ROUND(IF(K1714=112414,W1714,IF(K1714=22115,X1714,Y1714))*AP1712,2)</f>
        <v>#VALUE!</v>
      </c>
      <c r="S1714" t="e">
        <f t="shared" si="127"/>
        <v>#VALUE!</v>
      </c>
      <c r="T1714"/>
      <c r="U1714"/>
      <c r="V1714" t="e">
        <f>SUMPRODUCT(--($D$2:M1713=M1714), --($B$2:K1713=52815),$H$2:Q1713)</f>
        <v>#VALUE!</v>
      </c>
      <c r="W1714" s="15" t="e">
        <f>T1714/S1714</f>
        <v>#VALUE!</v>
      </c>
      <c r="X1714" s="15" t="e">
        <f>U1714/S1714</f>
        <v>#VALUE!</v>
      </c>
      <c r="Y1714" s="15" t="e">
        <f>V1714/S1714</f>
        <v>#VALUE!</v>
      </c>
      <c r="Z1714" t="s">
        <v>243</v>
      </c>
      <c r="AB1714" t="s">
        <v>244</v>
      </c>
      <c r="AC1714" s="7">
        <f>AC1712</f>
        <v>42824</v>
      </c>
      <c r="AD1714" t="s">
        <v>102</v>
      </c>
      <c r="AF1714" t="str">
        <f>"Cash From "&amp;AI1714</f>
        <v>Cash From Dividend from GILD - Mt - 22115</v>
      </c>
      <c r="AG1714" s="13" t="e">
        <f>R1714</f>
        <v>#VALUE!</v>
      </c>
      <c r="AI1714" t="str">
        <f t="shared" si="128"/>
        <v>Dividend from GILD - Mt - 22115</v>
      </c>
      <c r="AK1714" s="51"/>
      <c r="AL1714" s="47"/>
      <c r="AM1714" s="48"/>
      <c r="AN1714" s="48"/>
      <c r="AO1714" s="49"/>
      <c r="AP1714" s="52"/>
    </row>
    <row r="1715" spans="1:42" hidden="1" x14ac:dyDescent="0.35">
      <c r="A1715" t="s">
        <v>845</v>
      </c>
      <c r="B1715" t="s">
        <v>66</v>
      </c>
      <c r="C1715" t="s">
        <v>12</v>
      </c>
      <c r="D1715">
        <v>52815</v>
      </c>
      <c r="F1715" s="7">
        <v>42828</v>
      </c>
      <c r="G1715" t="s">
        <v>102</v>
      </c>
      <c r="H1715">
        <v>2.31</v>
      </c>
      <c r="J1715" t="s">
        <v>12</v>
      </c>
      <c r="K1715">
        <v>52815</v>
      </c>
      <c r="L1715" t="s">
        <v>15</v>
      </c>
      <c r="M1715" t="str">
        <f>M1713</f>
        <v>GILD</v>
      </c>
      <c r="N1715" s="12" t="s">
        <v>249</v>
      </c>
      <c r="R1715" s="13">
        <f>AP1711-R1711-R1713</f>
        <v>0</v>
      </c>
      <c r="S1715" t="e">
        <f t="shared" si="127"/>
        <v>#VALUE!</v>
      </c>
      <c r="T1715"/>
      <c r="U1715"/>
      <c r="V1715" t="e">
        <f>SUMPRODUCT(--($D$2:M1714=M1715), --($B$2:K1714=52815),$H$2:Q1714)</f>
        <v>#VALUE!</v>
      </c>
      <c r="W1715" s="15" t="e">
        <f>T1715/S1715</f>
        <v>#VALUE!</v>
      </c>
      <c r="X1715" s="15" t="e">
        <f>U1715/S1715</f>
        <v>#VALUE!</v>
      </c>
      <c r="Y1715" s="15" t="e">
        <f>V1715/S1715</f>
        <v>#VALUE!</v>
      </c>
      <c r="Z1715" t="s">
        <v>243</v>
      </c>
      <c r="AB1715" t="s">
        <v>244</v>
      </c>
      <c r="AC1715" s="7">
        <f>AC1713</f>
        <v>42824</v>
      </c>
      <c r="AD1715" t="s">
        <v>102</v>
      </c>
      <c r="AF1715" t="str">
        <f>"Cash From "&amp;AI1715</f>
        <v>Cash From Dividend from GILD - Mt - 52815</v>
      </c>
      <c r="AG1715" s="13">
        <f>R1715</f>
        <v>0</v>
      </c>
      <c r="AI1715" t="str">
        <f t="shared" si="128"/>
        <v>Dividend from GILD - Mt - 52815</v>
      </c>
      <c r="AK1715" s="51"/>
      <c r="AL1715" s="47"/>
      <c r="AM1715" s="48"/>
      <c r="AN1715" s="48"/>
      <c r="AO1715" s="49"/>
      <c r="AP1715" s="52"/>
    </row>
    <row r="1716" spans="1:42" hidden="1" x14ac:dyDescent="0.35">
      <c r="A1716" t="s">
        <v>845</v>
      </c>
      <c r="B1716" t="s">
        <v>66</v>
      </c>
      <c r="C1716" t="s">
        <v>12</v>
      </c>
      <c r="D1716">
        <v>52815</v>
      </c>
      <c r="F1716" s="7">
        <v>42828</v>
      </c>
      <c r="G1716" t="s">
        <v>587</v>
      </c>
      <c r="H1716">
        <v>-2.31</v>
      </c>
      <c r="J1716" t="s">
        <v>12</v>
      </c>
      <c r="K1716">
        <v>52815</v>
      </c>
      <c r="L1716" t="s">
        <v>15</v>
      </c>
      <c r="M1716" t="str">
        <f>M1713</f>
        <v>GILD</v>
      </c>
      <c r="S1716" t="e">
        <f t="shared" si="127"/>
        <v>#VALUE!</v>
      </c>
      <c r="T1716"/>
      <c r="U1716"/>
      <c r="V1716" t="e">
        <f>SUMPRODUCT(--($D$2:M1715=M1716), --($B$2:K1715=52815),$H$2:Q1715)</f>
        <v>#VALUE!</v>
      </c>
      <c r="W1716" s="15"/>
      <c r="X1716" s="15"/>
      <c r="Y1716" s="15"/>
      <c r="Z1716" t="s">
        <v>243</v>
      </c>
      <c r="AB1716" t="s">
        <v>244</v>
      </c>
      <c r="AC1716" s="7">
        <f>AC1713</f>
        <v>42824</v>
      </c>
      <c r="AD1716" t="str">
        <f>M1716&amp;" - "&amp;L1716&amp;" - "&amp;J1716&amp;" - "&amp;K1716</f>
        <v>GILD - Div - Mt - 52815</v>
      </c>
      <c r="AG1716" s="13">
        <f>-AG1715</f>
        <v>0</v>
      </c>
      <c r="AI1716" t="str">
        <f t="shared" si="128"/>
        <v>Dividend from GILD - Mt - 52815</v>
      </c>
      <c r="AK1716" s="51"/>
      <c r="AL1716" s="47"/>
      <c r="AM1716" s="48"/>
      <c r="AN1716" s="48"/>
      <c r="AO1716" s="49"/>
      <c r="AP1716" s="52"/>
    </row>
    <row r="1717" spans="1:42" hidden="1" x14ac:dyDescent="0.35">
      <c r="A1717" t="s">
        <v>845</v>
      </c>
      <c r="B1717" t="s">
        <v>51</v>
      </c>
      <c r="C1717" t="s">
        <v>12</v>
      </c>
      <c r="D1717">
        <v>52815</v>
      </c>
      <c r="F1717" s="7">
        <v>42828</v>
      </c>
      <c r="G1717" t="s">
        <v>102</v>
      </c>
      <c r="H1717">
        <v>1</v>
      </c>
      <c r="J1717" t="s">
        <v>12</v>
      </c>
      <c r="K1717">
        <v>52815</v>
      </c>
      <c r="L1717" t="s">
        <v>15</v>
      </c>
      <c r="M1717" t="str">
        <f>M1715</f>
        <v>GILD</v>
      </c>
      <c r="N1717" s="12" t="s">
        <v>249</v>
      </c>
      <c r="R1717" s="13">
        <f>AP1713-R1713-R1715</f>
        <v>0</v>
      </c>
      <c r="S1717" t="e">
        <f t="shared" si="127"/>
        <v>#VALUE!</v>
      </c>
      <c r="T1717"/>
      <c r="U1717"/>
      <c r="V1717" t="e">
        <f>SUMPRODUCT(--($D$2:M1716=M1717), --($B$2:K1716=52815),$H$2:Q1716)</f>
        <v>#VALUE!</v>
      </c>
      <c r="W1717" s="15" t="e">
        <f>T1717/S1717</f>
        <v>#VALUE!</v>
      </c>
      <c r="X1717" s="15" t="e">
        <f>U1717/S1717</f>
        <v>#VALUE!</v>
      </c>
      <c r="Y1717" s="15" t="e">
        <f>V1717/S1717</f>
        <v>#VALUE!</v>
      </c>
      <c r="Z1717" t="s">
        <v>243</v>
      </c>
      <c r="AB1717" t="s">
        <v>244</v>
      </c>
      <c r="AC1717" s="7">
        <f>AC1715</f>
        <v>42824</v>
      </c>
      <c r="AD1717" t="s">
        <v>102</v>
      </c>
      <c r="AF1717" t="str">
        <f>"Cash From "&amp;AI1717</f>
        <v>Cash From Dividend from GILD - Mt - 52815</v>
      </c>
      <c r="AG1717" s="13">
        <f>R1717</f>
        <v>0</v>
      </c>
      <c r="AI1717" t="str">
        <f t="shared" si="128"/>
        <v>Dividend from GILD - Mt - 52815</v>
      </c>
      <c r="AK1717" s="51"/>
      <c r="AL1717" s="47"/>
      <c r="AM1717" s="48"/>
      <c r="AN1717" s="48"/>
      <c r="AO1717" s="49"/>
      <c r="AP1717" s="52"/>
    </row>
    <row r="1718" spans="1:42" hidden="1" x14ac:dyDescent="0.35">
      <c r="A1718" t="s">
        <v>845</v>
      </c>
      <c r="B1718" t="s">
        <v>51</v>
      </c>
      <c r="C1718" t="s">
        <v>12</v>
      </c>
      <c r="D1718">
        <v>52815</v>
      </c>
      <c r="F1718" s="7">
        <v>42828</v>
      </c>
      <c r="G1718" t="s">
        <v>587</v>
      </c>
      <c r="H1718">
        <v>-1</v>
      </c>
      <c r="J1718" t="s">
        <v>12</v>
      </c>
      <c r="K1718">
        <v>52815</v>
      </c>
      <c r="L1718" t="s">
        <v>15</v>
      </c>
      <c r="M1718" t="str">
        <f>M1715</f>
        <v>GILD</v>
      </c>
      <c r="S1718" t="e">
        <f t="shared" si="127"/>
        <v>#VALUE!</v>
      </c>
      <c r="T1718"/>
      <c r="U1718"/>
      <c r="V1718" t="e">
        <f>SUMPRODUCT(--($D$2:M1717=M1718), --($B$2:K1717=52815),$H$2:Q1717)</f>
        <v>#VALUE!</v>
      </c>
      <c r="W1718" s="15"/>
      <c r="X1718" s="15"/>
      <c r="Y1718" s="15"/>
      <c r="Z1718" t="s">
        <v>243</v>
      </c>
      <c r="AB1718" t="s">
        <v>244</v>
      </c>
      <c r="AC1718" s="7">
        <f>AC1715</f>
        <v>42824</v>
      </c>
      <c r="AD1718" t="str">
        <f>M1718&amp;" - "&amp;L1718&amp;" - "&amp;J1718&amp;" - "&amp;K1718</f>
        <v>GILD - Div - Mt - 52815</v>
      </c>
      <c r="AG1718" s="13">
        <f>-AG1717</f>
        <v>0</v>
      </c>
      <c r="AI1718" t="str">
        <f t="shared" si="128"/>
        <v>Dividend from GILD - Mt - 52815</v>
      </c>
      <c r="AK1718" s="51"/>
      <c r="AL1718" s="47"/>
      <c r="AM1718" s="48"/>
      <c r="AN1718" s="48"/>
      <c r="AO1718" s="49"/>
      <c r="AP1718" s="52"/>
    </row>
    <row r="1719" spans="1:42" hidden="1" x14ac:dyDescent="0.35">
      <c r="A1719" t="s">
        <v>845</v>
      </c>
      <c r="B1719" t="s">
        <v>66</v>
      </c>
      <c r="C1719" t="s">
        <v>12</v>
      </c>
      <c r="D1719">
        <v>112414</v>
      </c>
      <c r="F1719" s="7">
        <v>42828</v>
      </c>
      <c r="G1719" t="s">
        <v>587</v>
      </c>
      <c r="H1719">
        <v>0</v>
      </c>
      <c r="J1719" t="s">
        <v>12</v>
      </c>
      <c r="K1719">
        <v>112414</v>
      </c>
      <c r="L1719" t="s">
        <v>15</v>
      </c>
      <c r="M1719" t="str">
        <f>M1718</f>
        <v>GILD</v>
      </c>
      <c r="N1719" s="12">
        <f>AL1718</f>
        <v>0</v>
      </c>
      <c r="O1719" s="12" t="e">
        <f>LEFT(N1719,(FIND(" ",N1719,1)-1))</f>
        <v>#VALUE!</v>
      </c>
      <c r="P1719" s="12" t="e">
        <f>_xlfn.NUMBERVALUE(O1719)=S1719</f>
        <v>#VALUE!</v>
      </c>
      <c r="S1719" t="e">
        <f t="shared" si="127"/>
        <v>#VALUE!</v>
      </c>
      <c r="T1719"/>
      <c r="U1719"/>
      <c r="V1719" t="e">
        <f>SUMPRODUCT(--($D$2:M1718=M1719), --($B$2:K1718=52815),$H$2:Q1718)</f>
        <v>#VALUE!</v>
      </c>
      <c r="W1719" s="15"/>
      <c r="X1719" s="15"/>
      <c r="Y1719" s="15"/>
      <c r="Z1719" t="s">
        <v>243</v>
      </c>
      <c r="AB1719" t="s">
        <v>244</v>
      </c>
      <c r="AC1719" s="7">
        <f>AC1718</f>
        <v>42824</v>
      </c>
      <c r="AD1719" t="str">
        <f>M1719&amp;" - "&amp;L1719&amp;" - "&amp;J1719&amp;" - "&amp;K1719</f>
        <v>GILD - Div - Mt - 112414</v>
      </c>
      <c r="AG1719" s="13">
        <f>-AG1718</f>
        <v>0</v>
      </c>
      <c r="AI1719" t="str">
        <f t="shared" si="128"/>
        <v>Dividend from GILD - Mt - 112414</v>
      </c>
      <c r="AK1719" s="51"/>
      <c r="AL1719" s="47"/>
      <c r="AM1719" s="48"/>
      <c r="AN1719" s="48"/>
      <c r="AO1719" s="49"/>
      <c r="AP1719" s="52"/>
    </row>
    <row r="1720" spans="1:42" hidden="1" x14ac:dyDescent="0.35">
      <c r="A1720" t="s">
        <v>845</v>
      </c>
      <c r="B1720" t="s">
        <v>66</v>
      </c>
      <c r="C1720" t="s">
        <v>12</v>
      </c>
      <c r="D1720">
        <v>112414</v>
      </c>
      <c r="F1720" s="7">
        <v>42828</v>
      </c>
      <c r="G1720" t="s">
        <v>102</v>
      </c>
      <c r="H1720">
        <v>0</v>
      </c>
      <c r="J1720" t="s">
        <v>12</v>
      </c>
      <c r="K1720">
        <v>112414</v>
      </c>
      <c r="L1720" t="s">
        <v>15</v>
      </c>
      <c r="M1720" t="s">
        <v>66</v>
      </c>
      <c r="N1720" s="12" t="s">
        <v>249</v>
      </c>
      <c r="R1720" s="13" t="e">
        <f>ROUND(IF(K1720=112414,W1720,IF(K1720=22115,X1720,Y1720))*AP1720,2)</f>
        <v>#VALUE!</v>
      </c>
      <c r="S1720" t="e">
        <f t="shared" si="127"/>
        <v>#VALUE!</v>
      </c>
      <c r="T1720"/>
      <c r="U1720"/>
      <c r="V1720" t="e">
        <f>SUMPRODUCT(--($D$2:M1719=M1720), --($B$2:K1719=52815),$H$2:Q1719)</f>
        <v>#VALUE!</v>
      </c>
      <c r="W1720" s="15" t="e">
        <f>T1720/S1720</f>
        <v>#VALUE!</v>
      </c>
      <c r="X1720" s="15" t="e">
        <f>U1720/S1720</f>
        <v>#VALUE!</v>
      </c>
      <c r="Y1720" s="15" t="e">
        <f>V1720/S1720</f>
        <v>#VALUE!</v>
      </c>
      <c r="Z1720" t="s">
        <v>243</v>
      </c>
      <c r="AB1720" t="s">
        <v>244</v>
      </c>
      <c r="AC1720" s="7">
        <f>AK1720</f>
        <v>42828</v>
      </c>
      <c r="AD1720" t="s">
        <v>102</v>
      </c>
      <c r="AF1720" t="str">
        <f>"Cash From "&amp;AI1720</f>
        <v>Cash From Dividend from HRB - Mt - 112414</v>
      </c>
      <c r="AG1720" s="13" t="e">
        <f>R1720</f>
        <v>#VALUE!</v>
      </c>
      <c r="AI1720" t="str">
        <f t="shared" si="128"/>
        <v>Dividend from HRB - Mt - 112414</v>
      </c>
      <c r="AK1720" s="51">
        <v>42828</v>
      </c>
      <c r="AL1720" s="47" t="s">
        <v>552</v>
      </c>
      <c r="AM1720" s="48" t="s">
        <v>328</v>
      </c>
      <c r="AN1720" s="48" t="s">
        <v>329</v>
      </c>
      <c r="AO1720" s="49" t="s">
        <v>329</v>
      </c>
      <c r="AP1720" s="52">
        <v>2.31</v>
      </c>
    </row>
    <row r="1721" spans="1:42" hidden="1" x14ac:dyDescent="0.35">
      <c r="A1721" t="s">
        <v>845</v>
      </c>
      <c r="B1721" t="s">
        <v>51</v>
      </c>
      <c r="C1721" t="s">
        <v>12</v>
      </c>
      <c r="D1721">
        <v>112414</v>
      </c>
      <c r="F1721" s="7">
        <v>42828</v>
      </c>
      <c r="G1721" t="s">
        <v>587</v>
      </c>
      <c r="H1721">
        <v>0</v>
      </c>
      <c r="J1721" t="s">
        <v>12</v>
      </c>
      <c r="K1721">
        <v>112414</v>
      </c>
      <c r="L1721" t="s">
        <v>15</v>
      </c>
      <c r="M1721" t="str">
        <f>M1720</f>
        <v>HRB</v>
      </c>
      <c r="N1721" s="12" t="str">
        <f>AL1720</f>
        <v>10.5000 SHRS BLOCK H &amp; R INC RD 03/14 PD 04/03/17</v>
      </c>
      <c r="O1721" s="12" t="str">
        <f>LEFT(N1721,(FIND(" ",N1721,1)-1))</f>
        <v>10.5000</v>
      </c>
      <c r="P1721" s="12" t="e">
        <f>_xlfn.NUMBERVALUE(O1721)=S1721</f>
        <v>#VALUE!</v>
      </c>
      <c r="S1721" t="e">
        <f t="shared" si="127"/>
        <v>#VALUE!</v>
      </c>
      <c r="T1721"/>
      <c r="U1721"/>
      <c r="V1721" t="e">
        <f>SUMPRODUCT(--($D$2:M1720=M1721), --($B$2:K1720=52815),$H$2:Q1720)</f>
        <v>#VALUE!</v>
      </c>
      <c r="W1721" s="15"/>
      <c r="X1721" s="15"/>
      <c r="Y1721" s="15"/>
      <c r="Z1721" t="s">
        <v>243</v>
      </c>
      <c r="AB1721" t="s">
        <v>244</v>
      </c>
      <c r="AC1721" s="7">
        <f>AC1720</f>
        <v>42828</v>
      </c>
      <c r="AD1721" t="str">
        <f>M1721&amp;" - "&amp;L1721&amp;" - "&amp;J1721&amp;" - "&amp;K1721</f>
        <v>HRB - Div - Mt - 112414</v>
      </c>
      <c r="AG1721" s="13" t="e">
        <f>-AG1720</f>
        <v>#VALUE!</v>
      </c>
      <c r="AI1721" t="str">
        <f t="shared" si="128"/>
        <v>Dividend from HRB - Mt - 112414</v>
      </c>
      <c r="AK1721" s="51"/>
      <c r="AL1721" s="47"/>
      <c r="AM1721" s="48"/>
      <c r="AN1721" s="48"/>
      <c r="AO1721" s="49"/>
      <c r="AP1721" s="52"/>
    </row>
    <row r="1722" spans="1:42" hidden="1" x14ac:dyDescent="0.35">
      <c r="A1722" t="s">
        <v>845</v>
      </c>
      <c r="B1722" t="s">
        <v>51</v>
      </c>
      <c r="C1722" t="s">
        <v>12</v>
      </c>
      <c r="D1722">
        <v>112414</v>
      </c>
      <c r="F1722" s="7">
        <v>42828</v>
      </c>
      <c r="G1722" t="s">
        <v>102</v>
      </c>
      <c r="H1722">
        <v>0</v>
      </c>
      <c r="J1722" t="s">
        <v>12</v>
      </c>
      <c r="K1722">
        <v>112414</v>
      </c>
      <c r="L1722" t="s">
        <v>15</v>
      </c>
      <c r="M1722" t="s">
        <v>51</v>
      </c>
      <c r="N1722" s="12" t="s">
        <v>249</v>
      </c>
      <c r="R1722" s="13" t="e">
        <f>ROUND(IF(K1722=112414,W1722,IF(K1722=22115,X1722,Y1722))*AP1722,2)</f>
        <v>#VALUE!</v>
      </c>
      <c r="S1722" t="e">
        <f t="shared" si="127"/>
        <v>#VALUE!</v>
      </c>
      <c r="T1722"/>
      <c r="U1722"/>
      <c r="V1722" t="e">
        <f>SUMPRODUCT(--($D$2:M1721=M1722), --($B$2:K1721=52815),$H$2:Q1721)</f>
        <v>#VALUE!</v>
      </c>
      <c r="W1722" s="15" t="e">
        <f>T1722/S1722</f>
        <v>#VALUE!</v>
      </c>
      <c r="X1722" s="15" t="e">
        <f>U1722/S1722</f>
        <v>#VALUE!</v>
      </c>
      <c r="Y1722" s="15" t="e">
        <f>V1722/S1722</f>
        <v>#VALUE!</v>
      </c>
      <c r="Z1722" t="s">
        <v>243</v>
      </c>
      <c r="AB1722" t="s">
        <v>244</v>
      </c>
      <c r="AC1722" s="7">
        <f>AK1722</f>
        <v>42828</v>
      </c>
      <c r="AD1722" t="s">
        <v>102</v>
      </c>
      <c r="AF1722" t="str">
        <f>"Cash From "&amp;AI1722</f>
        <v>Cash From Dividend from VIAB - Mt - 112414</v>
      </c>
      <c r="AG1722" s="13" t="e">
        <f>R1722</f>
        <v>#VALUE!</v>
      </c>
      <c r="AI1722" t="str">
        <f t="shared" si="128"/>
        <v>Dividend from VIAB - Mt - 112414</v>
      </c>
      <c r="AK1722" s="51">
        <v>42828</v>
      </c>
      <c r="AL1722" s="47" t="s">
        <v>551</v>
      </c>
      <c r="AM1722" s="48" t="s">
        <v>328</v>
      </c>
      <c r="AN1722" s="48" t="s">
        <v>329</v>
      </c>
      <c r="AO1722" s="49" t="s">
        <v>329</v>
      </c>
      <c r="AP1722" s="52">
        <v>1</v>
      </c>
    </row>
    <row r="1723" spans="1:42" hidden="1" x14ac:dyDescent="0.35">
      <c r="A1723" t="s">
        <v>845</v>
      </c>
      <c r="B1723" t="s">
        <v>88</v>
      </c>
      <c r="C1723" t="s">
        <v>13</v>
      </c>
      <c r="D1723">
        <v>40716</v>
      </c>
      <c r="F1723" s="7">
        <v>42829</v>
      </c>
      <c r="G1723" t="s">
        <v>210</v>
      </c>
      <c r="H1723">
        <v>1.21</v>
      </c>
      <c r="J1723" t="s">
        <v>13</v>
      </c>
      <c r="K1723">
        <v>40716</v>
      </c>
      <c r="L1723" t="s">
        <v>15</v>
      </c>
      <c r="M1723" t="s">
        <v>88</v>
      </c>
      <c r="N1723" s="12" t="s">
        <v>249</v>
      </c>
      <c r="O1723" s="12">
        <v>1.21</v>
      </c>
      <c r="P1723" s="46">
        <v>42829</v>
      </c>
      <c r="S1723"/>
      <c r="T1723"/>
      <c r="U1723"/>
      <c r="V1723"/>
      <c r="W1723" s="15"/>
      <c r="X1723" s="15"/>
      <c r="Y1723" s="15"/>
      <c r="Z1723" t="s">
        <v>243</v>
      </c>
      <c r="AB1723" t="s">
        <v>244</v>
      </c>
      <c r="AC1723" s="7">
        <f>P1723</f>
        <v>42829</v>
      </c>
      <c r="AD1723" t="s">
        <v>210</v>
      </c>
      <c r="AF1723" t="str">
        <f>"Cash From "&amp;AI1723</f>
        <v>Cash From Dividend from BRCD - Rh - 40716</v>
      </c>
      <c r="AG1723" s="13">
        <f>O1723</f>
        <v>1.21</v>
      </c>
      <c r="AI1723" t="str">
        <f t="shared" si="128"/>
        <v>Dividend from BRCD - Rh - 40716</v>
      </c>
      <c r="AK1723" s="51"/>
      <c r="AL1723" s="47"/>
      <c r="AM1723" s="48"/>
      <c r="AN1723" s="48"/>
      <c r="AO1723" s="49"/>
      <c r="AP1723" s="52">
        <v>2.58</v>
      </c>
    </row>
    <row r="1724" spans="1:42" hidden="1" x14ac:dyDescent="0.35">
      <c r="A1724" t="s">
        <v>845</v>
      </c>
      <c r="B1724" t="s">
        <v>88</v>
      </c>
      <c r="C1724" t="s">
        <v>13</v>
      </c>
      <c r="D1724">
        <v>40716</v>
      </c>
      <c r="F1724" s="7">
        <v>42829</v>
      </c>
      <c r="G1724" t="s">
        <v>101</v>
      </c>
      <c r="H1724">
        <v>-1.21</v>
      </c>
      <c r="J1724" t="s">
        <v>13</v>
      </c>
      <c r="K1724">
        <v>40716</v>
      </c>
      <c r="L1724" t="s">
        <v>15</v>
      </c>
      <c r="M1724" t="s">
        <v>88</v>
      </c>
      <c r="S1724"/>
      <c r="T1724"/>
      <c r="U1724"/>
      <c r="V1724"/>
      <c r="W1724" s="15"/>
      <c r="X1724" s="15"/>
      <c r="Y1724" s="15"/>
      <c r="Z1724" t="s">
        <v>243</v>
      </c>
      <c r="AB1724" t="s">
        <v>244</v>
      </c>
      <c r="AC1724" s="7">
        <f>AC1723</f>
        <v>42829</v>
      </c>
      <c r="AD1724" t="s">
        <v>101</v>
      </c>
      <c r="AG1724" s="13">
        <f>-AG1723</f>
        <v>-1.21</v>
      </c>
      <c r="AI1724" t="str">
        <f t="shared" si="128"/>
        <v>Dividend from BRCD - Rh - 40716</v>
      </c>
      <c r="AK1724" s="17"/>
      <c r="AL1724" s="17"/>
      <c r="AM1724" s="17"/>
      <c r="AN1724" s="17"/>
      <c r="AO1724" s="17"/>
      <c r="AP1724" s="17"/>
    </row>
    <row r="1725" spans="1:42" hidden="1" x14ac:dyDescent="0.35">
      <c r="A1725" t="s">
        <v>317</v>
      </c>
      <c r="C1725" t="s">
        <v>13</v>
      </c>
      <c r="F1725" s="7">
        <v>42830</v>
      </c>
      <c r="G1725" t="s">
        <v>101</v>
      </c>
      <c r="H1725">
        <v>2.5499999999999998</v>
      </c>
      <c r="S1725"/>
      <c r="T1725"/>
      <c r="U1725"/>
      <c r="V1725"/>
      <c r="W1725" s="15"/>
      <c r="X1725" s="15"/>
      <c r="Y1725" s="15"/>
      <c r="Z1725" t="s">
        <v>243</v>
      </c>
      <c r="AB1725" t="s">
        <v>244</v>
      </c>
      <c r="AC1725" s="7">
        <f>AC1724</f>
        <v>42829</v>
      </c>
      <c r="AD1725" t="s">
        <v>101</v>
      </c>
      <c r="AG1725" s="13">
        <f>-AG1724</f>
        <v>1.21</v>
      </c>
      <c r="AI1725" t="s">
        <v>318</v>
      </c>
    </row>
    <row r="1726" spans="1:42" hidden="1" x14ac:dyDescent="0.35">
      <c r="A1726" t="s">
        <v>317</v>
      </c>
      <c r="C1726" t="s">
        <v>13</v>
      </c>
      <c r="F1726" s="7">
        <v>42830</v>
      </c>
      <c r="G1726" t="s">
        <v>210</v>
      </c>
      <c r="H1726">
        <v>-2.5499999999999998</v>
      </c>
      <c r="O1726" s="12">
        <v>2.5499999999999998</v>
      </c>
      <c r="P1726" s="46">
        <v>42830</v>
      </c>
      <c r="S1726"/>
      <c r="T1726"/>
      <c r="U1726"/>
      <c r="V1726"/>
      <c r="W1726" s="15"/>
      <c r="X1726" s="15"/>
      <c r="Y1726" s="15"/>
      <c r="Z1726" t="s">
        <v>243</v>
      </c>
      <c r="AB1726" t="s">
        <v>244</v>
      </c>
      <c r="AC1726" s="7">
        <f>P1726</f>
        <v>42830</v>
      </c>
      <c r="AD1726" t="s">
        <v>210</v>
      </c>
      <c r="AF1726" t="s">
        <v>317</v>
      </c>
      <c r="AG1726" s="13">
        <f>-O1726</f>
        <v>-2.5499999999999998</v>
      </c>
      <c r="AI1726" t="s">
        <v>318</v>
      </c>
      <c r="AK1726" s="17"/>
      <c r="AL1726" s="17"/>
      <c r="AM1726" s="17"/>
      <c r="AN1726" s="17"/>
      <c r="AO1726" s="17"/>
      <c r="AP1726" s="17"/>
    </row>
    <row r="1727" spans="1:42" hidden="1" x14ac:dyDescent="0.35">
      <c r="A1727" t="s">
        <v>838</v>
      </c>
      <c r="B1727" t="s">
        <v>74</v>
      </c>
      <c r="C1727" t="s">
        <v>13</v>
      </c>
      <c r="D1727">
        <v>40716</v>
      </c>
      <c r="F1727" s="7">
        <v>42830</v>
      </c>
      <c r="G1727" t="s">
        <v>855</v>
      </c>
      <c r="H1727">
        <v>0.14000000000000001</v>
      </c>
      <c r="J1727" t="s">
        <v>13</v>
      </c>
      <c r="K1727">
        <v>40716</v>
      </c>
      <c r="L1727" t="s">
        <v>17</v>
      </c>
      <c r="M1727" t="s">
        <v>74</v>
      </c>
      <c r="S1727"/>
      <c r="T1727"/>
      <c r="U1727"/>
      <c r="V1727"/>
      <c r="W1727" s="15"/>
      <c r="X1727" s="15"/>
      <c r="Y1727" s="15"/>
      <c r="Z1727" t="s">
        <v>243</v>
      </c>
      <c r="AB1727" t="s">
        <v>244</v>
      </c>
      <c r="AC1727" s="7">
        <v>42830</v>
      </c>
      <c r="AD1727" t="str">
        <f>M1727&amp;" - "&amp;L1727&amp;" - "&amp;J1727&amp;" - "&amp;K1727</f>
        <v>QTRH - Foreign Tax Wi - Rh - 40716</v>
      </c>
      <c r="AG1727" s="32">
        <v>0.14000000000000001</v>
      </c>
      <c r="AI1727" t="str">
        <f>"Foreign Tax Withholding for "&amp;M1727&amp;" - "&amp;J1727&amp;" - "&amp;K1727</f>
        <v>Foreign Tax Withholding for QTRH - Rh - 40716</v>
      </c>
      <c r="AK1727" s="17"/>
      <c r="AL1727" s="17"/>
      <c r="AM1727" s="17"/>
      <c r="AN1727" s="17"/>
      <c r="AO1727" s="17"/>
      <c r="AP1727" s="17"/>
    </row>
    <row r="1728" spans="1:42" hidden="1" x14ac:dyDescent="0.35">
      <c r="A1728" t="s">
        <v>838</v>
      </c>
      <c r="B1728" t="s">
        <v>74</v>
      </c>
      <c r="C1728" t="s">
        <v>13</v>
      </c>
      <c r="D1728">
        <v>40716</v>
      </c>
      <c r="F1728" s="7">
        <v>42830</v>
      </c>
      <c r="G1728" t="s">
        <v>210</v>
      </c>
      <c r="H1728">
        <v>-0.14000000000000001</v>
      </c>
      <c r="J1728" t="s">
        <v>13</v>
      </c>
      <c r="K1728">
        <v>40716</v>
      </c>
      <c r="L1728" t="str">
        <f>L1727</f>
        <v>Foreign Tax Wi</v>
      </c>
      <c r="M1728" t="str">
        <f>M1727</f>
        <v>QTRH</v>
      </c>
      <c r="N1728" s="12" t="s">
        <v>249</v>
      </c>
      <c r="S1728"/>
      <c r="T1728"/>
      <c r="U1728"/>
      <c r="V1728"/>
      <c r="W1728" s="15"/>
      <c r="X1728" s="15"/>
      <c r="Y1728" s="15"/>
      <c r="Z1728" t="s">
        <v>243</v>
      </c>
      <c r="AB1728" t="s">
        <v>244</v>
      </c>
      <c r="AC1728" s="7">
        <f>AC1727</f>
        <v>42830</v>
      </c>
      <c r="AD1728" t="s">
        <v>210</v>
      </c>
      <c r="AF1728" t="str">
        <f>"Cash To "&amp;AI1727</f>
        <v>Cash To Foreign Tax Withholding for QTRH - Rh - 40716</v>
      </c>
      <c r="AG1728" s="32">
        <f>-AG1727</f>
        <v>-0.14000000000000001</v>
      </c>
      <c r="AI1728" t="str">
        <f>"Foreign Tax Withholding for "&amp;M1728&amp;" - "&amp;J1728&amp;" - "&amp;K1728</f>
        <v>Foreign Tax Withholding for QTRH - Rh - 40716</v>
      </c>
      <c r="AK1728" s="17"/>
      <c r="AL1728" s="17"/>
      <c r="AM1728" s="17"/>
      <c r="AN1728" s="17"/>
      <c r="AO1728" s="17"/>
      <c r="AP1728" s="17"/>
    </row>
    <row r="1729" spans="1:42" hidden="1" x14ac:dyDescent="0.35">
      <c r="A1729" t="s">
        <v>847</v>
      </c>
      <c r="C1729" t="s">
        <v>13</v>
      </c>
      <c r="D1729">
        <v>40716</v>
      </c>
      <c r="F1729" s="7">
        <v>42830</v>
      </c>
      <c r="G1729" t="s">
        <v>210</v>
      </c>
      <c r="H1729">
        <v>0.02</v>
      </c>
      <c r="J1729" t="s">
        <v>13</v>
      </c>
      <c r="K1729">
        <v>40716</v>
      </c>
      <c r="L1729" t="s">
        <v>22</v>
      </c>
      <c r="N1729" s="12" t="s">
        <v>249</v>
      </c>
      <c r="P1729" s="46"/>
      <c r="S1729"/>
      <c r="T1729"/>
      <c r="U1729"/>
      <c r="V1729"/>
      <c r="W1729" s="15"/>
      <c r="X1729" s="15"/>
      <c r="Y1729" s="15"/>
      <c r="Z1729" t="s">
        <v>243</v>
      </c>
      <c r="AB1729" t="s">
        <v>244</v>
      </c>
      <c r="AC1729" s="7">
        <v>42830</v>
      </c>
      <c r="AD1729" t="s">
        <v>210</v>
      </c>
      <c r="AF1729" t="str">
        <f>"Cash From "&amp;AI1729&amp;" for Rh - 40716"</f>
        <v>Cash From Accounting Adjustment Revenue for Rh - 40716</v>
      </c>
      <c r="AG1729" s="13">
        <v>0.02</v>
      </c>
      <c r="AI1729" t="s">
        <v>553</v>
      </c>
      <c r="AK1729" s="51"/>
      <c r="AL1729" s="47"/>
      <c r="AM1729" s="48"/>
      <c r="AN1729" s="48"/>
      <c r="AO1729" s="49"/>
      <c r="AP1729" s="52">
        <v>2.58</v>
      </c>
    </row>
    <row r="1730" spans="1:42" hidden="1" x14ac:dyDescent="0.35">
      <c r="A1730" t="s">
        <v>847</v>
      </c>
      <c r="C1730" t="s">
        <v>13</v>
      </c>
      <c r="D1730">
        <v>40716</v>
      </c>
      <c r="F1730" s="7">
        <v>42830</v>
      </c>
      <c r="G1730" t="s">
        <v>839</v>
      </c>
      <c r="H1730">
        <v>-0.02</v>
      </c>
      <c r="J1730" t="s">
        <v>13</v>
      </c>
      <c r="K1730">
        <v>40716</v>
      </c>
      <c r="L1730" t="s">
        <v>22</v>
      </c>
      <c r="S1730"/>
      <c r="T1730"/>
      <c r="U1730"/>
      <c r="V1730"/>
      <c r="W1730" s="15"/>
      <c r="X1730" s="15"/>
      <c r="Y1730" s="15"/>
      <c r="Z1730" t="s">
        <v>243</v>
      </c>
      <c r="AB1730" t="s">
        <v>244</v>
      </c>
      <c r="AC1730" s="7">
        <f>AC1729</f>
        <v>42830</v>
      </c>
      <c r="AD1730" t="str">
        <f>L1730&amp;" - "&amp;J1730&amp;" - "&amp;K1730</f>
        <v>Acc Adj - Rh - 40716</v>
      </c>
      <c r="AG1730" s="13">
        <f>-AG1729</f>
        <v>-0.02</v>
      </c>
      <c r="AI1730" t="s">
        <v>553</v>
      </c>
      <c r="AK1730" s="17"/>
      <c r="AL1730" s="17"/>
      <c r="AM1730" s="17"/>
      <c r="AN1730" s="17"/>
      <c r="AO1730" s="17"/>
      <c r="AP1730" s="17"/>
    </row>
    <row r="1731" spans="1:42" hidden="1" x14ac:dyDescent="0.35">
      <c r="A1731" t="s">
        <v>845</v>
      </c>
      <c r="B1731" t="s">
        <v>82</v>
      </c>
      <c r="C1731" t="s">
        <v>13</v>
      </c>
      <c r="D1731">
        <v>40716</v>
      </c>
      <c r="F1731" s="7">
        <v>42830</v>
      </c>
      <c r="G1731" t="s">
        <v>210</v>
      </c>
      <c r="H1731">
        <v>2.39</v>
      </c>
      <c r="J1731" t="s">
        <v>13</v>
      </c>
      <c r="K1731">
        <v>40716</v>
      </c>
      <c r="L1731" t="s">
        <v>15</v>
      </c>
      <c r="M1731" t="s">
        <v>82</v>
      </c>
      <c r="N1731" s="12" t="s">
        <v>249</v>
      </c>
      <c r="O1731" s="12">
        <v>2.39</v>
      </c>
      <c r="P1731" s="46">
        <v>42830</v>
      </c>
      <c r="S1731"/>
      <c r="T1731"/>
      <c r="U1731"/>
      <c r="V1731"/>
      <c r="W1731" s="15"/>
      <c r="X1731" s="15"/>
      <c r="Y1731" s="15"/>
      <c r="Z1731" t="s">
        <v>243</v>
      </c>
      <c r="AB1731" t="s">
        <v>244</v>
      </c>
      <c r="AC1731" s="7">
        <f>P1731</f>
        <v>42830</v>
      </c>
      <c r="AD1731" t="s">
        <v>210</v>
      </c>
      <c r="AF1731" t="str">
        <f>"Cash From "&amp;AI1731</f>
        <v>Cash From Dividend from HPQ - Rh - 40716</v>
      </c>
      <c r="AG1731" s="13">
        <f>O1731</f>
        <v>2.39</v>
      </c>
      <c r="AI1731" t="str">
        <f>"Dividend from "&amp;M1731&amp;" - "&amp;J1731&amp;" - "&amp;K1731</f>
        <v>Dividend from HPQ - Rh - 40716</v>
      </c>
      <c r="AK1731" s="51"/>
      <c r="AL1731" s="47"/>
      <c r="AM1731" s="48"/>
      <c r="AN1731" s="48"/>
      <c r="AO1731" s="49"/>
      <c r="AP1731" s="52">
        <v>2.58</v>
      </c>
    </row>
    <row r="1732" spans="1:42" hidden="1" x14ac:dyDescent="0.35">
      <c r="A1732" t="s">
        <v>845</v>
      </c>
      <c r="B1732" t="s">
        <v>82</v>
      </c>
      <c r="C1732" t="s">
        <v>13</v>
      </c>
      <c r="D1732">
        <v>40716</v>
      </c>
      <c r="F1732" s="7">
        <v>42830</v>
      </c>
      <c r="G1732" t="s">
        <v>587</v>
      </c>
      <c r="H1732">
        <v>-2.39</v>
      </c>
      <c r="J1732" t="s">
        <v>13</v>
      </c>
      <c r="K1732">
        <v>40716</v>
      </c>
      <c r="L1732" t="s">
        <v>15</v>
      </c>
      <c r="M1732" t="s">
        <v>82</v>
      </c>
      <c r="S1732"/>
      <c r="T1732"/>
      <c r="U1732"/>
      <c r="V1732"/>
      <c r="W1732" s="15"/>
      <c r="X1732" s="15"/>
      <c r="Y1732" s="15"/>
      <c r="Z1732" t="s">
        <v>243</v>
      </c>
      <c r="AB1732" t="s">
        <v>244</v>
      </c>
      <c r="AC1732" s="7">
        <f>AC1731</f>
        <v>42830</v>
      </c>
      <c r="AD1732" t="str">
        <f>M1732&amp;" - "&amp;L1732&amp;" - "&amp;J1732&amp;" - "&amp;K1732</f>
        <v>HPQ - Div - Rh - 40716</v>
      </c>
      <c r="AG1732" s="13">
        <f>-AG1731</f>
        <v>-2.39</v>
      </c>
      <c r="AI1732" t="str">
        <f>"Dividend from "&amp;M1732&amp;" - "&amp;J1732&amp;" - "&amp;K1732</f>
        <v>Dividend from HPQ - Rh - 40716</v>
      </c>
      <c r="AK1732" s="17"/>
      <c r="AL1732" s="17"/>
      <c r="AM1732" s="17"/>
      <c r="AN1732" s="17"/>
      <c r="AO1732" s="17"/>
      <c r="AP1732" s="17"/>
    </row>
    <row r="1733" spans="1:42" hidden="1" x14ac:dyDescent="0.35">
      <c r="A1733" t="s">
        <v>845</v>
      </c>
      <c r="B1733" t="s">
        <v>74</v>
      </c>
      <c r="C1733" t="s">
        <v>13</v>
      </c>
      <c r="D1733">
        <v>40716</v>
      </c>
      <c r="F1733" s="7">
        <v>42830</v>
      </c>
      <c r="G1733" t="s">
        <v>210</v>
      </c>
      <c r="H1733">
        <v>0.93</v>
      </c>
      <c r="J1733" t="s">
        <v>13</v>
      </c>
      <c r="K1733">
        <v>40716</v>
      </c>
      <c r="L1733" t="s">
        <v>15</v>
      </c>
      <c r="M1733" t="s">
        <v>74</v>
      </c>
      <c r="N1733" s="12" t="s">
        <v>249</v>
      </c>
      <c r="P1733" s="46"/>
      <c r="S1733"/>
      <c r="T1733"/>
      <c r="U1733"/>
      <c r="V1733"/>
      <c r="W1733" s="15"/>
      <c r="X1733" s="15"/>
      <c r="Y1733" s="15"/>
      <c r="Z1733" t="s">
        <v>243</v>
      </c>
      <c r="AB1733" t="s">
        <v>244</v>
      </c>
      <c r="AC1733" s="7">
        <v>42830</v>
      </c>
      <c r="AD1733" t="s">
        <v>210</v>
      </c>
      <c r="AF1733" t="str">
        <f>"Cash From "&amp;AI1733</f>
        <v>Cash From Dividend from QTRH - Rh - 40716</v>
      </c>
      <c r="AG1733" s="13">
        <v>0.93</v>
      </c>
      <c r="AI1733" t="str">
        <f>"Dividend from "&amp;M1733&amp;" - "&amp;J1733&amp;" - "&amp;K1733</f>
        <v>Dividend from QTRH - Rh - 40716</v>
      </c>
      <c r="AK1733" s="51"/>
      <c r="AL1733" s="47"/>
      <c r="AM1733" s="48"/>
      <c r="AN1733" s="48"/>
      <c r="AO1733" s="49"/>
      <c r="AP1733" s="52">
        <v>2.58</v>
      </c>
    </row>
    <row r="1734" spans="1:42" hidden="1" x14ac:dyDescent="0.35">
      <c r="A1734" t="s">
        <v>845</v>
      </c>
      <c r="B1734" t="s">
        <v>74</v>
      </c>
      <c r="C1734" t="s">
        <v>13</v>
      </c>
      <c r="D1734">
        <v>40716</v>
      </c>
      <c r="F1734" s="7">
        <v>42830</v>
      </c>
      <c r="G1734" t="s">
        <v>587</v>
      </c>
      <c r="H1734">
        <v>-0.93</v>
      </c>
      <c r="J1734" t="s">
        <v>13</v>
      </c>
      <c r="K1734">
        <v>40716</v>
      </c>
      <c r="L1734" t="s">
        <v>15</v>
      </c>
      <c r="M1734" t="s">
        <v>74</v>
      </c>
      <c r="S1734"/>
      <c r="T1734"/>
      <c r="U1734"/>
      <c r="V1734"/>
      <c r="W1734" s="15"/>
      <c r="X1734" s="15"/>
      <c r="Y1734" s="15"/>
      <c r="Z1734" t="s">
        <v>243</v>
      </c>
      <c r="AB1734" t="s">
        <v>244</v>
      </c>
      <c r="AC1734" s="7">
        <f>AC1733</f>
        <v>42830</v>
      </c>
      <c r="AD1734" t="str">
        <f>M1734&amp;" - "&amp;L1734&amp;" - "&amp;J1734&amp;" - "&amp;K1734</f>
        <v>QTRH - Div - Rh - 40716</v>
      </c>
      <c r="AG1734" s="13">
        <f>-AG1733</f>
        <v>-0.93</v>
      </c>
      <c r="AI1734" t="str">
        <f>"Dividend from "&amp;M1734&amp;" - "&amp;J1734&amp;" - "&amp;K1734</f>
        <v>Dividend from QTRH - Rh - 40716</v>
      </c>
      <c r="AK1734" s="17"/>
      <c r="AL1734" s="17"/>
      <c r="AM1734" s="17"/>
      <c r="AN1734" s="17"/>
      <c r="AO1734" s="17"/>
      <c r="AP1734" s="17"/>
    </row>
    <row r="1735" spans="1:42" hidden="1" x14ac:dyDescent="0.35">
      <c r="A1735" t="s">
        <v>317</v>
      </c>
      <c r="C1735" t="s">
        <v>12</v>
      </c>
      <c r="F1735" s="7">
        <v>42832</v>
      </c>
      <c r="G1735" t="s">
        <v>101</v>
      </c>
      <c r="H1735">
        <v>11.91</v>
      </c>
      <c r="S1735"/>
      <c r="T1735"/>
      <c r="U1735"/>
      <c r="V1735"/>
      <c r="W1735" s="15"/>
      <c r="X1735" s="15"/>
      <c r="Y1735" s="15"/>
      <c r="Z1735" t="s">
        <v>243</v>
      </c>
      <c r="AB1735" t="s">
        <v>244</v>
      </c>
      <c r="AC1735" s="7">
        <f>AC1734</f>
        <v>42830</v>
      </c>
      <c r="AD1735" t="s">
        <v>101</v>
      </c>
      <c r="AG1735" s="13">
        <f>-AG1734</f>
        <v>0.93</v>
      </c>
      <c r="AI1735" t="s">
        <v>318</v>
      </c>
      <c r="AK1735" s="51"/>
      <c r="AL1735" s="47"/>
      <c r="AM1735" s="48"/>
      <c r="AN1735" s="48"/>
      <c r="AO1735" s="49"/>
      <c r="AP1735" s="52"/>
    </row>
    <row r="1736" spans="1:42" hidden="1" x14ac:dyDescent="0.35">
      <c r="A1736" t="s">
        <v>317</v>
      </c>
      <c r="C1736" t="s">
        <v>12</v>
      </c>
      <c r="F1736" s="7">
        <v>42832</v>
      </c>
      <c r="G1736" t="s">
        <v>102</v>
      </c>
      <c r="H1736">
        <v>-11.91</v>
      </c>
      <c r="S1736"/>
      <c r="T1736"/>
      <c r="U1736"/>
      <c r="V1736"/>
      <c r="W1736" s="15"/>
      <c r="X1736" s="15"/>
      <c r="Y1736" s="15"/>
      <c r="Z1736" t="s">
        <v>243</v>
      </c>
      <c r="AB1736" t="s">
        <v>244</v>
      </c>
      <c r="AC1736" s="7">
        <f>AK1736</f>
        <v>42832</v>
      </c>
      <c r="AD1736" t="s">
        <v>102</v>
      </c>
      <c r="AF1736" t="s">
        <v>317</v>
      </c>
      <c r="AG1736" s="13">
        <f>AP1736</f>
        <v>-11.91</v>
      </c>
      <c r="AI1736" t="s">
        <v>318</v>
      </c>
      <c r="AK1736" s="51">
        <v>42832</v>
      </c>
      <c r="AL1736" s="47" t="s">
        <v>344</v>
      </c>
      <c r="AM1736" s="48" t="s">
        <v>345</v>
      </c>
      <c r="AN1736" s="48" t="s">
        <v>329</v>
      </c>
      <c r="AO1736" s="49" t="s">
        <v>329</v>
      </c>
      <c r="AP1736" s="52">
        <v>-11.91</v>
      </c>
    </row>
    <row r="1737" spans="1:42" hidden="1" x14ac:dyDescent="0.35">
      <c r="A1737" t="s">
        <v>845</v>
      </c>
      <c r="B1737" t="s">
        <v>64</v>
      </c>
      <c r="C1737" t="s">
        <v>12</v>
      </c>
      <c r="D1737">
        <v>22115</v>
      </c>
      <c r="F1737" s="7">
        <v>42838</v>
      </c>
      <c r="G1737" t="s">
        <v>587</v>
      </c>
      <c r="H1737">
        <v>0</v>
      </c>
      <c r="J1737" t="s">
        <v>12</v>
      </c>
      <c r="K1737">
        <v>22115</v>
      </c>
      <c r="L1737" t="s">
        <v>15</v>
      </c>
      <c r="M1737" t="str">
        <f>M1734</f>
        <v>QTRH</v>
      </c>
      <c r="S1737" t="e">
        <f t="shared" ref="S1737:S1742" si="129">SUM(T1737:V1737)</f>
        <v>#VALUE!</v>
      </c>
      <c r="T1737"/>
      <c r="U1737"/>
      <c r="V1737" t="e">
        <f>SUMPRODUCT(--($D$2:M1736=M1737), --($B$2:K1736=52815),$H$2:Q1736)</f>
        <v>#VALUE!</v>
      </c>
      <c r="W1737" s="15"/>
      <c r="X1737" s="15"/>
      <c r="Y1737" s="15"/>
      <c r="Z1737" t="s">
        <v>243</v>
      </c>
      <c r="AB1737" t="s">
        <v>244</v>
      </c>
      <c r="AC1737" s="7">
        <f>AC1734</f>
        <v>42830</v>
      </c>
      <c r="AD1737" t="str">
        <f>M1737&amp;" - "&amp;L1737&amp;" - "&amp;J1737&amp;" - "&amp;K1737</f>
        <v>QTRH - Div - Mt - 22115</v>
      </c>
      <c r="AG1737" s="13">
        <f>-AG1736</f>
        <v>11.91</v>
      </c>
      <c r="AI1737" t="str">
        <f t="shared" ref="AI1737:AI1758" si="130">"Dividend from "&amp;M1737&amp;" - "&amp;J1737&amp;" - "&amp;K1737</f>
        <v>Dividend from QTRH - Mt - 22115</v>
      </c>
      <c r="AK1737" s="51"/>
      <c r="AL1737" s="47"/>
      <c r="AM1737" s="48"/>
      <c r="AN1737" s="48"/>
      <c r="AO1737" s="49"/>
      <c r="AP1737" s="52"/>
    </row>
    <row r="1738" spans="1:42" hidden="1" x14ac:dyDescent="0.35">
      <c r="A1738" t="s">
        <v>845</v>
      </c>
      <c r="B1738" t="s">
        <v>64</v>
      </c>
      <c r="C1738" t="s">
        <v>12</v>
      </c>
      <c r="D1738">
        <v>22115</v>
      </c>
      <c r="F1738" s="7">
        <v>42838</v>
      </c>
      <c r="G1738" t="s">
        <v>102</v>
      </c>
      <c r="H1738">
        <v>0</v>
      </c>
      <c r="J1738" t="s">
        <v>12</v>
      </c>
      <c r="K1738">
        <v>22115</v>
      </c>
      <c r="L1738" t="s">
        <v>15</v>
      </c>
      <c r="M1738">
        <f>M1736</f>
        <v>0</v>
      </c>
      <c r="N1738" s="12" t="s">
        <v>249</v>
      </c>
      <c r="R1738" s="13" t="e">
        <f>ROUND(IF(K1738=112414,W1738,IF(K1738=22115,X1738,Y1738))*AP1736,2)</f>
        <v>#VALUE!</v>
      </c>
      <c r="S1738" t="e">
        <f t="shared" si="129"/>
        <v>#VALUE!</v>
      </c>
      <c r="T1738"/>
      <c r="U1738"/>
      <c r="V1738" t="e">
        <f>SUMPRODUCT(--($D$2:M1737=M1738), --($B$2:K1737=52815),$H$2:Q1737)</f>
        <v>#VALUE!</v>
      </c>
      <c r="W1738" s="15" t="e">
        <f>T1738/S1738</f>
        <v>#VALUE!</v>
      </c>
      <c r="X1738" s="15" t="e">
        <f>U1738/S1738</f>
        <v>#VALUE!</v>
      </c>
      <c r="Y1738" s="15" t="e">
        <f>V1738/S1738</f>
        <v>#VALUE!</v>
      </c>
      <c r="Z1738" t="s">
        <v>243</v>
      </c>
      <c r="AB1738" t="s">
        <v>244</v>
      </c>
      <c r="AC1738" s="7">
        <f>AC1736</f>
        <v>42832</v>
      </c>
      <c r="AD1738" t="s">
        <v>102</v>
      </c>
      <c r="AF1738" t="str">
        <f>"Cash From "&amp;AI1738</f>
        <v>Cash From Dividend from 0 - Mt - 22115</v>
      </c>
      <c r="AG1738" s="13" t="e">
        <f>R1738</f>
        <v>#VALUE!</v>
      </c>
      <c r="AI1738" t="str">
        <f t="shared" si="130"/>
        <v>Dividend from 0 - Mt - 22115</v>
      </c>
      <c r="AK1738" s="51"/>
      <c r="AL1738" s="47"/>
      <c r="AM1738" s="48"/>
      <c r="AN1738" s="48"/>
      <c r="AO1738" s="49"/>
      <c r="AP1738" s="52"/>
    </row>
    <row r="1739" spans="1:42" hidden="1" x14ac:dyDescent="0.35">
      <c r="A1739" t="s">
        <v>845</v>
      </c>
      <c r="B1739" t="s">
        <v>64</v>
      </c>
      <c r="C1739" t="s">
        <v>12</v>
      </c>
      <c r="D1739">
        <v>52815</v>
      </c>
      <c r="F1739" s="7">
        <v>42838</v>
      </c>
      <c r="G1739" t="s">
        <v>102</v>
      </c>
      <c r="H1739">
        <v>2.58</v>
      </c>
      <c r="J1739" t="s">
        <v>12</v>
      </c>
      <c r="K1739">
        <v>52815</v>
      </c>
      <c r="L1739" t="s">
        <v>15</v>
      </c>
      <c r="M1739" t="str">
        <f>M1737</f>
        <v>QTRH</v>
      </c>
      <c r="N1739" s="12" t="s">
        <v>249</v>
      </c>
      <c r="R1739" s="13">
        <f>AP1735-R1735-R1737</f>
        <v>0</v>
      </c>
      <c r="S1739" t="e">
        <f t="shared" si="129"/>
        <v>#VALUE!</v>
      </c>
      <c r="T1739"/>
      <c r="U1739"/>
      <c r="V1739" t="e">
        <f>SUMPRODUCT(--($D$2:M1738=M1739), --($B$2:K1738=52815),$H$2:Q1738)</f>
        <v>#VALUE!</v>
      </c>
      <c r="W1739" s="15" t="e">
        <f>T1739/S1739</f>
        <v>#VALUE!</v>
      </c>
      <c r="X1739" s="15" t="e">
        <f>U1739/S1739</f>
        <v>#VALUE!</v>
      </c>
      <c r="Y1739" s="15" t="e">
        <f>V1739/S1739</f>
        <v>#VALUE!</v>
      </c>
      <c r="Z1739" t="s">
        <v>243</v>
      </c>
      <c r="AB1739" t="s">
        <v>244</v>
      </c>
      <c r="AC1739" s="7">
        <f>AC1737</f>
        <v>42830</v>
      </c>
      <c r="AD1739" t="s">
        <v>102</v>
      </c>
      <c r="AF1739" t="str">
        <f>"Cash From "&amp;AI1739</f>
        <v>Cash From Dividend from QTRH - Mt - 52815</v>
      </c>
      <c r="AG1739" s="13">
        <f>R1739</f>
        <v>0</v>
      </c>
      <c r="AI1739" t="str">
        <f t="shared" si="130"/>
        <v>Dividend from QTRH - Mt - 52815</v>
      </c>
      <c r="AK1739" s="51"/>
      <c r="AL1739" s="47"/>
      <c r="AM1739" s="48"/>
      <c r="AN1739" s="48"/>
      <c r="AO1739" s="49"/>
      <c r="AP1739" s="52"/>
    </row>
    <row r="1740" spans="1:42" hidden="1" x14ac:dyDescent="0.35">
      <c r="A1740" t="s">
        <v>845</v>
      </c>
      <c r="B1740" t="s">
        <v>64</v>
      </c>
      <c r="C1740" t="s">
        <v>12</v>
      </c>
      <c r="D1740">
        <v>52815</v>
      </c>
      <c r="F1740" s="7">
        <v>42838</v>
      </c>
      <c r="G1740" t="s">
        <v>587</v>
      </c>
      <c r="H1740">
        <v>-2.58</v>
      </c>
      <c r="J1740" t="s">
        <v>12</v>
      </c>
      <c r="K1740">
        <v>52815</v>
      </c>
      <c r="L1740" t="s">
        <v>15</v>
      </c>
      <c r="M1740" t="str">
        <f>M1737</f>
        <v>QTRH</v>
      </c>
      <c r="S1740" t="e">
        <f t="shared" si="129"/>
        <v>#VALUE!</v>
      </c>
      <c r="T1740"/>
      <c r="U1740"/>
      <c r="V1740" t="e">
        <f>SUMPRODUCT(--($D$2:M1739=M1740), --($B$2:K1739=52815),$H$2:Q1739)</f>
        <v>#VALUE!</v>
      </c>
      <c r="W1740" s="15"/>
      <c r="X1740" s="15"/>
      <c r="Y1740" s="15"/>
      <c r="Z1740" t="s">
        <v>243</v>
      </c>
      <c r="AB1740" t="s">
        <v>244</v>
      </c>
      <c r="AC1740" s="7">
        <f>AC1737</f>
        <v>42830</v>
      </c>
      <c r="AD1740" t="str">
        <f>M1740&amp;" - "&amp;L1740&amp;" - "&amp;J1740&amp;" - "&amp;K1740</f>
        <v>QTRH - Div - Mt - 52815</v>
      </c>
      <c r="AG1740" s="13">
        <f>-AG1739</f>
        <v>0</v>
      </c>
      <c r="AI1740" t="str">
        <f t="shared" si="130"/>
        <v>Dividend from QTRH - Mt - 52815</v>
      </c>
      <c r="AK1740" s="51"/>
      <c r="AL1740" s="47"/>
      <c r="AM1740" s="48"/>
      <c r="AN1740" s="48"/>
      <c r="AO1740" s="49"/>
      <c r="AP1740" s="52"/>
    </row>
    <row r="1741" spans="1:42" hidden="1" x14ac:dyDescent="0.35">
      <c r="A1741" t="s">
        <v>845</v>
      </c>
      <c r="B1741" t="s">
        <v>64</v>
      </c>
      <c r="C1741" t="s">
        <v>12</v>
      </c>
      <c r="D1741">
        <v>112414</v>
      </c>
      <c r="F1741" s="7">
        <v>42838</v>
      </c>
      <c r="G1741" t="s">
        <v>587</v>
      </c>
      <c r="H1741">
        <v>0</v>
      </c>
      <c r="J1741" t="s">
        <v>12</v>
      </c>
      <c r="K1741">
        <v>112414</v>
      </c>
      <c r="L1741" t="s">
        <v>15</v>
      </c>
      <c r="M1741" t="str">
        <f>M1740</f>
        <v>QTRH</v>
      </c>
      <c r="N1741" s="12">
        <f>AL1740</f>
        <v>0</v>
      </c>
      <c r="O1741" s="12" t="e">
        <f>LEFT(N1741,(FIND(" ",N1741,1)-1))</f>
        <v>#VALUE!</v>
      </c>
      <c r="P1741" s="12" t="e">
        <f>_xlfn.NUMBERVALUE(O1741)=S1741</f>
        <v>#VALUE!</v>
      </c>
      <c r="S1741" t="e">
        <f t="shared" si="129"/>
        <v>#VALUE!</v>
      </c>
      <c r="T1741"/>
      <c r="U1741"/>
      <c r="V1741" t="e">
        <f>SUMPRODUCT(--($D$2:M1740=M1741), --($B$2:K1740=52815),$H$2:Q1740)</f>
        <v>#VALUE!</v>
      </c>
      <c r="W1741" s="15"/>
      <c r="X1741" s="15"/>
      <c r="Y1741" s="15"/>
      <c r="Z1741" t="s">
        <v>243</v>
      </c>
      <c r="AB1741" t="s">
        <v>244</v>
      </c>
      <c r="AC1741" s="7">
        <f>AC1740</f>
        <v>42830</v>
      </c>
      <c r="AD1741" t="str">
        <f>M1741&amp;" - "&amp;L1741&amp;" - "&amp;J1741&amp;" - "&amp;K1741</f>
        <v>QTRH - Div - Mt - 112414</v>
      </c>
      <c r="AG1741" s="13">
        <f>-AG1740</f>
        <v>0</v>
      </c>
      <c r="AI1741" t="str">
        <f t="shared" si="130"/>
        <v>Dividend from QTRH - Mt - 112414</v>
      </c>
      <c r="AK1741" s="51"/>
      <c r="AL1741" s="47"/>
      <c r="AM1741" s="48"/>
      <c r="AN1741" s="48"/>
      <c r="AO1741" s="49"/>
      <c r="AP1741" s="52"/>
    </row>
    <row r="1742" spans="1:42" hidden="1" x14ac:dyDescent="0.35">
      <c r="A1742" t="s">
        <v>845</v>
      </c>
      <c r="B1742" t="s">
        <v>64</v>
      </c>
      <c r="C1742" t="s">
        <v>12</v>
      </c>
      <c r="D1742">
        <v>112414</v>
      </c>
      <c r="F1742" s="7">
        <v>42838</v>
      </c>
      <c r="G1742" t="s">
        <v>102</v>
      </c>
      <c r="H1742">
        <v>0</v>
      </c>
      <c r="J1742" t="s">
        <v>12</v>
      </c>
      <c r="K1742">
        <v>112414</v>
      </c>
      <c r="L1742" t="s">
        <v>15</v>
      </c>
      <c r="M1742" t="s">
        <v>64</v>
      </c>
      <c r="N1742" s="12" t="s">
        <v>249</v>
      </c>
      <c r="R1742" s="13" t="e">
        <f>ROUND(IF(K1742=112414,W1742,IF(K1742=22115,X1742,Y1742))*AP1742,2)</f>
        <v>#VALUE!</v>
      </c>
      <c r="S1742" t="e">
        <f t="shared" si="129"/>
        <v>#VALUE!</v>
      </c>
      <c r="T1742"/>
      <c r="U1742"/>
      <c r="V1742" t="e">
        <f>SUMPRODUCT(--($D$2:M1741=M1742), --($B$2:K1741=52815),$H$2:Q1741)</f>
        <v>#VALUE!</v>
      </c>
      <c r="W1742" s="15" t="e">
        <f>T1742/S1742</f>
        <v>#VALUE!</v>
      </c>
      <c r="X1742" s="15" t="e">
        <f>U1742/S1742</f>
        <v>#VALUE!</v>
      </c>
      <c r="Y1742" s="15" t="e">
        <f>V1742/S1742</f>
        <v>#VALUE!</v>
      </c>
      <c r="Z1742" t="s">
        <v>243</v>
      </c>
      <c r="AB1742" t="s">
        <v>244</v>
      </c>
      <c r="AC1742" s="7">
        <f>AK1742</f>
        <v>42838</v>
      </c>
      <c r="AD1742" t="s">
        <v>102</v>
      </c>
      <c r="AF1742" t="str">
        <f>"Cash From "&amp;AI1742</f>
        <v>Cash From Dividend from CPLA - Mt - 112414</v>
      </c>
      <c r="AG1742" s="13" t="e">
        <f>R1742</f>
        <v>#VALUE!</v>
      </c>
      <c r="AI1742" t="str">
        <f t="shared" si="130"/>
        <v>Dividend from CPLA - Mt - 112414</v>
      </c>
      <c r="AK1742" s="51">
        <v>42838</v>
      </c>
      <c r="AL1742" s="47" t="s">
        <v>554</v>
      </c>
      <c r="AM1742" s="48" t="s">
        <v>328</v>
      </c>
      <c r="AN1742" s="48" t="s">
        <v>329</v>
      </c>
      <c r="AO1742" s="49" t="s">
        <v>329</v>
      </c>
      <c r="AP1742" s="52">
        <v>2.58</v>
      </c>
    </row>
    <row r="1743" spans="1:42" hidden="1" x14ac:dyDescent="0.35">
      <c r="A1743" t="s">
        <v>845</v>
      </c>
      <c r="B1743" t="s">
        <v>92</v>
      </c>
      <c r="C1743" t="s">
        <v>13</v>
      </c>
      <c r="D1743">
        <v>40716</v>
      </c>
      <c r="F1743" s="7">
        <v>42845</v>
      </c>
      <c r="G1743" t="s">
        <v>210</v>
      </c>
      <c r="H1743">
        <v>20.87</v>
      </c>
      <c r="J1743" t="s">
        <v>13</v>
      </c>
      <c r="K1743">
        <v>40716</v>
      </c>
      <c r="L1743" t="s">
        <v>15</v>
      </c>
      <c r="M1743" t="s">
        <v>92</v>
      </c>
      <c r="N1743" s="12" t="s">
        <v>249</v>
      </c>
      <c r="O1743" s="12">
        <v>20.87</v>
      </c>
      <c r="P1743" s="46">
        <v>42845</v>
      </c>
      <c r="S1743"/>
      <c r="T1743"/>
      <c r="U1743"/>
      <c r="V1743"/>
      <c r="W1743" s="15"/>
      <c r="X1743" s="15"/>
      <c r="Y1743" s="15"/>
      <c r="Z1743" t="s">
        <v>243</v>
      </c>
      <c r="AB1743" t="s">
        <v>244</v>
      </c>
      <c r="AC1743" s="7">
        <f>P1743</f>
        <v>42845</v>
      </c>
      <c r="AD1743" t="s">
        <v>210</v>
      </c>
      <c r="AF1743" t="str">
        <f>"Cash From "&amp;AI1743</f>
        <v>Cash From Dividend from BPT - Rh - 40716</v>
      </c>
      <c r="AG1743" s="13">
        <f>O1743</f>
        <v>20.87</v>
      </c>
      <c r="AI1743" t="str">
        <f t="shared" si="130"/>
        <v>Dividend from BPT - Rh - 40716</v>
      </c>
      <c r="AK1743" s="51"/>
      <c r="AL1743" s="47"/>
      <c r="AM1743" s="48"/>
      <c r="AN1743" s="48"/>
      <c r="AO1743" s="49"/>
      <c r="AP1743" s="52">
        <v>2.58</v>
      </c>
    </row>
    <row r="1744" spans="1:42" hidden="1" x14ac:dyDescent="0.35">
      <c r="A1744" t="s">
        <v>845</v>
      </c>
      <c r="B1744" t="s">
        <v>92</v>
      </c>
      <c r="C1744" t="s">
        <v>13</v>
      </c>
      <c r="D1744">
        <v>40716</v>
      </c>
      <c r="F1744" s="7">
        <v>42845</v>
      </c>
      <c r="G1744" t="s">
        <v>101</v>
      </c>
      <c r="H1744">
        <v>-20.87</v>
      </c>
      <c r="J1744" t="s">
        <v>13</v>
      </c>
      <c r="K1744">
        <v>40716</v>
      </c>
      <c r="L1744" t="s">
        <v>15</v>
      </c>
      <c r="M1744" t="s">
        <v>92</v>
      </c>
      <c r="S1744"/>
      <c r="T1744"/>
      <c r="U1744"/>
      <c r="V1744"/>
      <c r="W1744" s="15"/>
      <c r="X1744" s="15"/>
      <c r="Y1744" s="15"/>
      <c r="Z1744" t="s">
        <v>243</v>
      </c>
      <c r="AB1744" t="s">
        <v>244</v>
      </c>
      <c r="AC1744" s="7">
        <f>AC1743</f>
        <v>42845</v>
      </c>
      <c r="AD1744" t="s">
        <v>101</v>
      </c>
      <c r="AG1744" s="13">
        <f>-AG1743</f>
        <v>-20.87</v>
      </c>
      <c r="AI1744" t="str">
        <f t="shared" si="130"/>
        <v>Dividend from BPT - Rh - 40716</v>
      </c>
      <c r="AK1744" s="17"/>
      <c r="AL1744" s="17"/>
      <c r="AM1744" s="17"/>
      <c r="AN1744" s="17"/>
      <c r="AO1744" s="17"/>
      <c r="AP1744" s="17"/>
    </row>
    <row r="1745" spans="1:42" hidden="1" x14ac:dyDescent="0.35">
      <c r="A1745" t="s">
        <v>845</v>
      </c>
      <c r="B1745" t="s">
        <v>90</v>
      </c>
      <c r="C1745" t="s">
        <v>13</v>
      </c>
      <c r="D1745">
        <v>40716</v>
      </c>
      <c r="F1745" s="7">
        <v>42850</v>
      </c>
      <c r="G1745" t="s">
        <v>210</v>
      </c>
      <c r="H1745">
        <v>1.75</v>
      </c>
      <c r="J1745" t="s">
        <v>13</v>
      </c>
      <c r="K1745">
        <v>40716</v>
      </c>
      <c r="L1745" t="s">
        <v>15</v>
      </c>
      <c r="M1745" t="s">
        <v>90</v>
      </c>
      <c r="N1745" s="12" t="s">
        <v>249</v>
      </c>
      <c r="O1745" s="12">
        <v>1.75</v>
      </c>
      <c r="P1745" s="46">
        <v>42850</v>
      </c>
      <c r="S1745"/>
      <c r="T1745"/>
      <c r="U1745"/>
      <c r="V1745"/>
      <c r="W1745" s="15"/>
      <c r="X1745" s="15"/>
      <c r="Y1745" s="15"/>
      <c r="Z1745" t="s">
        <v>243</v>
      </c>
      <c r="AB1745" t="s">
        <v>244</v>
      </c>
      <c r="AC1745" s="7">
        <f>P1745</f>
        <v>42850</v>
      </c>
      <c r="AD1745" t="s">
        <v>210</v>
      </c>
      <c r="AF1745" t="str">
        <f>"Cash From "&amp;AI1745</f>
        <v>Cash From Dividend from BKE - Rh - 40716</v>
      </c>
      <c r="AG1745" s="13">
        <f>O1745</f>
        <v>1.75</v>
      </c>
      <c r="AI1745" t="str">
        <f t="shared" si="130"/>
        <v>Dividend from BKE - Rh - 40716</v>
      </c>
      <c r="AK1745" s="51"/>
      <c r="AL1745" s="47"/>
      <c r="AM1745" s="48"/>
      <c r="AN1745" s="48"/>
      <c r="AO1745" s="49"/>
      <c r="AP1745" s="52">
        <v>2.58</v>
      </c>
    </row>
    <row r="1746" spans="1:42" hidden="1" x14ac:dyDescent="0.35">
      <c r="A1746" t="s">
        <v>845</v>
      </c>
      <c r="B1746" t="s">
        <v>90</v>
      </c>
      <c r="C1746" t="s">
        <v>13</v>
      </c>
      <c r="D1746">
        <v>40716</v>
      </c>
      <c r="F1746" s="7">
        <v>42850</v>
      </c>
      <c r="G1746" t="s">
        <v>587</v>
      </c>
      <c r="H1746">
        <v>-1.75</v>
      </c>
      <c r="J1746" t="s">
        <v>13</v>
      </c>
      <c r="K1746">
        <v>40716</v>
      </c>
      <c r="L1746" t="s">
        <v>15</v>
      </c>
      <c r="M1746" t="str">
        <f>M1745</f>
        <v>BKE</v>
      </c>
      <c r="S1746"/>
      <c r="T1746"/>
      <c r="U1746"/>
      <c r="V1746"/>
      <c r="W1746" s="15"/>
      <c r="X1746" s="15"/>
      <c r="Y1746" s="15"/>
      <c r="Z1746" t="s">
        <v>243</v>
      </c>
      <c r="AB1746" t="s">
        <v>244</v>
      </c>
      <c r="AC1746" s="7">
        <f>AC1745</f>
        <v>42850</v>
      </c>
      <c r="AD1746" t="str">
        <f>M1746&amp;" - "&amp;L1746&amp;" - "&amp;J1746&amp;" - "&amp;K1746</f>
        <v>BKE - Div - Rh - 40716</v>
      </c>
      <c r="AG1746" s="13">
        <f>-AG1745</f>
        <v>-1.75</v>
      </c>
      <c r="AI1746" t="str">
        <f t="shared" si="130"/>
        <v>Dividend from BKE - Rh - 40716</v>
      </c>
      <c r="AK1746" s="17"/>
      <c r="AL1746" s="17"/>
      <c r="AM1746" s="17"/>
      <c r="AN1746" s="17"/>
      <c r="AO1746" s="17"/>
      <c r="AP1746" s="17"/>
    </row>
    <row r="1747" spans="1:42" hidden="1" x14ac:dyDescent="0.35">
      <c r="A1747" t="s">
        <v>845</v>
      </c>
      <c r="B1747" t="s">
        <v>30</v>
      </c>
      <c r="C1747" t="s">
        <v>12</v>
      </c>
      <c r="D1747">
        <v>22115</v>
      </c>
      <c r="F1747" s="7">
        <v>42851</v>
      </c>
      <c r="G1747" t="s">
        <v>587</v>
      </c>
      <c r="H1747">
        <v>0</v>
      </c>
      <c r="J1747" t="s">
        <v>12</v>
      </c>
      <c r="K1747">
        <v>22115</v>
      </c>
      <c r="L1747" t="s">
        <v>15</v>
      </c>
      <c r="M1747" t="str">
        <f>M1744</f>
        <v>BPT</v>
      </c>
      <c r="S1747" t="e">
        <f t="shared" ref="S1747:S1758" si="131">SUM(T1747:V1747)</f>
        <v>#VALUE!</v>
      </c>
      <c r="T1747"/>
      <c r="U1747"/>
      <c r="V1747" t="e">
        <f>SUMPRODUCT(--($D$2:M1746=M1747), --($B$2:K1746=52815),$H$2:Q1746)</f>
        <v>#VALUE!</v>
      </c>
      <c r="W1747" s="15"/>
      <c r="X1747" s="15"/>
      <c r="Y1747" s="15"/>
      <c r="Z1747" t="s">
        <v>243</v>
      </c>
      <c r="AB1747" t="s">
        <v>244</v>
      </c>
      <c r="AC1747" s="7">
        <f>AC1744</f>
        <v>42845</v>
      </c>
      <c r="AD1747" t="str">
        <f>M1747&amp;" - "&amp;L1747&amp;" - "&amp;J1747&amp;" - "&amp;K1747</f>
        <v>BPT - Div - Mt - 22115</v>
      </c>
      <c r="AG1747" s="13">
        <f>-AG1746</f>
        <v>1.75</v>
      </c>
      <c r="AI1747" t="str">
        <f t="shared" si="130"/>
        <v>Dividend from BPT - Mt - 22115</v>
      </c>
      <c r="AK1747" s="51"/>
      <c r="AL1747" s="47"/>
      <c r="AM1747" s="48"/>
      <c r="AN1747" s="48"/>
      <c r="AO1747" s="49"/>
      <c r="AP1747" s="52"/>
    </row>
    <row r="1748" spans="1:42" hidden="1" x14ac:dyDescent="0.35">
      <c r="A1748" t="s">
        <v>845</v>
      </c>
      <c r="B1748" t="s">
        <v>30</v>
      </c>
      <c r="C1748" t="s">
        <v>12</v>
      </c>
      <c r="D1748">
        <v>22115</v>
      </c>
      <c r="F1748" s="7">
        <v>42851</v>
      </c>
      <c r="G1748" t="s">
        <v>102</v>
      </c>
      <c r="H1748">
        <v>0</v>
      </c>
      <c r="J1748" t="s">
        <v>12</v>
      </c>
      <c r="K1748">
        <v>22115</v>
      </c>
      <c r="L1748" t="s">
        <v>15</v>
      </c>
      <c r="M1748" t="str">
        <f>M1746</f>
        <v>BKE</v>
      </c>
      <c r="N1748" s="12" t="s">
        <v>249</v>
      </c>
      <c r="R1748" s="13" t="e">
        <f>ROUND(IF(K1748=112414,W1748,IF(K1748=22115,X1748,Y1748))*AP1746,2)</f>
        <v>#VALUE!</v>
      </c>
      <c r="S1748" t="e">
        <f t="shared" si="131"/>
        <v>#VALUE!</v>
      </c>
      <c r="T1748"/>
      <c r="U1748"/>
      <c r="V1748" t="e">
        <f>SUMPRODUCT(--($D$2:M1747=M1748), --($B$2:K1747=52815),$H$2:Q1747)</f>
        <v>#VALUE!</v>
      </c>
      <c r="W1748" s="15" t="e">
        <f>T1748/S1748</f>
        <v>#VALUE!</v>
      </c>
      <c r="X1748" s="15" t="e">
        <f>U1748/S1748</f>
        <v>#VALUE!</v>
      </c>
      <c r="Y1748" s="15" t="e">
        <f>V1748/S1748</f>
        <v>#VALUE!</v>
      </c>
      <c r="Z1748" t="s">
        <v>243</v>
      </c>
      <c r="AB1748" t="s">
        <v>244</v>
      </c>
      <c r="AC1748" s="7">
        <f>AC1746</f>
        <v>42850</v>
      </c>
      <c r="AD1748" t="s">
        <v>102</v>
      </c>
      <c r="AF1748" t="str">
        <f>"Cash From "&amp;AI1748</f>
        <v>Cash From Dividend from BKE - Mt - 22115</v>
      </c>
      <c r="AG1748" s="13" t="e">
        <f>R1748</f>
        <v>#VALUE!</v>
      </c>
      <c r="AI1748" t="str">
        <f t="shared" si="130"/>
        <v>Dividend from BKE - Mt - 22115</v>
      </c>
      <c r="AK1748" s="51"/>
      <c r="AL1748" s="47"/>
      <c r="AM1748" s="48"/>
      <c r="AN1748" s="48"/>
      <c r="AO1748" s="49"/>
      <c r="AP1748" s="52"/>
    </row>
    <row r="1749" spans="1:42" hidden="1" x14ac:dyDescent="0.35">
      <c r="A1749" t="s">
        <v>845</v>
      </c>
      <c r="B1749" t="s">
        <v>35</v>
      </c>
      <c r="C1749" t="s">
        <v>12</v>
      </c>
      <c r="D1749">
        <v>22115</v>
      </c>
      <c r="F1749" s="7">
        <v>42851</v>
      </c>
      <c r="G1749" t="s">
        <v>587</v>
      </c>
      <c r="H1749">
        <v>0</v>
      </c>
      <c r="J1749" t="s">
        <v>12</v>
      </c>
      <c r="K1749">
        <v>22115</v>
      </c>
      <c r="L1749" t="s">
        <v>15</v>
      </c>
      <c r="M1749" t="str">
        <f>M1746</f>
        <v>BKE</v>
      </c>
      <c r="S1749" t="e">
        <f t="shared" si="131"/>
        <v>#VALUE!</v>
      </c>
      <c r="T1749"/>
      <c r="U1749"/>
      <c r="V1749" t="e">
        <f>SUMPRODUCT(--($D$2:M1748=M1749), --($B$2:K1748=52815),$H$2:Q1748)</f>
        <v>#VALUE!</v>
      </c>
      <c r="W1749" s="15"/>
      <c r="X1749" s="15"/>
      <c r="Y1749" s="15"/>
      <c r="Z1749" t="s">
        <v>243</v>
      </c>
      <c r="AB1749" t="s">
        <v>244</v>
      </c>
      <c r="AC1749" s="7">
        <f>AC1746</f>
        <v>42850</v>
      </c>
      <c r="AD1749" t="str">
        <f>M1749&amp;" - "&amp;L1749&amp;" - "&amp;J1749&amp;" - "&amp;K1749</f>
        <v>BKE - Div - Mt - 22115</v>
      </c>
      <c r="AG1749" s="13" t="e">
        <f>-AG1748</f>
        <v>#VALUE!</v>
      </c>
      <c r="AI1749" t="str">
        <f t="shared" si="130"/>
        <v>Dividend from BKE - Mt - 22115</v>
      </c>
      <c r="AK1749" s="51"/>
      <c r="AL1749" s="47"/>
      <c r="AM1749" s="48"/>
      <c r="AN1749" s="48"/>
      <c r="AO1749" s="49"/>
      <c r="AP1749" s="52"/>
    </row>
    <row r="1750" spans="1:42" hidden="1" x14ac:dyDescent="0.35">
      <c r="A1750" t="s">
        <v>845</v>
      </c>
      <c r="B1750" t="s">
        <v>35</v>
      </c>
      <c r="C1750" t="s">
        <v>12</v>
      </c>
      <c r="D1750">
        <v>22115</v>
      </c>
      <c r="F1750" s="7">
        <v>42851</v>
      </c>
      <c r="G1750" t="s">
        <v>102</v>
      </c>
      <c r="H1750">
        <v>0</v>
      </c>
      <c r="J1750" t="s">
        <v>12</v>
      </c>
      <c r="K1750">
        <v>22115</v>
      </c>
      <c r="L1750" t="s">
        <v>15</v>
      </c>
      <c r="M1750" t="str">
        <f>M1748</f>
        <v>BKE</v>
      </c>
      <c r="N1750" s="12" t="s">
        <v>249</v>
      </c>
      <c r="R1750" s="13" t="e">
        <f>ROUND(IF(K1750=112414,W1750,IF(K1750=22115,X1750,Y1750))*AP1748,2)</f>
        <v>#VALUE!</v>
      </c>
      <c r="S1750" t="e">
        <f t="shared" si="131"/>
        <v>#VALUE!</v>
      </c>
      <c r="T1750"/>
      <c r="U1750"/>
      <c r="V1750" t="e">
        <f>SUMPRODUCT(--($D$2:M1749=M1750), --($B$2:K1749=52815),$H$2:Q1749)</f>
        <v>#VALUE!</v>
      </c>
      <c r="W1750" s="15" t="e">
        <f>T1750/S1750</f>
        <v>#VALUE!</v>
      </c>
      <c r="X1750" s="15" t="e">
        <f>U1750/S1750</f>
        <v>#VALUE!</v>
      </c>
      <c r="Y1750" s="15" t="e">
        <f>V1750/S1750</f>
        <v>#VALUE!</v>
      </c>
      <c r="Z1750" t="s">
        <v>243</v>
      </c>
      <c r="AB1750" t="s">
        <v>244</v>
      </c>
      <c r="AC1750" s="7">
        <f>AC1748</f>
        <v>42850</v>
      </c>
      <c r="AD1750" t="s">
        <v>102</v>
      </c>
      <c r="AF1750" t="str">
        <f>"Cash From "&amp;AI1750</f>
        <v>Cash From Dividend from BKE - Mt - 22115</v>
      </c>
      <c r="AG1750" s="13" t="e">
        <f>R1750</f>
        <v>#VALUE!</v>
      </c>
      <c r="AI1750" t="str">
        <f t="shared" si="130"/>
        <v>Dividend from BKE - Mt - 22115</v>
      </c>
      <c r="AK1750" s="51"/>
      <c r="AL1750" s="47"/>
      <c r="AM1750" s="48"/>
      <c r="AN1750" s="48"/>
      <c r="AO1750" s="49"/>
      <c r="AP1750" s="52"/>
    </row>
    <row r="1751" spans="1:42" hidden="1" x14ac:dyDescent="0.35">
      <c r="A1751" t="s">
        <v>845</v>
      </c>
      <c r="B1751" t="s">
        <v>30</v>
      </c>
      <c r="C1751" t="s">
        <v>12</v>
      </c>
      <c r="D1751">
        <v>52815</v>
      </c>
      <c r="F1751" s="7">
        <v>42851</v>
      </c>
      <c r="G1751" t="s">
        <v>102</v>
      </c>
      <c r="H1751">
        <v>3.34</v>
      </c>
      <c r="J1751" t="s">
        <v>12</v>
      </c>
      <c r="K1751">
        <v>52815</v>
      </c>
      <c r="L1751" t="s">
        <v>15</v>
      </c>
      <c r="M1751" t="str">
        <f>M1749</f>
        <v>BKE</v>
      </c>
      <c r="N1751" s="12" t="s">
        <v>249</v>
      </c>
      <c r="R1751" s="13">
        <f>AP1747-R1747-R1749</f>
        <v>0</v>
      </c>
      <c r="S1751" t="e">
        <f t="shared" si="131"/>
        <v>#VALUE!</v>
      </c>
      <c r="T1751"/>
      <c r="U1751"/>
      <c r="V1751" t="e">
        <f>SUMPRODUCT(--($D$2:M1750=M1751), --($B$2:K1750=52815),$H$2:Q1750)</f>
        <v>#VALUE!</v>
      </c>
      <c r="W1751" s="15" t="e">
        <f>T1751/S1751</f>
        <v>#VALUE!</v>
      </c>
      <c r="X1751" s="15" t="e">
        <f>U1751/S1751</f>
        <v>#VALUE!</v>
      </c>
      <c r="Y1751" s="15" t="e">
        <f>V1751/S1751</f>
        <v>#VALUE!</v>
      </c>
      <c r="Z1751" t="s">
        <v>243</v>
      </c>
      <c r="AB1751" t="s">
        <v>244</v>
      </c>
      <c r="AC1751" s="7">
        <f>AC1749</f>
        <v>42850</v>
      </c>
      <c r="AD1751" t="s">
        <v>102</v>
      </c>
      <c r="AF1751" t="str">
        <f>"Cash From "&amp;AI1751</f>
        <v>Cash From Dividend from BKE - Mt - 52815</v>
      </c>
      <c r="AG1751" s="13">
        <f>R1751</f>
        <v>0</v>
      </c>
      <c r="AI1751" t="str">
        <f t="shared" si="130"/>
        <v>Dividend from BKE - Mt - 52815</v>
      </c>
      <c r="AK1751" s="51"/>
      <c r="AL1751" s="47"/>
      <c r="AM1751" s="48"/>
      <c r="AN1751" s="48"/>
      <c r="AO1751" s="49"/>
      <c r="AP1751" s="52"/>
    </row>
    <row r="1752" spans="1:42" hidden="1" x14ac:dyDescent="0.35">
      <c r="A1752" t="s">
        <v>845</v>
      </c>
      <c r="B1752" t="s">
        <v>30</v>
      </c>
      <c r="C1752" t="s">
        <v>12</v>
      </c>
      <c r="D1752">
        <v>52815</v>
      </c>
      <c r="F1752" s="7">
        <v>42851</v>
      </c>
      <c r="G1752" t="s">
        <v>587</v>
      </c>
      <c r="H1752">
        <v>-3.34</v>
      </c>
      <c r="J1752" t="s">
        <v>12</v>
      </c>
      <c r="K1752">
        <v>52815</v>
      </c>
      <c r="L1752" t="s">
        <v>15</v>
      </c>
      <c r="M1752" t="str">
        <f>M1749</f>
        <v>BKE</v>
      </c>
      <c r="S1752" t="e">
        <f t="shared" si="131"/>
        <v>#VALUE!</v>
      </c>
      <c r="T1752"/>
      <c r="U1752"/>
      <c r="V1752" t="e">
        <f>SUMPRODUCT(--($D$2:M1751=M1752), --($B$2:K1751=52815),$H$2:Q1751)</f>
        <v>#VALUE!</v>
      </c>
      <c r="W1752" s="15"/>
      <c r="X1752" s="15"/>
      <c r="Y1752" s="15"/>
      <c r="Z1752" t="s">
        <v>243</v>
      </c>
      <c r="AB1752" t="s">
        <v>244</v>
      </c>
      <c r="AC1752" s="7">
        <f>AC1749</f>
        <v>42850</v>
      </c>
      <c r="AD1752" t="str">
        <f>M1752&amp;" - "&amp;L1752&amp;" - "&amp;J1752&amp;" - "&amp;K1752</f>
        <v>BKE - Div - Mt - 52815</v>
      </c>
      <c r="AG1752" s="13">
        <f>-AG1751</f>
        <v>0</v>
      </c>
      <c r="AI1752" t="str">
        <f t="shared" si="130"/>
        <v>Dividend from BKE - Mt - 52815</v>
      </c>
      <c r="AK1752" s="51"/>
      <c r="AL1752" s="47"/>
      <c r="AM1752" s="48"/>
      <c r="AN1752" s="48"/>
      <c r="AO1752" s="49"/>
      <c r="AP1752" s="52"/>
    </row>
    <row r="1753" spans="1:42" hidden="1" x14ac:dyDescent="0.35">
      <c r="A1753" t="s">
        <v>845</v>
      </c>
      <c r="B1753" t="s">
        <v>35</v>
      </c>
      <c r="C1753" t="s">
        <v>12</v>
      </c>
      <c r="D1753">
        <v>52815</v>
      </c>
      <c r="F1753" s="7">
        <v>42851</v>
      </c>
      <c r="G1753" t="s">
        <v>102</v>
      </c>
      <c r="H1753">
        <v>1.74</v>
      </c>
      <c r="J1753" t="s">
        <v>12</v>
      </c>
      <c r="K1753">
        <v>52815</v>
      </c>
      <c r="L1753" t="s">
        <v>15</v>
      </c>
      <c r="M1753" t="str">
        <f>M1751</f>
        <v>BKE</v>
      </c>
      <c r="N1753" s="12" t="s">
        <v>249</v>
      </c>
      <c r="R1753" s="13">
        <f>AP1749-R1749-R1751</f>
        <v>0</v>
      </c>
      <c r="S1753" t="e">
        <f t="shared" si="131"/>
        <v>#VALUE!</v>
      </c>
      <c r="T1753"/>
      <c r="U1753"/>
      <c r="V1753" t="e">
        <f>SUMPRODUCT(--($D$2:M1752=M1753), --($B$2:K1752=52815),$H$2:Q1752)</f>
        <v>#VALUE!</v>
      </c>
      <c r="W1753" s="15" t="e">
        <f>T1753/S1753</f>
        <v>#VALUE!</v>
      </c>
      <c r="X1753" s="15" t="e">
        <f>U1753/S1753</f>
        <v>#VALUE!</v>
      </c>
      <c r="Y1753" s="15" t="e">
        <f>V1753/S1753</f>
        <v>#VALUE!</v>
      </c>
      <c r="Z1753" t="s">
        <v>243</v>
      </c>
      <c r="AB1753" t="s">
        <v>244</v>
      </c>
      <c r="AC1753" s="7">
        <f>AC1751</f>
        <v>42850</v>
      </c>
      <c r="AD1753" t="s">
        <v>102</v>
      </c>
      <c r="AF1753" t="str">
        <f>"Cash From "&amp;AI1753</f>
        <v>Cash From Dividend from BKE - Mt - 52815</v>
      </c>
      <c r="AG1753" s="13">
        <f>R1753</f>
        <v>0</v>
      </c>
      <c r="AI1753" t="str">
        <f t="shared" si="130"/>
        <v>Dividend from BKE - Mt - 52815</v>
      </c>
      <c r="AK1753" s="51"/>
      <c r="AL1753" s="47"/>
      <c r="AM1753" s="48"/>
      <c r="AN1753" s="48"/>
      <c r="AO1753" s="49"/>
      <c r="AP1753" s="52"/>
    </row>
    <row r="1754" spans="1:42" hidden="1" x14ac:dyDescent="0.35">
      <c r="A1754" t="s">
        <v>845</v>
      </c>
      <c r="B1754" t="s">
        <v>35</v>
      </c>
      <c r="C1754" t="s">
        <v>12</v>
      </c>
      <c r="D1754">
        <v>52815</v>
      </c>
      <c r="F1754" s="7">
        <v>42851</v>
      </c>
      <c r="G1754" t="s">
        <v>587</v>
      </c>
      <c r="H1754">
        <v>-1.74</v>
      </c>
      <c r="J1754" t="s">
        <v>12</v>
      </c>
      <c r="K1754">
        <v>52815</v>
      </c>
      <c r="L1754" t="s">
        <v>15</v>
      </c>
      <c r="M1754" t="str">
        <f>M1751</f>
        <v>BKE</v>
      </c>
      <c r="S1754" t="e">
        <f t="shared" si="131"/>
        <v>#VALUE!</v>
      </c>
      <c r="T1754"/>
      <c r="U1754"/>
      <c r="V1754" t="e">
        <f>SUMPRODUCT(--($D$2:M1753=M1754), --($B$2:K1753=52815),$H$2:Q1753)</f>
        <v>#VALUE!</v>
      </c>
      <c r="W1754" s="15"/>
      <c r="X1754" s="15"/>
      <c r="Y1754" s="15"/>
      <c r="Z1754" t="s">
        <v>243</v>
      </c>
      <c r="AB1754" t="s">
        <v>244</v>
      </c>
      <c r="AC1754" s="7">
        <f>AC1751</f>
        <v>42850</v>
      </c>
      <c r="AD1754" t="str">
        <f>M1754&amp;" - "&amp;L1754&amp;" - "&amp;J1754&amp;" - "&amp;K1754</f>
        <v>BKE - Div - Mt - 52815</v>
      </c>
      <c r="AG1754" s="13">
        <f>-AG1753</f>
        <v>0</v>
      </c>
      <c r="AI1754" t="str">
        <f t="shared" si="130"/>
        <v>Dividend from BKE - Mt - 52815</v>
      </c>
      <c r="AK1754" s="51"/>
      <c r="AL1754" s="47"/>
      <c r="AM1754" s="48"/>
      <c r="AN1754" s="48"/>
      <c r="AO1754" s="49"/>
      <c r="AP1754" s="52"/>
    </row>
    <row r="1755" spans="1:42" hidden="1" x14ac:dyDescent="0.35">
      <c r="A1755" t="s">
        <v>845</v>
      </c>
      <c r="B1755" t="s">
        <v>30</v>
      </c>
      <c r="C1755" t="s">
        <v>12</v>
      </c>
      <c r="D1755">
        <v>112414</v>
      </c>
      <c r="F1755" s="7">
        <v>42851</v>
      </c>
      <c r="G1755" t="s">
        <v>587</v>
      </c>
      <c r="H1755">
        <v>0</v>
      </c>
      <c r="J1755" t="s">
        <v>12</v>
      </c>
      <c r="K1755">
        <v>112414</v>
      </c>
      <c r="L1755" t="s">
        <v>15</v>
      </c>
      <c r="M1755" t="str">
        <f>M1754</f>
        <v>BKE</v>
      </c>
      <c r="N1755" s="12">
        <f>AL1754</f>
        <v>0</v>
      </c>
      <c r="O1755" s="12" t="e">
        <f>LEFT(N1755,(FIND(" ",N1755,1)-1))</f>
        <v>#VALUE!</v>
      </c>
      <c r="P1755" s="12" t="e">
        <f>_xlfn.NUMBERVALUE(O1755)=S1755</f>
        <v>#VALUE!</v>
      </c>
      <c r="S1755" t="e">
        <f t="shared" si="131"/>
        <v>#VALUE!</v>
      </c>
      <c r="T1755"/>
      <c r="U1755"/>
      <c r="V1755" t="e">
        <f>SUMPRODUCT(--($D$2:M1754=M1755), --($B$2:K1754=52815),$H$2:Q1754)</f>
        <v>#VALUE!</v>
      </c>
      <c r="W1755" s="15"/>
      <c r="X1755" s="15"/>
      <c r="Y1755" s="15"/>
      <c r="Z1755" t="s">
        <v>243</v>
      </c>
      <c r="AB1755" t="s">
        <v>244</v>
      </c>
      <c r="AC1755" s="7">
        <f>AC1754</f>
        <v>42850</v>
      </c>
      <c r="AD1755" t="str">
        <f>M1755&amp;" - "&amp;L1755&amp;" - "&amp;J1755&amp;" - "&amp;K1755</f>
        <v>BKE - Div - Mt - 112414</v>
      </c>
      <c r="AG1755" s="13">
        <f>-AG1754</f>
        <v>0</v>
      </c>
      <c r="AI1755" t="str">
        <f t="shared" si="130"/>
        <v>Dividend from BKE - Mt - 112414</v>
      </c>
      <c r="AK1755" s="51"/>
      <c r="AL1755" s="47"/>
      <c r="AM1755" s="48"/>
      <c r="AN1755" s="48"/>
      <c r="AO1755" s="49"/>
      <c r="AP1755" s="52"/>
    </row>
    <row r="1756" spans="1:42" hidden="1" x14ac:dyDescent="0.35">
      <c r="A1756" t="s">
        <v>845</v>
      </c>
      <c r="B1756" t="s">
        <v>30</v>
      </c>
      <c r="C1756" t="s">
        <v>12</v>
      </c>
      <c r="D1756">
        <v>112414</v>
      </c>
      <c r="F1756" s="7">
        <v>42851</v>
      </c>
      <c r="G1756" t="s">
        <v>102</v>
      </c>
      <c r="H1756">
        <v>0</v>
      </c>
      <c r="J1756" t="s">
        <v>12</v>
      </c>
      <c r="K1756">
        <v>112414</v>
      </c>
      <c r="L1756" t="s">
        <v>15</v>
      </c>
      <c r="M1756" t="s">
        <v>30</v>
      </c>
      <c r="N1756" s="12" t="s">
        <v>249</v>
      </c>
      <c r="R1756" s="13" t="e">
        <f>ROUND(IF(K1756=112414,W1756,IF(K1756=22115,X1756,Y1756))*AP1756,2)</f>
        <v>#VALUE!</v>
      </c>
      <c r="S1756" t="e">
        <f t="shared" si="131"/>
        <v>#VALUE!</v>
      </c>
      <c r="T1756"/>
      <c r="U1756"/>
      <c r="V1756" t="e">
        <f>SUMPRODUCT(--($D$2:M1755=M1756), --($B$2:K1755=52815),$H$2:Q1755)</f>
        <v>#VALUE!</v>
      </c>
      <c r="W1756" s="15" t="e">
        <f>T1756/S1756</f>
        <v>#VALUE!</v>
      </c>
      <c r="X1756" s="15" t="e">
        <f>U1756/S1756</f>
        <v>#VALUE!</v>
      </c>
      <c r="Y1756" s="15" t="e">
        <f>V1756/S1756</f>
        <v>#VALUE!</v>
      </c>
      <c r="Z1756" t="s">
        <v>243</v>
      </c>
      <c r="AB1756" t="s">
        <v>244</v>
      </c>
      <c r="AC1756" s="7">
        <f>AK1756</f>
        <v>42851</v>
      </c>
      <c r="AD1756" t="s">
        <v>102</v>
      </c>
      <c r="AF1756" t="str">
        <f>"Cash From "&amp;AI1756</f>
        <v>Cash From Dividend from CSCO - Mt - 112414</v>
      </c>
      <c r="AG1756" s="13" t="e">
        <f>R1756</f>
        <v>#VALUE!</v>
      </c>
      <c r="AI1756" t="str">
        <f t="shared" si="130"/>
        <v>Dividend from CSCO - Mt - 112414</v>
      </c>
      <c r="AK1756" s="51">
        <v>42851</v>
      </c>
      <c r="AL1756" s="47" t="s">
        <v>555</v>
      </c>
      <c r="AM1756" s="48" t="s">
        <v>328</v>
      </c>
      <c r="AN1756" s="48" t="s">
        <v>329</v>
      </c>
      <c r="AO1756" s="49" t="s">
        <v>329</v>
      </c>
      <c r="AP1756" s="52">
        <v>3.34</v>
      </c>
    </row>
    <row r="1757" spans="1:42" hidden="1" x14ac:dyDescent="0.35">
      <c r="A1757" t="s">
        <v>845</v>
      </c>
      <c r="B1757" t="s">
        <v>35</v>
      </c>
      <c r="C1757" t="s">
        <v>12</v>
      </c>
      <c r="D1757">
        <v>112414</v>
      </c>
      <c r="F1757" s="7">
        <v>42851</v>
      </c>
      <c r="G1757" t="s">
        <v>587</v>
      </c>
      <c r="H1757">
        <v>0</v>
      </c>
      <c r="J1757" t="s">
        <v>12</v>
      </c>
      <c r="K1757">
        <v>112414</v>
      </c>
      <c r="L1757" t="s">
        <v>15</v>
      </c>
      <c r="M1757" t="str">
        <f>M1756</f>
        <v>CSCO</v>
      </c>
      <c r="N1757" s="12" t="str">
        <f>AL1756</f>
        <v>11.5000 SHRS CISCO SYSTEMS INC RD 04/06 PD 04/26/17</v>
      </c>
      <c r="O1757" s="12" t="str">
        <f>LEFT(N1757,(FIND(" ",N1757,1)-1))</f>
        <v>11.5000</v>
      </c>
      <c r="P1757" s="12" t="e">
        <f>_xlfn.NUMBERVALUE(O1757)=S1757</f>
        <v>#VALUE!</v>
      </c>
      <c r="S1757" t="e">
        <f t="shared" si="131"/>
        <v>#VALUE!</v>
      </c>
      <c r="T1757"/>
      <c r="U1757"/>
      <c r="V1757" t="e">
        <f>SUMPRODUCT(--($D$2:M1756=M1757), --($B$2:K1756=52815),$H$2:Q1756)</f>
        <v>#VALUE!</v>
      </c>
      <c r="W1757" s="15"/>
      <c r="X1757" s="15"/>
      <c r="Y1757" s="15"/>
      <c r="Z1757" t="s">
        <v>243</v>
      </c>
      <c r="AB1757" t="s">
        <v>244</v>
      </c>
      <c r="AC1757" s="7">
        <f>AC1756</f>
        <v>42851</v>
      </c>
      <c r="AD1757" t="str">
        <f>M1757&amp;" - "&amp;L1757&amp;" - "&amp;J1757&amp;" - "&amp;K1757</f>
        <v>CSCO - Div - Mt - 112414</v>
      </c>
      <c r="AG1757" s="13" t="e">
        <f>-AG1756</f>
        <v>#VALUE!</v>
      </c>
      <c r="AI1757" t="str">
        <f t="shared" si="130"/>
        <v>Dividend from CSCO - Mt - 112414</v>
      </c>
      <c r="AK1757" s="51"/>
      <c r="AL1757" s="47"/>
      <c r="AM1757" s="48"/>
      <c r="AN1757" s="48"/>
      <c r="AO1757" s="49"/>
      <c r="AP1757" s="52"/>
    </row>
    <row r="1758" spans="1:42" hidden="1" x14ac:dyDescent="0.35">
      <c r="A1758" t="s">
        <v>845</v>
      </c>
      <c r="B1758" t="s">
        <v>35</v>
      </c>
      <c r="C1758" t="s">
        <v>12</v>
      </c>
      <c r="D1758">
        <v>112414</v>
      </c>
      <c r="F1758" s="7">
        <v>42851</v>
      </c>
      <c r="G1758" t="s">
        <v>102</v>
      </c>
      <c r="H1758">
        <v>0</v>
      </c>
      <c r="J1758" t="s">
        <v>12</v>
      </c>
      <c r="K1758">
        <v>112414</v>
      </c>
      <c r="L1758" t="s">
        <v>15</v>
      </c>
      <c r="M1758" t="s">
        <v>35</v>
      </c>
      <c r="N1758" s="12" t="s">
        <v>249</v>
      </c>
      <c r="R1758" s="13" t="e">
        <f>ROUND(IF(K1758=112414,W1758,IF(K1758=22115,X1758,Y1758))*AP1758,2)</f>
        <v>#VALUE!</v>
      </c>
      <c r="S1758" t="e">
        <f t="shared" si="131"/>
        <v>#VALUE!</v>
      </c>
      <c r="T1758"/>
      <c r="U1758"/>
      <c r="V1758" t="e">
        <f>SUMPRODUCT(--($D$2:M1757=M1758), --($B$2:K1757=52815),$H$2:Q1757)</f>
        <v>#VALUE!</v>
      </c>
      <c r="W1758" s="15" t="e">
        <f>T1758/S1758</f>
        <v>#VALUE!</v>
      </c>
      <c r="X1758" s="15" t="e">
        <f>U1758/S1758</f>
        <v>#VALUE!</v>
      </c>
      <c r="Y1758" s="15" t="e">
        <f>V1758/S1758</f>
        <v>#VALUE!</v>
      </c>
      <c r="Z1758" t="s">
        <v>243</v>
      </c>
      <c r="AB1758" t="s">
        <v>244</v>
      </c>
      <c r="AC1758" s="7">
        <f>AK1758</f>
        <v>42851</v>
      </c>
      <c r="AD1758" t="s">
        <v>102</v>
      </c>
      <c r="AF1758" t="str">
        <f>"Cash From "&amp;AI1758</f>
        <v>Cash From Dividend from IDCC - Mt - 112414</v>
      </c>
      <c r="AG1758" s="13" t="e">
        <f>R1758</f>
        <v>#VALUE!</v>
      </c>
      <c r="AI1758" t="str">
        <f t="shared" si="130"/>
        <v>Dividend from IDCC - Mt - 112414</v>
      </c>
      <c r="AK1758" s="51">
        <v>42851</v>
      </c>
      <c r="AL1758" s="47" t="s">
        <v>556</v>
      </c>
      <c r="AM1758" s="48" t="s">
        <v>328</v>
      </c>
      <c r="AN1758" s="48" t="s">
        <v>329</v>
      </c>
      <c r="AO1758" s="49" t="s">
        <v>329</v>
      </c>
      <c r="AP1758" s="52">
        <v>1.74</v>
      </c>
    </row>
    <row r="1759" spans="1:42" hidden="1" x14ac:dyDescent="0.35">
      <c r="A1759" t="s">
        <v>846</v>
      </c>
      <c r="F1759" s="7">
        <v>42851</v>
      </c>
      <c r="G1759" t="s">
        <v>100</v>
      </c>
      <c r="H1759">
        <v>416.2</v>
      </c>
      <c r="Z1759" t="s">
        <v>243</v>
      </c>
      <c r="AB1759" t="s">
        <v>244</v>
      </c>
      <c r="AC1759" s="7">
        <v>42851</v>
      </c>
      <c r="AD1759" t="s">
        <v>100</v>
      </c>
      <c r="AF1759" t="s">
        <v>557</v>
      </c>
      <c r="AG1759" s="13">
        <v>416.2</v>
      </c>
      <c r="AI1759" t="s">
        <v>497</v>
      </c>
      <c r="AK1759" s="35"/>
      <c r="AL1759" s="35"/>
      <c r="AM1759" s="35"/>
      <c r="AN1759" s="35"/>
      <c r="AO1759" s="35"/>
      <c r="AP1759" s="35"/>
    </row>
    <row r="1760" spans="1:42" hidden="1" x14ac:dyDescent="0.35">
      <c r="A1760" t="s">
        <v>846</v>
      </c>
      <c r="F1760" s="7">
        <v>42851</v>
      </c>
      <c r="G1760" t="s">
        <v>588</v>
      </c>
      <c r="H1760">
        <v>-416.2</v>
      </c>
      <c r="Z1760" t="s">
        <v>243</v>
      </c>
      <c r="AB1760" t="s">
        <v>244</v>
      </c>
      <c r="AC1760" s="7">
        <v>42851</v>
      </c>
      <c r="AD1760" t="s">
        <v>211</v>
      </c>
      <c r="AG1760" s="13">
        <f>-AG1759</f>
        <v>-416.2</v>
      </c>
      <c r="AI1760" t="s">
        <v>497</v>
      </c>
      <c r="AK1760" s="17"/>
      <c r="AL1760" s="17"/>
      <c r="AM1760" s="17"/>
      <c r="AN1760" s="17"/>
      <c r="AO1760" s="17"/>
      <c r="AP1760" s="17"/>
    </row>
    <row r="1761" spans="1:42" hidden="1" x14ac:dyDescent="0.35">
      <c r="A1761" t="s">
        <v>841</v>
      </c>
      <c r="B1761" t="s">
        <v>63</v>
      </c>
      <c r="C1761" t="s">
        <v>12</v>
      </c>
      <c r="D1761">
        <v>112414</v>
      </c>
      <c r="F1761" s="7">
        <v>42871</v>
      </c>
      <c r="G1761" t="s">
        <v>840</v>
      </c>
      <c r="H1761">
        <v>7.66</v>
      </c>
      <c r="J1761" t="s">
        <v>12</v>
      </c>
      <c r="K1761">
        <v>112414</v>
      </c>
      <c r="L1761" t="s">
        <v>16</v>
      </c>
      <c r="M1761">
        <f>M1760</f>
        <v>0</v>
      </c>
      <c r="N1761" s="12">
        <f>AL1760</f>
        <v>0</v>
      </c>
      <c r="O1761" s="12" t="e">
        <f>LEFT(N1761,(FIND(" ",N1761,1)-1))</f>
        <v>#VALUE!</v>
      </c>
      <c r="P1761" s="12" t="e">
        <f>_xlfn.NUMBERVALUE(O1761)=S1761</f>
        <v>#VALUE!</v>
      </c>
      <c r="S1761" t="e">
        <f>SUM(T1761:V1761)</f>
        <v>#VALUE!</v>
      </c>
      <c r="T1761"/>
      <c r="U1761"/>
      <c r="V1761" t="e">
        <f>SUMPRODUCT(--($D$2:M1760=M1761), --($B$2:K1760=52815),$H$2:Q1760)</f>
        <v>#VALUE!</v>
      </c>
      <c r="W1761" s="15"/>
      <c r="X1761" s="15"/>
      <c r="Y1761" s="15"/>
      <c r="Z1761" t="s">
        <v>243</v>
      </c>
      <c r="AB1761" t="s">
        <v>244</v>
      </c>
      <c r="AC1761" s="7">
        <f>AC1760</f>
        <v>42851</v>
      </c>
      <c r="AD1761" t="s">
        <v>219</v>
      </c>
      <c r="AG1761" s="13">
        <f>-AG1760</f>
        <v>416.2</v>
      </c>
      <c r="AI1761" t="s">
        <v>219</v>
      </c>
      <c r="AK1761" s="18"/>
      <c r="AL1761" s="19"/>
      <c r="AM1761" s="20"/>
      <c r="AN1761" s="20"/>
      <c r="AO1761" s="21"/>
      <c r="AP1761" s="22"/>
    </row>
    <row r="1762" spans="1:42" hidden="1" x14ac:dyDescent="0.35">
      <c r="A1762" t="s">
        <v>841</v>
      </c>
      <c r="B1762" t="s">
        <v>63</v>
      </c>
      <c r="C1762" t="s">
        <v>12</v>
      </c>
      <c r="D1762">
        <v>112414</v>
      </c>
      <c r="F1762" s="7">
        <v>42871</v>
      </c>
      <c r="G1762" t="s">
        <v>102</v>
      </c>
      <c r="H1762">
        <v>-7.66</v>
      </c>
      <c r="J1762" t="s">
        <v>12</v>
      </c>
      <c r="K1762">
        <v>112414</v>
      </c>
      <c r="L1762" t="s">
        <v>16</v>
      </c>
      <c r="M1762" t="s">
        <v>63</v>
      </c>
      <c r="N1762" s="12" t="s">
        <v>249</v>
      </c>
      <c r="R1762" s="13" t="e">
        <f>ROUND(IF(K1762=112414,W1762,IF(K1762=22115,X1762,Y1762))*AP1762,2)</f>
        <v>#VALUE!</v>
      </c>
      <c r="S1762" t="e">
        <f>SUM(T1762:V1762)</f>
        <v>#VALUE!</v>
      </c>
      <c r="T1762"/>
      <c r="U1762"/>
      <c r="V1762" t="e">
        <f>SUMPRODUCT(--($D$2:M1761=M1762), --($B$2:K1761=52815),$H$2:Q1761)</f>
        <v>#VALUE!</v>
      </c>
      <c r="W1762" s="15" t="e">
        <f>T1762/S1762</f>
        <v>#VALUE!</v>
      </c>
      <c r="X1762" s="15" t="e">
        <f>U1762/S1762</f>
        <v>#VALUE!</v>
      </c>
      <c r="Y1762" s="15" t="e">
        <f>V1762/S1762</f>
        <v>#VALUE!</v>
      </c>
      <c r="Z1762" t="s">
        <v>243</v>
      </c>
      <c r="AB1762" t="s">
        <v>244</v>
      </c>
      <c r="AC1762" s="7">
        <f>AK1762</f>
        <v>42871</v>
      </c>
      <c r="AD1762" t="s">
        <v>102</v>
      </c>
      <c r="AF1762" t="str">
        <f>"Cash To "&amp;AI1762</f>
        <v>Cash To Platform Fee</v>
      </c>
      <c r="AG1762" s="13">
        <v>-7.66</v>
      </c>
      <c r="AI1762" t="s">
        <v>219</v>
      </c>
      <c r="AK1762" s="51">
        <v>42871</v>
      </c>
      <c r="AL1762" s="47" t="s">
        <v>558</v>
      </c>
      <c r="AM1762" s="48" t="s">
        <v>16</v>
      </c>
      <c r="AN1762" s="48" t="s">
        <v>329</v>
      </c>
      <c r="AO1762" s="49" t="s">
        <v>329</v>
      </c>
      <c r="AP1762" s="52">
        <v>-7.66</v>
      </c>
    </row>
    <row r="1763" spans="1:42" hidden="1" x14ac:dyDescent="0.35">
      <c r="A1763" t="s">
        <v>845</v>
      </c>
      <c r="B1763" t="s">
        <v>95</v>
      </c>
      <c r="C1763" t="s">
        <v>13</v>
      </c>
      <c r="D1763">
        <v>40716</v>
      </c>
      <c r="F1763" s="7">
        <v>42873</v>
      </c>
      <c r="G1763" t="s">
        <v>210</v>
      </c>
      <c r="H1763">
        <v>1.26</v>
      </c>
      <c r="J1763" t="s">
        <v>13</v>
      </c>
      <c r="K1763">
        <v>40716</v>
      </c>
      <c r="L1763" t="s">
        <v>15</v>
      </c>
      <c r="M1763" t="s">
        <v>95</v>
      </c>
      <c r="N1763" s="12" t="s">
        <v>249</v>
      </c>
      <c r="O1763" s="12">
        <v>1.26</v>
      </c>
      <c r="P1763" s="46">
        <v>42873</v>
      </c>
      <c r="S1763"/>
      <c r="T1763"/>
      <c r="U1763"/>
      <c r="V1763"/>
      <c r="W1763" s="15"/>
      <c r="X1763" s="15"/>
      <c r="Y1763" s="15"/>
      <c r="Z1763" t="s">
        <v>243</v>
      </c>
      <c r="AB1763" t="s">
        <v>244</v>
      </c>
      <c r="AC1763" s="7">
        <f>P1763</f>
        <v>42873</v>
      </c>
      <c r="AD1763" t="s">
        <v>210</v>
      </c>
      <c r="AF1763" t="str">
        <f>"Cash From "&amp;AI1763</f>
        <v>Cash From Dividend from AAPL - Rh - 40716</v>
      </c>
      <c r="AG1763" s="13">
        <f>O1763</f>
        <v>1.26</v>
      </c>
      <c r="AI1763" t="str">
        <f t="shared" ref="AI1763:AI1806" si="132">"Dividend from "&amp;M1763&amp;" - "&amp;J1763&amp;" - "&amp;K1763</f>
        <v>Dividend from AAPL - Rh - 40716</v>
      </c>
      <c r="AK1763" s="18"/>
      <c r="AL1763" s="19"/>
      <c r="AM1763" s="20"/>
      <c r="AN1763" s="20"/>
      <c r="AO1763" s="21"/>
      <c r="AP1763" s="22">
        <v>2.58</v>
      </c>
    </row>
    <row r="1764" spans="1:42" hidden="1" x14ac:dyDescent="0.35">
      <c r="A1764" t="s">
        <v>845</v>
      </c>
      <c r="B1764" t="s">
        <v>95</v>
      </c>
      <c r="C1764" t="s">
        <v>13</v>
      </c>
      <c r="D1764">
        <v>40716</v>
      </c>
      <c r="F1764" s="7">
        <v>42873</v>
      </c>
      <c r="G1764" t="s">
        <v>587</v>
      </c>
      <c r="H1764">
        <v>-1.26</v>
      </c>
      <c r="J1764" t="s">
        <v>13</v>
      </c>
      <c r="K1764">
        <v>40716</v>
      </c>
      <c r="L1764" t="s">
        <v>15</v>
      </c>
      <c r="M1764" t="str">
        <f>M1763</f>
        <v>AAPL</v>
      </c>
      <c r="S1764"/>
      <c r="T1764"/>
      <c r="U1764"/>
      <c r="V1764"/>
      <c r="W1764" s="15"/>
      <c r="X1764" s="15"/>
      <c r="Y1764" s="15"/>
      <c r="Z1764" t="s">
        <v>243</v>
      </c>
      <c r="AB1764" t="s">
        <v>244</v>
      </c>
      <c r="AC1764" s="7">
        <f>AC1763</f>
        <v>42873</v>
      </c>
      <c r="AD1764" t="str">
        <f>M1764&amp;" - "&amp;L1764&amp;" - "&amp;J1764&amp;" - "&amp;K1764</f>
        <v>AAPL - Div - Rh - 40716</v>
      </c>
      <c r="AG1764" s="13">
        <f>-AG1763</f>
        <v>-1.26</v>
      </c>
      <c r="AI1764" t="str">
        <f t="shared" si="132"/>
        <v>Dividend from AAPL - Rh - 40716</v>
      </c>
      <c r="AK1764" s="17"/>
      <c r="AL1764" s="17"/>
      <c r="AM1764" s="17"/>
      <c r="AN1764" s="17"/>
      <c r="AO1764" s="17"/>
      <c r="AP1764" s="17"/>
    </row>
    <row r="1765" spans="1:42" hidden="1" x14ac:dyDescent="0.35">
      <c r="A1765" t="s">
        <v>845</v>
      </c>
      <c r="B1765" t="s">
        <v>79</v>
      </c>
      <c r="C1765" t="s">
        <v>13</v>
      </c>
      <c r="D1765">
        <v>40716</v>
      </c>
      <c r="F1765" s="7">
        <v>42874</v>
      </c>
      <c r="G1765" t="s">
        <v>210</v>
      </c>
      <c r="H1765">
        <v>2.7</v>
      </c>
      <c r="J1765" t="s">
        <v>13</v>
      </c>
      <c r="K1765">
        <v>40716</v>
      </c>
      <c r="L1765" t="s">
        <v>15</v>
      </c>
      <c r="M1765" t="s">
        <v>79</v>
      </c>
      <c r="N1765" s="12" t="s">
        <v>249</v>
      </c>
      <c r="O1765" s="12">
        <v>2.7</v>
      </c>
      <c r="P1765" s="46">
        <v>42874</v>
      </c>
      <c r="S1765"/>
      <c r="T1765"/>
      <c r="U1765"/>
      <c r="V1765"/>
      <c r="W1765" s="15"/>
      <c r="X1765" s="15"/>
      <c r="Y1765" s="15"/>
      <c r="Z1765" t="s">
        <v>243</v>
      </c>
      <c r="AB1765" t="s">
        <v>244</v>
      </c>
      <c r="AC1765" s="7">
        <f>P1765</f>
        <v>42874</v>
      </c>
      <c r="AD1765" t="s">
        <v>210</v>
      </c>
      <c r="AF1765" t="str">
        <f>"Cash From "&amp;AI1765</f>
        <v>Cash From Dividend from NHTC - Rh - 40716</v>
      </c>
      <c r="AG1765" s="13">
        <f>O1765</f>
        <v>2.7</v>
      </c>
      <c r="AI1765" t="str">
        <f t="shared" si="132"/>
        <v>Dividend from NHTC - Rh - 40716</v>
      </c>
      <c r="AK1765" s="18"/>
      <c r="AL1765" s="19"/>
      <c r="AM1765" s="20"/>
      <c r="AN1765" s="20"/>
      <c r="AO1765" s="21"/>
      <c r="AP1765" s="22">
        <v>2.58</v>
      </c>
    </row>
    <row r="1766" spans="1:42" hidden="1" x14ac:dyDescent="0.35">
      <c r="A1766" t="s">
        <v>845</v>
      </c>
      <c r="B1766" t="s">
        <v>79</v>
      </c>
      <c r="C1766" t="s">
        <v>13</v>
      </c>
      <c r="D1766">
        <v>40716</v>
      </c>
      <c r="F1766" s="7">
        <v>42874</v>
      </c>
      <c r="G1766" t="s">
        <v>587</v>
      </c>
      <c r="H1766">
        <v>-2.7</v>
      </c>
      <c r="J1766" t="s">
        <v>13</v>
      </c>
      <c r="K1766">
        <v>40716</v>
      </c>
      <c r="L1766" t="s">
        <v>15</v>
      </c>
      <c r="M1766" t="str">
        <f>M1765</f>
        <v>NHTC</v>
      </c>
      <c r="S1766"/>
      <c r="T1766"/>
      <c r="U1766"/>
      <c r="V1766"/>
      <c r="W1766" s="15"/>
      <c r="X1766" s="15"/>
      <c r="Y1766" s="15"/>
      <c r="Z1766" t="s">
        <v>243</v>
      </c>
      <c r="AB1766" t="s">
        <v>244</v>
      </c>
      <c r="AC1766" s="7">
        <f>AC1765</f>
        <v>42874</v>
      </c>
      <c r="AD1766" t="str">
        <f>M1766&amp;" - "&amp;L1766&amp;" - "&amp;J1766&amp;" - "&amp;K1766</f>
        <v>NHTC - Div - Rh - 40716</v>
      </c>
      <c r="AG1766" s="13">
        <f>-AG1765</f>
        <v>-2.7</v>
      </c>
      <c r="AI1766" t="str">
        <f t="shared" si="132"/>
        <v>Dividend from NHTC - Rh - 40716</v>
      </c>
      <c r="AK1766" s="17"/>
      <c r="AL1766" s="17"/>
      <c r="AM1766" s="17"/>
      <c r="AN1766" s="17"/>
      <c r="AO1766" s="17"/>
      <c r="AP1766" s="17"/>
    </row>
    <row r="1767" spans="1:42" hidden="1" x14ac:dyDescent="0.35">
      <c r="A1767" t="s">
        <v>845</v>
      </c>
      <c r="B1767" t="s">
        <v>57</v>
      </c>
      <c r="C1767" t="s">
        <v>12</v>
      </c>
      <c r="D1767">
        <v>22115</v>
      </c>
      <c r="F1767" s="7">
        <v>42877</v>
      </c>
      <c r="G1767" t="s">
        <v>587</v>
      </c>
      <c r="H1767">
        <v>0</v>
      </c>
      <c r="J1767" t="s">
        <v>12</v>
      </c>
      <c r="K1767">
        <v>22115</v>
      </c>
      <c r="L1767" t="s">
        <v>15</v>
      </c>
      <c r="M1767" t="str">
        <f>M1764</f>
        <v>AAPL</v>
      </c>
      <c r="S1767" t="e">
        <f t="shared" ref="S1767:S1784" si="133">SUM(T1767:V1767)</f>
        <v>#VALUE!</v>
      </c>
      <c r="T1767"/>
      <c r="U1767"/>
      <c r="V1767" t="e">
        <f>SUMPRODUCT(--($D$2:M1766=M1767), --($B$2:K1766=52815),$H$2:Q1766)</f>
        <v>#VALUE!</v>
      </c>
      <c r="W1767" s="15"/>
      <c r="X1767" s="15"/>
      <c r="Y1767" s="15"/>
      <c r="Z1767" t="s">
        <v>243</v>
      </c>
      <c r="AB1767" t="s">
        <v>244</v>
      </c>
      <c r="AC1767" s="7">
        <f>AC1764</f>
        <v>42873</v>
      </c>
      <c r="AD1767" t="str">
        <f>M1767&amp;" - "&amp;L1767&amp;" - "&amp;J1767&amp;" - "&amp;K1767</f>
        <v>AAPL - Div - Mt - 22115</v>
      </c>
      <c r="AG1767" s="13">
        <f>-AG1766</f>
        <v>2.7</v>
      </c>
      <c r="AI1767" t="str">
        <f t="shared" si="132"/>
        <v>Dividend from AAPL - Mt - 22115</v>
      </c>
      <c r="AK1767" s="18"/>
      <c r="AL1767" s="19"/>
      <c r="AM1767" s="20"/>
      <c r="AN1767" s="20"/>
      <c r="AO1767" s="21"/>
      <c r="AP1767" s="22"/>
    </row>
    <row r="1768" spans="1:42" hidden="1" x14ac:dyDescent="0.35">
      <c r="A1768" t="s">
        <v>845</v>
      </c>
      <c r="B1768" t="s">
        <v>57</v>
      </c>
      <c r="C1768" t="s">
        <v>12</v>
      </c>
      <c r="D1768">
        <v>22115</v>
      </c>
      <c r="F1768" s="7">
        <v>42877</v>
      </c>
      <c r="G1768" t="s">
        <v>102</v>
      </c>
      <c r="H1768">
        <v>0</v>
      </c>
      <c r="J1768" t="s">
        <v>12</v>
      </c>
      <c r="K1768">
        <v>22115</v>
      </c>
      <c r="L1768" t="s">
        <v>15</v>
      </c>
      <c r="M1768" t="str">
        <f>M1766</f>
        <v>NHTC</v>
      </c>
      <c r="N1768" s="12" t="s">
        <v>249</v>
      </c>
      <c r="R1768" s="13" t="e">
        <f>ROUND(IF(K1768=112414,W1768,IF(K1768=22115,X1768,Y1768))*AP1766,2)</f>
        <v>#VALUE!</v>
      </c>
      <c r="S1768" t="e">
        <f t="shared" si="133"/>
        <v>#VALUE!</v>
      </c>
      <c r="T1768"/>
      <c r="U1768"/>
      <c r="V1768" t="e">
        <f>SUMPRODUCT(--($D$2:M1767=M1768), --($B$2:K1767=52815),$H$2:Q1767)</f>
        <v>#VALUE!</v>
      </c>
      <c r="W1768" s="15" t="e">
        <f>T1768/S1768</f>
        <v>#VALUE!</v>
      </c>
      <c r="X1768" s="15" t="e">
        <f>U1768/S1768</f>
        <v>#VALUE!</v>
      </c>
      <c r="Y1768" s="15" t="e">
        <f>V1768/S1768</f>
        <v>#VALUE!</v>
      </c>
      <c r="Z1768" t="s">
        <v>243</v>
      </c>
      <c r="AB1768" t="s">
        <v>244</v>
      </c>
      <c r="AC1768" s="7">
        <f>AC1766</f>
        <v>42874</v>
      </c>
      <c r="AD1768" t="s">
        <v>102</v>
      </c>
      <c r="AF1768" t="str">
        <f>"Cash From "&amp;AI1768</f>
        <v>Cash From Dividend from NHTC - Mt - 22115</v>
      </c>
      <c r="AG1768" s="13" t="e">
        <f>R1768</f>
        <v>#VALUE!</v>
      </c>
      <c r="AI1768" t="str">
        <f t="shared" si="132"/>
        <v>Dividend from NHTC - Mt - 22115</v>
      </c>
      <c r="AK1768" s="51"/>
      <c r="AL1768" s="47"/>
      <c r="AM1768" s="48"/>
      <c r="AN1768" s="48"/>
      <c r="AO1768" s="49"/>
      <c r="AP1768" s="52"/>
    </row>
    <row r="1769" spans="1:42" hidden="1" x14ac:dyDescent="0.35">
      <c r="A1769" t="s">
        <v>845</v>
      </c>
      <c r="B1769" t="s">
        <v>57</v>
      </c>
      <c r="C1769" t="s">
        <v>12</v>
      </c>
      <c r="D1769">
        <v>52815</v>
      </c>
      <c r="F1769" s="7">
        <v>42877</v>
      </c>
      <c r="G1769" t="s">
        <v>102</v>
      </c>
      <c r="H1769">
        <v>13.14</v>
      </c>
      <c r="J1769" t="s">
        <v>12</v>
      </c>
      <c r="K1769">
        <v>52815</v>
      </c>
      <c r="L1769" t="s">
        <v>15</v>
      </c>
      <c r="M1769" t="str">
        <f>M1767</f>
        <v>AAPL</v>
      </c>
      <c r="N1769" s="12" t="s">
        <v>249</v>
      </c>
      <c r="R1769" s="13">
        <f>AP1765-R1765-R1767</f>
        <v>2.58</v>
      </c>
      <c r="S1769" t="e">
        <f t="shared" si="133"/>
        <v>#VALUE!</v>
      </c>
      <c r="T1769"/>
      <c r="U1769"/>
      <c r="V1769" t="e">
        <f>SUMPRODUCT(--($D$2:M1768=M1769), --($B$2:K1768=52815),$H$2:Q1768)</f>
        <v>#VALUE!</v>
      </c>
      <c r="W1769" s="15" t="e">
        <f>T1769/S1769</f>
        <v>#VALUE!</v>
      </c>
      <c r="X1769" s="15" t="e">
        <f>U1769/S1769</f>
        <v>#VALUE!</v>
      </c>
      <c r="Y1769" s="15" t="e">
        <f>V1769/S1769</f>
        <v>#VALUE!</v>
      </c>
      <c r="Z1769" t="s">
        <v>243</v>
      </c>
      <c r="AB1769" t="s">
        <v>244</v>
      </c>
      <c r="AC1769" s="7">
        <f>AC1767</f>
        <v>42873</v>
      </c>
      <c r="AD1769" t="s">
        <v>102</v>
      </c>
      <c r="AF1769" t="str">
        <f>"Cash From "&amp;AI1769</f>
        <v>Cash From Dividend from AAPL - Mt - 52815</v>
      </c>
      <c r="AG1769" s="13">
        <f>R1769</f>
        <v>2.58</v>
      </c>
      <c r="AI1769" t="str">
        <f t="shared" si="132"/>
        <v>Dividend from AAPL - Mt - 52815</v>
      </c>
      <c r="AK1769" s="18"/>
      <c r="AL1769" s="19"/>
      <c r="AM1769" s="20"/>
      <c r="AN1769" s="20"/>
      <c r="AO1769" s="21"/>
      <c r="AP1769" s="22"/>
    </row>
    <row r="1770" spans="1:42" hidden="1" x14ac:dyDescent="0.35">
      <c r="A1770" t="s">
        <v>845</v>
      </c>
      <c r="B1770" t="s">
        <v>57</v>
      </c>
      <c r="C1770" t="s">
        <v>12</v>
      </c>
      <c r="D1770">
        <v>52815</v>
      </c>
      <c r="F1770" s="7">
        <v>42877</v>
      </c>
      <c r="G1770" t="s">
        <v>587</v>
      </c>
      <c r="H1770">
        <v>-13.14</v>
      </c>
      <c r="J1770" t="s">
        <v>12</v>
      </c>
      <c r="K1770">
        <v>52815</v>
      </c>
      <c r="L1770" t="s">
        <v>15</v>
      </c>
      <c r="M1770" t="str">
        <f>M1767</f>
        <v>AAPL</v>
      </c>
      <c r="S1770" t="e">
        <f t="shared" si="133"/>
        <v>#VALUE!</v>
      </c>
      <c r="T1770"/>
      <c r="U1770"/>
      <c r="V1770" t="e">
        <f>SUMPRODUCT(--($D$2:M1769=M1770), --($B$2:K1769=52815),$H$2:Q1769)</f>
        <v>#VALUE!</v>
      </c>
      <c r="W1770" s="15"/>
      <c r="X1770" s="15"/>
      <c r="Y1770" s="15"/>
      <c r="Z1770" t="s">
        <v>243</v>
      </c>
      <c r="AB1770" t="s">
        <v>244</v>
      </c>
      <c r="AC1770" s="7">
        <f>AC1767</f>
        <v>42873</v>
      </c>
      <c r="AD1770" t="str">
        <f>M1770&amp;" - "&amp;L1770&amp;" - "&amp;J1770&amp;" - "&amp;K1770</f>
        <v>AAPL - Div - Mt - 52815</v>
      </c>
      <c r="AG1770" s="13">
        <f>-AG1769</f>
        <v>-2.58</v>
      </c>
      <c r="AI1770" t="str">
        <f t="shared" si="132"/>
        <v>Dividend from AAPL - Mt - 52815</v>
      </c>
      <c r="AK1770" s="51"/>
      <c r="AL1770" s="47"/>
      <c r="AM1770" s="48"/>
      <c r="AN1770" s="48"/>
      <c r="AO1770" s="49"/>
      <c r="AP1770" s="52"/>
    </row>
    <row r="1771" spans="1:42" hidden="1" x14ac:dyDescent="0.35">
      <c r="A1771" t="s">
        <v>845</v>
      </c>
      <c r="B1771" t="s">
        <v>57</v>
      </c>
      <c r="C1771" t="s">
        <v>12</v>
      </c>
      <c r="D1771">
        <v>112414</v>
      </c>
      <c r="F1771" s="7">
        <v>42877</v>
      </c>
      <c r="G1771" t="s">
        <v>587</v>
      </c>
      <c r="H1771">
        <v>0</v>
      </c>
      <c r="J1771" t="s">
        <v>12</v>
      </c>
      <c r="K1771">
        <v>112414</v>
      </c>
      <c r="L1771" t="s">
        <v>15</v>
      </c>
      <c r="M1771" t="str">
        <f>M1770</f>
        <v>AAPL</v>
      </c>
      <c r="N1771" s="12">
        <f>AL1770</f>
        <v>0</v>
      </c>
      <c r="O1771" s="12" t="e">
        <f>LEFT(N1771,(FIND(" ",N1771,1)-1))</f>
        <v>#VALUE!</v>
      </c>
      <c r="P1771" s="12" t="e">
        <f>_xlfn.NUMBERVALUE(O1771)=S1771</f>
        <v>#VALUE!</v>
      </c>
      <c r="S1771" t="e">
        <f t="shared" si="133"/>
        <v>#VALUE!</v>
      </c>
      <c r="T1771"/>
      <c r="U1771"/>
      <c r="V1771" t="e">
        <f>SUMPRODUCT(--($D$2:M1770=M1771), --($B$2:K1770=52815),$H$2:Q1770)</f>
        <v>#VALUE!</v>
      </c>
      <c r="W1771" s="15"/>
      <c r="X1771" s="15"/>
      <c r="Y1771" s="15"/>
      <c r="Z1771" t="s">
        <v>243</v>
      </c>
      <c r="AB1771" t="s">
        <v>244</v>
      </c>
      <c r="AC1771" s="7">
        <f>AC1770</f>
        <v>42873</v>
      </c>
      <c r="AD1771" t="str">
        <f>M1771&amp;" - "&amp;L1771&amp;" - "&amp;J1771&amp;" - "&amp;K1771</f>
        <v>AAPL - Div - Mt - 112414</v>
      </c>
      <c r="AG1771" s="13">
        <f>-AG1770</f>
        <v>2.58</v>
      </c>
      <c r="AI1771" t="str">
        <f t="shared" si="132"/>
        <v>Dividend from AAPL - Mt - 112414</v>
      </c>
      <c r="AK1771" s="18"/>
      <c r="AL1771" s="19"/>
      <c r="AM1771" s="20"/>
      <c r="AN1771" s="20"/>
      <c r="AO1771" s="21"/>
      <c r="AP1771" s="22"/>
    </row>
    <row r="1772" spans="1:42" hidden="1" x14ac:dyDescent="0.35">
      <c r="A1772" t="s">
        <v>845</v>
      </c>
      <c r="B1772" t="s">
        <v>57</v>
      </c>
      <c r="C1772" t="s">
        <v>12</v>
      </c>
      <c r="D1772">
        <v>112414</v>
      </c>
      <c r="F1772" s="7">
        <v>42877</v>
      </c>
      <c r="G1772" t="s">
        <v>102</v>
      </c>
      <c r="H1772">
        <v>0</v>
      </c>
      <c r="J1772" t="s">
        <v>12</v>
      </c>
      <c r="K1772">
        <v>112414</v>
      </c>
      <c r="L1772" t="s">
        <v>15</v>
      </c>
      <c r="M1772" t="s">
        <v>57</v>
      </c>
      <c r="N1772" s="12" t="s">
        <v>249</v>
      </c>
      <c r="R1772" s="13" t="e">
        <f>ROUND(IF(K1772=112414,W1772,IF(K1772=22115,X1772,Y1772))*AP1772,2)</f>
        <v>#VALUE!</v>
      </c>
      <c r="S1772" t="e">
        <f t="shared" si="133"/>
        <v>#VALUE!</v>
      </c>
      <c r="T1772"/>
      <c r="U1772"/>
      <c r="V1772" t="e">
        <f>SUMPRODUCT(--($D$2:M1771=M1772), --($B$2:K1771=52815),$H$2:Q1771)</f>
        <v>#VALUE!</v>
      </c>
      <c r="W1772" s="15" t="e">
        <f>T1772/S1772</f>
        <v>#VALUE!</v>
      </c>
      <c r="X1772" s="15" t="e">
        <f>U1772/S1772</f>
        <v>#VALUE!</v>
      </c>
      <c r="Y1772" s="15" t="e">
        <f>V1772/S1772</f>
        <v>#VALUE!</v>
      </c>
      <c r="Z1772" t="s">
        <v>243</v>
      </c>
      <c r="AB1772" t="s">
        <v>244</v>
      </c>
      <c r="AC1772" s="7">
        <f>AK1772</f>
        <v>42877</v>
      </c>
      <c r="AD1772" t="s">
        <v>102</v>
      </c>
      <c r="AF1772" t="str">
        <f>"Cash From "&amp;AI1772</f>
        <v>Cash From Dividend from MSB - Mt - 112414</v>
      </c>
      <c r="AG1772" s="13" t="e">
        <f>R1772</f>
        <v>#VALUE!</v>
      </c>
      <c r="AI1772" t="str">
        <f t="shared" si="132"/>
        <v>Dividend from MSB - Mt - 112414</v>
      </c>
      <c r="AK1772" s="51">
        <v>42877</v>
      </c>
      <c r="AL1772" s="47" t="s">
        <v>559</v>
      </c>
      <c r="AM1772" s="48" t="s">
        <v>370</v>
      </c>
      <c r="AN1772" s="48" t="s">
        <v>329</v>
      </c>
      <c r="AO1772" s="49" t="s">
        <v>329</v>
      </c>
      <c r="AP1772" s="52">
        <v>13.14</v>
      </c>
    </row>
    <row r="1773" spans="1:42" hidden="1" x14ac:dyDescent="0.35">
      <c r="A1773" t="s">
        <v>845</v>
      </c>
      <c r="B1773" t="s">
        <v>63</v>
      </c>
      <c r="C1773" t="s">
        <v>12</v>
      </c>
      <c r="D1773">
        <v>22115</v>
      </c>
      <c r="F1773" s="7">
        <v>42881</v>
      </c>
      <c r="G1773" t="s">
        <v>587</v>
      </c>
      <c r="H1773">
        <v>0</v>
      </c>
      <c r="J1773" t="s">
        <v>12</v>
      </c>
      <c r="K1773">
        <v>22115</v>
      </c>
      <c r="L1773" t="s">
        <v>15</v>
      </c>
      <c r="M1773" t="str">
        <f>M1770</f>
        <v>AAPL</v>
      </c>
      <c r="S1773" t="e">
        <f t="shared" si="133"/>
        <v>#VALUE!</v>
      </c>
      <c r="T1773"/>
      <c r="U1773"/>
      <c r="V1773" t="e">
        <f>SUMPRODUCT(--($D$2:M1772=M1773), --($B$2:K1772=52815),$H$2:Q1772)</f>
        <v>#VALUE!</v>
      </c>
      <c r="W1773" s="15"/>
      <c r="X1773" s="15"/>
      <c r="Y1773" s="15"/>
      <c r="Z1773" t="s">
        <v>243</v>
      </c>
      <c r="AB1773" t="s">
        <v>244</v>
      </c>
      <c r="AC1773" s="7">
        <f>AC1770</f>
        <v>42873</v>
      </c>
      <c r="AD1773" t="str">
        <f>M1773&amp;" - "&amp;L1773&amp;" - "&amp;J1773&amp;" - "&amp;K1773</f>
        <v>AAPL - Div - Mt - 22115</v>
      </c>
      <c r="AG1773" s="13" t="e">
        <f>-AG1772</f>
        <v>#VALUE!</v>
      </c>
      <c r="AI1773" t="str">
        <f t="shared" si="132"/>
        <v>Dividend from AAPL - Mt - 22115</v>
      </c>
      <c r="AK1773" s="18"/>
      <c r="AL1773" s="19"/>
      <c r="AM1773" s="20"/>
      <c r="AN1773" s="20"/>
      <c r="AO1773" s="21"/>
      <c r="AP1773" s="22"/>
    </row>
    <row r="1774" spans="1:42" hidden="1" x14ac:dyDescent="0.35">
      <c r="A1774" t="s">
        <v>845</v>
      </c>
      <c r="B1774" t="s">
        <v>63</v>
      </c>
      <c r="C1774" t="s">
        <v>12</v>
      </c>
      <c r="D1774">
        <v>22115</v>
      </c>
      <c r="F1774" s="7">
        <v>42881</v>
      </c>
      <c r="G1774" t="s">
        <v>102</v>
      </c>
      <c r="H1774">
        <v>0</v>
      </c>
      <c r="J1774" t="s">
        <v>12</v>
      </c>
      <c r="K1774">
        <v>22115</v>
      </c>
      <c r="L1774" t="s">
        <v>15</v>
      </c>
      <c r="M1774" t="str">
        <f>M1772</f>
        <v>MSB</v>
      </c>
      <c r="N1774" s="12" t="s">
        <v>249</v>
      </c>
      <c r="R1774" s="13" t="e">
        <f>ROUND(IF(K1774=112414,W1774,IF(K1774=22115,X1774,Y1774))*AP1772,2)</f>
        <v>#VALUE!</v>
      </c>
      <c r="S1774" t="e">
        <f t="shared" si="133"/>
        <v>#VALUE!</v>
      </c>
      <c r="T1774"/>
      <c r="U1774"/>
      <c r="V1774" t="e">
        <f>SUMPRODUCT(--($D$2:M1773=M1774), --($B$2:K1773=52815),$H$2:Q1773)</f>
        <v>#VALUE!</v>
      </c>
      <c r="W1774" s="15" t="e">
        <f>T1774/S1774</f>
        <v>#VALUE!</v>
      </c>
      <c r="X1774" s="15" t="e">
        <f>U1774/S1774</f>
        <v>#VALUE!</v>
      </c>
      <c r="Y1774" s="15" t="e">
        <f>V1774/S1774</f>
        <v>#VALUE!</v>
      </c>
      <c r="Z1774" t="s">
        <v>243</v>
      </c>
      <c r="AB1774" t="s">
        <v>244</v>
      </c>
      <c r="AC1774" s="7">
        <f>AC1772</f>
        <v>42877</v>
      </c>
      <c r="AD1774" t="s">
        <v>102</v>
      </c>
      <c r="AF1774" t="str">
        <f>"Cash From "&amp;AI1774</f>
        <v>Cash From Dividend from MSB - Mt - 22115</v>
      </c>
      <c r="AG1774" s="13" t="e">
        <f>R1774</f>
        <v>#VALUE!</v>
      </c>
      <c r="AI1774" t="str">
        <f t="shared" si="132"/>
        <v>Dividend from MSB - Mt - 22115</v>
      </c>
      <c r="AK1774" s="51"/>
      <c r="AL1774" s="47"/>
      <c r="AM1774" s="48"/>
      <c r="AN1774" s="48"/>
      <c r="AO1774" s="49"/>
      <c r="AP1774" s="52"/>
    </row>
    <row r="1775" spans="1:42" hidden="1" x14ac:dyDescent="0.35">
      <c r="A1775" t="s">
        <v>845</v>
      </c>
      <c r="B1775" t="s">
        <v>63</v>
      </c>
      <c r="C1775" t="s">
        <v>12</v>
      </c>
      <c r="D1775">
        <v>52815</v>
      </c>
      <c r="F1775" s="7">
        <v>42881</v>
      </c>
      <c r="G1775" t="s">
        <v>102</v>
      </c>
      <c r="H1775">
        <v>5.53</v>
      </c>
      <c r="J1775" t="s">
        <v>12</v>
      </c>
      <c r="K1775">
        <v>52815</v>
      </c>
      <c r="L1775" t="s">
        <v>15</v>
      </c>
      <c r="M1775" t="str">
        <f>M1773</f>
        <v>AAPL</v>
      </c>
      <c r="N1775" s="12" t="s">
        <v>249</v>
      </c>
      <c r="R1775" s="13">
        <f>AP1771-R1771-R1773</f>
        <v>0</v>
      </c>
      <c r="S1775" t="e">
        <f t="shared" si="133"/>
        <v>#VALUE!</v>
      </c>
      <c r="T1775"/>
      <c r="U1775"/>
      <c r="V1775" t="e">
        <f>SUMPRODUCT(--($D$2:M1774=M1775), --($B$2:K1774=52815),$H$2:Q1774)</f>
        <v>#VALUE!</v>
      </c>
      <c r="W1775" s="15" t="e">
        <f>T1775/S1775</f>
        <v>#VALUE!</v>
      </c>
      <c r="X1775" s="15" t="e">
        <f>U1775/S1775</f>
        <v>#VALUE!</v>
      </c>
      <c r="Y1775" s="15" t="e">
        <f>V1775/S1775</f>
        <v>#VALUE!</v>
      </c>
      <c r="Z1775" t="s">
        <v>243</v>
      </c>
      <c r="AB1775" t="s">
        <v>244</v>
      </c>
      <c r="AC1775" s="7">
        <f>AC1773</f>
        <v>42873</v>
      </c>
      <c r="AD1775" t="s">
        <v>102</v>
      </c>
      <c r="AF1775" t="str">
        <f>"Cash From "&amp;AI1775</f>
        <v>Cash From Dividend from AAPL - Mt - 52815</v>
      </c>
      <c r="AG1775" s="13">
        <f>R1775</f>
        <v>0</v>
      </c>
      <c r="AI1775" t="str">
        <f t="shared" si="132"/>
        <v>Dividend from AAPL - Mt - 52815</v>
      </c>
      <c r="AK1775" s="18"/>
      <c r="AL1775" s="19"/>
      <c r="AM1775" s="20"/>
      <c r="AN1775" s="20"/>
      <c r="AO1775" s="21"/>
      <c r="AP1775" s="22"/>
    </row>
    <row r="1776" spans="1:42" hidden="1" x14ac:dyDescent="0.35">
      <c r="A1776" t="s">
        <v>845</v>
      </c>
      <c r="B1776" t="s">
        <v>63</v>
      </c>
      <c r="C1776" t="s">
        <v>12</v>
      </c>
      <c r="D1776">
        <v>52815</v>
      </c>
      <c r="F1776" s="7">
        <v>42881</v>
      </c>
      <c r="G1776" t="s">
        <v>587</v>
      </c>
      <c r="H1776">
        <v>-5.53</v>
      </c>
      <c r="J1776" t="s">
        <v>12</v>
      </c>
      <c r="K1776">
        <v>52815</v>
      </c>
      <c r="L1776" t="s">
        <v>15</v>
      </c>
      <c r="M1776" t="str">
        <f>M1773</f>
        <v>AAPL</v>
      </c>
      <c r="S1776" t="e">
        <f t="shared" si="133"/>
        <v>#VALUE!</v>
      </c>
      <c r="T1776"/>
      <c r="U1776"/>
      <c r="V1776" t="e">
        <f>SUMPRODUCT(--($D$2:M1775=M1776), --($B$2:K1775=52815),$H$2:Q1775)</f>
        <v>#VALUE!</v>
      </c>
      <c r="W1776" s="15"/>
      <c r="X1776" s="15"/>
      <c r="Y1776" s="15"/>
      <c r="Z1776" t="s">
        <v>243</v>
      </c>
      <c r="AB1776" t="s">
        <v>244</v>
      </c>
      <c r="AC1776" s="7">
        <f>AC1773</f>
        <v>42873</v>
      </c>
      <c r="AD1776" t="str">
        <f>M1776&amp;" - "&amp;L1776&amp;" - "&amp;J1776&amp;" - "&amp;K1776</f>
        <v>AAPL - Div - Mt - 52815</v>
      </c>
      <c r="AG1776" s="13">
        <f>-AG1775</f>
        <v>0</v>
      </c>
      <c r="AI1776" t="str">
        <f t="shared" si="132"/>
        <v>Dividend from AAPL - Mt - 52815</v>
      </c>
      <c r="AK1776" s="51"/>
      <c r="AL1776" s="47"/>
      <c r="AM1776" s="48"/>
      <c r="AN1776" s="48"/>
      <c r="AO1776" s="49"/>
      <c r="AP1776" s="52"/>
    </row>
    <row r="1777" spans="1:42" hidden="1" x14ac:dyDescent="0.35">
      <c r="A1777" t="s">
        <v>845</v>
      </c>
      <c r="B1777" t="s">
        <v>63</v>
      </c>
      <c r="C1777" t="s">
        <v>12</v>
      </c>
      <c r="D1777">
        <v>112414</v>
      </c>
      <c r="F1777" s="7">
        <v>42881</v>
      </c>
      <c r="G1777" t="s">
        <v>587</v>
      </c>
      <c r="H1777">
        <v>0</v>
      </c>
      <c r="J1777" t="s">
        <v>12</v>
      </c>
      <c r="K1777">
        <v>112414</v>
      </c>
      <c r="L1777" t="s">
        <v>15</v>
      </c>
      <c r="M1777" t="str">
        <f>M1776</f>
        <v>AAPL</v>
      </c>
      <c r="N1777" s="12">
        <f>AL1776</f>
        <v>0</v>
      </c>
      <c r="O1777" s="12" t="e">
        <f>LEFT(N1777,(FIND(" ",N1777,1)-1))</f>
        <v>#VALUE!</v>
      </c>
      <c r="P1777" s="12" t="e">
        <f>_xlfn.NUMBERVALUE(O1777)=S1777</f>
        <v>#VALUE!</v>
      </c>
      <c r="S1777" t="e">
        <f t="shared" si="133"/>
        <v>#VALUE!</v>
      </c>
      <c r="T1777"/>
      <c r="U1777"/>
      <c r="V1777" t="e">
        <f>SUMPRODUCT(--($D$2:M1776=M1777), --($B$2:K1776=52815),$H$2:Q1776)</f>
        <v>#VALUE!</v>
      </c>
      <c r="W1777" s="15"/>
      <c r="X1777" s="15"/>
      <c r="Y1777" s="15"/>
      <c r="Z1777" t="s">
        <v>243</v>
      </c>
      <c r="AB1777" t="s">
        <v>244</v>
      </c>
      <c r="AC1777" s="7">
        <f>AC1776</f>
        <v>42873</v>
      </c>
      <c r="AD1777" t="str">
        <f>M1777&amp;" - "&amp;L1777&amp;" - "&amp;J1777&amp;" - "&amp;K1777</f>
        <v>AAPL - Div - Mt - 112414</v>
      </c>
      <c r="AG1777" s="13">
        <f>-AG1776</f>
        <v>0</v>
      </c>
      <c r="AI1777" t="str">
        <f t="shared" si="132"/>
        <v>Dividend from AAPL - Mt - 112414</v>
      </c>
      <c r="AK1777" s="18"/>
      <c r="AL1777" s="19"/>
      <c r="AM1777" s="20"/>
      <c r="AN1777" s="20"/>
      <c r="AO1777" s="21"/>
      <c r="AP1777" s="22"/>
    </row>
    <row r="1778" spans="1:42" hidden="1" x14ac:dyDescent="0.35">
      <c r="A1778" t="s">
        <v>845</v>
      </c>
      <c r="B1778" t="s">
        <v>63</v>
      </c>
      <c r="C1778" t="s">
        <v>12</v>
      </c>
      <c r="D1778">
        <v>112414</v>
      </c>
      <c r="F1778" s="7">
        <v>42881</v>
      </c>
      <c r="G1778" t="s">
        <v>102</v>
      </c>
      <c r="H1778">
        <v>0</v>
      </c>
      <c r="J1778" t="s">
        <v>12</v>
      </c>
      <c r="K1778">
        <v>112414</v>
      </c>
      <c r="L1778" t="s">
        <v>15</v>
      </c>
      <c r="M1778" t="s">
        <v>63</v>
      </c>
      <c r="N1778" s="12" t="s">
        <v>249</v>
      </c>
      <c r="R1778" s="13" t="e">
        <f>ROUND(IF(K1778=112414,W1778,IF(K1778=22115,X1778,Y1778))*AP1778,2)</f>
        <v>#VALUE!</v>
      </c>
      <c r="S1778" t="e">
        <f t="shared" si="133"/>
        <v>#VALUE!</v>
      </c>
      <c r="T1778"/>
      <c r="U1778"/>
      <c r="V1778" t="e">
        <f>SUMPRODUCT(--($D$2:M1777=M1778), --($B$2:K1777=52815),$H$2:Q1777)</f>
        <v>#VALUE!</v>
      </c>
      <c r="W1778" s="15" t="e">
        <f>T1778/S1778</f>
        <v>#VALUE!</v>
      </c>
      <c r="X1778" s="15" t="e">
        <f>U1778/S1778</f>
        <v>#VALUE!</v>
      </c>
      <c r="Y1778" s="15" t="e">
        <f>V1778/S1778</f>
        <v>#VALUE!</v>
      </c>
      <c r="Z1778" t="s">
        <v>243</v>
      </c>
      <c r="AB1778" t="s">
        <v>244</v>
      </c>
      <c r="AC1778" s="7">
        <f>AK1778</f>
        <v>42881</v>
      </c>
      <c r="AD1778" t="s">
        <v>102</v>
      </c>
      <c r="AF1778" t="str">
        <f>"Cash From "&amp;AI1778</f>
        <v>Cash From Dividend from CLCT - Mt - 112414</v>
      </c>
      <c r="AG1778" s="13" t="e">
        <f>R1778</f>
        <v>#VALUE!</v>
      </c>
      <c r="AI1778" t="str">
        <f t="shared" si="132"/>
        <v>Dividend from CLCT - Mt - 112414</v>
      </c>
      <c r="AK1778" s="51">
        <v>42881</v>
      </c>
      <c r="AL1778" s="47" t="s">
        <v>560</v>
      </c>
      <c r="AM1778" s="48" t="s">
        <v>328</v>
      </c>
      <c r="AN1778" s="48" t="s">
        <v>329</v>
      </c>
      <c r="AO1778" s="49" t="s">
        <v>329</v>
      </c>
      <c r="AP1778" s="52">
        <v>5.53</v>
      </c>
    </row>
    <row r="1779" spans="1:42" hidden="1" x14ac:dyDescent="0.35">
      <c r="A1779" t="s">
        <v>845</v>
      </c>
      <c r="B1779" t="s">
        <v>32</v>
      </c>
      <c r="C1779" t="s">
        <v>12</v>
      </c>
      <c r="D1779">
        <v>22115</v>
      </c>
      <c r="F1779" s="7">
        <v>42891</v>
      </c>
      <c r="G1779" t="s">
        <v>587</v>
      </c>
      <c r="H1779">
        <v>0</v>
      </c>
      <c r="J1779" t="s">
        <v>12</v>
      </c>
      <c r="K1779">
        <v>22115</v>
      </c>
      <c r="L1779" t="s">
        <v>15</v>
      </c>
      <c r="M1779" t="str">
        <f>M1776</f>
        <v>AAPL</v>
      </c>
      <c r="S1779" t="e">
        <f t="shared" si="133"/>
        <v>#VALUE!</v>
      </c>
      <c r="T1779"/>
      <c r="U1779"/>
      <c r="V1779" t="e">
        <f>SUMPRODUCT(--($D$2:M1778=M1779), --($B$2:K1778=52815),$H$2:Q1778)</f>
        <v>#VALUE!</v>
      </c>
      <c r="W1779" s="15"/>
      <c r="X1779" s="15"/>
      <c r="Y1779" s="15"/>
      <c r="Z1779" t="s">
        <v>243</v>
      </c>
      <c r="AB1779" t="s">
        <v>244</v>
      </c>
      <c r="AC1779" s="7">
        <f>AC1776</f>
        <v>42873</v>
      </c>
      <c r="AD1779" t="str">
        <f>M1779&amp;" - "&amp;L1779&amp;" - "&amp;J1779&amp;" - "&amp;K1779</f>
        <v>AAPL - Div - Mt - 22115</v>
      </c>
      <c r="AG1779" s="13" t="e">
        <f>-AG1778</f>
        <v>#VALUE!</v>
      </c>
      <c r="AI1779" t="str">
        <f t="shared" si="132"/>
        <v>Dividend from AAPL - Mt - 22115</v>
      </c>
      <c r="AK1779" s="18"/>
      <c r="AL1779" s="19"/>
      <c r="AM1779" s="20"/>
      <c r="AN1779" s="20"/>
      <c r="AO1779" s="21"/>
      <c r="AP1779" s="22"/>
    </row>
    <row r="1780" spans="1:42" hidden="1" x14ac:dyDescent="0.35">
      <c r="A1780" t="s">
        <v>845</v>
      </c>
      <c r="B1780" t="s">
        <v>32</v>
      </c>
      <c r="C1780" t="s">
        <v>12</v>
      </c>
      <c r="D1780">
        <v>22115</v>
      </c>
      <c r="F1780" s="7">
        <v>42891</v>
      </c>
      <c r="G1780" t="s">
        <v>102</v>
      </c>
      <c r="H1780">
        <v>0</v>
      </c>
      <c r="J1780" t="s">
        <v>12</v>
      </c>
      <c r="K1780">
        <v>22115</v>
      </c>
      <c r="L1780" t="s">
        <v>15</v>
      </c>
      <c r="M1780" t="str">
        <f>M1778</f>
        <v>CLCT</v>
      </c>
      <c r="N1780" s="12" t="s">
        <v>249</v>
      </c>
      <c r="R1780" s="13" t="e">
        <f>ROUND(IF(K1780=112414,W1780,IF(K1780=22115,X1780,Y1780))*AP1778,2)</f>
        <v>#VALUE!</v>
      </c>
      <c r="S1780" t="e">
        <f t="shared" si="133"/>
        <v>#VALUE!</v>
      </c>
      <c r="T1780"/>
      <c r="U1780"/>
      <c r="V1780" t="e">
        <f>SUMPRODUCT(--($D$2:M1779=M1780), --($B$2:K1779=52815),$H$2:Q1779)</f>
        <v>#VALUE!</v>
      </c>
      <c r="W1780" s="15" t="e">
        <f>T1780/S1780</f>
        <v>#VALUE!</v>
      </c>
      <c r="X1780" s="15" t="e">
        <f>U1780/S1780</f>
        <v>#VALUE!</v>
      </c>
      <c r="Y1780" s="15" t="e">
        <f>V1780/S1780</f>
        <v>#VALUE!</v>
      </c>
      <c r="Z1780" t="s">
        <v>243</v>
      </c>
      <c r="AB1780" t="s">
        <v>244</v>
      </c>
      <c r="AC1780" s="7">
        <f>AC1778</f>
        <v>42881</v>
      </c>
      <c r="AD1780" t="s">
        <v>102</v>
      </c>
      <c r="AF1780" t="str">
        <f>"Cash From "&amp;AI1780</f>
        <v>Cash From Dividend from CLCT - Mt - 22115</v>
      </c>
      <c r="AG1780" s="13" t="e">
        <f>R1780</f>
        <v>#VALUE!</v>
      </c>
      <c r="AI1780" t="str">
        <f t="shared" si="132"/>
        <v>Dividend from CLCT - Mt - 22115</v>
      </c>
      <c r="AK1780" s="51"/>
      <c r="AL1780" s="47"/>
      <c r="AM1780" s="48"/>
      <c r="AN1780" s="48"/>
      <c r="AO1780" s="49"/>
      <c r="AP1780" s="52"/>
    </row>
    <row r="1781" spans="1:42" hidden="1" x14ac:dyDescent="0.35">
      <c r="A1781" t="s">
        <v>845</v>
      </c>
      <c r="B1781" t="s">
        <v>32</v>
      </c>
      <c r="C1781" t="s">
        <v>12</v>
      </c>
      <c r="D1781">
        <v>52815</v>
      </c>
      <c r="F1781" s="7">
        <v>42891</v>
      </c>
      <c r="G1781" t="s">
        <v>102</v>
      </c>
      <c r="H1781">
        <v>1.57</v>
      </c>
      <c r="J1781" t="s">
        <v>12</v>
      </c>
      <c r="K1781">
        <v>52815</v>
      </c>
      <c r="L1781" t="s">
        <v>15</v>
      </c>
      <c r="M1781" t="str">
        <f>M1779</f>
        <v>AAPL</v>
      </c>
      <c r="N1781" s="12" t="s">
        <v>249</v>
      </c>
      <c r="R1781" s="13">
        <f>AP1777-R1777-R1779</f>
        <v>0</v>
      </c>
      <c r="S1781" t="e">
        <f t="shared" si="133"/>
        <v>#VALUE!</v>
      </c>
      <c r="T1781"/>
      <c r="U1781"/>
      <c r="V1781" t="e">
        <f>SUMPRODUCT(--($D$2:M1780=M1781), --($B$2:K1780=52815),$H$2:Q1780)</f>
        <v>#VALUE!</v>
      </c>
      <c r="W1781" s="15" t="e">
        <f>T1781/S1781</f>
        <v>#VALUE!</v>
      </c>
      <c r="X1781" s="15" t="e">
        <f>U1781/S1781</f>
        <v>#VALUE!</v>
      </c>
      <c r="Y1781" s="15" t="e">
        <f>V1781/S1781</f>
        <v>#VALUE!</v>
      </c>
      <c r="Z1781" t="s">
        <v>243</v>
      </c>
      <c r="AB1781" t="s">
        <v>244</v>
      </c>
      <c r="AC1781" s="7">
        <f>AC1779</f>
        <v>42873</v>
      </c>
      <c r="AD1781" t="s">
        <v>102</v>
      </c>
      <c r="AF1781" t="str">
        <f>"Cash From "&amp;AI1781</f>
        <v>Cash From Dividend from AAPL - Mt - 52815</v>
      </c>
      <c r="AG1781" s="13">
        <f>R1781</f>
        <v>0</v>
      </c>
      <c r="AI1781" t="str">
        <f t="shared" si="132"/>
        <v>Dividend from AAPL - Mt - 52815</v>
      </c>
      <c r="AK1781" s="18"/>
      <c r="AL1781" s="19"/>
      <c r="AM1781" s="20"/>
      <c r="AN1781" s="20"/>
      <c r="AO1781" s="21"/>
      <c r="AP1781" s="22"/>
    </row>
    <row r="1782" spans="1:42" hidden="1" x14ac:dyDescent="0.35">
      <c r="A1782" t="s">
        <v>845</v>
      </c>
      <c r="B1782" t="s">
        <v>32</v>
      </c>
      <c r="C1782" t="s">
        <v>12</v>
      </c>
      <c r="D1782">
        <v>52815</v>
      </c>
      <c r="F1782" s="7">
        <v>42891</v>
      </c>
      <c r="G1782" t="s">
        <v>587</v>
      </c>
      <c r="H1782">
        <v>-1.57</v>
      </c>
      <c r="J1782" t="s">
        <v>12</v>
      </c>
      <c r="K1782">
        <v>52815</v>
      </c>
      <c r="L1782" t="s">
        <v>15</v>
      </c>
      <c r="M1782" t="str">
        <f>M1779</f>
        <v>AAPL</v>
      </c>
      <c r="S1782" t="e">
        <f t="shared" si="133"/>
        <v>#VALUE!</v>
      </c>
      <c r="T1782"/>
      <c r="U1782"/>
      <c r="V1782" t="e">
        <f>SUMPRODUCT(--($D$2:M1781=M1782), --($B$2:K1781=52815),$H$2:Q1781)</f>
        <v>#VALUE!</v>
      </c>
      <c r="W1782" s="15"/>
      <c r="X1782" s="15"/>
      <c r="Y1782" s="15"/>
      <c r="Z1782" t="s">
        <v>243</v>
      </c>
      <c r="AB1782" t="s">
        <v>244</v>
      </c>
      <c r="AC1782" s="7">
        <f>AC1779</f>
        <v>42873</v>
      </c>
      <c r="AD1782" t="str">
        <f>M1782&amp;" - "&amp;L1782&amp;" - "&amp;J1782&amp;" - "&amp;K1782</f>
        <v>AAPL - Div - Mt - 52815</v>
      </c>
      <c r="AG1782" s="13">
        <f>-AG1781</f>
        <v>0</v>
      </c>
      <c r="AI1782" t="str">
        <f t="shared" si="132"/>
        <v>Dividend from AAPL - Mt - 52815</v>
      </c>
      <c r="AK1782" s="51"/>
      <c r="AL1782" s="47"/>
      <c r="AM1782" s="48"/>
      <c r="AN1782" s="48"/>
      <c r="AO1782" s="49"/>
      <c r="AP1782" s="52"/>
    </row>
    <row r="1783" spans="1:42" hidden="1" x14ac:dyDescent="0.35">
      <c r="A1783" t="s">
        <v>845</v>
      </c>
      <c r="B1783" t="s">
        <v>32</v>
      </c>
      <c r="C1783" t="s">
        <v>12</v>
      </c>
      <c r="D1783">
        <v>112414</v>
      </c>
      <c r="F1783" s="7">
        <v>42891</v>
      </c>
      <c r="G1783" t="s">
        <v>587</v>
      </c>
      <c r="H1783">
        <v>0</v>
      </c>
      <c r="J1783" t="s">
        <v>12</v>
      </c>
      <c r="K1783">
        <v>112414</v>
      </c>
      <c r="L1783" t="s">
        <v>15</v>
      </c>
      <c r="M1783" t="str">
        <f>M1782</f>
        <v>AAPL</v>
      </c>
      <c r="N1783" s="12">
        <f>AL1782</f>
        <v>0</v>
      </c>
      <c r="O1783" s="12" t="e">
        <f>LEFT(N1783,(FIND(" ",N1783,1)-1))</f>
        <v>#VALUE!</v>
      </c>
      <c r="P1783" s="12" t="e">
        <f>_xlfn.NUMBERVALUE(O1783)=S1783</f>
        <v>#VALUE!</v>
      </c>
      <c r="S1783" t="e">
        <f t="shared" si="133"/>
        <v>#VALUE!</v>
      </c>
      <c r="T1783"/>
      <c r="U1783"/>
      <c r="V1783" t="e">
        <f>SUMPRODUCT(--($D$2:M1782=M1783), --($B$2:K1782=52815),$H$2:Q1782)</f>
        <v>#VALUE!</v>
      </c>
      <c r="W1783" s="15"/>
      <c r="X1783" s="15"/>
      <c r="Y1783" s="15"/>
      <c r="Z1783" t="s">
        <v>243</v>
      </c>
      <c r="AB1783" t="s">
        <v>244</v>
      </c>
      <c r="AC1783" s="7">
        <f>AC1782</f>
        <v>42873</v>
      </c>
      <c r="AD1783" t="str">
        <f>M1783&amp;" - "&amp;L1783&amp;" - "&amp;J1783&amp;" - "&amp;K1783</f>
        <v>AAPL - Div - Mt - 112414</v>
      </c>
      <c r="AG1783" s="13">
        <f>-AG1782</f>
        <v>0</v>
      </c>
      <c r="AI1783" t="str">
        <f t="shared" si="132"/>
        <v>Dividend from AAPL - Mt - 112414</v>
      </c>
      <c r="AK1783" s="18"/>
      <c r="AL1783" s="19"/>
      <c r="AM1783" s="20"/>
      <c r="AN1783" s="20"/>
      <c r="AO1783" s="21"/>
      <c r="AP1783" s="22"/>
    </row>
    <row r="1784" spans="1:42" hidden="1" x14ac:dyDescent="0.35">
      <c r="A1784" t="s">
        <v>845</v>
      </c>
      <c r="B1784" t="s">
        <v>32</v>
      </c>
      <c r="C1784" t="s">
        <v>12</v>
      </c>
      <c r="D1784">
        <v>112414</v>
      </c>
      <c r="F1784" s="7">
        <v>42891</v>
      </c>
      <c r="G1784" t="s">
        <v>102</v>
      </c>
      <c r="H1784">
        <v>0</v>
      </c>
      <c r="J1784" t="s">
        <v>12</v>
      </c>
      <c r="K1784">
        <v>112414</v>
      </c>
      <c r="L1784" t="s">
        <v>15</v>
      </c>
      <c r="M1784" t="s">
        <v>32</v>
      </c>
      <c r="N1784" s="12" t="s">
        <v>249</v>
      </c>
      <c r="R1784" s="13" t="e">
        <f>ROUND(IF(K1784=112414,W1784,IF(K1784=22115,X1784,Y1784))*AP1784,2)</f>
        <v>#VALUE!</v>
      </c>
      <c r="S1784" t="e">
        <f t="shared" si="133"/>
        <v>#VALUE!</v>
      </c>
      <c r="T1784"/>
      <c r="U1784"/>
      <c r="V1784" t="e">
        <f>SUMPRODUCT(--($D$2:M1783=M1784), --($B$2:K1783=52815),$H$2:Q1783)</f>
        <v>#VALUE!</v>
      </c>
      <c r="W1784" s="15" t="e">
        <f>T1784/S1784</f>
        <v>#VALUE!</v>
      </c>
      <c r="X1784" s="15" t="e">
        <f>U1784/S1784</f>
        <v>#VALUE!</v>
      </c>
      <c r="Y1784" s="15" t="e">
        <f>V1784/S1784</f>
        <v>#VALUE!</v>
      </c>
      <c r="Z1784" t="s">
        <v>243</v>
      </c>
      <c r="AB1784" t="s">
        <v>244</v>
      </c>
      <c r="AC1784" s="7">
        <f>AK1784</f>
        <v>42891</v>
      </c>
      <c r="AD1784" t="s">
        <v>102</v>
      </c>
      <c r="AF1784" t="str">
        <f>"Cash From "&amp;AI1784</f>
        <v>Cash From Dividend from DLX - Mt - 112414</v>
      </c>
      <c r="AG1784" s="13" t="e">
        <f>R1784</f>
        <v>#VALUE!</v>
      </c>
      <c r="AI1784" t="str">
        <f t="shared" si="132"/>
        <v>Dividend from DLX - Mt - 112414</v>
      </c>
      <c r="AK1784" s="51">
        <v>42891</v>
      </c>
      <c r="AL1784" s="47" t="s">
        <v>561</v>
      </c>
      <c r="AM1784" s="48" t="s">
        <v>328</v>
      </c>
      <c r="AN1784" s="48" t="s">
        <v>329</v>
      </c>
      <c r="AO1784" s="49" t="s">
        <v>329</v>
      </c>
      <c r="AP1784" s="52">
        <v>1.57</v>
      </c>
    </row>
    <row r="1785" spans="1:42" hidden="1" x14ac:dyDescent="0.35">
      <c r="A1785" t="s">
        <v>845</v>
      </c>
      <c r="B1785" t="s">
        <v>93</v>
      </c>
      <c r="C1785" t="s">
        <v>13</v>
      </c>
      <c r="D1785">
        <v>40716</v>
      </c>
      <c r="F1785" s="7">
        <v>42891</v>
      </c>
      <c r="G1785" t="s">
        <v>210</v>
      </c>
      <c r="H1785">
        <v>2</v>
      </c>
      <c r="J1785" t="s">
        <v>13</v>
      </c>
      <c r="K1785">
        <v>40716</v>
      </c>
      <c r="L1785" t="s">
        <v>15</v>
      </c>
      <c r="M1785" t="s">
        <v>93</v>
      </c>
      <c r="N1785" s="12" t="s">
        <v>249</v>
      </c>
      <c r="O1785" s="12">
        <v>2</v>
      </c>
      <c r="P1785" s="46">
        <v>42891</v>
      </c>
      <c r="S1785"/>
      <c r="T1785"/>
      <c r="U1785"/>
      <c r="V1785"/>
      <c r="W1785" s="15"/>
      <c r="X1785" s="15"/>
      <c r="Y1785" s="15"/>
      <c r="Z1785" t="s">
        <v>243</v>
      </c>
      <c r="AB1785" t="s">
        <v>244</v>
      </c>
      <c r="AC1785" s="7">
        <f>P1785</f>
        <v>42891</v>
      </c>
      <c r="AD1785" t="s">
        <v>210</v>
      </c>
      <c r="AF1785" t="str">
        <f>"Cash From "&amp;AI1785</f>
        <v>Cash From Dividend from BBSI - Rh - 40716</v>
      </c>
      <c r="AG1785" s="13">
        <f>O1785</f>
        <v>2</v>
      </c>
      <c r="AI1785" t="str">
        <f t="shared" si="132"/>
        <v>Dividend from BBSI - Rh - 40716</v>
      </c>
      <c r="AK1785" s="18"/>
      <c r="AL1785" s="19"/>
      <c r="AM1785" s="20"/>
      <c r="AN1785" s="20"/>
      <c r="AO1785" s="21"/>
      <c r="AP1785" s="22">
        <v>2.58</v>
      </c>
    </row>
    <row r="1786" spans="1:42" hidden="1" x14ac:dyDescent="0.35">
      <c r="A1786" t="s">
        <v>845</v>
      </c>
      <c r="B1786" t="s">
        <v>93</v>
      </c>
      <c r="C1786" t="s">
        <v>13</v>
      </c>
      <c r="D1786">
        <v>40716</v>
      </c>
      <c r="F1786" s="7">
        <v>42891</v>
      </c>
      <c r="G1786" t="s">
        <v>587</v>
      </c>
      <c r="H1786">
        <v>-2</v>
      </c>
      <c r="J1786" t="s">
        <v>13</v>
      </c>
      <c r="K1786">
        <v>40716</v>
      </c>
      <c r="L1786" t="s">
        <v>15</v>
      </c>
      <c r="M1786" t="str">
        <f>M1785</f>
        <v>BBSI</v>
      </c>
      <c r="S1786"/>
      <c r="T1786"/>
      <c r="U1786"/>
      <c r="V1786"/>
      <c r="W1786" s="15"/>
      <c r="X1786" s="15"/>
      <c r="Y1786" s="15"/>
      <c r="Z1786" t="s">
        <v>243</v>
      </c>
      <c r="AB1786" t="s">
        <v>244</v>
      </c>
      <c r="AC1786" s="7">
        <f>AC1785</f>
        <v>42891</v>
      </c>
      <c r="AD1786" t="str">
        <f>M1786&amp;" - "&amp;L1786&amp;" - "&amp;J1786&amp;" - "&amp;K1786</f>
        <v>BBSI - Div - Rh - 40716</v>
      </c>
      <c r="AG1786" s="13">
        <f>-AG1785</f>
        <v>-2</v>
      </c>
      <c r="AI1786" t="str">
        <f t="shared" si="132"/>
        <v>Dividend from BBSI - Rh - 40716</v>
      </c>
      <c r="AK1786" s="17"/>
      <c r="AL1786" s="17"/>
      <c r="AM1786" s="17"/>
      <c r="AN1786" s="17"/>
      <c r="AO1786" s="17"/>
      <c r="AP1786" s="17"/>
    </row>
    <row r="1787" spans="1:42" hidden="1" x14ac:dyDescent="0.35">
      <c r="A1787" t="s">
        <v>845</v>
      </c>
      <c r="B1787" t="s">
        <v>84</v>
      </c>
      <c r="C1787" t="s">
        <v>13</v>
      </c>
      <c r="D1787">
        <v>40716</v>
      </c>
      <c r="F1787" s="7">
        <v>42894</v>
      </c>
      <c r="G1787" t="s">
        <v>210</v>
      </c>
      <c r="H1787">
        <v>0.87</v>
      </c>
      <c r="J1787" t="s">
        <v>13</v>
      </c>
      <c r="K1787">
        <v>40716</v>
      </c>
      <c r="L1787" t="s">
        <v>15</v>
      </c>
      <c r="M1787" t="s">
        <v>84</v>
      </c>
      <c r="N1787" s="12" t="s">
        <v>249</v>
      </c>
      <c r="O1787" s="12">
        <v>0.87</v>
      </c>
      <c r="P1787" s="46">
        <v>42894</v>
      </c>
      <c r="S1787"/>
      <c r="T1787"/>
      <c r="U1787"/>
      <c r="V1787"/>
      <c r="W1787" s="15"/>
      <c r="X1787" s="15"/>
      <c r="Y1787" s="15"/>
      <c r="Z1787" t="s">
        <v>243</v>
      </c>
      <c r="AB1787" t="s">
        <v>244</v>
      </c>
      <c r="AC1787" s="7">
        <f>P1787</f>
        <v>42894</v>
      </c>
      <c r="AD1787" t="s">
        <v>210</v>
      </c>
      <c r="AF1787" t="str">
        <f>"Cash From "&amp;AI1787</f>
        <v>Cash From Dividend from GSB - Rh - 40716</v>
      </c>
      <c r="AG1787" s="13">
        <f>O1787</f>
        <v>0.87</v>
      </c>
      <c r="AI1787" t="str">
        <f t="shared" si="132"/>
        <v>Dividend from GSB - Rh - 40716</v>
      </c>
      <c r="AK1787" s="18"/>
      <c r="AL1787" s="19"/>
      <c r="AM1787" s="20"/>
      <c r="AN1787" s="20"/>
      <c r="AO1787" s="21"/>
      <c r="AP1787" s="22">
        <v>2.58</v>
      </c>
    </row>
    <row r="1788" spans="1:42" hidden="1" x14ac:dyDescent="0.35">
      <c r="A1788" t="s">
        <v>845</v>
      </c>
      <c r="B1788" t="s">
        <v>84</v>
      </c>
      <c r="C1788" t="s">
        <v>13</v>
      </c>
      <c r="D1788">
        <v>40716</v>
      </c>
      <c r="F1788" s="7">
        <v>42894</v>
      </c>
      <c r="G1788" t="s">
        <v>587</v>
      </c>
      <c r="H1788">
        <v>-0.87</v>
      </c>
      <c r="J1788" t="s">
        <v>13</v>
      </c>
      <c r="K1788">
        <v>40716</v>
      </c>
      <c r="L1788" t="s">
        <v>15</v>
      </c>
      <c r="M1788" t="s">
        <v>84</v>
      </c>
      <c r="S1788"/>
      <c r="T1788"/>
      <c r="U1788"/>
      <c r="V1788"/>
      <c r="W1788" s="15"/>
      <c r="X1788" s="15"/>
      <c r="Y1788" s="15"/>
      <c r="Z1788" t="s">
        <v>243</v>
      </c>
      <c r="AB1788" t="s">
        <v>244</v>
      </c>
      <c r="AC1788" s="7">
        <f>AC1787</f>
        <v>42894</v>
      </c>
      <c r="AD1788" t="str">
        <f>M1788&amp;" - "&amp;L1788&amp;" - "&amp;J1788&amp;" - "&amp;K1788</f>
        <v>GSB - Div - Rh - 40716</v>
      </c>
      <c r="AG1788" s="13">
        <f>-AG1787</f>
        <v>-0.87</v>
      </c>
      <c r="AI1788" t="str">
        <f t="shared" si="132"/>
        <v>Dividend from GSB - Rh - 40716</v>
      </c>
      <c r="AK1788" s="17"/>
      <c r="AL1788" s="17"/>
      <c r="AM1788" s="17"/>
      <c r="AN1788" s="17"/>
      <c r="AO1788" s="17"/>
      <c r="AP1788" s="17"/>
    </row>
    <row r="1789" spans="1:42" hidden="1" x14ac:dyDescent="0.35">
      <c r="A1789" t="s">
        <v>845</v>
      </c>
      <c r="B1789" t="s">
        <v>97</v>
      </c>
      <c r="C1789" t="s">
        <v>13</v>
      </c>
      <c r="D1789">
        <v>40716</v>
      </c>
      <c r="F1789" s="7">
        <v>42900</v>
      </c>
      <c r="G1789" t="s">
        <v>210</v>
      </c>
      <c r="H1789">
        <v>1.4</v>
      </c>
      <c r="J1789" t="s">
        <v>13</v>
      </c>
      <c r="K1789">
        <v>40716</v>
      </c>
      <c r="L1789" t="s">
        <v>15</v>
      </c>
      <c r="M1789" t="s">
        <v>97</v>
      </c>
      <c r="N1789" s="12" t="s">
        <v>249</v>
      </c>
      <c r="O1789" s="12">
        <v>1.4</v>
      </c>
      <c r="P1789" s="46">
        <v>42900</v>
      </c>
      <c r="S1789"/>
      <c r="T1789"/>
      <c r="U1789"/>
      <c r="V1789"/>
      <c r="W1789" s="15"/>
      <c r="X1789" s="15"/>
      <c r="Y1789" s="15"/>
      <c r="Z1789" t="s">
        <v>243</v>
      </c>
      <c r="AB1789" t="s">
        <v>244</v>
      </c>
      <c r="AC1789" s="7">
        <f>P1789</f>
        <v>42900</v>
      </c>
      <c r="AD1789" t="s">
        <v>210</v>
      </c>
      <c r="AF1789" t="str">
        <f>"Cash From "&amp;AI1789</f>
        <v>Cash From Dividend from XPER - Rh - 40716</v>
      </c>
      <c r="AG1789" s="13">
        <f>O1789</f>
        <v>1.4</v>
      </c>
      <c r="AI1789" t="str">
        <f t="shared" si="132"/>
        <v>Dividend from XPER - Rh - 40716</v>
      </c>
      <c r="AK1789" s="18"/>
      <c r="AL1789" s="19"/>
      <c r="AM1789" s="20"/>
      <c r="AN1789" s="20"/>
      <c r="AO1789" s="21"/>
      <c r="AP1789" s="22">
        <v>2.58</v>
      </c>
    </row>
    <row r="1790" spans="1:42" hidden="1" x14ac:dyDescent="0.35">
      <c r="A1790" t="s">
        <v>845</v>
      </c>
      <c r="B1790" t="s">
        <v>97</v>
      </c>
      <c r="C1790" t="s">
        <v>13</v>
      </c>
      <c r="D1790">
        <v>40716</v>
      </c>
      <c r="F1790" s="7">
        <v>42900</v>
      </c>
      <c r="G1790" t="s">
        <v>587</v>
      </c>
      <c r="H1790">
        <v>-1.4</v>
      </c>
      <c r="J1790" t="s">
        <v>13</v>
      </c>
      <c r="K1790">
        <v>40716</v>
      </c>
      <c r="L1790" t="s">
        <v>15</v>
      </c>
      <c r="M1790" t="str">
        <f>M1789</f>
        <v>XPER</v>
      </c>
      <c r="S1790"/>
      <c r="T1790"/>
      <c r="U1790"/>
      <c r="V1790"/>
      <c r="W1790" s="15"/>
      <c r="X1790" s="15"/>
      <c r="Y1790" s="15"/>
      <c r="Z1790" t="s">
        <v>243</v>
      </c>
      <c r="AB1790" t="s">
        <v>244</v>
      </c>
      <c r="AC1790" s="7">
        <f>AC1789</f>
        <v>42900</v>
      </c>
      <c r="AD1790" t="str">
        <f>M1790&amp;" - "&amp;L1790&amp;" - "&amp;J1790&amp;" - "&amp;K1790</f>
        <v>XPER - Div - Rh - 40716</v>
      </c>
      <c r="AG1790" s="13">
        <f>-AG1789</f>
        <v>-1.4</v>
      </c>
      <c r="AI1790" t="str">
        <f t="shared" si="132"/>
        <v>Dividend from XPER - Rh - 40716</v>
      </c>
      <c r="AK1790" s="17"/>
      <c r="AL1790" s="17"/>
      <c r="AM1790" s="17"/>
      <c r="AN1790" s="17"/>
      <c r="AO1790" s="17"/>
      <c r="AP1790" s="17"/>
    </row>
    <row r="1791" spans="1:42" hidden="1" x14ac:dyDescent="0.35">
      <c r="A1791" t="s">
        <v>845</v>
      </c>
      <c r="B1791" t="s">
        <v>76</v>
      </c>
      <c r="C1791" t="s">
        <v>13</v>
      </c>
      <c r="D1791">
        <v>40716</v>
      </c>
      <c r="F1791" s="7">
        <v>42901</v>
      </c>
      <c r="G1791" t="s">
        <v>210</v>
      </c>
      <c r="H1791">
        <v>0.6</v>
      </c>
      <c r="J1791" t="s">
        <v>13</v>
      </c>
      <c r="K1791">
        <v>40716</v>
      </c>
      <c r="L1791" t="s">
        <v>15</v>
      </c>
      <c r="M1791" t="s">
        <v>76</v>
      </c>
      <c r="N1791" s="12" t="s">
        <v>249</v>
      </c>
      <c r="O1791" s="12">
        <v>0.6</v>
      </c>
      <c r="P1791" s="46">
        <v>42901</v>
      </c>
      <c r="S1791"/>
      <c r="T1791"/>
      <c r="U1791"/>
      <c r="V1791"/>
      <c r="W1791" s="15"/>
      <c r="X1791" s="15"/>
      <c r="Y1791" s="15"/>
      <c r="Z1791" t="s">
        <v>243</v>
      </c>
      <c r="AB1791" t="s">
        <v>244</v>
      </c>
      <c r="AC1791" s="7">
        <f>P1791</f>
        <v>42901</v>
      </c>
      <c r="AD1791" t="s">
        <v>210</v>
      </c>
      <c r="AF1791" t="str">
        <f>"Cash From "&amp;AI1791</f>
        <v>Cash From Dividend from TIME - Rh - 40716</v>
      </c>
      <c r="AG1791" s="13">
        <f>O1791</f>
        <v>0.6</v>
      </c>
      <c r="AI1791" t="str">
        <f t="shared" si="132"/>
        <v>Dividend from TIME - Rh - 40716</v>
      </c>
      <c r="AK1791" s="51"/>
      <c r="AL1791" s="47"/>
      <c r="AM1791" s="48"/>
      <c r="AN1791" s="48"/>
      <c r="AO1791" s="49"/>
      <c r="AP1791" s="52">
        <v>2.58</v>
      </c>
    </row>
    <row r="1792" spans="1:42" hidden="1" x14ac:dyDescent="0.35">
      <c r="A1792" t="s">
        <v>845</v>
      </c>
      <c r="B1792" t="s">
        <v>76</v>
      </c>
      <c r="C1792" t="s">
        <v>13</v>
      </c>
      <c r="D1792">
        <v>40716</v>
      </c>
      <c r="F1792" s="7">
        <v>42901</v>
      </c>
      <c r="G1792" t="s">
        <v>587</v>
      </c>
      <c r="H1792">
        <v>-0.6</v>
      </c>
      <c r="J1792" t="s">
        <v>13</v>
      </c>
      <c r="K1792">
        <v>40716</v>
      </c>
      <c r="L1792" t="s">
        <v>15</v>
      </c>
      <c r="M1792" t="str">
        <f>M1791</f>
        <v>TIME</v>
      </c>
      <c r="S1792"/>
      <c r="T1792"/>
      <c r="U1792"/>
      <c r="V1792"/>
      <c r="W1792" s="15"/>
      <c r="X1792" s="15"/>
      <c r="Y1792" s="15"/>
      <c r="Z1792" t="s">
        <v>243</v>
      </c>
      <c r="AB1792" t="s">
        <v>244</v>
      </c>
      <c r="AC1792" s="7">
        <f>AC1791</f>
        <v>42901</v>
      </c>
      <c r="AD1792" t="str">
        <f>M1792&amp;" - "&amp;L1792&amp;" - "&amp;J1792&amp;" - "&amp;K1792</f>
        <v>TIME - Div - Rh - 40716</v>
      </c>
      <c r="AG1792" s="13">
        <f>-AG1791</f>
        <v>-0.6</v>
      </c>
      <c r="AI1792" t="str">
        <f t="shared" si="132"/>
        <v>Dividend from TIME - Rh - 40716</v>
      </c>
      <c r="AK1792" s="17"/>
      <c r="AL1792" s="17"/>
      <c r="AM1792" s="17"/>
      <c r="AN1792" s="17"/>
      <c r="AO1792" s="17"/>
      <c r="AP1792" s="17"/>
    </row>
    <row r="1793" spans="1:42" hidden="1" x14ac:dyDescent="0.35">
      <c r="A1793" t="s">
        <v>845</v>
      </c>
      <c r="B1793" t="s">
        <v>72</v>
      </c>
      <c r="C1793" t="s">
        <v>12</v>
      </c>
      <c r="D1793">
        <v>22115</v>
      </c>
      <c r="F1793" s="7">
        <v>42905</v>
      </c>
      <c r="G1793" t="s">
        <v>587</v>
      </c>
      <c r="H1793">
        <v>0</v>
      </c>
      <c r="J1793" t="s">
        <v>12</v>
      </c>
      <c r="K1793">
        <v>22115</v>
      </c>
      <c r="L1793" t="s">
        <v>15</v>
      </c>
      <c r="M1793" t="str">
        <f>M1790</f>
        <v>XPER</v>
      </c>
      <c r="S1793" t="e">
        <f t="shared" ref="S1793:S1804" si="134">SUM(T1793:V1793)</f>
        <v>#VALUE!</v>
      </c>
      <c r="T1793"/>
      <c r="U1793"/>
      <c r="V1793" t="e">
        <f>SUMPRODUCT(--($D$2:M1792=M1793), --($B$2:K1792=52815),$H$2:Q1792)</f>
        <v>#VALUE!</v>
      </c>
      <c r="W1793" s="15"/>
      <c r="X1793" s="15"/>
      <c r="Y1793" s="15"/>
      <c r="Z1793" t="s">
        <v>243</v>
      </c>
      <c r="AB1793" t="s">
        <v>244</v>
      </c>
      <c r="AC1793" s="7">
        <f>AC1790</f>
        <v>42900</v>
      </c>
      <c r="AD1793" t="str">
        <f>M1793&amp;" - "&amp;L1793&amp;" - "&amp;J1793&amp;" - "&amp;K1793</f>
        <v>XPER - Div - Mt - 22115</v>
      </c>
      <c r="AG1793" s="13">
        <f>-AG1792</f>
        <v>0.6</v>
      </c>
      <c r="AI1793" t="str">
        <f t="shared" si="132"/>
        <v>Dividend from XPER - Mt - 22115</v>
      </c>
      <c r="AK1793" s="51"/>
      <c r="AL1793" s="47"/>
      <c r="AM1793" s="48"/>
      <c r="AN1793" s="48"/>
      <c r="AO1793" s="49"/>
      <c r="AP1793" s="52"/>
    </row>
    <row r="1794" spans="1:42" hidden="1" x14ac:dyDescent="0.35">
      <c r="A1794" t="s">
        <v>845</v>
      </c>
      <c r="B1794" t="s">
        <v>72</v>
      </c>
      <c r="C1794" t="s">
        <v>12</v>
      </c>
      <c r="D1794">
        <v>22115</v>
      </c>
      <c r="F1794" s="7">
        <v>42905</v>
      </c>
      <c r="G1794" t="s">
        <v>102</v>
      </c>
      <c r="H1794">
        <v>0</v>
      </c>
      <c r="J1794" t="s">
        <v>12</v>
      </c>
      <c r="K1794">
        <v>22115</v>
      </c>
      <c r="L1794" t="s">
        <v>15</v>
      </c>
      <c r="M1794" t="str">
        <f>M1792</f>
        <v>TIME</v>
      </c>
      <c r="N1794" s="12" t="s">
        <v>249</v>
      </c>
      <c r="R1794" s="13" t="e">
        <f>ROUND(IF(K1794=112414,W1794,IF(K1794=22115,X1794,Y1794))*AP1792,2)</f>
        <v>#VALUE!</v>
      </c>
      <c r="S1794" t="e">
        <f t="shared" si="134"/>
        <v>#VALUE!</v>
      </c>
      <c r="T1794"/>
      <c r="U1794"/>
      <c r="V1794" t="e">
        <f>SUMPRODUCT(--($D$2:M1793=M1794), --($B$2:K1793=52815),$H$2:Q1793)</f>
        <v>#VALUE!</v>
      </c>
      <c r="W1794" s="15" t="e">
        <f>T1794/S1794</f>
        <v>#VALUE!</v>
      </c>
      <c r="X1794" s="15" t="e">
        <f>U1794/S1794</f>
        <v>#VALUE!</v>
      </c>
      <c r="Y1794" s="15" t="e">
        <f>V1794/S1794</f>
        <v>#VALUE!</v>
      </c>
      <c r="Z1794" t="s">
        <v>243</v>
      </c>
      <c r="AB1794" t="s">
        <v>244</v>
      </c>
      <c r="AC1794" s="7">
        <f>AC1792</f>
        <v>42901</v>
      </c>
      <c r="AD1794" t="s">
        <v>102</v>
      </c>
      <c r="AF1794" t="str">
        <f>"Cash From "&amp;AI1794</f>
        <v>Cash From Dividend from TIME - Mt - 22115</v>
      </c>
      <c r="AG1794" s="13" t="e">
        <f>R1794</f>
        <v>#VALUE!</v>
      </c>
      <c r="AI1794" t="str">
        <f t="shared" si="132"/>
        <v>Dividend from TIME - Mt - 22115</v>
      </c>
      <c r="AK1794" s="51"/>
      <c r="AL1794" s="47"/>
      <c r="AM1794" s="48"/>
      <c r="AN1794" s="48"/>
      <c r="AO1794" s="49"/>
      <c r="AP1794" s="52"/>
    </row>
    <row r="1795" spans="1:42" hidden="1" x14ac:dyDescent="0.35">
      <c r="A1795" t="s">
        <v>845</v>
      </c>
      <c r="B1795" t="s">
        <v>72</v>
      </c>
      <c r="C1795" t="s">
        <v>12</v>
      </c>
      <c r="D1795">
        <v>52815</v>
      </c>
      <c r="F1795" s="7">
        <v>42905</v>
      </c>
      <c r="G1795" t="s">
        <v>102</v>
      </c>
      <c r="H1795">
        <v>1.84</v>
      </c>
      <c r="J1795" t="s">
        <v>12</v>
      </c>
      <c r="K1795">
        <v>52815</v>
      </c>
      <c r="L1795" t="s">
        <v>15</v>
      </c>
      <c r="M1795" t="str">
        <f>M1793</f>
        <v>XPER</v>
      </c>
      <c r="N1795" s="12" t="s">
        <v>249</v>
      </c>
      <c r="R1795" s="13">
        <f>AP1791-R1791-R1793</f>
        <v>2.58</v>
      </c>
      <c r="S1795" t="e">
        <f t="shared" si="134"/>
        <v>#VALUE!</v>
      </c>
      <c r="T1795"/>
      <c r="U1795"/>
      <c r="V1795" t="e">
        <f>SUMPRODUCT(--($D$2:M1794=M1795), --($B$2:K1794=52815),$H$2:Q1794)</f>
        <v>#VALUE!</v>
      </c>
      <c r="W1795" s="15" t="e">
        <f>T1795/S1795</f>
        <v>#VALUE!</v>
      </c>
      <c r="X1795" s="15" t="e">
        <f>U1795/S1795</f>
        <v>#VALUE!</v>
      </c>
      <c r="Y1795" s="15" t="e">
        <f>V1795/S1795</f>
        <v>#VALUE!</v>
      </c>
      <c r="Z1795" t="s">
        <v>243</v>
      </c>
      <c r="AB1795" t="s">
        <v>244</v>
      </c>
      <c r="AC1795" s="7">
        <f>AC1793</f>
        <v>42900</v>
      </c>
      <c r="AD1795" t="s">
        <v>102</v>
      </c>
      <c r="AF1795" t="str">
        <f>"Cash From "&amp;AI1795</f>
        <v>Cash From Dividend from XPER - Mt - 52815</v>
      </c>
      <c r="AG1795" s="13">
        <f>R1795</f>
        <v>2.58</v>
      </c>
      <c r="AI1795" t="str">
        <f t="shared" si="132"/>
        <v>Dividend from XPER - Mt - 52815</v>
      </c>
      <c r="AK1795" s="18"/>
      <c r="AL1795" s="19"/>
      <c r="AM1795" s="20"/>
      <c r="AN1795" s="20"/>
      <c r="AO1795" s="21"/>
      <c r="AP1795" s="22"/>
    </row>
    <row r="1796" spans="1:42" hidden="1" x14ac:dyDescent="0.35">
      <c r="A1796" t="s">
        <v>845</v>
      </c>
      <c r="B1796" t="s">
        <v>72</v>
      </c>
      <c r="C1796" t="s">
        <v>12</v>
      </c>
      <c r="D1796">
        <v>52815</v>
      </c>
      <c r="F1796" s="7">
        <v>42905</v>
      </c>
      <c r="G1796" t="s">
        <v>587</v>
      </c>
      <c r="H1796">
        <v>-1.84</v>
      </c>
      <c r="J1796" t="s">
        <v>12</v>
      </c>
      <c r="K1796">
        <v>52815</v>
      </c>
      <c r="L1796" t="s">
        <v>15</v>
      </c>
      <c r="M1796" t="str">
        <f>M1793</f>
        <v>XPER</v>
      </c>
      <c r="S1796" t="e">
        <f t="shared" si="134"/>
        <v>#VALUE!</v>
      </c>
      <c r="T1796"/>
      <c r="U1796"/>
      <c r="V1796" t="e">
        <f>SUMPRODUCT(--($D$2:M1795=M1796), --($B$2:K1795=52815),$H$2:Q1795)</f>
        <v>#VALUE!</v>
      </c>
      <c r="W1796" s="15"/>
      <c r="X1796" s="15"/>
      <c r="Y1796" s="15"/>
      <c r="Z1796" t="s">
        <v>243</v>
      </c>
      <c r="AB1796" t="s">
        <v>244</v>
      </c>
      <c r="AC1796" s="7">
        <f>AC1793</f>
        <v>42900</v>
      </c>
      <c r="AD1796" t="str">
        <f>M1796&amp;" - "&amp;L1796&amp;" - "&amp;J1796&amp;" - "&amp;K1796</f>
        <v>XPER - Div - Mt - 52815</v>
      </c>
      <c r="AG1796" s="13">
        <f>-AG1795</f>
        <v>-2.58</v>
      </c>
      <c r="AI1796" t="str">
        <f t="shared" si="132"/>
        <v>Dividend from XPER - Mt - 52815</v>
      </c>
      <c r="AK1796" s="51"/>
      <c r="AL1796" s="47"/>
      <c r="AM1796" s="48"/>
      <c r="AN1796" s="48"/>
      <c r="AO1796" s="49"/>
      <c r="AP1796" s="52"/>
    </row>
    <row r="1797" spans="1:42" hidden="1" x14ac:dyDescent="0.35">
      <c r="A1797" t="s">
        <v>845</v>
      </c>
      <c r="B1797" t="s">
        <v>72</v>
      </c>
      <c r="C1797" t="s">
        <v>12</v>
      </c>
      <c r="D1797">
        <v>112414</v>
      </c>
      <c r="F1797" s="7">
        <v>42905</v>
      </c>
      <c r="G1797" t="s">
        <v>587</v>
      </c>
      <c r="H1797">
        <v>0</v>
      </c>
      <c r="J1797" t="s">
        <v>12</v>
      </c>
      <c r="K1797">
        <v>112414</v>
      </c>
      <c r="L1797" t="s">
        <v>15</v>
      </c>
      <c r="M1797" t="str">
        <f>M1796</f>
        <v>XPER</v>
      </c>
      <c r="N1797" s="12">
        <f>AL1796</f>
        <v>0</v>
      </c>
      <c r="O1797" s="12" t="e">
        <f>LEFT(N1797,(FIND(" ",N1797,1)-1))</f>
        <v>#VALUE!</v>
      </c>
      <c r="P1797" s="12" t="e">
        <f>_xlfn.NUMBERVALUE(O1797)=S1797</f>
        <v>#VALUE!</v>
      </c>
      <c r="S1797" t="e">
        <f t="shared" si="134"/>
        <v>#VALUE!</v>
      </c>
      <c r="T1797"/>
      <c r="U1797"/>
      <c r="V1797" t="e">
        <f>SUMPRODUCT(--($D$2:M1796=M1797), --($B$2:K1796=52815),$H$2:Q1796)</f>
        <v>#VALUE!</v>
      </c>
      <c r="W1797" s="15"/>
      <c r="X1797" s="15"/>
      <c r="Y1797" s="15"/>
      <c r="Z1797" t="s">
        <v>243</v>
      </c>
      <c r="AB1797" t="s">
        <v>244</v>
      </c>
      <c r="AC1797" s="7">
        <f>AC1796</f>
        <v>42900</v>
      </c>
      <c r="AD1797" t="str">
        <f>M1797&amp;" - "&amp;L1797&amp;" - "&amp;J1797&amp;" - "&amp;K1797</f>
        <v>XPER - Div - Mt - 112414</v>
      </c>
      <c r="AG1797" s="13">
        <f>-AG1796</f>
        <v>2.58</v>
      </c>
      <c r="AI1797" t="str">
        <f t="shared" si="132"/>
        <v>Dividend from XPER - Mt - 112414</v>
      </c>
      <c r="AK1797" s="18"/>
      <c r="AL1797" s="19"/>
      <c r="AM1797" s="20"/>
      <c r="AN1797" s="20"/>
      <c r="AO1797" s="21"/>
      <c r="AP1797" s="22"/>
    </row>
    <row r="1798" spans="1:42" hidden="1" x14ac:dyDescent="0.35">
      <c r="A1798" t="s">
        <v>845</v>
      </c>
      <c r="B1798" t="s">
        <v>72</v>
      </c>
      <c r="C1798" t="s">
        <v>12</v>
      </c>
      <c r="D1798">
        <v>112414</v>
      </c>
      <c r="F1798" s="7">
        <v>42905</v>
      </c>
      <c r="G1798" t="s">
        <v>102</v>
      </c>
      <c r="H1798">
        <v>0</v>
      </c>
      <c r="J1798" t="s">
        <v>12</v>
      </c>
      <c r="K1798">
        <v>112414</v>
      </c>
      <c r="L1798" t="s">
        <v>15</v>
      </c>
      <c r="M1798" t="s">
        <v>72</v>
      </c>
      <c r="N1798" s="12" t="s">
        <v>249</v>
      </c>
      <c r="R1798" s="13" t="e">
        <f>ROUND(IF(K1798=112414,W1798,IF(K1798=22115,X1798,Y1798))*AP1798,2)</f>
        <v>#VALUE!</v>
      </c>
      <c r="S1798" t="e">
        <f t="shared" si="134"/>
        <v>#VALUE!</v>
      </c>
      <c r="T1798"/>
      <c r="U1798"/>
      <c r="V1798" t="e">
        <f>SUMPRODUCT(--($D$2:M1797=M1798), --($B$2:K1797=52815),$H$2:Q1797)</f>
        <v>#VALUE!</v>
      </c>
      <c r="W1798" s="15" t="e">
        <f>T1798/S1798</f>
        <v>#VALUE!</v>
      </c>
      <c r="X1798" s="15" t="e">
        <f>U1798/S1798</f>
        <v>#VALUE!</v>
      </c>
      <c r="Y1798" s="15" t="e">
        <f>V1798/S1798</f>
        <v>#VALUE!</v>
      </c>
      <c r="Z1798" t="s">
        <v>243</v>
      </c>
      <c r="AB1798" t="s">
        <v>244</v>
      </c>
      <c r="AC1798" s="7">
        <f>AK1798</f>
        <v>42905</v>
      </c>
      <c r="AD1798" t="s">
        <v>102</v>
      </c>
      <c r="AF1798" t="str">
        <f>"Cash From "&amp;AI1798</f>
        <v>Cash From Dividend from STRA - Mt - 112414</v>
      </c>
      <c r="AG1798" s="13" t="e">
        <f>R1798</f>
        <v>#VALUE!</v>
      </c>
      <c r="AI1798" t="str">
        <f t="shared" si="132"/>
        <v>Dividend from STRA - Mt - 112414</v>
      </c>
      <c r="AK1798" s="51">
        <v>42905</v>
      </c>
      <c r="AL1798" s="47" t="s">
        <v>562</v>
      </c>
      <c r="AM1798" s="48" t="s">
        <v>328</v>
      </c>
      <c r="AN1798" s="48" t="s">
        <v>329</v>
      </c>
      <c r="AO1798" s="49" t="s">
        <v>329</v>
      </c>
      <c r="AP1798" s="52">
        <v>1.84</v>
      </c>
    </row>
    <row r="1799" spans="1:42" hidden="1" x14ac:dyDescent="0.35">
      <c r="A1799" t="s">
        <v>845</v>
      </c>
      <c r="B1799" t="s">
        <v>34</v>
      </c>
      <c r="C1799" t="s">
        <v>12</v>
      </c>
      <c r="D1799">
        <v>22115</v>
      </c>
      <c r="F1799" s="7">
        <v>42906</v>
      </c>
      <c r="G1799" t="s">
        <v>587</v>
      </c>
      <c r="H1799">
        <v>0</v>
      </c>
      <c r="J1799" t="s">
        <v>12</v>
      </c>
      <c r="K1799">
        <v>22115</v>
      </c>
      <c r="L1799" t="s">
        <v>15</v>
      </c>
      <c r="M1799" t="str">
        <f>M1796</f>
        <v>XPER</v>
      </c>
      <c r="S1799" t="e">
        <f t="shared" si="134"/>
        <v>#VALUE!</v>
      </c>
      <c r="T1799"/>
      <c r="U1799"/>
      <c r="V1799" t="e">
        <f>SUMPRODUCT(--($D$2:M1798=M1799), --($B$2:K1798=52815),$H$2:Q1798)</f>
        <v>#VALUE!</v>
      </c>
      <c r="W1799" s="15"/>
      <c r="X1799" s="15"/>
      <c r="Y1799" s="15"/>
      <c r="Z1799" t="s">
        <v>243</v>
      </c>
      <c r="AB1799" t="s">
        <v>244</v>
      </c>
      <c r="AC1799" s="7">
        <f>AC1796</f>
        <v>42900</v>
      </c>
      <c r="AD1799" t="str">
        <f>M1799&amp;" - "&amp;L1799&amp;" - "&amp;J1799&amp;" - "&amp;K1799</f>
        <v>XPER - Div - Mt - 22115</v>
      </c>
      <c r="AG1799" s="13" t="e">
        <f>-AG1798</f>
        <v>#VALUE!</v>
      </c>
      <c r="AI1799" t="str">
        <f t="shared" si="132"/>
        <v>Dividend from XPER - Mt - 22115</v>
      </c>
      <c r="AK1799" s="18"/>
      <c r="AL1799" s="19"/>
      <c r="AM1799" s="20"/>
      <c r="AN1799" s="20"/>
      <c r="AO1799" s="21"/>
      <c r="AP1799" s="22"/>
    </row>
    <row r="1800" spans="1:42" hidden="1" x14ac:dyDescent="0.35">
      <c r="A1800" t="s">
        <v>845</v>
      </c>
      <c r="B1800" t="s">
        <v>34</v>
      </c>
      <c r="C1800" t="s">
        <v>12</v>
      </c>
      <c r="D1800">
        <v>22115</v>
      </c>
      <c r="F1800" s="7">
        <v>42906</v>
      </c>
      <c r="G1800" t="s">
        <v>102</v>
      </c>
      <c r="H1800">
        <v>0</v>
      </c>
      <c r="J1800" t="s">
        <v>12</v>
      </c>
      <c r="K1800">
        <v>22115</v>
      </c>
      <c r="L1800" t="s">
        <v>15</v>
      </c>
      <c r="M1800" t="str">
        <f>M1798</f>
        <v>STRA</v>
      </c>
      <c r="N1800" s="12" t="s">
        <v>249</v>
      </c>
      <c r="R1800" s="13" t="e">
        <f>ROUND(IF(K1800=112414,W1800,IF(K1800=22115,X1800,Y1800))*AP1798,2)</f>
        <v>#VALUE!</v>
      </c>
      <c r="S1800" t="e">
        <f t="shared" si="134"/>
        <v>#VALUE!</v>
      </c>
      <c r="T1800"/>
      <c r="U1800"/>
      <c r="V1800" t="e">
        <f>SUMPRODUCT(--($D$2:M1799=M1800), --($B$2:K1799=52815),$H$2:Q1799)</f>
        <v>#VALUE!</v>
      </c>
      <c r="W1800" s="15" t="e">
        <f>T1800/S1800</f>
        <v>#VALUE!</v>
      </c>
      <c r="X1800" s="15" t="e">
        <f>U1800/S1800</f>
        <v>#VALUE!</v>
      </c>
      <c r="Y1800" s="15" t="e">
        <f>V1800/S1800</f>
        <v>#VALUE!</v>
      </c>
      <c r="Z1800" t="s">
        <v>243</v>
      </c>
      <c r="AB1800" t="s">
        <v>244</v>
      </c>
      <c r="AC1800" s="7">
        <f>AC1798</f>
        <v>42905</v>
      </c>
      <c r="AD1800" t="s">
        <v>102</v>
      </c>
      <c r="AF1800" t="str">
        <f>"Cash From "&amp;AI1800</f>
        <v>Cash From Dividend from STRA - Mt - 22115</v>
      </c>
      <c r="AG1800" s="13" t="e">
        <f>R1800</f>
        <v>#VALUE!</v>
      </c>
      <c r="AI1800" t="str">
        <f t="shared" si="132"/>
        <v>Dividend from STRA - Mt - 22115</v>
      </c>
      <c r="AK1800" s="51"/>
      <c r="AL1800" s="47"/>
      <c r="AM1800" s="48"/>
      <c r="AN1800" s="48"/>
      <c r="AO1800" s="49"/>
      <c r="AP1800" s="52"/>
    </row>
    <row r="1801" spans="1:42" hidden="1" x14ac:dyDescent="0.35">
      <c r="A1801" t="s">
        <v>845</v>
      </c>
      <c r="B1801" t="s">
        <v>34</v>
      </c>
      <c r="C1801" t="s">
        <v>12</v>
      </c>
      <c r="D1801">
        <v>52815</v>
      </c>
      <c r="F1801" s="7">
        <v>42906</v>
      </c>
      <c r="G1801" t="s">
        <v>102</v>
      </c>
      <c r="H1801">
        <v>3.19</v>
      </c>
      <c r="J1801" t="s">
        <v>12</v>
      </c>
      <c r="K1801">
        <v>52815</v>
      </c>
      <c r="L1801" t="s">
        <v>15</v>
      </c>
      <c r="M1801" t="str">
        <f>M1799</f>
        <v>XPER</v>
      </c>
      <c r="N1801" s="12" t="s">
        <v>249</v>
      </c>
      <c r="R1801" s="13">
        <f>AP1797-R1797-R1799</f>
        <v>0</v>
      </c>
      <c r="S1801" t="e">
        <f t="shared" si="134"/>
        <v>#VALUE!</v>
      </c>
      <c r="T1801"/>
      <c r="U1801"/>
      <c r="V1801" t="e">
        <f>SUMPRODUCT(--($D$2:M1800=M1801), --($B$2:K1800=52815),$H$2:Q1800)</f>
        <v>#VALUE!</v>
      </c>
      <c r="W1801" s="15" t="e">
        <f>T1801/S1801</f>
        <v>#VALUE!</v>
      </c>
      <c r="X1801" s="15" t="e">
        <f>U1801/S1801</f>
        <v>#VALUE!</v>
      </c>
      <c r="Y1801" s="15" t="e">
        <f>V1801/S1801</f>
        <v>#VALUE!</v>
      </c>
      <c r="Z1801" t="s">
        <v>243</v>
      </c>
      <c r="AB1801" t="s">
        <v>244</v>
      </c>
      <c r="AC1801" s="7">
        <f>AC1799</f>
        <v>42900</v>
      </c>
      <c r="AD1801" t="s">
        <v>102</v>
      </c>
      <c r="AF1801" t="str">
        <f>"Cash From "&amp;AI1801</f>
        <v>Cash From Dividend from XPER - Mt - 52815</v>
      </c>
      <c r="AG1801" s="13">
        <f>R1801</f>
        <v>0</v>
      </c>
      <c r="AI1801" t="str">
        <f t="shared" si="132"/>
        <v>Dividend from XPER - Mt - 52815</v>
      </c>
      <c r="AK1801" s="18"/>
      <c r="AL1801" s="19"/>
      <c r="AM1801" s="20"/>
      <c r="AN1801" s="20"/>
      <c r="AO1801" s="21"/>
      <c r="AP1801" s="22"/>
    </row>
    <row r="1802" spans="1:42" hidden="1" x14ac:dyDescent="0.35">
      <c r="A1802" t="s">
        <v>845</v>
      </c>
      <c r="B1802" t="s">
        <v>34</v>
      </c>
      <c r="C1802" t="s">
        <v>12</v>
      </c>
      <c r="D1802">
        <v>52815</v>
      </c>
      <c r="F1802" s="7">
        <v>42906</v>
      </c>
      <c r="G1802" t="s">
        <v>587</v>
      </c>
      <c r="H1802">
        <v>-3.19</v>
      </c>
      <c r="J1802" t="s">
        <v>12</v>
      </c>
      <c r="K1802">
        <v>52815</v>
      </c>
      <c r="L1802" t="s">
        <v>15</v>
      </c>
      <c r="M1802" t="str">
        <f>M1799</f>
        <v>XPER</v>
      </c>
      <c r="S1802" t="e">
        <f t="shared" si="134"/>
        <v>#VALUE!</v>
      </c>
      <c r="T1802"/>
      <c r="U1802"/>
      <c r="V1802" t="e">
        <f>SUMPRODUCT(--($D$2:M1801=M1802), --($B$2:K1801=52815),$H$2:Q1801)</f>
        <v>#VALUE!</v>
      </c>
      <c r="W1802" s="15"/>
      <c r="X1802" s="15"/>
      <c r="Y1802" s="15"/>
      <c r="Z1802" t="s">
        <v>243</v>
      </c>
      <c r="AB1802" t="s">
        <v>244</v>
      </c>
      <c r="AC1802" s="7">
        <f>AC1799</f>
        <v>42900</v>
      </c>
      <c r="AD1802" t="str">
        <f>M1802&amp;" - "&amp;L1802&amp;" - "&amp;J1802&amp;" - "&amp;K1802</f>
        <v>XPER - Div - Mt - 52815</v>
      </c>
      <c r="AG1802" s="13">
        <f>-AG1801</f>
        <v>0</v>
      </c>
      <c r="AI1802" t="str">
        <f t="shared" si="132"/>
        <v>Dividend from XPER - Mt - 52815</v>
      </c>
      <c r="AK1802" s="51"/>
      <c r="AL1802" s="47"/>
      <c r="AM1802" s="48"/>
      <c r="AN1802" s="48"/>
      <c r="AO1802" s="49"/>
      <c r="AP1802" s="52"/>
    </row>
    <row r="1803" spans="1:42" hidden="1" x14ac:dyDescent="0.35">
      <c r="A1803" t="s">
        <v>845</v>
      </c>
      <c r="B1803" t="s">
        <v>34</v>
      </c>
      <c r="C1803" t="s">
        <v>12</v>
      </c>
      <c r="D1803">
        <v>112414</v>
      </c>
      <c r="F1803" s="7">
        <v>42906</v>
      </c>
      <c r="G1803" t="s">
        <v>587</v>
      </c>
      <c r="H1803">
        <v>0</v>
      </c>
      <c r="J1803" t="s">
        <v>12</v>
      </c>
      <c r="K1803">
        <v>112414</v>
      </c>
      <c r="L1803" t="s">
        <v>15</v>
      </c>
      <c r="M1803" t="str">
        <f>M1802</f>
        <v>XPER</v>
      </c>
      <c r="N1803" s="12">
        <f>AL1802</f>
        <v>0</v>
      </c>
      <c r="O1803" s="12" t="e">
        <f>LEFT(N1803,(FIND(" ",N1803,1)-1))</f>
        <v>#VALUE!</v>
      </c>
      <c r="P1803" s="12" t="e">
        <f>_xlfn.NUMBERVALUE(O1803)=S1803</f>
        <v>#VALUE!</v>
      </c>
      <c r="S1803" t="e">
        <f t="shared" si="134"/>
        <v>#VALUE!</v>
      </c>
      <c r="T1803"/>
      <c r="U1803"/>
      <c r="V1803" t="e">
        <f>SUMPRODUCT(--($D$2:M1802=M1803), --($B$2:K1802=52815),$H$2:Q1802)</f>
        <v>#VALUE!</v>
      </c>
      <c r="W1803" s="15"/>
      <c r="X1803" s="15"/>
      <c r="Y1803" s="15"/>
      <c r="Z1803" t="s">
        <v>243</v>
      </c>
      <c r="AB1803" t="s">
        <v>244</v>
      </c>
      <c r="AC1803" s="7">
        <f>AC1802</f>
        <v>42900</v>
      </c>
      <c r="AD1803" t="str">
        <f>M1803&amp;" - "&amp;L1803&amp;" - "&amp;J1803&amp;" - "&amp;K1803</f>
        <v>XPER - Div - Mt - 112414</v>
      </c>
      <c r="AG1803" s="13">
        <f>-AG1802</f>
        <v>0</v>
      </c>
      <c r="AI1803" t="str">
        <f t="shared" si="132"/>
        <v>Dividend from XPER - Mt - 112414</v>
      </c>
      <c r="AK1803" s="18"/>
      <c r="AL1803" s="19"/>
      <c r="AM1803" s="20"/>
      <c r="AN1803" s="20"/>
      <c r="AO1803" s="21"/>
      <c r="AP1803" s="22"/>
    </row>
    <row r="1804" spans="1:42" hidden="1" x14ac:dyDescent="0.35">
      <c r="A1804" t="s">
        <v>845</v>
      </c>
      <c r="B1804" t="s">
        <v>34</v>
      </c>
      <c r="C1804" t="s">
        <v>12</v>
      </c>
      <c r="D1804">
        <v>112414</v>
      </c>
      <c r="F1804" s="7">
        <v>42906</v>
      </c>
      <c r="G1804" t="s">
        <v>102</v>
      </c>
      <c r="H1804">
        <v>0</v>
      </c>
      <c r="J1804" t="s">
        <v>12</v>
      </c>
      <c r="K1804">
        <v>112414</v>
      </c>
      <c r="L1804" t="s">
        <v>15</v>
      </c>
      <c r="M1804" t="s">
        <v>34</v>
      </c>
      <c r="N1804" s="12" t="s">
        <v>249</v>
      </c>
      <c r="R1804" s="13" t="e">
        <f>ROUND(IF(K1804=112414,W1804,IF(K1804=22115,X1804,Y1804))*AP1804,2)</f>
        <v>#VALUE!</v>
      </c>
      <c r="S1804" t="e">
        <f t="shared" si="134"/>
        <v>#VALUE!</v>
      </c>
      <c r="T1804"/>
      <c r="U1804"/>
      <c r="V1804" t="e">
        <f>SUMPRODUCT(--($D$2:M1803=M1804), --($B$2:K1803=52815),$H$2:Q1803)</f>
        <v>#VALUE!</v>
      </c>
      <c r="W1804" s="15" t="e">
        <f>T1804/S1804</f>
        <v>#VALUE!</v>
      </c>
      <c r="X1804" s="15" t="e">
        <f>U1804/S1804</f>
        <v>#VALUE!</v>
      </c>
      <c r="Y1804" s="15" t="e">
        <f>V1804/S1804</f>
        <v>#VALUE!</v>
      </c>
      <c r="Z1804" t="s">
        <v>243</v>
      </c>
      <c r="AB1804" t="s">
        <v>244</v>
      </c>
      <c r="AC1804" s="7">
        <f>AK1804</f>
        <v>42906</v>
      </c>
      <c r="AD1804" t="s">
        <v>102</v>
      </c>
      <c r="AF1804" t="str">
        <f>"Cash From "&amp;AI1804</f>
        <v>Cash From Dividend from GME - Mt - 112414</v>
      </c>
      <c r="AG1804" s="13" t="e">
        <f>R1804</f>
        <v>#VALUE!</v>
      </c>
      <c r="AI1804" t="str">
        <f t="shared" si="132"/>
        <v>Dividend from GME - Mt - 112414</v>
      </c>
      <c r="AK1804" s="51">
        <v>42906</v>
      </c>
      <c r="AL1804" s="47" t="s">
        <v>563</v>
      </c>
      <c r="AM1804" s="48" t="s">
        <v>328</v>
      </c>
      <c r="AN1804" s="48" t="s">
        <v>329</v>
      </c>
      <c r="AO1804" s="49" t="s">
        <v>329</v>
      </c>
      <c r="AP1804" s="52">
        <v>3.19</v>
      </c>
    </row>
    <row r="1805" spans="1:42" hidden="1" x14ac:dyDescent="0.35">
      <c r="A1805" t="s">
        <v>845</v>
      </c>
      <c r="B1805" t="s">
        <v>81</v>
      </c>
      <c r="C1805" t="s">
        <v>13</v>
      </c>
      <c r="D1805">
        <v>40716</v>
      </c>
      <c r="F1805" s="7">
        <v>42906</v>
      </c>
      <c r="G1805" t="s">
        <v>210</v>
      </c>
      <c r="H1805">
        <v>2.5499999999999998</v>
      </c>
      <c r="J1805" t="s">
        <v>13</v>
      </c>
      <c r="K1805">
        <v>40716</v>
      </c>
      <c r="L1805" t="s">
        <v>15</v>
      </c>
      <c r="M1805" t="s">
        <v>81</v>
      </c>
      <c r="N1805" s="12" t="s">
        <v>249</v>
      </c>
      <c r="O1805" s="12">
        <v>2.5499999999999998</v>
      </c>
      <c r="P1805" s="46">
        <v>42906</v>
      </c>
      <c r="S1805"/>
      <c r="T1805"/>
      <c r="U1805"/>
      <c r="V1805"/>
      <c r="W1805" s="15"/>
      <c r="X1805" s="15"/>
      <c r="Y1805" s="15"/>
      <c r="Z1805" t="s">
        <v>243</v>
      </c>
      <c r="AB1805" t="s">
        <v>244</v>
      </c>
      <c r="AC1805" s="7">
        <f>P1805</f>
        <v>42906</v>
      </c>
      <c r="AD1805" t="s">
        <v>210</v>
      </c>
      <c r="AF1805" t="str">
        <f>"Cash From "&amp;AI1805</f>
        <v>Cash From Dividend from ILG - Rh - 40716</v>
      </c>
      <c r="AG1805" s="13">
        <f>O1805</f>
        <v>2.5499999999999998</v>
      </c>
      <c r="AI1805" t="str">
        <f t="shared" si="132"/>
        <v>Dividend from ILG - Rh - 40716</v>
      </c>
      <c r="AK1805" s="18"/>
      <c r="AL1805" s="19"/>
      <c r="AM1805" s="20"/>
      <c r="AN1805" s="20"/>
      <c r="AO1805" s="21"/>
      <c r="AP1805" s="22">
        <v>2.58</v>
      </c>
    </row>
    <row r="1806" spans="1:42" hidden="1" x14ac:dyDescent="0.35">
      <c r="A1806" t="s">
        <v>845</v>
      </c>
      <c r="B1806" t="s">
        <v>81</v>
      </c>
      <c r="C1806" t="s">
        <v>13</v>
      </c>
      <c r="D1806">
        <v>40716</v>
      </c>
      <c r="F1806" s="7">
        <v>42906</v>
      </c>
      <c r="G1806" t="s">
        <v>587</v>
      </c>
      <c r="H1806">
        <v>-2.5499999999999998</v>
      </c>
      <c r="J1806" t="s">
        <v>13</v>
      </c>
      <c r="K1806">
        <v>40716</v>
      </c>
      <c r="L1806" t="s">
        <v>15</v>
      </c>
      <c r="M1806" t="str">
        <f>M1805</f>
        <v>ILG</v>
      </c>
      <c r="S1806"/>
      <c r="T1806"/>
      <c r="U1806"/>
      <c r="V1806"/>
      <c r="W1806" s="15"/>
      <c r="X1806" s="15"/>
      <c r="Y1806" s="15"/>
      <c r="Z1806" t="s">
        <v>243</v>
      </c>
      <c r="AB1806" t="s">
        <v>244</v>
      </c>
      <c r="AC1806" s="7">
        <f>AC1805</f>
        <v>42906</v>
      </c>
      <c r="AD1806" t="str">
        <f>M1806&amp;" - "&amp;L1806&amp;" - "&amp;J1806&amp;" - "&amp;K1806</f>
        <v>ILG - Div - Rh - 40716</v>
      </c>
      <c r="AG1806" s="13">
        <f>-AG1805</f>
        <v>-2.5499999999999998</v>
      </c>
      <c r="AI1806" t="str">
        <f t="shared" si="132"/>
        <v>Dividend from ILG - Rh - 40716</v>
      </c>
      <c r="AK1806" s="17"/>
      <c r="AL1806" s="17"/>
      <c r="AM1806" s="17"/>
      <c r="AN1806" s="17"/>
      <c r="AO1806" s="17"/>
      <c r="AP1806" s="17"/>
    </row>
    <row r="1807" spans="1:42" hidden="1" x14ac:dyDescent="0.35">
      <c r="A1807" t="s">
        <v>317</v>
      </c>
      <c r="C1807" t="s">
        <v>13</v>
      </c>
      <c r="F1807" s="7">
        <v>42908</v>
      </c>
      <c r="G1807" t="s">
        <v>101</v>
      </c>
      <c r="H1807">
        <v>35.049999999999997</v>
      </c>
      <c r="S1807"/>
      <c r="T1807"/>
      <c r="U1807"/>
      <c r="V1807"/>
      <c r="W1807" s="15"/>
      <c r="X1807" s="15"/>
      <c r="Y1807" s="15"/>
      <c r="Z1807" t="s">
        <v>243</v>
      </c>
      <c r="AB1807" t="s">
        <v>244</v>
      </c>
      <c r="AC1807" s="7">
        <f>AC1806</f>
        <v>42906</v>
      </c>
      <c r="AD1807" t="s">
        <v>101</v>
      </c>
      <c r="AG1807" s="13">
        <f>-AG1806</f>
        <v>2.5499999999999998</v>
      </c>
      <c r="AI1807" t="s">
        <v>318</v>
      </c>
      <c r="AK1807" s="35"/>
      <c r="AL1807" s="35"/>
      <c r="AM1807" s="35"/>
      <c r="AN1807" s="35"/>
      <c r="AO1807" s="35"/>
      <c r="AP1807" s="35"/>
    </row>
    <row r="1808" spans="1:42" hidden="1" x14ac:dyDescent="0.35">
      <c r="A1808" t="s">
        <v>317</v>
      </c>
      <c r="C1808" t="s">
        <v>13</v>
      </c>
      <c r="F1808" s="7">
        <v>42908</v>
      </c>
      <c r="G1808" t="s">
        <v>210</v>
      </c>
      <c r="H1808">
        <v>-35.049999999999997</v>
      </c>
      <c r="O1808" s="12">
        <v>35.049999999999997</v>
      </c>
      <c r="P1808" s="46">
        <v>42908</v>
      </c>
      <c r="S1808"/>
      <c r="T1808"/>
      <c r="U1808"/>
      <c r="V1808"/>
      <c r="W1808" s="15"/>
      <c r="X1808" s="15"/>
      <c r="Y1808" s="15"/>
      <c r="Z1808" t="s">
        <v>243</v>
      </c>
      <c r="AB1808" t="s">
        <v>244</v>
      </c>
      <c r="AC1808" s="7">
        <f>P1808</f>
        <v>42908</v>
      </c>
      <c r="AD1808" t="s">
        <v>210</v>
      </c>
      <c r="AF1808" t="s">
        <v>317</v>
      </c>
      <c r="AG1808" s="13">
        <f>-O1808</f>
        <v>-35.049999999999997</v>
      </c>
      <c r="AI1808" t="s">
        <v>318</v>
      </c>
      <c r="AK1808" s="17"/>
      <c r="AL1808" s="17"/>
      <c r="AM1808" s="17"/>
      <c r="AN1808" s="17"/>
      <c r="AO1808" s="17"/>
      <c r="AP1808" s="17"/>
    </row>
    <row r="1809" spans="1:42" hidden="1" x14ac:dyDescent="0.35">
      <c r="A1809" t="s">
        <v>317</v>
      </c>
      <c r="C1809" t="s">
        <v>12</v>
      </c>
      <c r="F1809" s="7">
        <v>42912</v>
      </c>
      <c r="G1809" t="s">
        <v>101</v>
      </c>
      <c r="H1809">
        <v>25.27</v>
      </c>
      <c r="S1809"/>
      <c r="T1809"/>
      <c r="U1809"/>
      <c r="V1809"/>
      <c r="W1809" s="15"/>
      <c r="X1809" s="15"/>
      <c r="Y1809" s="15"/>
      <c r="Z1809" t="s">
        <v>243</v>
      </c>
      <c r="AB1809" t="s">
        <v>244</v>
      </c>
      <c r="AC1809" s="7">
        <f>AC1808</f>
        <v>42908</v>
      </c>
      <c r="AD1809" t="s">
        <v>101</v>
      </c>
      <c r="AG1809" s="13">
        <f>-AG1808</f>
        <v>35.049999999999997</v>
      </c>
      <c r="AI1809" t="s">
        <v>318</v>
      </c>
      <c r="AK1809" s="18"/>
      <c r="AL1809" s="19"/>
      <c r="AM1809" s="20"/>
      <c r="AN1809" s="20"/>
      <c r="AO1809" s="21"/>
      <c r="AP1809" s="22"/>
    </row>
    <row r="1810" spans="1:42" hidden="1" x14ac:dyDescent="0.35">
      <c r="A1810" t="s">
        <v>317</v>
      </c>
      <c r="C1810" t="s">
        <v>12</v>
      </c>
      <c r="F1810" s="7">
        <v>42912</v>
      </c>
      <c r="G1810" t="s">
        <v>102</v>
      </c>
      <c r="H1810">
        <v>-25.27</v>
      </c>
      <c r="S1810"/>
      <c r="T1810"/>
      <c r="U1810"/>
      <c r="V1810"/>
      <c r="W1810" s="15"/>
      <c r="X1810" s="15"/>
      <c r="Y1810" s="15"/>
      <c r="Z1810" t="s">
        <v>243</v>
      </c>
      <c r="AB1810" t="s">
        <v>244</v>
      </c>
      <c r="AC1810" s="7">
        <f>AK1810</f>
        <v>42912</v>
      </c>
      <c r="AD1810" t="s">
        <v>102</v>
      </c>
      <c r="AF1810" t="s">
        <v>317</v>
      </c>
      <c r="AG1810" s="13">
        <f>AP1810</f>
        <v>-25.27</v>
      </c>
      <c r="AI1810" t="s">
        <v>318</v>
      </c>
      <c r="AK1810" s="51">
        <v>42912</v>
      </c>
      <c r="AL1810" s="47" t="s">
        <v>344</v>
      </c>
      <c r="AM1810" s="48" t="s">
        <v>345</v>
      </c>
      <c r="AN1810" s="48" t="s">
        <v>329</v>
      </c>
      <c r="AO1810" s="49" t="s">
        <v>329</v>
      </c>
      <c r="AP1810" s="52">
        <v>-25.27</v>
      </c>
    </row>
    <row r="1811" spans="1:42" hidden="1" x14ac:dyDescent="0.35">
      <c r="A1811" t="s">
        <v>317</v>
      </c>
      <c r="C1811" t="s">
        <v>13</v>
      </c>
      <c r="F1811" s="7">
        <v>42914</v>
      </c>
      <c r="G1811" t="s">
        <v>101</v>
      </c>
      <c r="H1811">
        <v>2.5499999999999998</v>
      </c>
      <c r="S1811"/>
      <c r="T1811"/>
      <c r="U1811"/>
      <c r="V1811"/>
      <c r="W1811" s="15"/>
      <c r="X1811" s="15"/>
      <c r="Y1811" s="15"/>
      <c r="Z1811" t="s">
        <v>243</v>
      </c>
      <c r="AB1811" t="s">
        <v>244</v>
      </c>
      <c r="AC1811" s="7">
        <f>AC1810</f>
        <v>42912</v>
      </c>
      <c r="AD1811" t="s">
        <v>101</v>
      </c>
      <c r="AG1811" s="13">
        <f>-AG1810</f>
        <v>25.27</v>
      </c>
      <c r="AI1811" t="s">
        <v>318</v>
      </c>
      <c r="AK1811" s="35"/>
      <c r="AL1811" s="35"/>
      <c r="AM1811" s="35"/>
      <c r="AN1811" s="35"/>
      <c r="AO1811" s="35"/>
      <c r="AP1811" s="35"/>
    </row>
    <row r="1812" spans="1:42" hidden="1" x14ac:dyDescent="0.35">
      <c r="A1812" t="s">
        <v>317</v>
      </c>
      <c r="C1812" t="s">
        <v>13</v>
      </c>
      <c r="F1812" s="7">
        <v>42914</v>
      </c>
      <c r="G1812" t="s">
        <v>210</v>
      </c>
      <c r="H1812">
        <v>-2.5499999999999998</v>
      </c>
      <c r="O1812" s="12">
        <v>2.5499999999999998</v>
      </c>
      <c r="P1812" s="46">
        <v>42914</v>
      </c>
      <c r="S1812"/>
      <c r="T1812"/>
      <c r="U1812"/>
      <c r="V1812"/>
      <c r="W1812" s="15"/>
      <c r="X1812" s="15"/>
      <c r="Y1812" s="15"/>
      <c r="Z1812" t="s">
        <v>243</v>
      </c>
      <c r="AB1812" t="s">
        <v>244</v>
      </c>
      <c r="AC1812" s="7">
        <f>P1812</f>
        <v>42914</v>
      </c>
      <c r="AD1812" t="s">
        <v>210</v>
      </c>
      <c r="AF1812" t="s">
        <v>317</v>
      </c>
      <c r="AG1812" s="13">
        <f>-O1812</f>
        <v>-2.5499999999999998</v>
      </c>
      <c r="AI1812" t="s">
        <v>318</v>
      </c>
      <c r="AK1812" s="17"/>
      <c r="AL1812" s="17"/>
      <c r="AM1812" s="17"/>
      <c r="AN1812" s="17"/>
      <c r="AO1812" s="17"/>
      <c r="AP1812" s="17"/>
    </row>
    <row r="1813" spans="1:42" hidden="1" x14ac:dyDescent="0.35">
      <c r="A1813" t="s">
        <v>845</v>
      </c>
      <c r="B1813" t="s">
        <v>58</v>
      </c>
      <c r="C1813" t="s">
        <v>12</v>
      </c>
      <c r="D1813">
        <v>22115</v>
      </c>
      <c r="F1813" s="7">
        <v>42914</v>
      </c>
      <c r="G1813" t="s">
        <v>587</v>
      </c>
      <c r="H1813">
        <v>0</v>
      </c>
      <c r="J1813" t="s">
        <v>12</v>
      </c>
      <c r="K1813">
        <v>22115</v>
      </c>
      <c r="L1813" t="s">
        <v>15</v>
      </c>
      <c r="M1813">
        <f>M1810</f>
        <v>0</v>
      </c>
      <c r="S1813" t="e">
        <f t="shared" ref="S1813:S1836" si="135">SUM(T1813:V1813)</f>
        <v>#VALUE!</v>
      </c>
      <c r="T1813"/>
      <c r="U1813"/>
      <c r="V1813" t="e">
        <f>SUMPRODUCT(--($D$2:M1812=M1813), --($B$2:K1812=52815),$H$2:Q1812)</f>
        <v>#VALUE!</v>
      </c>
      <c r="W1813" s="15"/>
      <c r="X1813" s="15"/>
      <c r="Y1813" s="15"/>
      <c r="Z1813" t="s">
        <v>243</v>
      </c>
      <c r="AB1813" t="s">
        <v>244</v>
      </c>
      <c r="AC1813" s="7">
        <f>AC1810</f>
        <v>42912</v>
      </c>
      <c r="AD1813" t="str">
        <f>M1813&amp;" - "&amp;L1813&amp;" - "&amp;J1813&amp;" - "&amp;K1813</f>
        <v>0 - Div - Mt - 22115</v>
      </c>
      <c r="AG1813" s="13">
        <f>-AG1812</f>
        <v>2.5499999999999998</v>
      </c>
      <c r="AI1813" t="str">
        <f t="shared" ref="AI1813:AI1836" si="136">"Dividend from "&amp;M1813&amp;" - "&amp;J1813&amp;" - "&amp;K1813</f>
        <v>Dividend from 0 - Mt - 22115</v>
      </c>
      <c r="AK1813" s="18"/>
      <c r="AL1813" s="19"/>
      <c r="AM1813" s="20"/>
      <c r="AN1813" s="20"/>
      <c r="AO1813" s="21"/>
      <c r="AP1813" s="22"/>
    </row>
    <row r="1814" spans="1:42" hidden="1" x14ac:dyDescent="0.35">
      <c r="A1814" t="s">
        <v>845</v>
      </c>
      <c r="B1814" t="s">
        <v>58</v>
      </c>
      <c r="C1814" t="s">
        <v>12</v>
      </c>
      <c r="D1814">
        <v>22115</v>
      </c>
      <c r="F1814" s="7">
        <v>42914</v>
      </c>
      <c r="G1814" t="s">
        <v>102</v>
      </c>
      <c r="H1814">
        <v>0</v>
      </c>
      <c r="J1814" t="s">
        <v>12</v>
      </c>
      <c r="K1814">
        <v>22115</v>
      </c>
      <c r="L1814" t="s">
        <v>15</v>
      </c>
      <c r="M1814">
        <f>M1812</f>
        <v>0</v>
      </c>
      <c r="N1814" s="12" t="s">
        <v>249</v>
      </c>
      <c r="R1814" s="13" t="e">
        <f>ROUND(IF(K1814=112414,W1814,IF(K1814=22115,X1814,Y1814))*AP1812,2)</f>
        <v>#VALUE!</v>
      </c>
      <c r="S1814" t="e">
        <f t="shared" si="135"/>
        <v>#VALUE!</v>
      </c>
      <c r="T1814"/>
      <c r="U1814"/>
      <c r="V1814" t="e">
        <f>SUMPRODUCT(--($D$2:M1813=M1814), --($B$2:K1813=52815),$H$2:Q1813)</f>
        <v>#VALUE!</v>
      </c>
      <c r="W1814" s="15" t="e">
        <f>T1814/S1814</f>
        <v>#VALUE!</v>
      </c>
      <c r="X1814" s="15" t="e">
        <f>U1814/S1814</f>
        <v>#VALUE!</v>
      </c>
      <c r="Y1814" s="15" t="e">
        <f>V1814/S1814</f>
        <v>#VALUE!</v>
      </c>
      <c r="Z1814" t="s">
        <v>243</v>
      </c>
      <c r="AB1814" t="s">
        <v>244</v>
      </c>
      <c r="AC1814" s="7">
        <f>AC1812</f>
        <v>42914</v>
      </c>
      <c r="AD1814" t="s">
        <v>102</v>
      </c>
      <c r="AF1814" t="str">
        <f>"Cash From "&amp;AI1814</f>
        <v>Cash From Dividend from 0 - Mt - 22115</v>
      </c>
      <c r="AG1814" s="13" t="e">
        <f>R1814</f>
        <v>#VALUE!</v>
      </c>
      <c r="AI1814" t="str">
        <f t="shared" si="136"/>
        <v>Dividend from 0 - Mt - 22115</v>
      </c>
      <c r="AK1814" s="51"/>
      <c r="AL1814" s="47"/>
      <c r="AM1814" s="48"/>
      <c r="AN1814" s="48"/>
      <c r="AO1814" s="49"/>
      <c r="AP1814" s="52"/>
    </row>
    <row r="1815" spans="1:42" hidden="1" x14ac:dyDescent="0.35">
      <c r="A1815" t="s">
        <v>845</v>
      </c>
      <c r="B1815" t="s">
        <v>58</v>
      </c>
      <c r="C1815" t="s">
        <v>12</v>
      </c>
      <c r="D1815">
        <v>52815</v>
      </c>
      <c r="F1815" s="7">
        <v>42914</v>
      </c>
      <c r="G1815" t="s">
        <v>102</v>
      </c>
      <c r="H1815">
        <v>2.0099999999999998</v>
      </c>
      <c r="J1815" t="s">
        <v>12</v>
      </c>
      <c r="K1815">
        <v>52815</v>
      </c>
      <c r="L1815" t="s">
        <v>15</v>
      </c>
      <c r="M1815">
        <f>M1813</f>
        <v>0</v>
      </c>
      <c r="N1815" s="12" t="s">
        <v>249</v>
      </c>
      <c r="R1815" s="13">
        <f>AP1811-R1811-R1813</f>
        <v>0</v>
      </c>
      <c r="S1815" t="e">
        <f t="shared" si="135"/>
        <v>#VALUE!</v>
      </c>
      <c r="T1815"/>
      <c r="U1815"/>
      <c r="V1815" t="e">
        <f>SUMPRODUCT(--($D$2:M1814=M1815), --($B$2:K1814=52815),$H$2:Q1814)</f>
        <v>#VALUE!</v>
      </c>
      <c r="W1815" s="15" t="e">
        <f>T1815/S1815</f>
        <v>#VALUE!</v>
      </c>
      <c r="X1815" s="15" t="e">
        <f>U1815/S1815</f>
        <v>#VALUE!</v>
      </c>
      <c r="Y1815" s="15" t="e">
        <f>V1815/S1815</f>
        <v>#VALUE!</v>
      </c>
      <c r="Z1815" t="s">
        <v>243</v>
      </c>
      <c r="AB1815" t="s">
        <v>244</v>
      </c>
      <c r="AC1815" s="7">
        <f>AC1813</f>
        <v>42912</v>
      </c>
      <c r="AD1815" t="s">
        <v>102</v>
      </c>
      <c r="AF1815" t="str">
        <f>"Cash From "&amp;AI1815</f>
        <v>Cash From Dividend from 0 - Mt - 52815</v>
      </c>
      <c r="AG1815" s="13">
        <f>R1815</f>
        <v>0</v>
      </c>
      <c r="AI1815" t="str">
        <f t="shared" si="136"/>
        <v>Dividend from 0 - Mt - 52815</v>
      </c>
      <c r="AK1815" s="51"/>
      <c r="AL1815" s="47"/>
      <c r="AM1815" s="48"/>
      <c r="AN1815" s="48"/>
      <c r="AO1815" s="49"/>
      <c r="AP1815" s="52"/>
    </row>
    <row r="1816" spans="1:42" hidden="1" x14ac:dyDescent="0.35">
      <c r="A1816" t="s">
        <v>845</v>
      </c>
      <c r="B1816" t="s">
        <v>58</v>
      </c>
      <c r="C1816" t="s">
        <v>12</v>
      </c>
      <c r="D1816">
        <v>52815</v>
      </c>
      <c r="F1816" s="7">
        <v>42914</v>
      </c>
      <c r="G1816" t="s">
        <v>587</v>
      </c>
      <c r="H1816">
        <v>-2.0099999999999998</v>
      </c>
      <c r="J1816" t="s">
        <v>12</v>
      </c>
      <c r="K1816">
        <v>52815</v>
      </c>
      <c r="L1816" t="s">
        <v>15</v>
      </c>
      <c r="M1816">
        <f>M1813</f>
        <v>0</v>
      </c>
      <c r="S1816" t="e">
        <f t="shared" si="135"/>
        <v>#VALUE!</v>
      </c>
      <c r="T1816"/>
      <c r="U1816"/>
      <c r="V1816" t="e">
        <f>SUMPRODUCT(--($D$2:M1815=M1816), --($B$2:K1815=52815),$H$2:Q1815)</f>
        <v>#VALUE!</v>
      </c>
      <c r="W1816" s="15"/>
      <c r="X1816" s="15"/>
      <c r="Y1816" s="15"/>
      <c r="Z1816" t="s">
        <v>243</v>
      </c>
      <c r="AB1816" t="s">
        <v>244</v>
      </c>
      <c r="AC1816" s="7">
        <f>AC1813</f>
        <v>42912</v>
      </c>
      <c r="AD1816" t="str">
        <f>M1816&amp;" - "&amp;L1816&amp;" - "&amp;J1816&amp;" - "&amp;K1816</f>
        <v>0 - Div - Mt - 52815</v>
      </c>
      <c r="AG1816" s="13">
        <f>-AG1815</f>
        <v>0</v>
      </c>
      <c r="AI1816" t="str">
        <f t="shared" si="136"/>
        <v>Dividend from 0 - Mt - 52815</v>
      </c>
      <c r="AK1816" s="51"/>
      <c r="AL1816" s="47"/>
      <c r="AM1816" s="48"/>
      <c r="AN1816" s="48"/>
      <c r="AO1816" s="49"/>
      <c r="AP1816" s="52"/>
    </row>
    <row r="1817" spans="1:42" hidden="1" x14ac:dyDescent="0.35">
      <c r="A1817" t="s">
        <v>845</v>
      </c>
      <c r="B1817" t="s">
        <v>58</v>
      </c>
      <c r="C1817" t="s">
        <v>12</v>
      </c>
      <c r="D1817">
        <v>112414</v>
      </c>
      <c r="F1817" s="7">
        <v>42914</v>
      </c>
      <c r="G1817" t="s">
        <v>587</v>
      </c>
      <c r="H1817">
        <v>0</v>
      </c>
      <c r="J1817" t="s">
        <v>12</v>
      </c>
      <c r="K1817">
        <v>112414</v>
      </c>
      <c r="L1817" t="s">
        <v>15</v>
      </c>
      <c r="M1817">
        <f>M1816</f>
        <v>0</v>
      </c>
      <c r="N1817" s="12">
        <f>AL1816</f>
        <v>0</v>
      </c>
      <c r="O1817" s="12" t="e">
        <f>LEFT(N1817,(FIND(" ",N1817,1)-1))</f>
        <v>#VALUE!</v>
      </c>
      <c r="P1817" s="12" t="e">
        <f>_xlfn.NUMBERVALUE(O1817)=S1817</f>
        <v>#VALUE!</v>
      </c>
      <c r="S1817" t="e">
        <f t="shared" si="135"/>
        <v>#VALUE!</v>
      </c>
      <c r="T1817"/>
      <c r="U1817"/>
      <c r="V1817" t="e">
        <f>SUMPRODUCT(--($D$2:M1816=M1817), --($B$2:K1816=52815),$H$2:Q1816)</f>
        <v>#VALUE!</v>
      </c>
      <c r="W1817" s="15"/>
      <c r="X1817" s="15"/>
      <c r="Y1817" s="15"/>
      <c r="Z1817" t="s">
        <v>243</v>
      </c>
      <c r="AB1817" t="s">
        <v>244</v>
      </c>
      <c r="AC1817" s="7">
        <f>AC1816</f>
        <v>42912</v>
      </c>
      <c r="AD1817" t="str">
        <f>M1817&amp;" - "&amp;L1817&amp;" - "&amp;J1817&amp;" - "&amp;K1817</f>
        <v>0 - Div - Mt - 112414</v>
      </c>
      <c r="AG1817" s="13">
        <f>-AG1816</f>
        <v>0</v>
      </c>
      <c r="AI1817" t="str">
        <f t="shared" si="136"/>
        <v>Dividend from 0 - Mt - 112414</v>
      </c>
      <c r="AK1817" s="18"/>
      <c r="AL1817" s="19"/>
      <c r="AM1817" s="20"/>
      <c r="AN1817" s="20"/>
      <c r="AO1817" s="21"/>
      <c r="AP1817" s="22"/>
    </row>
    <row r="1818" spans="1:42" hidden="1" x14ac:dyDescent="0.35">
      <c r="A1818" t="s">
        <v>845</v>
      </c>
      <c r="B1818" t="s">
        <v>58</v>
      </c>
      <c r="C1818" t="s">
        <v>12</v>
      </c>
      <c r="D1818">
        <v>112414</v>
      </c>
      <c r="F1818" s="7">
        <v>42914</v>
      </c>
      <c r="G1818" t="s">
        <v>102</v>
      </c>
      <c r="H1818">
        <v>0</v>
      </c>
      <c r="J1818" t="s">
        <v>12</v>
      </c>
      <c r="K1818">
        <v>112414</v>
      </c>
      <c r="L1818" t="s">
        <v>15</v>
      </c>
      <c r="M1818" t="s">
        <v>58</v>
      </c>
      <c r="N1818" s="12" t="s">
        <v>249</v>
      </c>
      <c r="R1818" s="13" t="e">
        <f>ROUND(IF(K1818=112414,W1818,IF(K1818=22115,X1818,Y1818))*AP1818,2)</f>
        <v>#VALUE!</v>
      </c>
      <c r="S1818" t="e">
        <f t="shared" si="135"/>
        <v>#VALUE!</v>
      </c>
      <c r="T1818"/>
      <c r="U1818"/>
      <c r="V1818" t="e">
        <f>SUMPRODUCT(--($D$2:M1817=M1818), --($B$2:K1817=52815),$H$2:Q1817)</f>
        <v>#VALUE!</v>
      </c>
      <c r="W1818" s="15" t="e">
        <f>T1818/S1818</f>
        <v>#VALUE!</v>
      </c>
      <c r="X1818" s="15" t="e">
        <f>U1818/S1818</f>
        <v>#VALUE!</v>
      </c>
      <c r="Y1818" s="15" t="e">
        <f>V1818/S1818</f>
        <v>#VALUE!</v>
      </c>
      <c r="Z1818" t="s">
        <v>243</v>
      </c>
      <c r="AB1818" t="s">
        <v>244</v>
      </c>
      <c r="AC1818" s="7">
        <f>AK1818</f>
        <v>42914</v>
      </c>
      <c r="AD1818" t="s">
        <v>102</v>
      </c>
      <c r="AF1818" t="str">
        <f>"Cash From "&amp;AI1818</f>
        <v>Cash From Dividend from MTEX - Mt - 112414</v>
      </c>
      <c r="AG1818" s="13" t="e">
        <f>R1818</f>
        <v>#VALUE!</v>
      </c>
      <c r="AI1818" t="str">
        <f t="shared" si="136"/>
        <v>Dividend from MTEX - Mt - 112414</v>
      </c>
      <c r="AK1818" s="51">
        <v>42914</v>
      </c>
      <c r="AL1818" s="47" t="s">
        <v>564</v>
      </c>
      <c r="AM1818" s="48" t="s">
        <v>328</v>
      </c>
      <c r="AN1818" s="48" t="s">
        <v>329</v>
      </c>
      <c r="AO1818" s="49" t="s">
        <v>329</v>
      </c>
      <c r="AP1818" s="52">
        <v>2.0099999999999998</v>
      </c>
    </row>
    <row r="1819" spans="1:42" hidden="1" x14ac:dyDescent="0.35">
      <c r="A1819" t="s">
        <v>845</v>
      </c>
      <c r="B1819" t="s">
        <v>65</v>
      </c>
      <c r="C1819" t="s">
        <v>12</v>
      </c>
      <c r="D1819">
        <v>22115</v>
      </c>
      <c r="F1819" s="7">
        <v>42915</v>
      </c>
      <c r="G1819" t="s">
        <v>587</v>
      </c>
      <c r="H1819">
        <v>0</v>
      </c>
      <c r="J1819" t="s">
        <v>12</v>
      </c>
      <c r="K1819">
        <v>22115</v>
      </c>
      <c r="L1819" t="s">
        <v>15</v>
      </c>
      <c r="M1819">
        <f>M1816</f>
        <v>0</v>
      </c>
      <c r="S1819" t="e">
        <f t="shared" si="135"/>
        <v>#VALUE!</v>
      </c>
      <c r="T1819"/>
      <c r="U1819"/>
      <c r="V1819" t="e">
        <f>SUMPRODUCT(--($D$2:M1818=M1819), --($B$2:K1818=52815),$H$2:Q1818)</f>
        <v>#VALUE!</v>
      </c>
      <c r="W1819" s="15"/>
      <c r="X1819" s="15"/>
      <c r="Y1819" s="15"/>
      <c r="Z1819" t="s">
        <v>243</v>
      </c>
      <c r="AB1819" t="s">
        <v>244</v>
      </c>
      <c r="AC1819" s="7">
        <f>AC1816</f>
        <v>42912</v>
      </c>
      <c r="AD1819" t="str">
        <f>M1819&amp;" - "&amp;L1819&amp;" - "&amp;J1819&amp;" - "&amp;K1819</f>
        <v>0 - Div - Mt - 22115</v>
      </c>
      <c r="AG1819" s="13" t="e">
        <f>-AG1818</f>
        <v>#VALUE!</v>
      </c>
      <c r="AI1819" t="str">
        <f t="shared" si="136"/>
        <v>Dividend from 0 - Mt - 22115</v>
      </c>
      <c r="AK1819" s="51"/>
      <c r="AL1819" s="47"/>
      <c r="AM1819" s="48"/>
      <c r="AN1819" s="48"/>
      <c r="AO1819" s="49"/>
      <c r="AP1819" s="52"/>
    </row>
    <row r="1820" spans="1:42" hidden="1" x14ac:dyDescent="0.35">
      <c r="A1820" t="s">
        <v>845</v>
      </c>
      <c r="B1820" t="s">
        <v>65</v>
      </c>
      <c r="C1820" t="s">
        <v>12</v>
      </c>
      <c r="D1820">
        <v>22115</v>
      </c>
      <c r="F1820" s="7">
        <v>42915</v>
      </c>
      <c r="G1820" t="s">
        <v>102</v>
      </c>
      <c r="H1820">
        <v>0</v>
      </c>
      <c r="J1820" t="s">
        <v>12</v>
      </c>
      <c r="K1820">
        <v>22115</v>
      </c>
      <c r="L1820" t="s">
        <v>15</v>
      </c>
      <c r="M1820" t="str">
        <f>M1818</f>
        <v>MTEX</v>
      </c>
      <c r="N1820" s="12" t="s">
        <v>249</v>
      </c>
      <c r="R1820" s="13" t="e">
        <f>ROUND(IF(K1820=112414,W1820,IF(K1820=22115,X1820,Y1820))*AP1818,2)</f>
        <v>#VALUE!</v>
      </c>
      <c r="S1820" t="e">
        <f t="shared" si="135"/>
        <v>#VALUE!</v>
      </c>
      <c r="T1820"/>
      <c r="U1820"/>
      <c r="V1820" t="e">
        <f>SUMPRODUCT(--($D$2:M1819=M1820), --($B$2:K1819=52815),$H$2:Q1819)</f>
        <v>#VALUE!</v>
      </c>
      <c r="W1820" s="15" t="e">
        <f>T1820/S1820</f>
        <v>#VALUE!</v>
      </c>
      <c r="X1820" s="15" t="e">
        <f>U1820/S1820</f>
        <v>#VALUE!</v>
      </c>
      <c r="Y1820" s="15" t="e">
        <f>V1820/S1820</f>
        <v>#VALUE!</v>
      </c>
      <c r="Z1820" t="s">
        <v>243</v>
      </c>
      <c r="AB1820" t="s">
        <v>244</v>
      </c>
      <c r="AC1820" s="7">
        <f>AC1818</f>
        <v>42914</v>
      </c>
      <c r="AD1820" t="s">
        <v>102</v>
      </c>
      <c r="AF1820" t="str">
        <f>"Cash From "&amp;AI1820</f>
        <v>Cash From Dividend from MTEX - Mt - 22115</v>
      </c>
      <c r="AG1820" s="13" t="e">
        <f>R1820</f>
        <v>#VALUE!</v>
      </c>
      <c r="AI1820" t="str">
        <f t="shared" si="136"/>
        <v>Dividend from MTEX - Mt - 22115</v>
      </c>
      <c r="AK1820" s="51"/>
      <c r="AL1820" s="47"/>
      <c r="AM1820" s="48"/>
      <c r="AN1820" s="48"/>
      <c r="AO1820" s="49"/>
      <c r="AP1820" s="52"/>
    </row>
    <row r="1821" spans="1:42" hidden="1" x14ac:dyDescent="0.35">
      <c r="A1821" t="s">
        <v>845</v>
      </c>
      <c r="B1821" t="s">
        <v>65</v>
      </c>
      <c r="C1821" t="s">
        <v>12</v>
      </c>
      <c r="D1821">
        <v>52815</v>
      </c>
      <c r="F1821" s="7">
        <v>42915</v>
      </c>
      <c r="G1821" t="s">
        <v>102</v>
      </c>
      <c r="H1821">
        <v>1.56</v>
      </c>
      <c r="J1821" t="s">
        <v>12</v>
      </c>
      <c r="K1821">
        <v>52815</v>
      </c>
      <c r="L1821" t="s">
        <v>15</v>
      </c>
      <c r="M1821">
        <f>M1819</f>
        <v>0</v>
      </c>
      <c r="N1821" s="12" t="s">
        <v>249</v>
      </c>
      <c r="R1821" s="13">
        <f>AP1817-R1817-R1819</f>
        <v>0</v>
      </c>
      <c r="S1821" t="e">
        <f t="shared" si="135"/>
        <v>#VALUE!</v>
      </c>
      <c r="T1821"/>
      <c r="U1821"/>
      <c r="V1821" t="e">
        <f>SUMPRODUCT(--($D$2:M1820=M1821), --($B$2:K1820=52815),$H$2:Q1820)</f>
        <v>#VALUE!</v>
      </c>
      <c r="W1821" s="15" t="e">
        <f>T1821/S1821</f>
        <v>#VALUE!</v>
      </c>
      <c r="X1821" s="15" t="e">
        <f>U1821/S1821</f>
        <v>#VALUE!</v>
      </c>
      <c r="Y1821" s="15" t="e">
        <f>V1821/S1821</f>
        <v>#VALUE!</v>
      </c>
      <c r="Z1821" t="s">
        <v>243</v>
      </c>
      <c r="AB1821" t="s">
        <v>244</v>
      </c>
      <c r="AC1821" s="7">
        <f>AC1819</f>
        <v>42912</v>
      </c>
      <c r="AD1821" t="s">
        <v>102</v>
      </c>
      <c r="AF1821" t="str">
        <f>"Cash From "&amp;AI1821</f>
        <v>Cash From Dividend from 0 - Mt - 52815</v>
      </c>
      <c r="AG1821" s="13">
        <f>R1821</f>
        <v>0</v>
      </c>
      <c r="AI1821" t="str">
        <f t="shared" si="136"/>
        <v>Dividend from 0 - Mt - 52815</v>
      </c>
      <c r="AK1821" s="18"/>
      <c r="AL1821" s="19"/>
      <c r="AM1821" s="20"/>
      <c r="AN1821" s="20"/>
      <c r="AO1821" s="21"/>
      <c r="AP1821" s="22"/>
    </row>
    <row r="1822" spans="1:42" hidden="1" x14ac:dyDescent="0.35">
      <c r="A1822" t="s">
        <v>845</v>
      </c>
      <c r="B1822" t="s">
        <v>65</v>
      </c>
      <c r="C1822" t="s">
        <v>12</v>
      </c>
      <c r="D1822">
        <v>52815</v>
      </c>
      <c r="F1822" s="7">
        <v>42915</v>
      </c>
      <c r="G1822" t="s">
        <v>587</v>
      </c>
      <c r="H1822">
        <v>-1.56</v>
      </c>
      <c r="J1822" t="s">
        <v>12</v>
      </c>
      <c r="K1822">
        <v>52815</v>
      </c>
      <c r="L1822" t="s">
        <v>15</v>
      </c>
      <c r="M1822">
        <f>M1819</f>
        <v>0</v>
      </c>
      <c r="S1822" t="e">
        <f t="shared" si="135"/>
        <v>#VALUE!</v>
      </c>
      <c r="T1822"/>
      <c r="U1822"/>
      <c r="V1822" t="e">
        <f>SUMPRODUCT(--($D$2:M1821=M1822), --($B$2:K1821=52815),$H$2:Q1821)</f>
        <v>#VALUE!</v>
      </c>
      <c r="W1822" s="15"/>
      <c r="X1822" s="15"/>
      <c r="Y1822" s="15"/>
      <c r="Z1822" t="s">
        <v>243</v>
      </c>
      <c r="AB1822" t="s">
        <v>244</v>
      </c>
      <c r="AC1822" s="7">
        <f>AC1819</f>
        <v>42912</v>
      </c>
      <c r="AD1822" t="str">
        <f>M1822&amp;" - "&amp;L1822&amp;" - "&amp;J1822&amp;" - "&amp;K1822</f>
        <v>0 - Div - Mt - 52815</v>
      </c>
      <c r="AG1822" s="13">
        <f>-AG1821</f>
        <v>0</v>
      </c>
      <c r="AI1822" t="str">
        <f t="shared" si="136"/>
        <v>Dividend from 0 - Mt - 52815</v>
      </c>
      <c r="AK1822" s="51"/>
      <c r="AL1822" s="47"/>
      <c r="AM1822" s="48"/>
      <c r="AN1822" s="48"/>
      <c r="AO1822" s="49"/>
      <c r="AP1822" s="52"/>
    </row>
    <row r="1823" spans="1:42" hidden="1" x14ac:dyDescent="0.35">
      <c r="A1823" t="s">
        <v>845</v>
      </c>
      <c r="B1823" t="s">
        <v>65</v>
      </c>
      <c r="C1823" t="s">
        <v>12</v>
      </c>
      <c r="D1823">
        <v>112414</v>
      </c>
      <c r="F1823" s="7">
        <v>42915</v>
      </c>
      <c r="G1823" t="s">
        <v>587</v>
      </c>
      <c r="H1823">
        <v>0</v>
      </c>
      <c r="J1823" t="s">
        <v>12</v>
      </c>
      <c r="K1823">
        <v>112414</v>
      </c>
      <c r="L1823" t="s">
        <v>15</v>
      </c>
      <c r="M1823">
        <f>M1822</f>
        <v>0</v>
      </c>
      <c r="N1823" s="12">
        <f>AL1822</f>
        <v>0</v>
      </c>
      <c r="O1823" s="12" t="e">
        <f>LEFT(N1823,(FIND(" ",N1823,1)-1))</f>
        <v>#VALUE!</v>
      </c>
      <c r="P1823" s="12" t="e">
        <f>_xlfn.NUMBERVALUE(O1823)=S1823</f>
        <v>#VALUE!</v>
      </c>
      <c r="S1823" t="e">
        <f t="shared" si="135"/>
        <v>#VALUE!</v>
      </c>
      <c r="T1823"/>
      <c r="U1823"/>
      <c r="V1823" t="e">
        <f>SUMPRODUCT(--($D$2:M1822=M1823), --($B$2:K1822=52815),$H$2:Q1822)</f>
        <v>#VALUE!</v>
      </c>
      <c r="W1823" s="15"/>
      <c r="X1823" s="15"/>
      <c r="Y1823" s="15"/>
      <c r="Z1823" t="s">
        <v>243</v>
      </c>
      <c r="AB1823" t="s">
        <v>244</v>
      </c>
      <c r="AC1823" s="7">
        <f>AC1822</f>
        <v>42912</v>
      </c>
      <c r="AD1823" t="str">
        <f>M1823&amp;" - "&amp;L1823&amp;" - "&amp;J1823&amp;" - "&amp;K1823</f>
        <v>0 - Div - Mt - 112414</v>
      </c>
      <c r="AG1823" s="13">
        <f>-AG1822</f>
        <v>0</v>
      </c>
      <c r="AI1823" t="str">
        <f t="shared" si="136"/>
        <v>Dividend from 0 - Mt - 112414</v>
      </c>
      <c r="AK1823" s="18"/>
      <c r="AL1823" s="19"/>
      <c r="AM1823" s="20"/>
      <c r="AN1823" s="20"/>
      <c r="AO1823" s="21"/>
      <c r="AP1823" s="22"/>
    </row>
    <row r="1824" spans="1:42" hidden="1" x14ac:dyDescent="0.35">
      <c r="A1824" t="s">
        <v>845</v>
      </c>
      <c r="B1824" t="s">
        <v>65</v>
      </c>
      <c r="C1824" t="s">
        <v>12</v>
      </c>
      <c r="D1824">
        <v>112414</v>
      </c>
      <c r="F1824" s="7">
        <v>42915</v>
      </c>
      <c r="G1824" t="s">
        <v>102</v>
      </c>
      <c r="H1824">
        <v>0</v>
      </c>
      <c r="J1824" t="s">
        <v>12</v>
      </c>
      <c r="K1824">
        <v>112414</v>
      </c>
      <c r="L1824" t="s">
        <v>15</v>
      </c>
      <c r="M1824" t="s">
        <v>65</v>
      </c>
      <c r="N1824" s="12" t="s">
        <v>249</v>
      </c>
      <c r="R1824" s="13" t="e">
        <f>ROUND(IF(K1824=112414,W1824,IF(K1824=22115,X1824,Y1824))*AP1824,2)</f>
        <v>#VALUE!</v>
      </c>
      <c r="S1824" t="e">
        <f t="shared" si="135"/>
        <v>#VALUE!</v>
      </c>
      <c r="T1824"/>
      <c r="U1824"/>
      <c r="V1824" t="e">
        <f>SUMPRODUCT(--($D$2:M1823=M1824), --($B$2:K1823=52815),$H$2:Q1823)</f>
        <v>#VALUE!</v>
      </c>
      <c r="W1824" s="15" t="e">
        <f>T1824/S1824</f>
        <v>#VALUE!</v>
      </c>
      <c r="X1824" s="15" t="e">
        <f>U1824/S1824</f>
        <v>#VALUE!</v>
      </c>
      <c r="Y1824" s="15" t="e">
        <f>V1824/S1824</f>
        <v>#VALUE!</v>
      </c>
      <c r="Z1824" t="s">
        <v>243</v>
      </c>
      <c r="AB1824" t="s">
        <v>244</v>
      </c>
      <c r="AC1824" s="7">
        <f>AK1824</f>
        <v>42915</v>
      </c>
      <c r="AD1824" t="s">
        <v>102</v>
      </c>
      <c r="AF1824" t="str">
        <f>"Cash From "&amp;AI1824</f>
        <v>Cash From Dividend from GILD - Mt - 112414</v>
      </c>
      <c r="AG1824" s="13" t="e">
        <f>R1824</f>
        <v>#VALUE!</v>
      </c>
      <c r="AI1824" t="str">
        <f t="shared" si="136"/>
        <v>Dividend from GILD - Mt - 112414</v>
      </c>
      <c r="AK1824" s="51">
        <v>42915</v>
      </c>
      <c r="AL1824" s="47" t="s">
        <v>565</v>
      </c>
      <c r="AM1824" s="48" t="s">
        <v>328</v>
      </c>
      <c r="AN1824" s="48" t="s">
        <v>329</v>
      </c>
      <c r="AO1824" s="49" t="s">
        <v>329</v>
      </c>
      <c r="AP1824" s="52">
        <v>1.56</v>
      </c>
    </row>
    <row r="1825" spans="1:42" hidden="1" x14ac:dyDescent="0.35">
      <c r="A1825" t="s">
        <v>845</v>
      </c>
      <c r="B1825" t="s">
        <v>66</v>
      </c>
      <c r="C1825" t="s">
        <v>12</v>
      </c>
      <c r="D1825">
        <v>22115</v>
      </c>
      <c r="F1825" s="7">
        <v>42919</v>
      </c>
      <c r="G1825" t="s">
        <v>587</v>
      </c>
      <c r="H1825">
        <v>0</v>
      </c>
      <c r="J1825" t="s">
        <v>12</v>
      </c>
      <c r="K1825">
        <v>22115</v>
      </c>
      <c r="L1825" t="s">
        <v>15</v>
      </c>
      <c r="M1825">
        <f>M1822</f>
        <v>0</v>
      </c>
      <c r="S1825" t="e">
        <f t="shared" si="135"/>
        <v>#VALUE!</v>
      </c>
      <c r="T1825"/>
      <c r="U1825"/>
      <c r="V1825" t="e">
        <f>SUMPRODUCT(--($D$2:M1824=M1825), --($B$2:K1824=52815),$H$2:Q1824)</f>
        <v>#VALUE!</v>
      </c>
      <c r="W1825" s="15"/>
      <c r="X1825" s="15"/>
      <c r="Y1825" s="15"/>
      <c r="Z1825" t="s">
        <v>243</v>
      </c>
      <c r="AB1825" t="s">
        <v>244</v>
      </c>
      <c r="AC1825" s="7">
        <f>AC1822</f>
        <v>42912</v>
      </c>
      <c r="AD1825" t="str">
        <f>M1825&amp;" - "&amp;L1825&amp;" - "&amp;J1825&amp;" - "&amp;K1825</f>
        <v>0 - Div - Mt - 22115</v>
      </c>
      <c r="AG1825" s="13" t="e">
        <f>-AG1824</f>
        <v>#VALUE!</v>
      </c>
      <c r="AI1825" t="str">
        <f t="shared" si="136"/>
        <v>Dividend from 0 - Mt - 22115</v>
      </c>
      <c r="AK1825" s="51"/>
      <c r="AL1825" s="47"/>
      <c r="AM1825" s="48"/>
      <c r="AN1825" s="48"/>
      <c r="AO1825" s="49"/>
      <c r="AP1825" s="52"/>
    </row>
    <row r="1826" spans="1:42" hidden="1" x14ac:dyDescent="0.35">
      <c r="A1826" t="s">
        <v>845</v>
      </c>
      <c r="B1826" t="s">
        <v>66</v>
      </c>
      <c r="C1826" t="s">
        <v>12</v>
      </c>
      <c r="D1826">
        <v>22115</v>
      </c>
      <c r="F1826" s="7">
        <v>42919</v>
      </c>
      <c r="G1826" t="s">
        <v>102</v>
      </c>
      <c r="H1826">
        <v>0</v>
      </c>
      <c r="J1826" t="s">
        <v>12</v>
      </c>
      <c r="K1826">
        <v>22115</v>
      </c>
      <c r="L1826" t="s">
        <v>15</v>
      </c>
      <c r="M1826" t="str">
        <f>M1824</f>
        <v>GILD</v>
      </c>
      <c r="N1826" s="12" t="s">
        <v>249</v>
      </c>
      <c r="R1826" s="13" t="e">
        <f>ROUND(IF(K1826=112414,W1826,IF(K1826=22115,X1826,Y1826))*AP1824,2)</f>
        <v>#VALUE!</v>
      </c>
      <c r="S1826" t="e">
        <f t="shared" si="135"/>
        <v>#VALUE!</v>
      </c>
      <c r="T1826"/>
      <c r="U1826"/>
      <c r="V1826" t="e">
        <f>SUMPRODUCT(--($D$2:M1825=M1826), --($B$2:K1825=52815),$H$2:Q1825)</f>
        <v>#VALUE!</v>
      </c>
      <c r="W1826" s="15" t="e">
        <f>T1826/S1826</f>
        <v>#VALUE!</v>
      </c>
      <c r="X1826" s="15" t="e">
        <f>U1826/S1826</f>
        <v>#VALUE!</v>
      </c>
      <c r="Y1826" s="15" t="e">
        <f>V1826/S1826</f>
        <v>#VALUE!</v>
      </c>
      <c r="Z1826" t="s">
        <v>243</v>
      </c>
      <c r="AB1826" t="s">
        <v>244</v>
      </c>
      <c r="AC1826" s="7">
        <f>AC1824</f>
        <v>42915</v>
      </c>
      <c r="AD1826" t="s">
        <v>102</v>
      </c>
      <c r="AF1826" t="str">
        <f>"Cash From "&amp;AI1826</f>
        <v>Cash From Dividend from GILD - Mt - 22115</v>
      </c>
      <c r="AG1826" s="13" t="e">
        <f>R1826</f>
        <v>#VALUE!</v>
      </c>
      <c r="AI1826" t="str">
        <f t="shared" si="136"/>
        <v>Dividend from GILD - Mt - 22115</v>
      </c>
      <c r="AK1826" s="51"/>
      <c r="AL1826" s="47"/>
      <c r="AM1826" s="48"/>
      <c r="AN1826" s="48"/>
      <c r="AO1826" s="49"/>
      <c r="AP1826" s="52"/>
    </row>
    <row r="1827" spans="1:42" hidden="1" x14ac:dyDescent="0.35">
      <c r="A1827" t="s">
        <v>845</v>
      </c>
      <c r="B1827" t="s">
        <v>51</v>
      </c>
      <c r="C1827" t="s">
        <v>12</v>
      </c>
      <c r="D1827">
        <v>22115</v>
      </c>
      <c r="F1827" s="7">
        <v>42919</v>
      </c>
      <c r="G1827" t="s">
        <v>587</v>
      </c>
      <c r="H1827">
        <v>0</v>
      </c>
      <c r="J1827" t="s">
        <v>12</v>
      </c>
      <c r="K1827">
        <v>22115</v>
      </c>
      <c r="L1827" t="s">
        <v>15</v>
      </c>
      <c r="M1827" t="str">
        <f>M1824</f>
        <v>GILD</v>
      </c>
      <c r="S1827" t="e">
        <f t="shared" si="135"/>
        <v>#VALUE!</v>
      </c>
      <c r="T1827"/>
      <c r="U1827"/>
      <c r="V1827" t="e">
        <f>SUMPRODUCT(--($D$2:M1826=M1827), --($B$2:K1826=52815),$H$2:Q1826)</f>
        <v>#VALUE!</v>
      </c>
      <c r="W1827" s="15"/>
      <c r="X1827" s="15"/>
      <c r="Y1827" s="15"/>
      <c r="Z1827" t="s">
        <v>243</v>
      </c>
      <c r="AB1827" t="s">
        <v>244</v>
      </c>
      <c r="AC1827" s="7">
        <f>AC1824</f>
        <v>42915</v>
      </c>
      <c r="AD1827" t="str">
        <f>M1827&amp;" - "&amp;L1827&amp;" - "&amp;J1827&amp;" - "&amp;K1827</f>
        <v>GILD - Div - Mt - 22115</v>
      </c>
      <c r="AG1827" s="13" t="e">
        <f>-AG1826</f>
        <v>#VALUE!</v>
      </c>
      <c r="AI1827" t="str">
        <f t="shared" si="136"/>
        <v>Dividend from GILD - Mt - 22115</v>
      </c>
      <c r="AK1827" s="51"/>
      <c r="AL1827" s="47"/>
      <c r="AM1827" s="48"/>
      <c r="AN1827" s="48"/>
      <c r="AO1827" s="49"/>
      <c r="AP1827" s="52"/>
    </row>
    <row r="1828" spans="1:42" hidden="1" x14ac:dyDescent="0.35">
      <c r="A1828" t="s">
        <v>845</v>
      </c>
      <c r="B1828" t="s">
        <v>51</v>
      </c>
      <c r="C1828" t="s">
        <v>12</v>
      </c>
      <c r="D1828">
        <v>22115</v>
      </c>
      <c r="F1828" s="7">
        <v>42919</v>
      </c>
      <c r="G1828" t="s">
        <v>102</v>
      </c>
      <c r="H1828">
        <v>0</v>
      </c>
      <c r="J1828" t="s">
        <v>12</v>
      </c>
      <c r="K1828">
        <v>22115</v>
      </c>
      <c r="L1828" t="s">
        <v>15</v>
      </c>
      <c r="M1828" t="str">
        <f>M1826</f>
        <v>GILD</v>
      </c>
      <c r="N1828" s="12" t="s">
        <v>249</v>
      </c>
      <c r="R1828" s="13" t="e">
        <f>ROUND(IF(K1828=112414,W1828,IF(K1828=22115,X1828,Y1828))*AP1826,2)</f>
        <v>#VALUE!</v>
      </c>
      <c r="S1828" t="e">
        <f t="shared" si="135"/>
        <v>#VALUE!</v>
      </c>
      <c r="T1828"/>
      <c r="U1828"/>
      <c r="V1828" t="e">
        <f>SUMPRODUCT(--($D$2:M1827=M1828), --($B$2:K1827=52815),$H$2:Q1827)</f>
        <v>#VALUE!</v>
      </c>
      <c r="W1828" s="15" t="e">
        <f>T1828/S1828</f>
        <v>#VALUE!</v>
      </c>
      <c r="X1828" s="15" t="e">
        <f>U1828/S1828</f>
        <v>#VALUE!</v>
      </c>
      <c r="Y1828" s="15" t="e">
        <f>V1828/S1828</f>
        <v>#VALUE!</v>
      </c>
      <c r="Z1828" t="s">
        <v>243</v>
      </c>
      <c r="AB1828" t="s">
        <v>244</v>
      </c>
      <c r="AC1828" s="7">
        <f>AC1826</f>
        <v>42915</v>
      </c>
      <c r="AD1828" t="s">
        <v>102</v>
      </c>
      <c r="AF1828" t="str">
        <f>"Cash From "&amp;AI1828</f>
        <v>Cash From Dividend from GILD - Mt - 22115</v>
      </c>
      <c r="AG1828" s="13" t="e">
        <f>R1828</f>
        <v>#VALUE!</v>
      </c>
      <c r="AI1828" t="str">
        <f t="shared" si="136"/>
        <v>Dividend from GILD - Mt - 22115</v>
      </c>
      <c r="AK1828" s="51"/>
      <c r="AL1828" s="47"/>
      <c r="AM1828" s="48"/>
      <c r="AN1828" s="48"/>
      <c r="AO1828" s="49"/>
      <c r="AP1828" s="52"/>
    </row>
    <row r="1829" spans="1:42" hidden="1" x14ac:dyDescent="0.35">
      <c r="A1829" t="s">
        <v>845</v>
      </c>
      <c r="B1829" t="s">
        <v>66</v>
      </c>
      <c r="C1829" t="s">
        <v>12</v>
      </c>
      <c r="D1829">
        <v>52815</v>
      </c>
      <c r="F1829" s="7">
        <v>42919</v>
      </c>
      <c r="G1829" t="s">
        <v>102</v>
      </c>
      <c r="H1829">
        <v>2.52</v>
      </c>
      <c r="J1829" t="s">
        <v>12</v>
      </c>
      <c r="K1829">
        <v>52815</v>
      </c>
      <c r="L1829" t="s">
        <v>15</v>
      </c>
      <c r="M1829" t="str">
        <f>M1827</f>
        <v>GILD</v>
      </c>
      <c r="N1829" s="12" t="s">
        <v>249</v>
      </c>
      <c r="R1829" s="13">
        <f>AP1825-R1825-R1827</f>
        <v>0</v>
      </c>
      <c r="S1829" t="e">
        <f t="shared" si="135"/>
        <v>#VALUE!</v>
      </c>
      <c r="T1829"/>
      <c r="U1829"/>
      <c r="V1829" t="e">
        <f>SUMPRODUCT(--($D$2:M1828=M1829), --($B$2:K1828=52815),$H$2:Q1828)</f>
        <v>#VALUE!</v>
      </c>
      <c r="W1829" s="15" t="e">
        <f>T1829/S1829</f>
        <v>#VALUE!</v>
      </c>
      <c r="X1829" s="15" t="e">
        <f>U1829/S1829</f>
        <v>#VALUE!</v>
      </c>
      <c r="Y1829" s="15" t="e">
        <f>V1829/S1829</f>
        <v>#VALUE!</v>
      </c>
      <c r="Z1829" t="s">
        <v>243</v>
      </c>
      <c r="AB1829" t="s">
        <v>244</v>
      </c>
      <c r="AC1829" s="7">
        <f>AC1827</f>
        <v>42915</v>
      </c>
      <c r="AD1829" t="s">
        <v>102</v>
      </c>
      <c r="AF1829" t="str">
        <f>"Cash From "&amp;AI1829</f>
        <v>Cash From Dividend from GILD - Mt - 52815</v>
      </c>
      <c r="AG1829" s="13">
        <f>R1829</f>
        <v>0</v>
      </c>
      <c r="AI1829" t="str">
        <f t="shared" si="136"/>
        <v>Dividend from GILD - Mt - 52815</v>
      </c>
      <c r="AK1829" s="18"/>
      <c r="AL1829" s="19"/>
      <c r="AM1829" s="20"/>
      <c r="AN1829" s="20"/>
      <c r="AO1829" s="21"/>
      <c r="AP1829" s="22"/>
    </row>
    <row r="1830" spans="1:42" hidden="1" x14ac:dyDescent="0.35">
      <c r="A1830" t="s">
        <v>845</v>
      </c>
      <c r="B1830" t="s">
        <v>66</v>
      </c>
      <c r="C1830" t="s">
        <v>12</v>
      </c>
      <c r="D1830">
        <v>52815</v>
      </c>
      <c r="F1830" s="7">
        <v>42919</v>
      </c>
      <c r="G1830" t="s">
        <v>587</v>
      </c>
      <c r="H1830">
        <v>-2.52</v>
      </c>
      <c r="J1830" t="s">
        <v>12</v>
      </c>
      <c r="K1830">
        <v>52815</v>
      </c>
      <c r="L1830" t="s">
        <v>15</v>
      </c>
      <c r="M1830" t="str">
        <f>M1827</f>
        <v>GILD</v>
      </c>
      <c r="S1830" t="e">
        <f t="shared" si="135"/>
        <v>#VALUE!</v>
      </c>
      <c r="T1830"/>
      <c r="U1830"/>
      <c r="V1830" t="e">
        <f>SUMPRODUCT(--($D$2:M1829=M1830), --($B$2:K1829=52815),$H$2:Q1829)</f>
        <v>#VALUE!</v>
      </c>
      <c r="W1830" s="15"/>
      <c r="X1830" s="15"/>
      <c r="Y1830" s="15"/>
      <c r="Z1830" t="s">
        <v>243</v>
      </c>
      <c r="AB1830" t="s">
        <v>244</v>
      </c>
      <c r="AC1830" s="7">
        <f>AC1827</f>
        <v>42915</v>
      </c>
      <c r="AD1830" t="str">
        <f>M1830&amp;" - "&amp;L1830&amp;" - "&amp;J1830&amp;" - "&amp;K1830</f>
        <v>GILD - Div - Mt - 52815</v>
      </c>
      <c r="AG1830" s="13">
        <f>-AG1829</f>
        <v>0</v>
      </c>
      <c r="AI1830" t="str">
        <f t="shared" si="136"/>
        <v>Dividend from GILD - Mt - 52815</v>
      </c>
      <c r="AK1830" s="51"/>
      <c r="AL1830" s="47"/>
      <c r="AM1830" s="48"/>
      <c r="AN1830" s="48"/>
      <c r="AO1830" s="49"/>
      <c r="AP1830" s="52"/>
    </row>
    <row r="1831" spans="1:42" hidden="1" x14ac:dyDescent="0.35">
      <c r="A1831" t="s">
        <v>845</v>
      </c>
      <c r="B1831" t="s">
        <v>51</v>
      </c>
      <c r="C1831" t="s">
        <v>12</v>
      </c>
      <c r="D1831">
        <v>52815</v>
      </c>
      <c r="F1831" s="7">
        <v>42919</v>
      </c>
      <c r="G1831" t="s">
        <v>102</v>
      </c>
      <c r="H1831">
        <v>1</v>
      </c>
      <c r="J1831" t="s">
        <v>12</v>
      </c>
      <c r="K1831">
        <v>52815</v>
      </c>
      <c r="L1831" t="s">
        <v>15</v>
      </c>
      <c r="M1831" t="str">
        <f>M1829</f>
        <v>GILD</v>
      </c>
      <c r="N1831" s="12" t="s">
        <v>249</v>
      </c>
      <c r="R1831" s="13">
        <f>AP1827-R1827-R1829</f>
        <v>0</v>
      </c>
      <c r="S1831" t="e">
        <f t="shared" si="135"/>
        <v>#VALUE!</v>
      </c>
      <c r="T1831"/>
      <c r="U1831"/>
      <c r="V1831" t="e">
        <f>SUMPRODUCT(--($D$2:M1830=M1831), --($B$2:K1830=52815),$H$2:Q1830)</f>
        <v>#VALUE!</v>
      </c>
      <c r="W1831" s="15" t="e">
        <f>T1831/S1831</f>
        <v>#VALUE!</v>
      </c>
      <c r="X1831" s="15" t="e">
        <f>U1831/S1831</f>
        <v>#VALUE!</v>
      </c>
      <c r="Y1831" s="15" t="e">
        <f>V1831/S1831</f>
        <v>#VALUE!</v>
      </c>
      <c r="Z1831" t="s">
        <v>243</v>
      </c>
      <c r="AB1831" t="s">
        <v>244</v>
      </c>
      <c r="AC1831" s="7">
        <f>AC1829</f>
        <v>42915</v>
      </c>
      <c r="AD1831" t="s">
        <v>102</v>
      </c>
      <c r="AF1831" t="str">
        <f>"Cash From "&amp;AI1831</f>
        <v>Cash From Dividend from GILD - Mt - 52815</v>
      </c>
      <c r="AG1831" s="13">
        <f>R1831</f>
        <v>0</v>
      </c>
      <c r="AI1831" t="str">
        <f t="shared" si="136"/>
        <v>Dividend from GILD - Mt - 52815</v>
      </c>
      <c r="AK1831" s="18"/>
      <c r="AL1831" s="19"/>
      <c r="AM1831" s="20"/>
      <c r="AN1831" s="20"/>
      <c r="AO1831" s="21"/>
      <c r="AP1831" s="22"/>
    </row>
    <row r="1832" spans="1:42" hidden="1" x14ac:dyDescent="0.35">
      <c r="A1832" t="s">
        <v>845</v>
      </c>
      <c r="B1832" t="s">
        <v>51</v>
      </c>
      <c r="C1832" t="s">
        <v>12</v>
      </c>
      <c r="D1832">
        <v>52815</v>
      </c>
      <c r="F1832" s="7">
        <v>42919</v>
      </c>
      <c r="G1832" t="s">
        <v>587</v>
      </c>
      <c r="H1832">
        <v>-1</v>
      </c>
      <c r="J1832" t="s">
        <v>12</v>
      </c>
      <c r="K1832">
        <v>52815</v>
      </c>
      <c r="L1832" t="s">
        <v>15</v>
      </c>
      <c r="M1832" t="str">
        <f>M1829</f>
        <v>GILD</v>
      </c>
      <c r="S1832" t="e">
        <f t="shared" si="135"/>
        <v>#VALUE!</v>
      </c>
      <c r="T1832"/>
      <c r="U1832"/>
      <c r="V1832" t="e">
        <f>SUMPRODUCT(--($D$2:M1831=M1832), --($B$2:K1831=52815),$H$2:Q1831)</f>
        <v>#VALUE!</v>
      </c>
      <c r="W1832" s="15"/>
      <c r="X1832" s="15"/>
      <c r="Y1832" s="15"/>
      <c r="Z1832" t="s">
        <v>243</v>
      </c>
      <c r="AB1832" t="s">
        <v>244</v>
      </c>
      <c r="AC1832" s="7">
        <f>AC1829</f>
        <v>42915</v>
      </c>
      <c r="AD1832" t="str">
        <f>M1832&amp;" - "&amp;L1832&amp;" - "&amp;J1832&amp;" - "&amp;K1832</f>
        <v>GILD - Div - Mt - 52815</v>
      </c>
      <c r="AG1832" s="13">
        <f>-AG1831</f>
        <v>0</v>
      </c>
      <c r="AI1832" t="str">
        <f t="shared" si="136"/>
        <v>Dividend from GILD - Mt - 52815</v>
      </c>
      <c r="AK1832" s="51"/>
      <c r="AL1832" s="47"/>
      <c r="AM1832" s="48"/>
      <c r="AN1832" s="48"/>
      <c r="AO1832" s="49"/>
      <c r="AP1832" s="52"/>
    </row>
    <row r="1833" spans="1:42" hidden="1" x14ac:dyDescent="0.35">
      <c r="A1833" t="s">
        <v>845</v>
      </c>
      <c r="B1833" t="s">
        <v>66</v>
      </c>
      <c r="C1833" t="s">
        <v>12</v>
      </c>
      <c r="D1833">
        <v>112414</v>
      </c>
      <c r="F1833" s="7">
        <v>42919</v>
      </c>
      <c r="G1833" t="s">
        <v>587</v>
      </c>
      <c r="H1833">
        <v>0</v>
      </c>
      <c r="J1833" t="s">
        <v>12</v>
      </c>
      <c r="K1833">
        <v>112414</v>
      </c>
      <c r="L1833" t="s">
        <v>15</v>
      </c>
      <c r="M1833" t="str">
        <f>M1832</f>
        <v>GILD</v>
      </c>
      <c r="N1833" s="12">
        <f>AL1832</f>
        <v>0</v>
      </c>
      <c r="O1833" s="12" t="e">
        <f>LEFT(N1833,(FIND(" ",N1833,1)-1))</f>
        <v>#VALUE!</v>
      </c>
      <c r="P1833" s="12" t="e">
        <f>_xlfn.NUMBERVALUE(O1833)=S1833</f>
        <v>#VALUE!</v>
      </c>
      <c r="S1833" t="e">
        <f t="shared" si="135"/>
        <v>#VALUE!</v>
      </c>
      <c r="T1833"/>
      <c r="U1833"/>
      <c r="V1833" t="e">
        <f>SUMPRODUCT(--($D$2:M1832=M1833), --($B$2:K1832=52815),$H$2:Q1832)</f>
        <v>#VALUE!</v>
      </c>
      <c r="W1833" s="15"/>
      <c r="X1833" s="15"/>
      <c r="Y1833" s="15"/>
      <c r="Z1833" t="s">
        <v>243</v>
      </c>
      <c r="AB1833" t="s">
        <v>244</v>
      </c>
      <c r="AC1833" s="7">
        <f>AC1832</f>
        <v>42915</v>
      </c>
      <c r="AD1833" t="str">
        <f>M1833&amp;" - "&amp;L1833&amp;" - "&amp;J1833&amp;" - "&amp;K1833</f>
        <v>GILD - Div - Mt - 112414</v>
      </c>
      <c r="AG1833" s="13">
        <f>-AG1832</f>
        <v>0</v>
      </c>
      <c r="AI1833" t="str">
        <f t="shared" si="136"/>
        <v>Dividend from GILD - Mt - 112414</v>
      </c>
      <c r="AK1833" s="51"/>
      <c r="AL1833" s="47"/>
      <c r="AM1833" s="48"/>
      <c r="AN1833" s="48"/>
      <c r="AO1833" s="49"/>
      <c r="AP1833" s="52"/>
    </row>
    <row r="1834" spans="1:42" hidden="1" x14ac:dyDescent="0.35">
      <c r="A1834" t="s">
        <v>845</v>
      </c>
      <c r="B1834" t="s">
        <v>66</v>
      </c>
      <c r="C1834" t="s">
        <v>12</v>
      </c>
      <c r="D1834">
        <v>112414</v>
      </c>
      <c r="F1834" s="7">
        <v>42919</v>
      </c>
      <c r="G1834" t="s">
        <v>102</v>
      </c>
      <c r="H1834">
        <v>0</v>
      </c>
      <c r="J1834" t="s">
        <v>12</v>
      </c>
      <c r="K1834">
        <v>112414</v>
      </c>
      <c r="L1834" t="s">
        <v>15</v>
      </c>
      <c r="M1834" t="s">
        <v>66</v>
      </c>
      <c r="N1834" s="12" t="s">
        <v>249</v>
      </c>
      <c r="R1834" s="13" t="e">
        <f>ROUND(IF(K1834=112414,W1834,IF(K1834=22115,X1834,Y1834))*AP1834,2)</f>
        <v>#VALUE!</v>
      </c>
      <c r="S1834" t="e">
        <f t="shared" si="135"/>
        <v>#VALUE!</v>
      </c>
      <c r="T1834"/>
      <c r="U1834"/>
      <c r="V1834" t="e">
        <f>SUMPRODUCT(--($D$2:M1833=M1834), --($B$2:K1833=52815),$H$2:Q1833)</f>
        <v>#VALUE!</v>
      </c>
      <c r="W1834" s="15" t="e">
        <f>T1834/S1834</f>
        <v>#VALUE!</v>
      </c>
      <c r="X1834" s="15" t="e">
        <f>U1834/S1834</f>
        <v>#VALUE!</v>
      </c>
      <c r="Y1834" s="15" t="e">
        <f>V1834/S1834</f>
        <v>#VALUE!</v>
      </c>
      <c r="Z1834" t="s">
        <v>243</v>
      </c>
      <c r="AB1834" t="s">
        <v>244</v>
      </c>
      <c r="AC1834" s="7">
        <f>AK1834</f>
        <v>42919</v>
      </c>
      <c r="AD1834" t="s">
        <v>102</v>
      </c>
      <c r="AF1834" t="str">
        <f>"Cash From "&amp;AI1834</f>
        <v>Cash From Dividend from HRB - Mt - 112414</v>
      </c>
      <c r="AG1834" s="13" t="e">
        <f>R1834</f>
        <v>#VALUE!</v>
      </c>
      <c r="AI1834" t="str">
        <f t="shared" si="136"/>
        <v>Dividend from HRB - Mt - 112414</v>
      </c>
      <c r="AK1834" s="51">
        <v>42919</v>
      </c>
      <c r="AL1834" s="47" t="s">
        <v>566</v>
      </c>
      <c r="AM1834" s="48" t="s">
        <v>328</v>
      </c>
      <c r="AN1834" s="48" t="s">
        <v>329</v>
      </c>
      <c r="AO1834" s="49" t="s">
        <v>329</v>
      </c>
      <c r="AP1834" s="52">
        <v>2.52</v>
      </c>
    </row>
    <row r="1835" spans="1:42" hidden="1" x14ac:dyDescent="0.35">
      <c r="A1835" t="s">
        <v>845</v>
      </c>
      <c r="B1835" t="s">
        <v>51</v>
      </c>
      <c r="C1835" t="s">
        <v>12</v>
      </c>
      <c r="D1835">
        <v>112414</v>
      </c>
      <c r="F1835" s="7">
        <v>42919</v>
      </c>
      <c r="G1835" t="s">
        <v>587</v>
      </c>
      <c r="H1835">
        <v>0</v>
      </c>
      <c r="J1835" t="s">
        <v>12</v>
      </c>
      <c r="K1835">
        <v>112414</v>
      </c>
      <c r="L1835" t="s">
        <v>15</v>
      </c>
      <c r="M1835" t="str">
        <f>M1834</f>
        <v>HRB</v>
      </c>
      <c r="N1835" s="12" t="str">
        <f>AL1834</f>
        <v>10.5000 SHRS BLOCK H &amp; R INC RD 06/23 PD 07/03/17</v>
      </c>
      <c r="O1835" s="12" t="str">
        <f>LEFT(N1835,(FIND(" ",N1835,1)-1))</f>
        <v>10.5000</v>
      </c>
      <c r="P1835" s="12" t="e">
        <f>_xlfn.NUMBERVALUE(O1835)=S1835</f>
        <v>#VALUE!</v>
      </c>
      <c r="S1835" t="e">
        <f t="shared" si="135"/>
        <v>#VALUE!</v>
      </c>
      <c r="T1835"/>
      <c r="U1835"/>
      <c r="V1835" t="e">
        <f>SUMPRODUCT(--($D$2:M1834=M1835), --($B$2:K1834=52815),$H$2:Q1834)</f>
        <v>#VALUE!</v>
      </c>
      <c r="W1835" s="15"/>
      <c r="X1835" s="15"/>
      <c r="Y1835" s="15"/>
      <c r="Z1835" t="s">
        <v>243</v>
      </c>
      <c r="AB1835" t="s">
        <v>244</v>
      </c>
      <c r="AC1835" s="7">
        <f>AC1834</f>
        <v>42919</v>
      </c>
      <c r="AD1835" t="str">
        <f>M1835&amp;" - "&amp;L1835&amp;" - "&amp;J1835&amp;" - "&amp;K1835</f>
        <v>HRB - Div - Mt - 112414</v>
      </c>
      <c r="AG1835" s="13" t="e">
        <f>-AG1834</f>
        <v>#VALUE!</v>
      </c>
      <c r="AI1835" t="str">
        <f t="shared" si="136"/>
        <v>Dividend from HRB - Mt - 112414</v>
      </c>
      <c r="AK1835" s="18"/>
      <c r="AL1835" s="19"/>
      <c r="AM1835" s="20"/>
      <c r="AN1835" s="20"/>
      <c r="AO1835" s="21"/>
      <c r="AP1835" s="22"/>
    </row>
    <row r="1836" spans="1:42" hidden="1" x14ac:dyDescent="0.35">
      <c r="A1836" t="s">
        <v>845</v>
      </c>
      <c r="B1836" t="s">
        <v>51</v>
      </c>
      <c r="C1836" t="s">
        <v>12</v>
      </c>
      <c r="D1836">
        <v>112414</v>
      </c>
      <c r="F1836" s="7">
        <v>42919</v>
      </c>
      <c r="G1836" t="s">
        <v>102</v>
      </c>
      <c r="H1836">
        <v>0</v>
      </c>
      <c r="J1836" t="s">
        <v>12</v>
      </c>
      <c r="K1836">
        <v>112414</v>
      </c>
      <c r="L1836" t="s">
        <v>15</v>
      </c>
      <c r="M1836" t="s">
        <v>51</v>
      </c>
      <c r="N1836" s="12" t="s">
        <v>249</v>
      </c>
      <c r="R1836" s="13" t="e">
        <f>ROUND(IF(K1836=112414,W1836,IF(K1836=22115,X1836,Y1836))*AP1836,2)</f>
        <v>#VALUE!</v>
      </c>
      <c r="S1836" t="e">
        <f t="shared" si="135"/>
        <v>#VALUE!</v>
      </c>
      <c r="T1836"/>
      <c r="U1836"/>
      <c r="V1836" t="e">
        <f>SUMPRODUCT(--($D$2:M1835=M1836), --($B$2:K1835=52815),$H$2:Q1835)</f>
        <v>#VALUE!</v>
      </c>
      <c r="W1836" s="15" t="e">
        <f>T1836/S1836</f>
        <v>#VALUE!</v>
      </c>
      <c r="X1836" s="15" t="e">
        <f>U1836/S1836</f>
        <v>#VALUE!</v>
      </c>
      <c r="Y1836" s="15" t="e">
        <f>V1836/S1836</f>
        <v>#VALUE!</v>
      </c>
      <c r="Z1836" t="s">
        <v>243</v>
      </c>
      <c r="AB1836" t="s">
        <v>244</v>
      </c>
      <c r="AC1836" s="7">
        <f>AK1836</f>
        <v>42919</v>
      </c>
      <c r="AD1836" t="s">
        <v>102</v>
      </c>
      <c r="AF1836" t="str">
        <f>"Cash From "&amp;AI1836</f>
        <v>Cash From Dividend from VIAB - Mt - 112414</v>
      </c>
      <c r="AG1836" s="13" t="e">
        <f>R1836</f>
        <v>#VALUE!</v>
      </c>
      <c r="AI1836" t="str">
        <f t="shared" si="136"/>
        <v>Dividend from VIAB - Mt - 112414</v>
      </c>
      <c r="AK1836" s="51">
        <v>42919</v>
      </c>
      <c r="AL1836" s="47" t="s">
        <v>567</v>
      </c>
      <c r="AM1836" s="48" t="s">
        <v>328</v>
      </c>
      <c r="AN1836" s="48" t="s">
        <v>329</v>
      </c>
      <c r="AO1836" s="49" t="s">
        <v>329</v>
      </c>
      <c r="AP1836" s="52">
        <v>1</v>
      </c>
    </row>
    <row r="1837" spans="1:42" hidden="1" x14ac:dyDescent="0.35">
      <c r="A1837" t="s">
        <v>838</v>
      </c>
      <c r="B1837" t="s">
        <v>74</v>
      </c>
      <c r="C1837" t="s">
        <v>13</v>
      </c>
      <c r="D1837">
        <v>40716</v>
      </c>
      <c r="F1837" s="7">
        <v>42921</v>
      </c>
      <c r="G1837" t="s">
        <v>855</v>
      </c>
      <c r="H1837">
        <v>0.14000000000000001</v>
      </c>
      <c r="J1837" t="s">
        <v>13</v>
      </c>
      <c r="K1837">
        <v>40716</v>
      </c>
      <c r="L1837" t="s">
        <v>17</v>
      </c>
      <c r="M1837" t="s">
        <v>74</v>
      </c>
      <c r="S1837"/>
      <c r="T1837"/>
      <c r="U1837"/>
      <c r="V1837"/>
      <c r="W1837" s="15"/>
      <c r="X1837" s="15"/>
      <c r="Y1837" s="15"/>
      <c r="Z1837" t="s">
        <v>243</v>
      </c>
      <c r="AB1837" t="s">
        <v>244</v>
      </c>
      <c r="AC1837" s="7">
        <v>42921</v>
      </c>
      <c r="AD1837" t="str">
        <f>M1837&amp;" - "&amp;L1837&amp;" - "&amp;J1837&amp;" - "&amp;K1837</f>
        <v>QTRH - Foreign Tax Wi - Rh - 40716</v>
      </c>
      <c r="AG1837" s="32">
        <v>0.14000000000000001</v>
      </c>
      <c r="AI1837" t="str">
        <f>"Foreign Tax Withholding for "&amp;M1837&amp;" - "&amp;J1837&amp;" - "&amp;K1837</f>
        <v>Foreign Tax Withholding for QTRH - Rh - 40716</v>
      </c>
      <c r="AK1837" s="35"/>
      <c r="AL1837" s="35"/>
      <c r="AM1837" s="35"/>
      <c r="AN1837" s="35"/>
      <c r="AO1837" s="35"/>
      <c r="AP1837" s="35"/>
    </row>
    <row r="1838" spans="1:42" hidden="1" x14ac:dyDescent="0.35">
      <c r="A1838" t="s">
        <v>838</v>
      </c>
      <c r="B1838" t="s">
        <v>74</v>
      </c>
      <c r="C1838" t="s">
        <v>13</v>
      </c>
      <c r="D1838">
        <v>40716</v>
      </c>
      <c r="F1838" s="7">
        <v>42921</v>
      </c>
      <c r="G1838" t="s">
        <v>210</v>
      </c>
      <c r="H1838">
        <v>-0.14000000000000001</v>
      </c>
      <c r="J1838" t="s">
        <v>13</v>
      </c>
      <c r="K1838">
        <v>40716</v>
      </c>
      <c r="L1838" t="str">
        <f>L1837</f>
        <v>Foreign Tax Wi</v>
      </c>
      <c r="M1838" t="str">
        <f>M1837</f>
        <v>QTRH</v>
      </c>
      <c r="N1838" s="12" t="s">
        <v>249</v>
      </c>
      <c r="S1838"/>
      <c r="T1838"/>
      <c r="U1838"/>
      <c r="V1838"/>
      <c r="W1838" s="15"/>
      <c r="X1838" s="15"/>
      <c r="Y1838" s="15"/>
      <c r="Z1838" t="s">
        <v>243</v>
      </c>
      <c r="AB1838" t="s">
        <v>244</v>
      </c>
      <c r="AC1838" s="7">
        <f>AC1837</f>
        <v>42921</v>
      </c>
      <c r="AD1838" t="s">
        <v>210</v>
      </c>
      <c r="AF1838" t="str">
        <f>"Cash To "&amp;AI1837</f>
        <v>Cash To Foreign Tax Withholding for QTRH - Rh - 40716</v>
      </c>
      <c r="AG1838" s="32">
        <f>-AG1837</f>
        <v>-0.14000000000000001</v>
      </c>
      <c r="AI1838" t="str">
        <f>"Foreign Tax Withholding for "&amp;M1838&amp;" - "&amp;J1838&amp;" - "&amp;K1838</f>
        <v>Foreign Tax Withholding for QTRH - Rh - 40716</v>
      </c>
      <c r="AK1838" s="17"/>
      <c r="AL1838" s="17"/>
      <c r="AM1838" s="17"/>
      <c r="AN1838" s="17"/>
      <c r="AO1838" s="17"/>
      <c r="AP1838" s="17"/>
    </row>
    <row r="1839" spans="1:42" hidden="1" x14ac:dyDescent="0.35">
      <c r="A1839" t="s">
        <v>845</v>
      </c>
      <c r="B1839" t="s">
        <v>88</v>
      </c>
      <c r="C1839" t="s">
        <v>13</v>
      </c>
      <c r="D1839">
        <v>40716</v>
      </c>
      <c r="F1839" s="7">
        <v>42921</v>
      </c>
      <c r="G1839" t="s">
        <v>210</v>
      </c>
      <c r="H1839">
        <v>1.21</v>
      </c>
      <c r="J1839" t="s">
        <v>13</v>
      </c>
      <c r="K1839">
        <v>40716</v>
      </c>
      <c r="L1839" t="s">
        <v>15</v>
      </c>
      <c r="M1839" t="s">
        <v>88</v>
      </c>
      <c r="N1839" s="12" t="s">
        <v>249</v>
      </c>
      <c r="O1839" s="12">
        <v>1.21</v>
      </c>
      <c r="P1839" s="46">
        <v>42921</v>
      </c>
      <c r="S1839"/>
      <c r="T1839"/>
      <c r="U1839"/>
      <c r="V1839"/>
      <c r="W1839" s="15"/>
      <c r="X1839" s="15"/>
      <c r="Y1839" s="15"/>
      <c r="Z1839" t="s">
        <v>243</v>
      </c>
      <c r="AB1839" t="s">
        <v>244</v>
      </c>
      <c r="AC1839" s="7">
        <f>P1839</f>
        <v>42921</v>
      </c>
      <c r="AD1839" t="s">
        <v>210</v>
      </c>
      <c r="AF1839" t="str">
        <f>"Cash From "&amp;AI1839</f>
        <v>Cash From Dividend from BRCD - Rh - 40716</v>
      </c>
      <c r="AG1839" s="13">
        <f>O1839</f>
        <v>1.21</v>
      </c>
      <c r="AI1839" t="str">
        <f t="shared" ref="AI1839:AI1866" si="137">"Dividend from "&amp;M1839&amp;" - "&amp;J1839&amp;" - "&amp;K1839</f>
        <v>Dividend from BRCD - Rh - 40716</v>
      </c>
      <c r="AK1839" s="51"/>
      <c r="AL1839" s="47"/>
      <c r="AM1839" s="48"/>
      <c r="AN1839" s="48"/>
      <c r="AO1839" s="49"/>
      <c r="AP1839" s="52">
        <v>2.58</v>
      </c>
    </row>
    <row r="1840" spans="1:42" hidden="1" x14ac:dyDescent="0.35">
      <c r="A1840" t="s">
        <v>845</v>
      </c>
      <c r="B1840" t="s">
        <v>88</v>
      </c>
      <c r="C1840" t="s">
        <v>13</v>
      </c>
      <c r="D1840">
        <v>40716</v>
      </c>
      <c r="F1840" s="7">
        <v>42921</v>
      </c>
      <c r="G1840" t="s">
        <v>587</v>
      </c>
      <c r="H1840">
        <v>-1.21</v>
      </c>
      <c r="J1840" t="s">
        <v>13</v>
      </c>
      <c r="K1840">
        <v>40716</v>
      </c>
      <c r="L1840" t="s">
        <v>15</v>
      </c>
      <c r="M1840" t="str">
        <f>M1839</f>
        <v>BRCD</v>
      </c>
      <c r="S1840"/>
      <c r="T1840"/>
      <c r="U1840"/>
      <c r="V1840"/>
      <c r="W1840" s="15"/>
      <c r="X1840" s="15"/>
      <c r="Y1840" s="15"/>
      <c r="Z1840" t="s">
        <v>243</v>
      </c>
      <c r="AB1840" t="s">
        <v>244</v>
      </c>
      <c r="AC1840" s="7">
        <f>AC1839</f>
        <v>42921</v>
      </c>
      <c r="AD1840" t="str">
        <f>M1840&amp;" - "&amp;L1840&amp;" - "&amp;J1840&amp;" - "&amp;K1840</f>
        <v>BRCD - Div - Rh - 40716</v>
      </c>
      <c r="AG1840" s="13">
        <f>-AG1839</f>
        <v>-1.21</v>
      </c>
      <c r="AI1840" t="str">
        <f t="shared" si="137"/>
        <v>Dividend from BRCD - Rh - 40716</v>
      </c>
      <c r="AK1840" s="17"/>
      <c r="AL1840" s="17"/>
      <c r="AM1840" s="17"/>
      <c r="AN1840" s="17"/>
      <c r="AO1840" s="17"/>
      <c r="AP1840" s="17"/>
    </row>
    <row r="1841" spans="1:42" hidden="1" x14ac:dyDescent="0.35">
      <c r="A1841" t="s">
        <v>845</v>
      </c>
      <c r="B1841" t="s">
        <v>82</v>
      </c>
      <c r="C1841" t="s">
        <v>13</v>
      </c>
      <c r="D1841">
        <v>40716</v>
      </c>
      <c r="F1841" s="7">
        <v>42921</v>
      </c>
      <c r="G1841" t="s">
        <v>210</v>
      </c>
      <c r="H1841">
        <v>2.39</v>
      </c>
      <c r="J1841" t="s">
        <v>13</v>
      </c>
      <c r="K1841">
        <v>40716</v>
      </c>
      <c r="L1841" t="s">
        <v>15</v>
      </c>
      <c r="M1841" t="s">
        <v>82</v>
      </c>
      <c r="N1841" s="12" t="s">
        <v>249</v>
      </c>
      <c r="O1841" s="12">
        <v>2.39</v>
      </c>
      <c r="P1841" s="46">
        <v>42921</v>
      </c>
      <c r="S1841"/>
      <c r="T1841"/>
      <c r="U1841"/>
      <c r="V1841"/>
      <c r="W1841" s="15"/>
      <c r="X1841" s="15"/>
      <c r="Y1841" s="15"/>
      <c r="Z1841" t="s">
        <v>243</v>
      </c>
      <c r="AB1841" t="s">
        <v>244</v>
      </c>
      <c r="AC1841" s="7">
        <f>P1841</f>
        <v>42921</v>
      </c>
      <c r="AD1841" t="s">
        <v>210</v>
      </c>
      <c r="AF1841" t="str">
        <f>"Cash From "&amp;AI1841</f>
        <v>Cash From Dividend from HPQ - Rh - 40716</v>
      </c>
      <c r="AG1841" s="13">
        <f>O1841</f>
        <v>2.39</v>
      </c>
      <c r="AI1841" t="str">
        <f t="shared" si="137"/>
        <v>Dividend from HPQ - Rh - 40716</v>
      </c>
      <c r="AK1841" s="18"/>
      <c r="AL1841" s="19"/>
      <c r="AM1841" s="20"/>
      <c r="AN1841" s="20"/>
      <c r="AO1841" s="21"/>
      <c r="AP1841" s="22">
        <v>2.58</v>
      </c>
    </row>
    <row r="1842" spans="1:42" hidden="1" x14ac:dyDescent="0.35">
      <c r="A1842" t="s">
        <v>845</v>
      </c>
      <c r="B1842" t="s">
        <v>82</v>
      </c>
      <c r="C1842" t="s">
        <v>13</v>
      </c>
      <c r="D1842">
        <v>40716</v>
      </c>
      <c r="F1842" s="7">
        <v>42921</v>
      </c>
      <c r="G1842" t="s">
        <v>587</v>
      </c>
      <c r="H1842">
        <v>-2.39</v>
      </c>
      <c r="J1842" t="s">
        <v>13</v>
      </c>
      <c r="K1842">
        <v>40716</v>
      </c>
      <c r="L1842" t="s">
        <v>15</v>
      </c>
      <c r="M1842" t="str">
        <f>M1841</f>
        <v>HPQ</v>
      </c>
      <c r="S1842"/>
      <c r="T1842"/>
      <c r="U1842"/>
      <c r="V1842"/>
      <c r="W1842" s="15"/>
      <c r="X1842" s="15"/>
      <c r="Y1842" s="15"/>
      <c r="Z1842" t="s">
        <v>243</v>
      </c>
      <c r="AB1842" t="s">
        <v>244</v>
      </c>
      <c r="AC1842" s="7">
        <f>AC1841</f>
        <v>42921</v>
      </c>
      <c r="AD1842" t="str">
        <f>M1842&amp;" - "&amp;L1842&amp;" - "&amp;J1842&amp;" - "&amp;K1842</f>
        <v>HPQ - Div - Rh - 40716</v>
      </c>
      <c r="AG1842" s="13">
        <f>-AG1841</f>
        <v>-2.39</v>
      </c>
      <c r="AI1842" t="str">
        <f t="shared" si="137"/>
        <v>Dividend from HPQ - Rh - 40716</v>
      </c>
      <c r="AK1842" s="17"/>
      <c r="AL1842" s="17"/>
      <c r="AM1842" s="17"/>
      <c r="AN1842" s="17"/>
      <c r="AO1842" s="17"/>
      <c r="AP1842" s="17"/>
    </row>
    <row r="1843" spans="1:42" hidden="1" x14ac:dyDescent="0.35">
      <c r="A1843" t="s">
        <v>845</v>
      </c>
      <c r="B1843" t="s">
        <v>74</v>
      </c>
      <c r="C1843" t="s">
        <v>13</v>
      </c>
      <c r="D1843">
        <v>40716</v>
      </c>
      <c r="F1843" s="7">
        <v>42922</v>
      </c>
      <c r="G1843" t="s">
        <v>210</v>
      </c>
      <c r="H1843">
        <v>0.96</v>
      </c>
      <c r="J1843" t="s">
        <v>13</v>
      </c>
      <c r="K1843">
        <v>40716</v>
      </c>
      <c r="L1843" t="s">
        <v>15</v>
      </c>
      <c r="M1843" t="s">
        <v>74</v>
      </c>
      <c r="N1843" s="12" t="s">
        <v>249</v>
      </c>
      <c r="O1843" s="12">
        <v>0.96</v>
      </c>
      <c r="P1843" s="46">
        <v>42922</v>
      </c>
      <c r="S1843"/>
      <c r="T1843"/>
      <c r="U1843"/>
      <c r="V1843"/>
      <c r="W1843" s="15"/>
      <c r="X1843" s="15"/>
      <c r="Y1843" s="15"/>
      <c r="Z1843" t="s">
        <v>243</v>
      </c>
      <c r="AB1843" t="s">
        <v>244</v>
      </c>
      <c r="AC1843" s="7">
        <f>P1843</f>
        <v>42922</v>
      </c>
      <c r="AD1843" t="s">
        <v>210</v>
      </c>
      <c r="AF1843" t="str">
        <f>"Cash From "&amp;AI1843</f>
        <v>Cash From Dividend from QTRH - Rh - 40716</v>
      </c>
      <c r="AG1843" s="13">
        <f>O1843</f>
        <v>0.96</v>
      </c>
      <c r="AI1843" t="str">
        <f t="shared" si="137"/>
        <v>Dividend from QTRH - Rh - 40716</v>
      </c>
      <c r="AK1843" s="51"/>
      <c r="AL1843" s="47"/>
      <c r="AM1843" s="48"/>
      <c r="AN1843" s="48"/>
      <c r="AO1843" s="49"/>
      <c r="AP1843" s="52">
        <v>2.58</v>
      </c>
    </row>
    <row r="1844" spans="1:42" hidden="1" x14ac:dyDescent="0.35">
      <c r="A1844" t="s">
        <v>845</v>
      </c>
      <c r="B1844" t="s">
        <v>74</v>
      </c>
      <c r="C1844" t="s">
        <v>13</v>
      </c>
      <c r="D1844">
        <v>40716</v>
      </c>
      <c r="F1844" s="7">
        <v>42922</v>
      </c>
      <c r="G1844" t="s">
        <v>587</v>
      </c>
      <c r="H1844">
        <v>-0.96</v>
      </c>
      <c r="J1844" t="s">
        <v>13</v>
      </c>
      <c r="K1844">
        <v>40716</v>
      </c>
      <c r="L1844" t="s">
        <v>15</v>
      </c>
      <c r="M1844" t="str">
        <f>M1843</f>
        <v>QTRH</v>
      </c>
      <c r="S1844"/>
      <c r="T1844"/>
      <c r="U1844"/>
      <c r="V1844"/>
      <c r="W1844" s="15"/>
      <c r="X1844" s="15"/>
      <c r="Y1844" s="15"/>
      <c r="Z1844" t="s">
        <v>243</v>
      </c>
      <c r="AB1844" t="s">
        <v>244</v>
      </c>
      <c r="AC1844" s="7">
        <f>AC1843</f>
        <v>42922</v>
      </c>
      <c r="AD1844" t="str">
        <f>M1844&amp;" - "&amp;L1844&amp;" - "&amp;J1844&amp;" - "&amp;K1844</f>
        <v>QTRH - Div - Rh - 40716</v>
      </c>
      <c r="AG1844" s="13">
        <f>-AG1843</f>
        <v>-0.96</v>
      </c>
      <c r="AI1844" t="str">
        <f t="shared" si="137"/>
        <v>Dividend from QTRH - Rh - 40716</v>
      </c>
      <c r="AK1844" s="17"/>
      <c r="AL1844" s="17"/>
      <c r="AM1844" s="17"/>
      <c r="AN1844" s="17"/>
      <c r="AO1844" s="17"/>
      <c r="AP1844" s="17"/>
    </row>
    <row r="1845" spans="1:42" hidden="1" x14ac:dyDescent="0.35">
      <c r="A1845" t="s">
        <v>845</v>
      </c>
      <c r="B1845" t="s">
        <v>64</v>
      </c>
      <c r="C1845" t="s">
        <v>12</v>
      </c>
      <c r="D1845">
        <v>22115</v>
      </c>
      <c r="F1845" s="7">
        <v>42930</v>
      </c>
      <c r="G1845" t="s">
        <v>587</v>
      </c>
      <c r="H1845">
        <v>0</v>
      </c>
      <c r="J1845" t="s">
        <v>12</v>
      </c>
      <c r="K1845">
        <v>22115</v>
      </c>
      <c r="L1845" t="s">
        <v>15</v>
      </c>
      <c r="M1845" t="str">
        <f>M1842</f>
        <v>HPQ</v>
      </c>
      <c r="S1845" t="e">
        <f t="shared" ref="S1845:S1850" si="138">SUM(T1845:V1845)</f>
        <v>#VALUE!</v>
      </c>
      <c r="T1845"/>
      <c r="U1845"/>
      <c r="V1845" t="e">
        <f>SUMPRODUCT(--($D$2:M1844=M1845), --($B$2:K1844=52815),$H$2:Q1844)</f>
        <v>#VALUE!</v>
      </c>
      <c r="W1845" s="15"/>
      <c r="X1845" s="15"/>
      <c r="Y1845" s="15"/>
      <c r="Z1845" t="s">
        <v>243</v>
      </c>
      <c r="AB1845" t="s">
        <v>244</v>
      </c>
      <c r="AC1845" s="7">
        <f>AC1842</f>
        <v>42921</v>
      </c>
      <c r="AD1845" t="str">
        <f>M1845&amp;" - "&amp;L1845&amp;" - "&amp;J1845&amp;" - "&amp;K1845</f>
        <v>HPQ - Div - Mt - 22115</v>
      </c>
      <c r="AG1845" s="13">
        <f>-AG1844</f>
        <v>0.96</v>
      </c>
      <c r="AI1845" t="str">
        <f t="shared" si="137"/>
        <v>Dividend from HPQ - Mt - 22115</v>
      </c>
      <c r="AK1845" s="18"/>
      <c r="AL1845" s="19"/>
      <c r="AM1845" s="20"/>
      <c r="AN1845" s="20"/>
      <c r="AO1845" s="21"/>
      <c r="AP1845" s="22"/>
    </row>
    <row r="1846" spans="1:42" hidden="1" x14ac:dyDescent="0.35">
      <c r="A1846" t="s">
        <v>845</v>
      </c>
      <c r="B1846" t="s">
        <v>64</v>
      </c>
      <c r="C1846" t="s">
        <v>12</v>
      </c>
      <c r="D1846">
        <v>22115</v>
      </c>
      <c r="F1846" s="7">
        <v>42930</v>
      </c>
      <c r="G1846" t="s">
        <v>102</v>
      </c>
      <c r="H1846">
        <v>0</v>
      </c>
      <c r="J1846" t="s">
        <v>12</v>
      </c>
      <c r="K1846">
        <v>22115</v>
      </c>
      <c r="L1846" t="s">
        <v>15</v>
      </c>
      <c r="M1846" t="str">
        <f>M1844</f>
        <v>QTRH</v>
      </c>
      <c r="N1846" s="12" t="s">
        <v>249</v>
      </c>
      <c r="R1846" s="13" t="e">
        <f>ROUND(IF(K1846=112414,W1846,IF(K1846=22115,X1846,Y1846))*AP1844,2)</f>
        <v>#VALUE!</v>
      </c>
      <c r="S1846" t="e">
        <f t="shared" si="138"/>
        <v>#VALUE!</v>
      </c>
      <c r="T1846"/>
      <c r="U1846"/>
      <c r="V1846" t="e">
        <f>SUMPRODUCT(--($D$2:M1845=M1846), --($B$2:K1845=52815),$H$2:Q1845)</f>
        <v>#VALUE!</v>
      </c>
      <c r="W1846" s="15" t="e">
        <f>T1846/S1846</f>
        <v>#VALUE!</v>
      </c>
      <c r="X1846" s="15" t="e">
        <f>U1846/S1846</f>
        <v>#VALUE!</v>
      </c>
      <c r="Y1846" s="15" t="e">
        <f>V1846/S1846</f>
        <v>#VALUE!</v>
      </c>
      <c r="Z1846" t="s">
        <v>243</v>
      </c>
      <c r="AB1846" t="s">
        <v>244</v>
      </c>
      <c r="AC1846" s="7">
        <f>AC1844</f>
        <v>42922</v>
      </c>
      <c r="AD1846" t="s">
        <v>102</v>
      </c>
      <c r="AF1846" t="str">
        <f>"Cash From "&amp;AI1846</f>
        <v>Cash From Dividend from QTRH - Mt - 22115</v>
      </c>
      <c r="AG1846" s="13" t="e">
        <f>R1846</f>
        <v>#VALUE!</v>
      </c>
      <c r="AI1846" t="str">
        <f t="shared" si="137"/>
        <v>Dividend from QTRH - Mt - 22115</v>
      </c>
      <c r="AK1846" s="51"/>
      <c r="AL1846" s="47"/>
      <c r="AM1846" s="48"/>
      <c r="AN1846" s="48"/>
      <c r="AO1846" s="49"/>
      <c r="AP1846" s="52"/>
    </row>
    <row r="1847" spans="1:42" hidden="1" x14ac:dyDescent="0.35">
      <c r="A1847" t="s">
        <v>845</v>
      </c>
      <c r="B1847" t="s">
        <v>64</v>
      </c>
      <c r="C1847" t="s">
        <v>12</v>
      </c>
      <c r="D1847">
        <v>52815</v>
      </c>
      <c r="F1847" s="7">
        <v>42930</v>
      </c>
      <c r="G1847" t="s">
        <v>102</v>
      </c>
      <c r="H1847">
        <v>2.58</v>
      </c>
      <c r="J1847" t="s">
        <v>12</v>
      </c>
      <c r="K1847">
        <v>52815</v>
      </c>
      <c r="L1847" t="s">
        <v>15</v>
      </c>
      <c r="M1847" t="str">
        <f>M1845</f>
        <v>HPQ</v>
      </c>
      <c r="N1847" s="12" t="s">
        <v>249</v>
      </c>
      <c r="R1847" s="13">
        <f>AP1843-R1843-R1845</f>
        <v>2.58</v>
      </c>
      <c r="S1847" t="e">
        <f t="shared" si="138"/>
        <v>#VALUE!</v>
      </c>
      <c r="T1847"/>
      <c r="U1847"/>
      <c r="V1847" t="e">
        <f>SUMPRODUCT(--($D$2:M1846=M1847), --($B$2:K1846=52815),$H$2:Q1846)</f>
        <v>#VALUE!</v>
      </c>
      <c r="W1847" s="15" t="e">
        <f>T1847/S1847</f>
        <v>#VALUE!</v>
      </c>
      <c r="X1847" s="15" t="e">
        <f>U1847/S1847</f>
        <v>#VALUE!</v>
      </c>
      <c r="Y1847" s="15" t="e">
        <f>V1847/S1847</f>
        <v>#VALUE!</v>
      </c>
      <c r="Z1847" t="s">
        <v>243</v>
      </c>
      <c r="AB1847" t="s">
        <v>244</v>
      </c>
      <c r="AC1847" s="7">
        <f>AC1845</f>
        <v>42921</v>
      </c>
      <c r="AD1847" t="s">
        <v>102</v>
      </c>
      <c r="AF1847" t="str">
        <f>"Cash From "&amp;AI1847</f>
        <v>Cash From Dividend from HPQ - Mt - 52815</v>
      </c>
      <c r="AG1847" s="13">
        <f>R1847</f>
        <v>2.58</v>
      </c>
      <c r="AI1847" t="str">
        <f t="shared" si="137"/>
        <v>Dividend from HPQ - Mt - 52815</v>
      </c>
      <c r="AK1847" s="18"/>
      <c r="AL1847" s="19"/>
      <c r="AM1847" s="20"/>
      <c r="AN1847" s="20"/>
      <c r="AO1847" s="21"/>
      <c r="AP1847" s="22"/>
    </row>
    <row r="1848" spans="1:42" hidden="1" x14ac:dyDescent="0.35">
      <c r="A1848" t="s">
        <v>845</v>
      </c>
      <c r="B1848" t="s">
        <v>64</v>
      </c>
      <c r="C1848" t="s">
        <v>12</v>
      </c>
      <c r="D1848">
        <v>52815</v>
      </c>
      <c r="F1848" s="7">
        <v>42930</v>
      </c>
      <c r="G1848" t="s">
        <v>587</v>
      </c>
      <c r="H1848">
        <v>-2.58</v>
      </c>
      <c r="J1848" t="s">
        <v>12</v>
      </c>
      <c r="K1848">
        <v>52815</v>
      </c>
      <c r="L1848" t="s">
        <v>15</v>
      </c>
      <c r="M1848" t="str">
        <f>M1845</f>
        <v>HPQ</v>
      </c>
      <c r="S1848" t="e">
        <f t="shared" si="138"/>
        <v>#VALUE!</v>
      </c>
      <c r="T1848"/>
      <c r="U1848"/>
      <c r="V1848" t="e">
        <f>SUMPRODUCT(--($D$2:M1847=M1848), --($B$2:K1847=52815),$H$2:Q1847)</f>
        <v>#VALUE!</v>
      </c>
      <c r="W1848" s="15"/>
      <c r="X1848" s="15"/>
      <c r="Y1848" s="15"/>
      <c r="Z1848" t="s">
        <v>243</v>
      </c>
      <c r="AB1848" t="s">
        <v>244</v>
      </c>
      <c r="AC1848" s="7">
        <f>AC1845</f>
        <v>42921</v>
      </c>
      <c r="AD1848" t="str">
        <f>M1848&amp;" - "&amp;L1848&amp;" - "&amp;J1848&amp;" - "&amp;K1848</f>
        <v>HPQ - Div - Mt - 52815</v>
      </c>
      <c r="AG1848" s="13">
        <f>-AG1847</f>
        <v>-2.58</v>
      </c>
      <c r="AI1848" t="str">
        <f t="shared" si="137"/>
        <v>Dividend from HPQ - Mt - 52815</v>
      </c>
      <c r="AK1848" s="51"/>
      <c r="AL1848" s="47"/>
      <c r="AM1848" s="48"/>
      <c r="AN1848" s="48"/>
      <c r="AO1848" s="49"/>
      <c r="AP1848" s="52"/>
    </row>
    <row r="1849" spans="1:42" hidden="1" x14ac:dyDescent="0.35">
      <c r="A1849" t="s">
        <v>845</v>
      </c>
      <c r="B1849" t="s">
        <v>64</v>
      </c>
      <c r="C1849" t="s">
        <v>12</v>
      </c>
      <c r="D1849">
        <v>112414</v>
      </c>
      <c r="F1849" s="7">
        <v>42930</v>
      </c>
      <c r="G1849" t="s">
        <v>587</v>
      </c>
      <c r="H1849">
        <v>0</v>
      </c>
      <c r="J1849" t="s">
        <v>12</v>
      </c>
      <c r="K1849">
        <v>112414</v>
      </c>
      <c r="L1849" t="s">
        <v>15</v>
      </c>
      <c r="M1849" t="str">
        <f>M1848</f>
        <v>HPQ</v>
      </c>
      <c r="N1849" s="12">
        <f>AL1848</f>
        <v>0</v>
      </c>
      <c r="O1849" s="12" t="e">
        <f>LEFT(N1849,(FIND(" ",N1849,1)-1))</f>
        <v>#VALUE!</v>
      </c>
      <c r="P1849" s="12" t="e">
        <f>_xlfn.NUMBERVALUE(O1849)=S1849</f>
        <v>#VALUE!</v>
      </c>
      <c r="S1849" t="e">
        <f t="shared" si="138"/>
        <v>#VALUE!</v>
      </c>
      <c r="T1849"/>
      <c r="U1849"/>
      <c r="V1849" t="e">
        <f>SUMPRODUCT(--($D$2:M1848=M1849), --($B$2:K1848=52815),$H$2:Q1848)</f>
        <v>#VALUE!</v>
      </c>
      <c r="W1849" s="15"/>
      <c r="X1849" s="15"/>
      <c r="Y1849" s="15"/>
      <c r="Z1849" t="s">
        <v>243</v>
      </c>
      <c r="AB1849" t="s">
        <v>244</v>
      </c>
      <c r="AC1849" s="7">
        <f>AC1848</f>
        <v>42921</v>
      </c>
      <c r="AD1849" t="str">
        <f>M1849&amp;" - "&amp;L1849&amp;" - "&amp;J1849&amp;" - "&amp;K1849</f>
        <v>HPQ - Div - Mt - 112414</v>
      </c>
      <c r="AG1849" s="13">
        <f>-AG1848</f>
        <v>2.58</v>
      </c>
      <c r="AI1849" t="str">
        <f t="shared" si="137"/>
        <v>Dividend from HPQ - Mt - 112414</v>
      </c>
      <c r="AK1849" s="51"/>
      <c r="AL1849" s="47"/>
      <c r="AM1849" s="48"/>
      <c r="AN1849" s="48"/>
      <c r="AO1849" s="49"/>
      <c r="AP1849" s="52"/>
    </row>
    <row r="1850" spans="1:42" hidden="1" x14ac:dyDescent="0.35">
      <c r="A1850" t="s">
        <v>845</v>
      </c>
      <c r="B1850" t="s">
        <v>64</v>
      </c>
      <c r="C1850" t="s">
        <v>12</v>
      </c>
      <c r="D1850">
        <v>112414</v>
      </c>
      <c r="F1850" s="7">
        <v>42930</v>
      </c>
      <c r="G1850" t="s">
        <v>102</v>
      </c>
      <c r="H1850">
        <v>0</v>
      </c>
      <c r="J1850" t="s">
        <v>12</v>
      </c>
      <c r="K1850">
        <v>112414</v>
      </c>
      <c r="L1850" t="s">
        <v>15</v>
      </c>
      <c r="M1850" t="s">
        <v>64</v>
      </c>
      <c r="N1850" s="12" t="s">
        <v>249</v>
      </c>
      <c r="R1850" s="13" t="e">
        <f>ROUND(IF(K1850=112414,W1850,IF(K1850=22115,X1850,Y1850))*AP1850,2)</f>
        <v>#VALUE!</v>
      </c>
      <c r="S1850" t="e">
        <f t="shared" si="138"/>
        <v>#VALUE!</v>
      </c>
      <c r="T1850"/>
      <c r="U1850"/>
      <c r="V1850" t="e">
        <f>SUMPRODUCT(--($D$2:M1849=M1850), --($B$2:K1849=52815),$H$2:Q1849)</f>
        <v>#VALUE!</v>
      </c>
      <c r="W1850" s="15" t="e">
        <f>T1850/S1850</f>
        <v>#VALUE!</v>
      </c>
      <c r="X1850" s="15" t="e">
        <f>U1850/S1850</f>
        <v>#VALUE!</v>
      </c>
      <c r="Y1850" s="15" t="e">
        <f>V1850/S1850</f>
        <v>#VALUE!</v>
      </c>
      <c r="Z1850" t="s">
        <v>243</v>
      </c>
      <c r="AB1850" t="s">
        <v>244</v>
      </c>
      <c r="AC1850" s="7">
        <f>AK1850</f>
        <v>42930</v>
      </c>
      <c r="AD1850" t="s">
        <v>102</v>
      </c>
      <c r="AF1850" t="str">
        <f>"Cash From "&amp;AI1850</f>
        <v>Cash From Dividend from CPLA - Mt - 112414</v>
      </c>
      <c r="AG1850" s="13" t="e">
        <f>R1850</f>
        <v>#VALUE!</v>
      </c>
      <c r="AI1850" t="str">
        <f t="shared" si="137"/>
        <v>Dividend from CPLA - Mt - 112414</v>
      </c>
      <c r="AK1850" s="51">
        <v>42930</v>
      </c>
      <c r="AL1850" s="47" t="s">
        <v>568</v>
      </c>
      <c r="AM1850" s="48" t="s">
        <v>328</v>
      </c>
      <c r="AN1850" s="48" t="s">
        <v>329</v>
      </c>
      <c r="AO1850" s="49" t="s">
        <v>329</v>
      </c>
      <c r="AP1850" s="52">
        <v>2.58</v>
      </c>
    </row>
    <row r="1851" spans="1:42" hidden="1" x14ac:dyDescent="0.35">
      <c r="A1851" t="s">
        <v>845</v>
      </c>
      <c r="B1851" t="s">
        <v>92</v>
      </c>
      <c r="C1851" t="s">
        <v>13</v>
      </c>
      <c r="D1851">
        <v>40716</v>
      </c>
      <c r="F1851" s="7">
        <v>42936</v>
      </c>
      <c r="G1851" t="s">
        <v>210</v>
      </c>
      <c r="H1851">
        <v>15.83</v>
      </c>
      <c r="J1851" t="s">
        <v>13</v>
      </c>
      <c r="K1851">
        <v>40716</v>
      </c>
      <c r="L1851" t="s">
        <v>15</v>
      </c>
      <c r="M1851" t="s">
        <v>92</v>
      </c>
      <c r="N1851" s="12" t="s">
        <v>249</v>
      </c>
      <c r="O1851" s="12">
        <v>15.83</v>
      </c>
      <c r="P1851" s="46">
        <v>42936</v>
      </c>
      <c r="S1851"/>
      <c r="T1851"/>
      <c r="U1851"/>
      <c r="V1851"/>
      <c r="W1851" s="15"/>
      <c r="X1851" s="15"/>
      <c r="Y1851" s="15"/>
      <c r="Z1851" t="s">
        <v>243</v>
      </c>
      <c r="AB1851" t="s">
        <v>244</v>
      </c>
      <c r="AC1851" s="7">
        <f>P1851</f>
        <v>42936</v>
      </c>
      <c r="AD1851" t="s">
        <v>210</v>
      </c>
      <c r="AF1851" t="str">
        <f>"Cash From "&amp;AI1851</f>
        <v>Cash From Dividend from BPT - Rh - 40716</v>
      </c>
      <c r="AG1851" s="13">
        <f>O1851</f>
        <v>15.83</v>
      </c>
      <c r="AI1851" t="str">
        <f t="shared" si="137"/>
        <v>Dividend from BPT - Rh - 40716</v>
      </c>
      <c r="AK1851" s="18"/>
      <c r="AL1851" s="19"/>
      <c r="AM1851" s="20"/>
      <c r="AN1851" s="20"/>
      <c r="AO1851" s="21"/>
      <c r="AP1851" s="22">
        <v>2.58</v>
      </c>
    </row>
    <row r="1852" spans="1:42" hidden="1" x14ac:dyDescent="0.35">
      <c r="A1852" t="s">
        <v>845</v>
      </c>
      <c r="B1852" t="s">
        <v>92</v>
      </c>
      <c r="C1852" t="s">
        <v>13</v>
      </c>
      <c r="D1852">
        <v>40716</v>
      </c>
      <c r="F1852" s="7">
        <v>42936</v>
      </c>
      <c r="G1852" t="s">
        <v>587</v>
      </c>
      <c r="H1852">
        <v>-15.83</v>
      </c>
      <c r="J1852" t="s">
        <v>13</v>
      </c>
      <c r="K1852">
        <v>40716</v>
      </c>
      <c r="L1852" t="s">
        <v>15</v>
      </c>
      <c r="M1852" t="str">
        <f>M1851</f>
        <v>BPT</v>
      </c>
      <c r="S1852"/>
      <c r="T1852"/>
      <c r="U1852"/>
      <c r="V1852"/>
      <c r="W1852" s="15"/>
      <c r="X1852" s="15"/>
      <c r="Y1852" s="15"/>
      <c r="Z1852" t="s">
        <v>243</v>
      </c>
      <c r="AB1852" t="s">
        <v>244</v>
      </c>
      <c r="AC1852" s="7">
        <f>AC1851</f>
        <v>42936</v>
      </c>
      <c r="AD1852" t="str">
        <f>M1852&amp;" - "&amp;L1852&amp;" - "&amp;J1852&amp;" - "&amp;K1852</f>
        <v>BPT - Div - Rh - 40716</v>
      </c>
      <c r="AG1852" s="13">
        <f>-AG1851</f>
        <v>-15.83</v>
      </c>
      <c r="AI1852" t="str">
        <f t="shared" si="137"/>
        <v>Dividend from BPT - Rh - 40716</v>
      </c>
      <c r="AK1852" s="17"/>
      <c r="AL1852" s="17"/>
      <c r="AM1852" s="17"/>
      <c r="AN1852" s="17"/>
      <c r="AO1852" s="17"/>
      <c r="AP1852" s="17"/>
    </row>
    <row r="1853" spans="1:42" hidden="1" x14ac:dyDescent="0.35">
      <c r="A1853" t="s">
        <v>845</v>
      </c>
      <c r="B1853" t="s">
        <v>30</v>
      </c>
      <c r="C1853" t="s">
        <v>12</v>
      </c>
      <c r="D1853">
        <v>22115</v>
      </c>
      <c r="F1853" s="7">
        <v>42942</v>
      </c>
      <c r="G1853" t="s">
        <v>587</v>
      </c>
      <c r="H1853">
        <v>0</v>
      </c>
      <c r="J1853" t="s">
        <v>12</v>
      </c>
      <c r="K1853">
        <v>22115</v>
      </c>
      <c r="L1853" t="s">
        <v>15</v>
      </c>
      <c r="M1853" t="str">
        <f>M1850</f>
        <v>CPLA</v>
      </c>
      <c r="S1853" t="e">
        <f t="shared" ref="S1853:S1864" si="139">SUM(T1853:V1853)</f>
        <v>#VALUE!</v>
      </c>
      <c r="T1853"/>
      <c r="U1853"/>
      <c r="V1853" t="e">
        <f>SUMPRODUCT(--($D$2:M1852=M1853), --($B$2:K1852=52815),$H$2:Q1852)</f>
        <v>#VALUE!</v>
      </c>
      <c r="W1853" s="15"/>
      <c r="X1853" s="15"/>
      <c r="Y1853" s="15"/>
      <c r="Z1853" t="s">
        <v>243</v>
      </c>
      <c r="AB1853" t="s">
        <v>244</v>
      </c>
      <c r="AC1853" s="7">
        <f>AC1850</f>
        <v>42930</v>
      </c>
      <c r="AD1853" t="str">
        <f>M1853&amp;" - "&amp;L1853&amp;" - "&amp;J1853&amp;" - "&amp;K1853</f>
        <v>CPLA - Div - Mt - 22115</v>
      </c>
      <c r="AG1853" s="13">
        <f>-AG1852</f>
        <v>15.83</v>
      </c>
      <c r="AI1853" t="str">
        <f t="shared" si="137"/>
        <v>Dividend from CPLA - Mt - 22115</v>
      </c>
      <c r="AK1853" s="18"/>
      <c r="AL1853" s="19"/>
      <c r="AM1853" s="20"/>
      <c r="AN1853" s="20"/>
      <c r="AO1853" s="21"/>
      <c r="AP1853" s="22"/>
    </row>
    <row r="1854" spans="1:42" hidden="1" x14ac:dyDescent="0.35">
      <c r="A1854" t="s">
        <v>845</v>
      </c>
      <c r="B1854" t="s">
        <v>30</v>
      </c>
      <c r="C1854" t="s">
        <v>12</v>
      </c>
      <c r="D1854">
        <v>22115</v>
      </c>
      <c r="F1854" s="7">
        <v>42942</v>
      </c>
      <c r="G1854" t="s">
        <v>102</v>
      </c>
      <c r="H1854">
        <v>0</v>
      </c>
      <c r="J1854" t="s">
        <v>12</v>
      </c>
      <c r="K1854">
        <v>22115</v>
      </c>
      <c r="L1854" t="s">
        <v>15</v>
      </c>
      <c r="M1854" t="str">
        <f>M1852</f>
        <v>BPT</v>
      </c>
      <c r="N1854" s="12" t="s">
        <v>249</v>
      </c>
      <c r="R1854" s="13" t="e">
        <f>ROUND(IF(K1854=112414,W1854,IF(K1854=22115,X1854,Y1854))*AP1852,2)</f>
        <v>#VALUE!</v>
      </c>
      <c r="S1854" t="e">
        <f t="shared" si="139"/>
        <v>#VALUE!</v>
      </c>
      <c r="T1854"/>
      <c r="U1854"/>
      <c r="V1854" t="e">
        <f>SUMPRODUCT(--($D$2:M1853=M1854), --($B$2:K1853=52815),$H$2:Q1853)</f>
        <v>#VALUE!</v>
      </c>
      <c r="W1854" s="15" t="e">
        <f>T1854/S1854</f>
        <v>#VALUE!</v>
      </c>
      <c r="X1854" s="15" t="e">
        <f>U1854/S1854</f>
        <v>#VALUE!</v>
      </c>
      <c r="Y1854" s="15" t="e">
        <f>V1854/S1854</f>
        <v>#VALUE!</v>
      </c>
      <c r="Z1854" t="s">
        <v>243</v>
      </c>
      <c r="AB1854" t="s">
        <v>244</v>
      </c>
      <c r="AC1854" s="7">
        <f>AC1852</f>
        <v>42936</v>
      </c>
      <c r="AD1854" t="s">
        <v>102</v>
      </c>
      <c r="AF1854" t="str">
        <f>"Cash From "&amp;AI1854</f>
        <v>Cash From Dividend from BPT - Mt - 22115</v>
      </c>
      <c r="AG1854" s="13" t="e">
        <f>R1854</f>
        <v>#VALUE!</v>
      </c>
      <c r="AI1854" t="str">
        <f t="shared" si="137"/>
        <v>Dividend from BPT - Mt - 22115</v>
      </c>
      <c r="AK1854" s="51"/>
      <c r="AL1854" s="47"/>
      <c r="AM1854" s="48"/>
      <c r="AN1854" s="48"/>
      <c r="AO1854" s="49"/>
      <c r="AP1854" s="52"/>
    </row>
    <row r="1855" spans="1:42" hidden="1" x14ac:dyDescent="0.35">
      <c r="A1855" t="s">
        <v>845</v>
      </c>
      <c r="B1855" t="s">
        <v>35</v>
      </c>
      <c r="C1855" t="s">
        <v>12</v>
      </c>
      <c r="D1855">
        <v>22115</v>
      </c>
      <c r="F1855" s="7">
        <v>42942</v>
      </c>
      <c r="G1855" t="s">
        <v>587</v>
      </c>
      <c r="H1855">
        <v>0</v>
      </c>
      <c r="J1855" t="s">
        <v>12</v>
      </c>
      <c r="K1855">
        <v>22115</v>
      </c>
      <c r="L1855" t="s">
        <v>15</v>
      </c>
      <c r="M1855" t="str">
        <f>M1852</f>
        <v>BPT</v>
      </c>
      <c r="S1855" t="e">
        <f t="shared" si="139"/>
        <v>#VALUE!</v>
      </c>
      <c r="T1855"/>
      <c r="U1855"/>
      <c r="V1855" t="e">
        <f>SUMPRODUCT(--($D$2:M1854=M1855), --($B$2:K1854=52815),$H$2:Q1854)</f>
        <v>#VALUE!</v>
      </c>
      <c r="W1855" s="15"/>
      <c r="X1855" s="15"/>
      <c r="Y1855" s="15"/>
      <c r="Z1855" t="s">
        <v>243</v>
      </c>
      <c r="AB1855" t="s">
        <v>244</v>
      </c>
      <c r="AC1855" s="7">
        <f>AC1852</f>
        <v>42936</v>
      </c>
      <c r="AD1855" t="str">
        <f>M1855&amp;" - "&amp;L1855&amp;" - "&amp;J1855&amp;" - "&amp;K1855</f>
        <v>BPT - Div - Mt - 22115</v>
      </c>
      <c r="AG1855" s="13" t="e">
        <f>-AG1854</f>
        <v>#VALUE!</v>
      </c>
      <c r="AI1855" t="str">
        <f t="shared" si="137"/>
        <v>Dividend from BPT - Mt - 22115</v>
      </c>
      <c r="AK1855" s="18"/>
      <c r="AL1855" s="19"/>
      <c r="AM1855" s="20"/>
      <c r="AN1855" s="20"/>
      <c r="AO1855" s="21"/>
      <c r="AP1855" s="22"/>
    </row>
    <row r="1856" spans="1:42" hidden="1" x14ac:dyDescent="0.35">
      <c r="A1856" t="s">
        <v>845</v>
      </c>
      <c r="B1856" t="s">
        <v>35</v>
      </c>
      <c r="C1856" t="s">
        <v>12</v>
      </c>
      <c r="D1856">
        <v>22115</v>
      </c>
      <c r="F1856" s="7">
        <v>42942</v>
      </c>
      <c r="G1856" t="s">
        <v>102</v>
      </c>
      <c r="H1856">
        <v>0</v>
      </c>
      <c r="J1856" t="s">
        <v>12</v>
      </c>
      <c r="K1856">
        <v>22115</v>
      </c>
      <c r="L1856" t="s">
        <v>15</v>
      </c>
      <c r="M1856" t="str">
        <f>M1854</f>
        <v>BPT</v>
      </c>
      <c r="N1856" s="12" t="s">
        <v>249</v>
      </c>
      <c r="R1856" s="13" t="e">
        <f>ROUND(IF(K1856=112414,W1856,IF(K1856=22115,X1856,Y1856))*AP1854,2)</f>
        <v>#VALUE!</v>
      </c>
      <c r="S1856" t="e">
        <f t="shared" si="139"/>
        <v>#VALUE!</v>
      </c>
      <c r="T1856"/>
      <c r="U1856"/>
      <c r="V1856" t="e">
        <f>SUMPRODUCT(--($D$2:M1855=M1856), --($B$2:K1855=52815),$H$2:Q1855)</f>
        <v>#VALUE!</v>
      </c>
      <c r="W1856" s="15" t="e">
        <f>T1856/S1856</f>
        <v>#VALUE!</v>
      </c>
      <c r="X1856" s="15" t="e">
        <f>U1856/S1856</f>
        <v>#VALUE!</v>
      </c>
      <c r="Y1856" s="15" t="e">
        <f>V1856/S1856</f>
        <v>#VALUE!</v>
      </c>
      <c r="Z1856" t="s">
        <v>243</v>
      </c>
      <c r="AB1856" t="s">
        <v>244</v>
      </c>
      <c r="AC1856" s="7">
        <f>AC1854</f>
        <v>42936</v>
      </c>
      <c r="AD1856" t="s">
        <v>102</v>
      </c>
      <c r="AF1856" t="str">
        <f>"Cash From "&amp;AI1856</f>
        <v>Cash From Dividend from BPT - Mt - 22115</v>
      </c>
      <c r="AG1856" s="13" t="e">
        <f>R1856</f>
        <v>#VALUE!</v>
      </c>
      <c r="AI1856" t="str">
        <f t="shared" si="137"/>
        <v>Dividend from BPT - Mt - 22115</v>
      </c>
      <c r="AK1856" s="51"/>
      <c r="AL1856" s="47"/>
      <c r="AM1856" s="48"/>
      <c r="AN1856" s="48"/>
      <c r="AO1856" s="49"/>
      <c r="AP1856" s="52"/>
    </row>
    <row r="1857" spans="1:43" hidden="1" x14ac:dyDescent="0.35">
      <c r="A1857" t="s">
        <v>845</v>
      </c>
      <c r="B1857" t="s">
        <v>30</v>
      </c>
      <c r="C1857" t="s">
        <v>12</v>
      </c>
      <c r="D1857">
        <v>52815</v>
      </c>
      <c r="F1857" s="7">
        <v>42942</v>
      </c>
      <c r="G1857" t="s">
        <v>102</v>
      </c>
      <c r="H1857">
        <v>3.34</v>
      </c>
      <c r="J1857" t="s">
        <v>12</v>
      </c>
      <c r="K1857">
        <v>52815</v>
      </c>
      <c r="L1857" t="s">
        <v>15</v>
      </c>
      <c r="M1857" t="str">
        <f>M1855</f>
        <v>BPT</v>
      </c>
      <c r="N1857" s="12" t="s">
        <v>249</v>
      </c>
      <c r="R1857" s="13">
        <f>AP1853-R1853-R1855</f>
        <v>0</v>
      </c>
      <c r="S1857" t="e">
        <f t="shared" si="139"/>
        <v>#VALUE!</v>
      </c>
      <c r="T1857"/>
      <c r="U1857"/>
      <c r="V1857" t="e">
        <f>SUMPRODUCT(--($D$2:M1856=M1857), --($B$2:K1856=52815),$H$2:Q1856)</f>
        <v>#VALUE!</v>
      </c>
      <c r="W1857" s="15" t="e">
        <f>T1857/S1857</f>
        <v>#VALUE!</v>
      </c>
      <c r="X1857" s="15" t="e">
        <f>U1857/S1857</f>
        <v>#VALUE!</v>
      </c>
      <c r="Y1857" s="15" t="e">
        <f>V1857/S1857</f>
        <v>#VALUE!</v>
      </c>
      <c r="Z1857" t="s">
        <v>243</v>
      </c>
      <c r="AB1857" t="s">
        <v>244</v>
      </c>
      <c r="AC1857" s="7">
        <f>AC1855</f>
        <v>42936</v>
      </c>
      <c r="AD1857" t="s">
        <v>102</v>
      </c>
      <c r="AF1857" t="str">
        <f>"Cash From "&amp;AI1857</f>
        <v>Cash From Dividend from BPT - Mt - 52815</v>
      </c>
      <c r="AG1857" s="13">
        <f>R1857</f>
        <v>0</v>
      </c>
      <c r="AI1857" t="str">
        <f t="shared" si="137"/>
        <v>Dividend from BPT - Mt - 52815</v>
      </c>
      <c r="AK1857" s="18"/>
      <c r="AL1857" s="19"/>
      <c r="AM1857" s="20"/>
      <c r="AN1857" s="20"/>
      <c r="AO1857" s="21"/>
      <c r="AP1857" s="22"/>
    </row>
    <row r="1858" spans="1:43" hidden="1" x14ac:dyDescent="0.35">
      <c r="A1858" t="s">
        <v>845</v>
      </c>
      <c r="B1858" t="s">
        <v>30</v>
      </c>
      <c r="C1858" t="s">
        <v>12</v>
      </c>
      <c r="D1858">
        <v>52815</v>
      </c>
      <c r="F1858" s="7">
        <v>42942</v>
      </c>
      <c r="G1858" t="s">
        <v>587</v>
      </c>
      <c r="H1858">
        <v>-3.34</v>
      </c>
      <c r="J1858" t="s">
        <v>12</v>
      </c>
      <c r="K1858">
        <v>52815</v>
      </c>
      <c r="L1858" t="s">
        <v>15</v>
      </c>
      <c r="M1858" t="str">
        <f>M1855</f>
        <v>BPT</v>
      </c>
      <c r="S1858" t="e">
        <f t="shared" si="139"/>
        <v>#VALUE!</v>
      </c>
      <c r="T1858"/>
      <c r="U1858"/>
      <c r="V1858" t="e">
        <f>SUMPRODUCT(--($D$2:M1857=M1858), --($B$2:K1857=52815),$H$2:Q1857)</f>
        <v>#VALUE!</v>
      </c>
      <c r="W1858" s="15"/>
      <c r="X1858" s="15"/>
      <c r="Y1858" s="15"/>
      <c r="Z1858" t="s">
        <v>243</v>
      </c>
      <c r="AB1858" t="s">
        <v>244</v>
      </c>
      <c r="AC1858" s="7">
        <f>AC1855</f>
        <v>42936</v>
      </c>
      <c r="AD1858" t="str">
        <f>M1858&amp;" - "&amp;L1858&amp;" - "&amp;J1858&amp;" - "&amp;K1858</f>
        <v>BPT - Div - Mt - 52815</v>
      </c>
      <c r="AG1858" s="13">
        <f>-AG1857</f>
        <v>0</v>
      </c>
      <c r="AI1858" t="str">
        <f t="shared" si="137"/>
        <v>Dividend from BPT - Mt - 52815</v>
      </c>
      <c r="AK1858" s="51"/>
      <c r="AL1858" s="47"/>
      <c r="AM1858" s="48"/>
      <c r="AN1858" s="48"/>
      <c r="AO1858" s="49"/>
      <c r="AP1858" s="52"/>
    </row>
    <row r="1859" spans="1:43" hidden="1" x14ac:dyDescent="0.35">
      <c r="A1859" t="s">
        <v>845</v>
      </c>
      <c r="B1859" t="s">
        <v>35</v>
      </c>
      <c r="C1859" t="s">
        <v>12</v>
      </c>
      <c r="D1859">
        <v>52815</v>
      </c>
      <c r="F1859" s="7">
        <v>42942</v>
      </c>
      <c r="G1859" t="s">
        <v>102</v>
      </c>
      <c r="H1859">
        <v>1.74</v>
      </c>
      <c r="J1859" t="s">
        <v>12</v>
      </c>
      <c r="K1859">
        <v>52815</v>
      </c>
      <c r="L1859" t="s">
        <v>15</v>
      </c>
      <c r="M1859" t="str">
        <f>M1857</f>
        <v>BPT</v>
      </c>
      <c r="N1859" s="12" t="s">
        <v>249</v>
      </c>
      <c r="R1859" s="13">
        <f>AP1855-R1855-R1857</f>
        <v>0</v>
      </c>
      <c r="S1859" t="e">
        <f t="shared" si="139"/>
        <v>#VALUE!</v>
      </c>
      <c r="T1859"/>
      <c r="U1859"/>
      <c r="V1859" t="e">
        <f>SUMPRODUCT(--($D$2:M1858=M1859), --($B$2:K1858=52815),$H$2:Q1858)</f>
        <v>#VALUE!</v>
      </c>
      <c r="W1859" s="15" t="e">
        <f>T1859/S1859</f>
        <v>#VALUE!</v>
      </c>
      <c r="X1859" s="15" t="e">
        <f>U1859/S1859</f>
        <v>#VALUE!</v>
      </c>
      <c r="Y1859" s="15" t="e">
        <f>V1859/S1859</f>
        <v>#VALUE!</v>
      </c>
      <c r="Z1859" t="s">
        <v>243</v>
      </c>
      <c r="AB1859" t="s">
        <v>244</v>
      </c>
      <c r="AC1859" s="7">
        <f>AC1857</f>
        <v>42936</v>
      </c>
      <c r="AD1859" t="s">
        <v>102</v>
      </c>
      <c r="AF1859" t="str">
        <f>"Cash From "&amp;AI1859</f>
        <v>Cash From Dividend from BPT - Mt - 52815</v>
      </c>
      <c r="AG1859" s="13">
        <f>R1859</f>
        <v>0</v>
      </c>
      <c r="AI1859" t="str">
        <f t="shared" si="137"/>
        <v>Dividend from BPT - Mt - 52815</v>
      </c>
      <c r="AK1859" s="51"/>
      <c r="AL1859" s="47"/>
      <c r="AM1859" s="48"/>
      <c r="AN1859" s="48"/>
      <c r="AO1859" s="49"/>
      <c r="AP1859" s="52"/>
    </row>
    <row r="1860" spans="1:43" hidden="1" x14ac:dyDescent="0.35">
      <c r="A1860" t="s">
        <v>845</v>
      </c>
      <c r="B1860" t="s">
        <v>35</v>
      </c>
      <c r="C1860" t="s">
        <v>12</v>
      </c>
      <c r="D1860">
        <v>52815</v>
      </c>
      <c r="F1860" s="7">
        <v>42942</v>
      </c>
      <c r="G1860" t="s">
        <v>587</v>
      </c>
      <c r="H1860">
        <v>-1.74</v>
      </c>
      <c r="J1860" t="s">
        <v>12</v>
      </c>
      <c r="K1860">
        <v>52815</v>
      </c>
      <c r="L1860" t="s">
        <v>15</v>
      </c>
      <c r="M1860" t="str">
        <f>M1857</f>
        <v>BPT</v>
      </c>
      <c r="S1860" t="e">
        <f t="shared" si="139"/>
        <v>#VALUE!</v>
      </c>
      <c r="T1860"/>
      <c r="U1860"/>
      <c r="V1860" t="e">
        <f>SUMPRODUCT(--($D$2:M1859=M1860), --($B$2:K1859=52815),$H$2:Q1859)</f>
        <v>#VALUE!</v>
      </c>
      <c r="W1860" s="15"/>
      <c r="X1860" s="15"/>
      <c r="Y1860" s="15"/>
      <c r="Z1860" t="s">
        <v>243</v>
      </c>
      <c r="AB1860" t="s">
        <v>244</v>
      </c>
      <c r="AC1860" s="7">
        <f>AC1857</f>
        <v>42936</v>
      </c>
      <c r="AD1860" t="str">
        <f>M1860&amp;" - "&amp;L1860&amp;" - "&amp;J1860&amp;" - "&amp;K1860</f>
        <v>BPT - Div - Mt - 52815</v>
      </c>
      <c r="AG1860" s="13">
        <f>-AG1859</f>
        <v>0</v>
      </c>
      <c r="AI1860" t="str">
        <f t="shared" si="137"/>
        <v>Dividend from BPT - Mt - 52815</v>
      </c>
      <c r="AK1860" s="51"/>
      <c r="AL1860" s="47"/>
      <c r="AM1860" s="48"/>
      <c r="AN1860" s="48"/>
      <c r="AO1860" s="49"/>
      <c r="AP1860" s="52"/>
    </row>
    <row r="1861" spans="1:43" hidden="1" x14ac:dyDescent="0.35">
      <c r="A1861" t="s">
        <v>845</v>
      </c>
      <c r="B1861" t="s">
        <v>30</v>
      </c>
      <c r="C1861" t="s">
        <v>12</v>
      </c>
      <c r="D1861">
        <v>112414</v>
      </c>
      <c r="F1861" s="7">
        <v>42942</v>
      </c>
      <c r="G1861" t="s">
        <v>587</v>
      </c>
      <c r="H1861">
        <v>0</v>
      </c>
      <c r="J1861" t="s">
        <v>12</v>
      </c>
      <c r="K1861">
        <v>112414</v>
      </c>
      <c r="L1861" t="s">
        <v>15</v>
      </c>
      <c r="M1861" t="str">
        <f>M1860</f>
        <v>BPT</v>
      </c>
      <c r="N1861" s="12">
        <f>AL1860</f>
        <v>0</v>
      </c>
      <c r="O1861" s="12" t="e">
        <f>LEFT(N1861,(FIND(" ",N1861,1)-1))</f>
        <v>#VALUE!</v>
      </c>
      <c r="P1861" s="12" t="e">
        <f>_xlfn.NUMBERVALUE(O1861)=S1861</f>
        <v>#VALUE!</v>
      </c>
      <c r="S1861" t="e">
        <f t="shared" si="139"/>
        <v>#VALUE!</v>
      </c>
      <c r="T1861"/>
      <c r="U1861"/>
      <c r="V1861" t="e">
        <f>SUMPRODUCT(--($D$2:M1860=M1861), --($B$2:K1860=52815),$H$2:Q1860)</f>
        <v>#VALUE!</v>
      </c>
      <c r="W1861" s="15"/>
      <c r="X1861" s="15"/>
      <c r="Y1861" s="15"/>
      <c r="Z1861" t="s">
        <v>243</v>
      </c>
      <c r="AB1861" t="s">
        <v>244</v>
      </c>
      <c r="AC1861" s="7">
        <f>AC1860</f>
        <v>42936</v>
      </c>
      <c r="AD1861" t="str">
        <f>M1861&amp;" - "&amp;L1861&amp;" - "&amp;J1861&amp;" - "&amp;K1861</f>
        <v>BPT - Div - Mt - 112414</v>
      </c>
      <c r="AG1861" s="13">
        <f>-AG1860</f>
        <v>0</v>
      </c>
      <c r="AI1861" t="str">
        <f t="shared" si="137"/>
        <v>Dividend from BPT - Mt - 112414</v>
      </c>
      <c r="AK1861" s="18"/>
      <c r="AL1861" s="19"/>
      <c r="AM1861" s="20"/>
      <c r="AN1861" s="20"/>
      <c r="AO1861" s="21"/>
      <c r="AP1861" s="22"/>
    </row>
    <row r="1862" spans="1:43" hidden="1" x14ac:dyDescent="0.35">
      <c r="A1862" t="s">
        <v>845</v>
      </c>
      <c r="B1862" t="s">
        <v>30</v>
      </c>
      <c r="C1862" t="s">
        <v>12</v>
      </c>
      <c r="D1862">
        <v>112414</v>
      </c>
      <c r="F1862" s="7">
        <v>42942</v>
      </c>
      <c r="G1862" t="s">
        <v>102</v>
      </c>
      <c r="H1862">
        <v>0</v>
      </c>
      <c r="J1862" t="s">
        <v>12</v>
      </c>
      <c r="K1862">
        <v>112414</v>
      </c>
      <c r="L1862" t="s">
        <v>15</v>
      </c>
      <c r="M1862" t="s">
        <v>30</v>
      </c>
      <c r="N1862" s="12" t="s">
        <v>249</v>
      </c>
      <c r="R1862" s="13" t="e">
        <f>ROUND(IF(K1862=112414,W1862,IF(K1862=22115,X1862,Y1862))*AP1862,2)</f>
        <v>#VALUE!</v>
      </c>
      <c r="S1862" t="e">
        <f t="shared" si="139"/>
        <v>#VALUE!</v>
      </c>
      <c r="T1862"/>
      <c r="U1862"/>
      <c r="V1862" t="e">
        <f>SUMPRODUCT(--($D$2:M1861=M1862), --($B$2:K1861=52815),$H$2:Q1861)</f>
        <v>#VALUE!</v>
      </c>
      <c r="W1862" s="15" t="e">
        <f>T1862/S1862</f>
        <v>#VALUE!</v>
      </c>
      <c r="X1862" s="15" t="e">
        <f>U1862/S1862</f>
        <v>#VALUE!</v>
      </c>
      <c r="Y1862" s="15" t="e">
        <f>V1862/S1862</f>
        <v>#VALUE!</v>
      </c>
      <c r="Z1862" t="s">
        <v>243</v>
      </c>
      <c r="AB1862" t="s">
        <v>244</v>
      </c>
      <c r="AC1862" s="7">
        <f>AK1862</f>
        <v>42942</v>
      </c>
      <c r="AD1862" t="s">
        <v>102</v>
      </c>
      <c r="AF1862" t="str">
        <f>"Cash From "&amp;AI1862</f>
        <v>Cash From Dividend from CSCO - Mt - 112414</v>
      </c>
      <c r="AG1862" s="13" t="e">
        <f>R1862</f>
        <v>#VALUE!</v>
      </c>
      <c r="AI1862" t="str">
        <f t="shared" si="137"/>
        <v>Dividend from CSCO - Mt - 112414</v>
      </c>
      <c r="AK1862" s="51">
        <v>42942</v>
      </c>
      <c r="AL1862" s="47" t="s">
        <v>570</v>
      </c>
      <c r="AM1862" s="48" t="s">
        <v>328</v>
      </c>
      <c r="AN1862" s="48" t="s">
        <v>329</v>
      </c>
      <c r="AO1862" s="49" t="s">
        <v>329</v>
      </c>
      <c r="AP1862" s="52">
        <v>3.34</v>
      </c>
    </row>
    <row r="1863" spans="1:43" hidden="1" x14ac:dyDescent="0.35">
      <c r="A1863" t="s">
        <v>845</v>
      </c>
      <c r="B1863" t="s">
        <v>35</v>
      </c>
      <c r="C1863" t="s">
        <v>12</v>
      </c>
      <c r="D1863">
        <v>112414</v>
      </c>
      <c r="F1863" s="7">
        <v>42942</v>
      </c>
      <c r="G1863" t="s">
        <v>587</v>
      </c>
      <c r="H1863">
        <v>0</v>
      </c>
      <c r="J1863" t="s">
        <v>12</v>
      </c>
      <c r="K1863">
        <v>112414</v>
      </c>
      <c r="L1863" t="s">
        <v>15</v>
      </c>
      <c r="M1863" t="str">
        <f>M1862</f>
        <v>CSCO</v>
      </c>
      <c r="N1863" s="12" t="str">
        <f>AL1862</f>
        <v>11.5000 SHRS CISCO SYSTEMS INC RD 07/07 PD 07/26/17</v>
      </c>
      <c r="O1863" s="12" t="str">
        <f>LEFT(N1863,(FIND(" ",N1863,1)-1))</f>
        <v>11.5000</v>
      </c>
      <c r="P1863" s="12" t="e">
        <f>_xlfn.NUMBERVALUE(O1863)=S1863</f>
        <v>#VALUE!</v>
      </c>
      <c r="S1863" t="e">
        <f t="shared" si="139"/>
        <v>#VALUE!</v>
      </c>
      <c r="T1863"/>
      <c r="U1863"/>
      <c r="V1863" t="e">
        <f>SUMPRODUCT(--($D$2:M1862=M1863), --($B$2:K1862=52815),$H$2:Q1862)</f>
        <v>#VALUE!</v>
      </c>
      <c r="W1863" s="15"/>
      <c r="X1863" s="15"/>
      <c r="Y1863" s="15"/>
      <c r="Z1863" t="s">
        <v>243</v>
      </c>
      <c r="AB1863" t="s">
        <v>244</v>
      </c>
      <c r="AC1863" s="7">
        <f>AC1862</f>
        <v>42942</v>
      </c>
      <c r="AD1863" t="str">
        <f>M1863&amp;" - "&amp;L1863&amp;" - "&amp;J1863&amp;" - "&amp;K1863</f>
        <v>CSCO - Div - Mt - 112414</v>
      </c>
      <c r="AG1863" s="13" t="e">
        <f>-AG1862</f>
        <v>#VALUE!</v>
      </c>
      <c r="AI1863" t="str">
        <f t="shared" si="137"/>
        <v>Dividend from CSCO - Mt - 112414</v>
      </c>
      <c r="AK1863" s="18"/>
      <c r="AL1863" s="19"/>
      <c r="AM1863" s="20"/>
      <c r="AN1863" s="20"/>
      <c r="AO1863" s="21"/>
      <c r="AP1863" s="22"/>
    </row>
    <row r="1864" spans="1:43" hidden="1" x14ac:dyDescent="0.35">
      <c r="A1864" t="s">
        <v>845</v>
      </c>
      <c r="B1864" t="s">
        <v>35</v>
      </c>
      <c r="C1864" t="s">
        <v>12</v>
      </c>
      <c r="D1864">
        <v>112414</v>
      </c>
      <c r="F1864" s="7">
        <v>42942</v>
      </c>
      <c r="G1864" t="s">
        <v>102</v>
      </c>
      <c r="H1864">
        <v>0</v>
      </c>
      <c r="J1864" t="s">
        <v>12</v>
      </c>
      <c r="K1864">
        <v>112414</v>
      </c>
      <c r="L1864" t="s">
        <v>15</v>
      </c>
      <c r="M1864" t="s">
        <v>35</v>
      </c>
      <c r="N1864" s="12" t="s">
        <v>249</v>
      </c>
      <c r="R1864" s="13" t="e">
        <f>ROUND(IF(K1864=112414,W1864,IF(K1864=22115,X1864,Y1864))*AP1864,2)</f>
        <v>#VALUE!</v>
      </c>
      <c r="S1864" t="e">
        <f t="shared" si="139"/>
        <v>#VALUE!</v>
      </c>
      <c r="T1864"/>
      <c r="U1864"/>
      <c r="V1864" t="e">
        <f>SUMPRODUCT(--($D$2:M1863=M1864), --($B$2:K1863=52815),$H$2:Q1863)</f>
        <v>#VALUE!</v>
      </c>
      <c r="W1864" s="15" t="e">
        <f>T1864/S1864</f>
        <v>#VALUE!</v>
      </c>
      <c r="X1864" s="15" t="e">
        <f>U1864/S1864</f>
        <v>#VALUE!</v>
      </c>
      <c r="Y1864" s="15" t="e">
        <f>V1864/S1864</f>
        <v>#VALUE!</v>
      </c>
      <c r="Z1864" t="s">
        <v>243</v>
      </c>
      <c r="AB1864" t="s">
        <v>244</v>
      </c>
      <c r="AC1864" s="7">
        <f>AK1864</f>
        <v>42942</v>
      </c>
      <c r="AD1864" t="s">
        <v>102</v>
      </c>
      <c r="AF1864" t="str">
        <f>"Cash From "&amp;AI1864</f>
        <v>Cash From Dividend from IDCC - Mt - 112414</v>
      </c>
      <c r="AG1864" s="13" t="e">
        <f>R1864</f>
        <v>#VALUE!</v>
      </c>
      <c r="AI1864" t="str">
        <f t="shared" si="137"/>
        <v>Dividend from IDCC - Mt - 112414</v>
      </c>
      <c r="AK1864" s="51">
        <v>42942</v>
      </c>
      <c r="AL1864" s="47" t="s">
        <v>569</v>
      </c>
      <c r="AM1864" s="48" t="s">
        <v>328</v>
      </c>
      <c r="AN1864" s="48" t="s">
        <v>329</v>
      </c>
      <c r="AO1864" s="49" t="s">
        <v>329</v>
      </c>
      <c r="AP1864" s="52">
        <v>1.74</v>
      </c>
    </row>
    <row r="1865" spans="1:43" hidden="1" x14ac:dyDescent="0.35">
      <c r="A1865" t="s">
        <v>845</v>
      </c>
      <c r="B1865" t="s">
        <v>90</v>
      </c>
      <c r="C1865" t="s">
        <v>13</v>
      </c>
      <c r="D1865">
        <v>40716</v>
      </c>
      <c r="F1865" s="7">
        <v>42942</v>
      </c>
      <c r="G1865" t="s">
        <v>210</v>
      </c>
      <c r="H1865">
        <v>1.75</v>
      </c>
      <c r="J1865" t="s">
        <v>13</v>
      </c>
      <c r="K1865">
        <v>40716</v>
      </c>
      <c r="L1865" t="s">
        <v>15</v>
      </c>
      <c r="M1865" t="s">
        <v>90</v>
      </c>
      <c r="N1865" s="12" t="s">
        <v>249</v>
      </c>
      <c r="O1865" s="12">
        <v>1.75</v>
      </c>
      <c r="P1865" s="46">
        <v>42942</v>
      </c>
      <c r="S1865"/>
      <c r="T1865"/>
      <c r="U1865"/>
      <c r="V1865"/>
      <c r="W1865" s="15"/>
      <c r="X1865" s="15"/>
      <c r="Y1865" s="15"/>
      <c r="Z1865" t="s">
        <v>243</v>
      </c>
      <c r="AB1865" t="s">
        <v>244</v>
      </c>
      <c r="AC1865" s="7">
        <f>P1865</f>
        <v>42942</v>
      </c>
      <c r="AD1865" t="s">
        <v>210</v>
      </c>
      <c r="AF1865" t="str">
        <f>"Cash From "&amp;AI1865</f>
        <v>Cash From Dividend from BKE - Rh - 40716</v>
      </c>
      <c r="AG1865" s="13">
        <f>O1865</f>
        <v>1.75</v>
      </c>
      <c r="AI1865" t="str">
        <f t="shared" si="137"/>
        <v>Dividend from BKE - Rh - 40716</v>
      </c>
      <c r="AK1865" s="51"/>
      <c r="AL1865" s="47"/>
      <c r="AM1865" s="48"/>
      <c r="AN1865" s="48"/>
      <c r="AO1865" s="49"/>
      <c r="AP1865" s="52">
        <v>2.58</v>
      </c>
    </row>
    <row r="1866" spans="1:43" hidden="1" x14ac:dyDescent="0.35">
      <c r="A1866" t="s">
        <v>845</v>
      </c>
      <c r="B1866" t="s">
        <v>90</v>
      </c>
      <c r="C1866" t="s">
        <v>13</v>
      </c>
      <c r="D1866">
        <v>40716</v>
      </c>
      <c r="F1866" s="7">
        <v>42942</v>
      </c>
      <c r="G1866" t="s">
        <v>587</v>
      </c>
      <c r="H1866">
        <v>-1.75</v>
      </c>
      <c r="J1866" t="s">
        <v>13</v>
      </c>
      <c r="K1866">
        <v>40716</v>
      </c>
      <c r="L1866" t="s">
        <v>15</v>
      </c>
      <c r="M1866" t="str">
        <f>M1865</f>
        <v>BKE</v>
      </c>
      <c r="S1866"/>
      <c r="T1866"/>
      <c r="U1866"/>
      <c r="V1866"/>
      <c r="W1866" s="15"/>
      <c r="X1866" s="15"/>
      <c r="Y1866" s="15"/>
      <c r="Z1866" t="s">
        <v>243</v>
      </c>
      <c r="AB1866" t="s">
        <v>244</v>
      </c>
      <c r="AC1866" s="7">
        <f>AC1865</f>
        <v>42942</v>
      </c>
      <c r="AD1866" t="str">
        <f>M1866&amp;" - "&amp;L1866&amp;" - "&amp;J1866&amp;" - "&amp;K1866</f>
        <v>BKE - Div - Rh - 40716</v>
      </c>
      <c r="AG1866" s="13">
        <f>-AG1865</f>
        <v>-1.75</v>
      </c>
      <c r="AI1866" t="str">
        <f t="shared" si="137"/>
        <v>Dividend from BKE - Rh - 40716</v>
      </c>
      <c r="AK1866" s="17"/>
      <c r="AL1866" s="17"/>
      <c r="AM1866" s="17"/>
      <c r="AN1866" s="17"/>
      <c r="AO1866" s="17"/>
      <c r="AP1866" s="17"/>
    </row>
    <row r="1867" spans="1:43" hidden="1" x14ac:dyDescent="0.35">
      <c r="A1867" t="s">
        <v>849</v>
      </c>
      <c r="B1867" t="s">
        <v>59</v>
      </c>
      <c r="C1867" t="s">
        <v>12</v>
      </c>
      <c r="D1867">
        <v>52815</v>
      </c>
      <c r="E1867"/>
      <c r="F1867" s="7">
        <v>42955</v>
      </c>
      <c r="G1867" t="s">
        <v>102</v>
      </c>
      <c r="H1867">
        <v>419.76</v>
      </c>
      <c r="J1867" t="s">
        <v>12</v>
      </c>
      <c r="K1867">
        <v>52815</v>
      </c>
      <c r="M1867" t="s">
        <v>59</v>
      </c>
      <c r="N1867" s="12" t="s">
        <v>249</v>
      </c>
      <c r="Q1867"/>
      <c r="Z1867" t="s">
        <v>243</v>
      </c>
      <c r="AB1867" t="s">
        <v>244</v>
      </c>
      <c r="AC1867" s="7">
        <v>42955</v>
      </c>
      <c r="AD1867" t="s">
        <v>102</v>
      </c>
      <c r="AF1867" t="s">
        <v>574</v>
      </c>
      <c r="AG1867" s="13">
        <v>419.76</v>
      </c>
      <c r="AI1867" t="s">
        <v>571</v>
      </c>
      <c r="AK1867" s="27"/>
      <c r="AL1867" s="28"/>
      <c r="AM1867" s="29"/>
      <c r="AN1867" s="29"/>
      <c r="AO1867" s="26"/>
      <c r="AP1867" s="26"/>
      <c r="AQ1867" s="25"/>
    </row>
    <row r="1868" spans="1:43" hidden="1" x14ac:dyDescent="0.35">
      <c r="A1868" t="s">
        <v>849</v>
      </c>
      <c r="B1868" t="s">
        <v>59</v>
      </c>
      <c r="C1868" t="s">
        <v>12</v>
      </c>
      <c r="D1868">
        <v>52815</v>
      </c>
      <c r="E1868"/>
      <c r="F1868" s="7">
        <v>42955</v>
      </c>
      <c r="G1868" t="s">
        <v>630</v>
      </c>
      <c r="H1868">
        <v>0</v>
      </c>
      <c r="J1868" t="s">
        <v>12</v>
      </c>
      <c r="K1868">
        <v>52815</v>
      </c>
      <c r="L1868" t="s">
        <v>20</v>
      </c>
      <c r="M1868" t="s">
        <v>59</v>
      </c>
      <c r="Q1868"/>
      <c r="S1868"/>
      <c r="T1868"/>
      <c r="U1868"/>
      <c r="W1868" s="15"/>
      <c r="X1868" s="15"/>
      <c r="Y1868" s="15"/>
      <c r="Z1868" t="s">
        <v>243</v>
      </c>
      <c r="AB1868" t="s">
        <v>244</v>
      </c>
      <c r="AC1868" s="7">
        <v>42955</v>
      </c>
      <c r="AD1868" t="s">
        <v>221</v>
      </c>
      <c r="AG1868" s="13">
        <v>0</v>
      </c>
      <c r="AI1868" t="s">
        <v>571</v>
      </c>
      <c r="AK1868" s="53"/>
      <c r="AL1868" s="54"/>
      <c r="AM1868" s="55"/>
      <c r="AN1868" s="55"/>
      <c r="AO1868" s="56"/>
      <c r="AP1868" s="56"/>
      <c r="AQ1868" s="25"/>
    </row>
    <row r="1869" spans="1:43" hidden="1" x14ac:dyDescent="0.35">
      <c r="A1869" t="s">
        <v>849</v>
      </c>
      <c r="B1869" t="s">
        <v>59</v>
      </c>
      <c r="C1869" t="s">
        <v>12</v>
      </c>
      <c r="D1869">
        <v>52815</v>
      </c>
      <c r="E1869"/>
      <c r="F1869" s="7">
        <v>42955</v>
      </c>
      <c r="G1869" t="s">
        <v>631</v>
      </c>
      <c r="H1869">
        <v>0</v>
      </c>
      <c r="J1869" t="s">
        <v>12</v>
      </c>
      <c r="K1869">
        <v>52815</v>
      </c>
      <c r="L1869" t="s">
        <v>21</v>
      </c>
      <c r="M1869" t="s">
        <v>59</v>
      </c>
      <c r="Q1869"/>
      <c r="S1869"/>
      <c r="T1869"/>
      <c r="U1869"/>
      <c r="W1869" s="15"/>
      <c r="X1869" s="15"/>
      <c r="Y1869" s="15"/>
      <c r="Z1869" t="s">
        <v>243</v>
      </c>
      <c r="AB1869" t="s">
        <v>244</v>
      </c>
      <c r="AC1869" s="7">
        <v>42955</v>
      </c>
      <c r="AD1869" t="s">
        <v>222</v>
      </c>
      <c r="AG1869" s="13">
        <v>0</v>
      </c>
      <c r="AI1869" t="s">
        <v>571</v>
      </c>
      <c r="AK1869" s="27"/>
      <c r="AL1869" s="28"/>
      <c r="AM1869" s="29"/>
      <c r="AN1869" s="29"/>
      <c r="AO1869" s="26"/>
      <c r="AP1869" s="26"/>
      <c r="AQ1869" s="25"/>
    </row>
    <row r="1870" spans="1:43" hidden="1" x14ac:dyDescent="0.35">
      <c r="A1870" t="s">
        <v>849</v>
      </c>
      <c r="B1870" t="s">
        <v>59</v>
      </c>
      <c r="C1870" t="s">
        <v>12</v>
      </c>
      <c r="D1870">
        <v>52815</v>
      </c>
      <c r="E1870"/>
      <c r="F1870" s="7">
        <v>42955</v>
      </c>
      <c r="G1870" t="s">
        <v>827</v>
      </c>
      <c r="H1870">
        <v>-0.34</v>
      </c>
      <c r="J1870" t="s">
        <v>12</v>
      </c>
      <c r="K1870">
        <v>52815</v>
      </c>
      <c r="L1870" t="s">
        <v>589</v>
      </c>
      <c r="M1870" t="s">
        <v>59</v>
      </c>
      <c r="Q1870"/>
      <c r="S1870"/>
      <c r="T1870"/>
      <c r="U1870"/>
      <c r="W1870" s="15"/>
      <c r="X1870" s="15"/>
      <c r="Y1870" s="15"/>
      <c r="Z1870" t="s">
        <v>243</v>
      </c>
      <c r="AB1870" t="s">
        <v>244</v>
      </c>
      <c r="AC1870" s="7">
        <v>42955</v>
      </c>
      <c r="AD1870" t="s">
        <v>622</v>
      </c>
      <c r="AG1870" s="13">
        <v>-0.34</v>
      </c>
      <c r="AI1870" t="s">
        <v>571</v>
      </c>
      <c r="AJ1870" s="13">
        <v>0.34</v>
      </c>
      <c r="AK1870" s="53"/>
      <c r="AL1870" s="54" t="s">
        <v>573</v>
      </c>
      <c r="AM1870" s="55"/>
      <c r="AN1870" s="55"/>
      <c r="AO1870" s="56">
        <v>335.83</v>
      </c>
      <c r="AP1870" s="56"/>
      <c r="AQ1870" s="25"/>
    </row>
    <row r="1871" spans="1:43" hidden="1" x14ac:dyDescent="0.35">
      <c r="A1871" t="s">
        <v>849</v>
      </c>
      <c r="B1871" t="s">
        <v>59</v>
      </c>
      <c r="C1871" t="s">
        <v>12</v>
      </c>
      <c r="D1871">
        <v>52815</v>
      </c>
      <c r="E1871"/>
      <c r="F1871" s="7">
        <v>42955</v>
      </c>
      <c r="G1871" t="s">
        <v>143</v>
      </c>
      <c r="H1871">
        <v>-80.109999999999985</v>
      </c>
      <c r="J1871" t="s">
        <v>12</v>
      </c>
      <c r="K1871">
        <v>52815</v>
      </c>
      <c r="M1871" t="s">
        <v>59</v>
      </c>
      <c r="Q1871"/>
      <c r="S1871"/>
      <c r="T1871"/>
      <c r="U1871"/>
      <c r="W1871" s="15"/>
      <c r="X1871" s="15"/>
      <c r="Y1871" s="15"/>
      <c r="Z1871" t="s">
        <v>243</v>
      </c>
      <c r="AB1871" t="s">
        <v>244</v>
      </c>
      <c r="AC1871" s="7">
        <v>42955</v>
      </c>
      <c r="AD1871" t="s">
        <v>143</v>
      </c>
      <c r="AG1871" s="13">
        <f>-(AG1874+AG1869+AG1870)</f>
        <v>87.550000000000011</v>
      </c>
      <c r="AI1871" t="s">
        <v>571</v>
      </c>
      <c r="AJ1871" s="13">
        <v>-339.65</v>
      </c>
      <c r="AK1871" s="27"/>
      <c r="AL1871" s="28" t="s">
        <v>625</v>
      </c>
      <c r="AM1871" s="29"/>
      <c r="AN1871" s="29"/>
      <c r="AO1871" s="26">
        <v>0.34</v>
      </c>
      <c r="AP1871" s="26"/>
      <c r="AQ1871" s="25"/>
    </row>
    <row r="1872" spans="1:43" hidden="1" x14ac:dyDescent="0.35">
      <c r="A1872" t="s">
        <v>849</v>
      </c>
      <c r="B1872" t="s">
        <v>59</v>
      </c>
      <c r="C1872" t="s">
        <v>12</v>
      </c>
      <c r="D1872">
        <v>52815</v>
      </c>
      <c r="E1872">
        <v>-12.53</v>
      </c>
      <c r="F1872" s="7">
        <v>42955</v>
      </c>
      <c r="G1872" t="s">
        <v>711</v>
      </c>
      <c r="H1872">
        <v>-339.31</v>
      </c>
      <c r="J1872" t="s">
        <v>12</v>
      </c>
      <c r="K1872">
        <v>52815</v>
      </c>
      <c r="L1872" t="s">
        <v>14</v>
      </c>
      <c r="M1872" t="s">
        <v>59</v>
      </c>
      <c r="Q1872">
        <v>-12.53</v>
      </c>
      <c r="S1872"/>
      <c r="T1872"/>
      <c r="U1872"/>
      <c r="W1872" s="15"/>
      <c r="X1872" s="15"/>
      <c r="Y1872" s="15"/>
      <c r="Z1872" t="s">
        <v>243</v>
      </c>
      <c r="AB1872" t="s">
        <v>244</v>
      </c>
      <c r="AC1872" s="7">
        <v>42955</v>
      </c>
      <c r="AD1872" t="s">
        <v>220</v>
      </c>
      <c r="AG1872" s="13">
        <v>-339.31</v>
      </c>
      <c r="AI1872" t="s">
        <v>571</v>
      </c>
      <c r="AJ1872" s="13">
        <v>339.31</v>
      </c>
      <c r="AK1872" s="53"/>
      <c r="AL1872" s="54" t="s">
        <v>102</v>
      </c>
      <c r="AM1872" s="55"/>
      <c r="AN1872" s="55" t="s">
        <v>572</v>
      </c>
      <c r="AO1872" s="56">
        <v>-339.65</v>
      </c>
      <c r="AP1872" s="56"/>
      <c r="AQ1872" s="25"/>
    </row>
    <row r="1873" spans="1:43" hidden="1" x14ac:dyDescent="0.35">
      <c r="A1873" t="s">
        <v>849</v>
      </c>
      <c r="B1873" t="s">
        <v>59</v>
      </c>
      <c r="C1873" t="s">
        <v>13</v>
      </c>
      <c r="D1873">
        <v>40716</v>
      </c>
      <c r="F1873" s="7">
        <v>42955</v>
      </c>
      <c r="G1873" t="s">
        <v>210</v>
      </c>
      <c r="H1873">
        <v>301.5</v>
      </c>
      <c r="J1873" t="s">
        <v>13</v>
      </c>
      <c r="K1873">
        <v>40716</v>
      </c>
      <c r="M1873" t="s">
        <v>59</v>
      </c>
      <c r="N1873" s="12" t="s">
        <v>249</v>
      </c>
      <c r="Z1873" t="s">
        <v>243</v>
      </c>
      <c r="AB1873" t="s">
        <v>244</v>
      </c>
      <c r="AC1873" s="7">
        <v>42955</v>
      </c>
      <c r="AD1873" t="s">
        <v>210</v>
      </c>
      <c r="AF1873" t="s">
        <v>576</v>
      </c>
      <c r="AG1873" s="32">
        <v>301.5</v>
      </c>
      <c r="AI1873" t="s">
        <v>575</v>
      </c>
      <c r="AK1873" s="53"/>
      <c r="AL1873" s="54"/>
      <c r="AM1873" s="55"/>
      <c r="AN1873" s="55"/>
      <c r="AO1873" s="56"/>
      <c r="AP1873" s="56"/>
      <c r="AQ1873" s="25"/>
    </row>
    <row r="1874" spans="1:43" hidden="1" x14ac:dyDescent="0.35">
      <c r="A1874" t="s">
        <v>849</v>
      </c>
      <c r="B1874" t="s">
        <v>59</v>
      </c>
      <c r="C1874" t="s">
        <v>13</v>
      </c>
      <c r="D1874">
        <v>40716</v>
      </c>
      <c r="F1874" s="7">
        <v>42955</v>
      </c>
      <c r="G1874" t="s">
        <v>143</v>
      </c>
      <c r="H1874">
        <v>-87.210000000000008</v>
      </c>
      <c r="J1874" t="s">
        <v>13</v>
      </c>
      <c r="K1874">
        <v>40716</v>
      </c>
      <c r="M1874" t="s">
        <v>59</v>
      </c>
      <c r="S1874"/>
      <c r="T1874"/>
      <c r="U1874"/>
      <c r="V1874"/>
      <c r="W1874" s="15"/>
      <c r="X1874" s="15"/>
      <c r="Y1874" s="15"/>
      <c r="Z1874" t="s">
        <v>243</v>
      </c>
      <c r="AB1874" t="s">
        <v>244</v>
      </c>
      <c r="AC1874" s="7">
        <v>42955</v>
      </c>
      <c r="AD1874" t="s">
        <v>143</v>
      </c>
      <c r="AG1874" s="32">
        <f>-AG1875-AG1873</f>
        <v>-87.210000000000008</v>
      </c>
      <c r="AI1874" t="s">
        <v>575</v>
      </c>
      <c r="AK1874" s="53"/>
      <c r="AL1874" s="54"/>
      <c r="AM1874" s="55"/>
      <c r="AN1874" s="55"/>
      <c r="AO1874" s="56"/>
      <c r="AP1874" s="56"/>
      <c r="AQ1874" s="25"/>
    </row>
    <row r="1875" spans="1:43" hidden="1" x14ac:dyDescent="0.35">
      <c r="A1875" t="s">
        <v>849</v>
      </c>
      <c r="B1875" t="s">
        <v>59</v>
      </c>
      <c r="C1875" t="s">
        <v>13</v>
      </c>
      <c r="D1875">
        <v>40716</v>
      </c>
      <c r="F1875" s="7">
        <v>42955</v>
      </c>
      <c r="G1875" t="s">
        <v>728</v>
      </c>
      <c r="H1875">
        <v>-214.29</v>
      </c>
      <c r="J1875" t="s">
        <v>13</v>
      </c>
      <c r="K1875">
        <v>40716</v>
      </c>
      <c r="L1875" t="s">
        <v>14</v>
      </c>
      <c r="M1875" t="s">
        <v>59</v>
      </c>
      <c r="S1875"/>
      <c r="T1875"/>
      <c r="U1875"/>
      <c r="V1875"/>
      <c r="W1875" s="15"/>
      <c r="X1875" s="15"/>
      <c r="Y1875" s="15"/>
      <c r="Z1875" t="s">
        <v>243</v>
      </c>
      <c r="AB1875" t="s">
        <v>244</v>
      </c>
      <c r="AC1875" s="7">
        <v>42955</v>
      </c>
      <c r="AD1875" t="str">
        <f>M1875&amp;" - "&amp;L1875&amp;" - "&amp;J1875&amp;" - "&amp;K1875</f>
        <v>NSR - Inv - Rh - 40716</v>
      </c>
      <c r="AG1875" s="32">
        <v>-214.29</v>
      </c>
      <c r="AI1875" t="s">
        <v>575</v>
      </c>
      <c r="AK1875" s="27"/>
      <c r="AL1875" s="28"/>
      <c r="AM1875" s="29"/>
      <c r="AN1875" s="29"/>
      <c r="AO1875" s="26"/>
      <c r="AP1875" s="26"/>
      <c r="AQ1875" s="25"/>
    </row>
    <row r="1876" spans="1:43" hidden="1" x14ac:dyDescent="0.35">
      <c r="A1876" t="s">
        <v>845</v>
      </c>
      <c r="B1876" t="s">
        <v>95</v>
      </c>
      <c r="C1876" t="s">
        <v>13</v>
      </c>
      <c r="D1876">
        <v>40716</v>
      </c>
      <c r="F1876" s="7">
        <v>42964</v>
      </c>
      <c r="G1876" t="s">
        <v>210</v>
      </c>
      <c r="H1876">
        <v>1.26</v>
      </c>
      <c r="J1876" t="s">
        <v>13</v>
      </c>
      <c r="K1876">
        <v>40716</v>
      </c>
      <c r="L1876" t="s">
        <v>15</v>
      </c>
      <c r="M1876" t="s">
        <v>95</v>
      </c>
      <c r="N1876" s="12" t="s">
        <v>249</v>
      </c>
      <c r="O1876" s="12">
        <v>1.26</v>
      </c>
      <c r="P1876" s="46">
        <v>42964</v>
      </c>
      <c r="S1876"/>
      <c r="T1876"/>
      <c r="U1876"/>
      <c r="V1876"/>
      <c r="W1876" s="15"/>
      <c r="X1876" s="15"/>
      <c r="Y1876" s="15"/>
      <c r="Z1876" t="s">
        <v>243</v>
      </c>
      <c r="AB1876" t="s">
        <v>244</v>
      </c>
      <c r="AC1876" s="7">
        <f>P1876</f>
        <v>42964</v>
      </c>
      <c r="AD1876" t="s">
        <v>210</v>
      </c>
      <c r="AF1876" t="str">
        <f>"Cash From "&amp;AI1876</f>
        <v>Cash From Dividend from AAPL - Rh - 40716</v>
      </c>
      <c r="AG1876" s="13">
        <f>O1876</f>
        <v>1.26</v>
      </c>
      <c r="AI1876" t="str">
        <f t="shared" ref="AI1876:AI1907" si="140">"Dividend from "&amp;M1876&amp;" - "&amp;J1876&amp;" - "&amp;K1876</f>
        <v>Dividend from AAPL - Rh - 40716</v>
      </c>
      <c r="AK1876" s="51"/>
      <c r="AL1876" s="47"/>
      <c r="AM1876" s="48"/>
      <c r="AN1876" s="48"/>
      <c r="AO1876" s="49"/>
      <c r="AP1876" s="52">
        <v>2.58</v>
      </c>
    </row>
    <row r="1877" spans="1:43" hidden="1" x14ac:dyDescent="0.35">
      <c r="A1877" t="s">
        <v>845</v>
      </c>
      <c r="B1877" t="s">
        <v>95</v>
      </c>
      <c r="C1877" t="s">
        <v>13</v>
      </c>
      <c r="D1877">
        <v>40716</v>
      </c>
      <c r="F1877" s="7">
        <v>42964</v>
      </c>
      <c r="G1877" t="s">
        <v>587</v>
      </c>
      <c r="H1877">
        <v>-1.26</v>
      </c>
      <c r="J1877" t="s">
        <v>13</v>
      </c>
      <c r="K1877">
        <v>40716</v>
      </c>
      <c r="L1877" t="s">
        <v>15</v>
      </c>
      <c r="M1877" t="str">
        <f>M1876</f>
        <v>AAPL</v>
      </c>
      <c r="S1877"/>
      <c r="T1877"/>
      <c r="U1877"/>
      <c r="V1877"/>
      <c r="W1877" s="15"/>
      <c r="X1877" s="15"/>
      <c r="Y1877" s="15"/>
      <c r="Z1877" t="s">
        <v>243</v>
      </c>
      <c r="AB1877" t="s">
        <v>244</v>
      </c>
      <c r="AC1877" s="7">
        <f>AC1876</f>
        <v>42964</v>
      </c>
      <c r="AD1877" t="str">
        <f>M1877&amp;" - "&amp;L1877&amp;" - "&amp;J1877&amp;" - "&amp;K1877</f>
        <v>AAPL - Div - Rh - 40716</v>
      </c>
      <c r="AG1877" s="13">
        <f>-AG1876</f>
        <v>-1.26</v>
      </c>
      <c r="AI1877" t="str">
        <f t="shared" si="140"/>
        <v>Dividend from AAPL - Rh - 40716</v>
      </c>
      <c r="AK1877" s="17"/>
      <c r="AL1877" s="17"/>
      <c r="AM1877" s="17"/>
      <c r="AN1877" s="17"/>
      <c r="AO1877" s="17"/>
      <c r="AP1877" s="17"/>
    </row>
    <row r="1878" spans="1:43" hidden="1" x14ac:dyDescent="0.35">
      <c r="A1878" t="s">
        <v>845</v>
      </c>
      <c r="B1878" t="s">
        <v>57</v>
      </c>
      <c r="C1878" t="s">
        <v>12</v>
      </c>
      <c r="D1878">
        <v>22115</v>
      </c>
      <c r="F1878" s="7">
        <v>42968</v>
      </c>
      <c r="G1878" t="s">
        <v>587</v>
      </c>
      <c r="H1878">
        <v>0</v>
      </c>
      <c r="J1878" t="s">
        <v>12</v>
      </c>
      <c r="K1878">
        <v>22115</v>
      </c>
      <c r="L1878" t="s">
        <v>15</v>
      </c>
      <c r="M1878" t="str">
        <f>M1875</f>
        <v>NSR</v>
      </c>
      <c r="S1878" t="e">
        <f t="shared" ref="S1878:S1889" si="141">SUM(T1878:V1878)</f>
        <v>#VALUE!</v>
      </c>
      <c r="T1878"/>
      <c r="U1878"/>
      <c r="V1878" t="e">
        <f>SUMPRODUCT(--($D$2:M1877=M1878), --($B$2:K1877=52815),$H$2:Q1877)</f>
        <v>#VALUE!</v>
      </c>
      <c r="W1878" s="15"/>
      <c r="X1878" s="15"/>
      <c r="Y1878" s="15"/>
      <c r="Z1878" t="s">
        <v>243</v>
      </c>
      <c r="AB1878" t="s">
        <v>244</v>
      </c>
      <c r="AC1878" s="7">
        <f>AC1875</f>
        <v>42955</v>
      </c>
      <c r="AD1878" t="str">
        <f>M1878&amp;" - "&amp;L1878&amp;" - "&amp;J1878&amp;" - "&amp;K1878</f>
        <v>NSR - Div - Mt - 22115</v>
      </c>
      <c r="AG1878" s="13">
        <f>-AG1877</f>
        <v>1.26</v>
      </c>
      <c r="AI1878" t="str">
        <f t="shared" si="140"/>
        <v>Dividend from NSR - Mt - 22115</v>
      </c>
      <c r="AK1878" s="51"/>
      <c r="AL1878" s="47"/>
      <c r="AM1878" s="48"/>
      <c r="AN1878" s="48"/>
      <c r="AO1878" s="49"/>
      <c r="AP1878" s="52"/>
    </row>
    <row r="1879" spans="1:43" hidden="1" x14ac:dyDescent="0.35">
      <c r="A1879" t="s">
        <v>845</v>
      </c>
      <c r="B1879" t="s">
        <v>57</v>
      </c>
      <c r="C1879" t="s">
        <v>12</v>
      </c>
      <c r="D1879">
        <v>22115</v>
      </c>
      <c r="F1879" s="7">
        <v>42968</v>
      </c>
      <c r="G1879" t="s">
        <v>102</v>
      </c>
      <c r="H1879">
        <v>0</v>
      </c>
      <c r="J1879" t="s">
        <v>12</v>
      </c>
      <c r="K1879">
        <v>22115</v>
      </c>
      <c r="L1879" t="s">
        <v>15</v>
      </c>
      <c r="M1879" t="str">
        <f>M1877</f>
        <v>AAPL</v>
      </c>
      <c r="N1879" s="12" t="s">
        <v>249</v>
      </c>
      <c r="R1879" s="13" t="e">
        <f>ROUND(IF(K1879=112414,W1879,IF(K1879=22115,X1879,Y1879))*AP1877,2)</f>
        <v>#VALUE!</v>
      </c>
      <c r="S1879" t="e">
        <f t="shared" si="141"/>
        <v>#VALUE!</v>
      </c>
      <c r="T1879"/>
      <c r="U1879"/>
      <c r="V1879" t="e">
        <f>SUMPRODUCT(--($D$2:M1878=M1879), --($B$2:K1878=52815),$H$2:Q1878)</f>
        <v>#VALUE!</v>
      </c>
      <c r="W1879" s="15" t="e">
        <f>T1879/S1879</f>
        <v>#VALUE!</v>
      </c>
      <c r="X1879" s="15" t="e">
        <f>U1879/S1879</f>
        <v>#VALUE!</v>
      </c>
      <c r="Y1879" s="15" t="e">
        <f>V1879/S1879</f>
        <v>#VALUE!</v>
      </c>
      <c r="Z1879" t="s">
        <v>243</v>
      </c>
      <c r="AB1879" t="s">
        <v>244</v>
      </c>
      <c r="AC1879" s="7">
        <f>AC1877</f>
        <v>42964</v>
      </c>
      <c r="AD1879" t="s">
        <v>102</v>
      </c>
      <c r="AF1879" t="str">
        <f>"Cash From "&amp;AI1879</f>
        <v>Cash From Dividend from AAPL - Mt - 22115</v>
      </c>
      <c r="AG1879" s="13" t="e">
        <f>R1879</f>
        <v>#VALUE!</v>
      </c>
      <c r="AI1879" t="str">
        <f t="shared" si="140"/>
        <v>Dividend from AAPL - Mt - 22115</v>
      </c>
      <c r="AK1879" s="18"/>
      <c r="AL1879" s="19"/>
      <c r="AM1879" s="20"/>
      <c r="AN1879" s="20"/>
      <c r="AO1879" s="21"/>
      <c r="AP1879" s="22"/>
    </row>
    <row r="1880" spans="1:43" hidden="1" x14ac:dyDescent="0.35">
      <c r="A1880" t="s">
        <v>845</v>
      </c>
      <c r="B1880" t="s">
        <v>57</v>
      </c>
      <c r="C1880" t="s">
        <v>12</v>
      </c>
      <c r="D1880">
        <v>52815</v>
      </c>
      <c r="F1880" s="7">
        <v>42968</v>
      </c>
      <c r="G1880" t="s">
        <v>102</v>
      </c>
      <c r="H1880">
        <v>3.82</v>
      </c>
      <c r="J1880" t="s">
        <v>12</v>
      </c>
      <c r="K1880">
        <v>52815</v>
      </c>
      <c r="L1880" t="s">
        <v>15</v>
      </c>
      <c r="M1880" t="str">
        <f>M1878</f>
        <v>NSR</v>
      </c>
      <c r="N1880" s="12" t="s">
        <v>249</v>
      </c>
      <c r="R1880" s="57">
        <f>AP1876-R1876-R1878</f>
        <v>2.58</v>
      </c>
      <c r="S1880" t="e">
        <f t="shared" si="141"/>
        <v>#VALUE!</v>
      </c>
      <c r="T1880"/>
      <c r="U1880"/>
      <c r="V1880" t="e">
        <f>SUMPRODUCT(--($D$2:M1879=M1880), --($B$2:K1879=52815),$H$2:Q1879)</f>
        <v>#VALUE!</v>
      </c>
      <c r="W1880" s="15" t="e">
        <f>T1880/S1880</f>
        <v>#VALUE!</v>
      </c>
      <c r="X1880" s="15" t="e">
        <f>U1880/S1880</f>
        <v>#VALUE!</v>
      </c>
      <c r="Y1880" s="15" t="e">
        <f>V1880/S1880</f>
        <v>#VALUE!</v>
      </c>
      <c r="Z1880" t="s">
        <v>243</v>
      </c>
      <c r="AB1880" t="s">
        <v>244</v>
      </c>
      <c r="AC1880" s="7">
        <f>AC1878</f>
        <v>42955</v>
      </c>
      <c r="AD1880" t="s">
        <v>102</v>
      </c>
      <c r="AF1880" t="str">
        <f>"Cash From "&amp;AI1880</f>
        <v>Cash From Dividend from NSR - Mt - 52815</v>
      </c>
      <c r="AG1880" s="13">
        <f>R1880</f>
        <v>2.58</v>
      </c>
      <c r="AI1880" t="str">
        <f t="shared" si="140"/>
        <v>Dividend from NSR - Mt - 52815</v>
      </c>
      <c r="AK1880" s="51"/>
      <c r="AL1880" s="47"/>
      <c r="AM1880" s="48"/>
      <c r="AN1880" s="48"/>
      <c r="AO1880" s="49"/>
      <c r="AP1880" s="52"/>
    </row>
    <row r="1881" spans="1:43" hidden="1" x14ac:dyDescent="0.35">
      <c r="A1881" t="s">
        <v>845</v>
      </c>
      <c r="B1881" t="s">
        <v>57</v>
      </c>
      <c r="C1881" t="s">
        <v>12</v>
      </c>
      <c r="D1881">
        <v>52815</v>
      </c>
      <c r="F1881" s="7">
        <v>42968</v>
      </c>
      <c r="G1881" t="s">
        <v>587</v>
      </c>
      <c r="H1881">
        <v>-3.82</v>
      </c>
      <c r="J1881" t="s">
        <v>12</v>
      </c>
      <c r="K1881">
        <v>52815</v>
      </c>
      <c r="L1881" t="s">
        <v>15</v>
      </c>
      <c r="M1881" t="str">
        <f>M1878</f>
        <v>NSR</v>
      </c>
      <c r="S1881" t="e">
        <f t="shared" si="141"/>
        <v>#VALUE!</v>
      </c>
      <c r="T1881"/>
      <c r="U1881"/>
      <c r="V1881" t="e">
        <f>SUMPRODUCT(--($D$2:M1880=M1881), --($B$2:K1880=52815),$H$2:Q1880)</f>
        <v>#VALUE!</v>
      </c>
      <c r="W1881" s="15"/>
      <c r="X1881" s="15"/>
      <c r="Y1881" s="15"/>
      <c r="Z1881" t="s">
        <v>243</v>
      </c>
      <c r="AB1881" t="s">
        <v>244</v>
      </c>
      <c r="AC1881" s="7">
        <f>AC1878</f>
        <v>42955</v>
      </c>
      <c r="AD1881" t="str">
        <f>M1881&amp;" - "&amp;L1881&amp;" - "&amp;J1881&amp;" - "&amp;K1881</f>
        <v>NSR - Div - Mt - 52815</v>
      </c>
      <c r="AG1881" s="13">
        <f>-AG1880</f>
        <v>-2.58</v>
      </c>
      <c r="AI1881" t="str">
        <f t="shared" si="140"/>
        <v>Dividend from NSR - Mt - 52815</v>
      </c>
      <c r="AK1881" s="18"/>
      <c r="AL1881" s="19"/>
      <c r="AM1881" s="20"/>
      <c r="AN1881" s="20"/>
      <c r="AO1881" s="21"/>
      <c r="AP1881" s="22"/>
    </row>
    <row r="1882" spans="1:43" hidden="1" x14ac:dyDescent="0.35">
      <c r="A1882" t="s">
        <v>845</v>
      </c>
      <c r="B1882" t="s">
        <v>57</v>
      </c>
      <c r="C1882" t="s">
        <v>12</v>
      </c>
      <c r="D1882">
        <v>112414</v>
      </c>
      <c r="F1882" s="7">
        <v>42968</v>
      </c>
      <c r="G1882" t="s">
        <v>587</v>
      </c>
      <c r="H1882">
        <v>0</v>
      </c>
      <c r="J1882" t="s">
        <v>12</v>
      </c>
      <c r="K1882">
        <v>112414</v>
      </c>
      <c r="L1882" t="s">
        <v>15</v>
      </c>
      <c r="M1882" t="str">
        <f>M1881</f>
        <v>NSR</v>
      </c>
      <c r="N1882" s="12">
        <f>AL1881</f>
        <v>0</v>
      </c>
      <c r="P1882" s="12" t="s">
        <v>577</v>
      </c>
      <c r="S1882" t="e">
        <f t="shared" si="141"/>
        <v>#VALUE!</v>
      </c>
      <c r="T1882"/>
      <c r="U1882"/>
      <c r="V1882" t="e">
        <f>SUMPRODUCT(--($D$2:M1881=M1882), --($B$2:K1881=52815),$H$2:Q1881)</f>
        <v>#VALUE!</v>
      </c>
      <c r="W1882" s="15"/>
      <c r="X1882" s="15"/>
      <c r="Y1882" s="15"/>
      <c r="Z1882" t="s">
        <v>243</v>
      </c>
      <c r="AB1882" t="s">
        <v>244</v>
      </c>
      <c r="AC1882" s="7">
        <f>AC1881</f>
        <v>42955</v>
      </c>
      <c r="AD1882" t="str">
        <f>M1882&amp;" - "&amp;L1882&amp;" - "&amp;J1882&amp;" - "&amp;K1882</f>
        <v>NSR - Div - Mt - 112414</v>
      </c>
      <c r="AG1882" s="13">
        <f>-AG1881</f>
        <v>2.58</v>
      </c>
      <c r="AI1882" t="str">
        <f t="shared" si="140"/>
        <v>Dividend from NSR - Mt - 112414</v>
      </c>
      <c r="AK1882" s="51"/>
      <c r="AL1882" s="47"/>
      <c r="AM1882" s="48"/>
      <c r="AN1882" s="48"/>
      <c r="AO1882" s="49"/>
      <c r="AP1882" s="52"/>
    </row>
    <row r="1883" spans="1:43" hidden="1" x14ac:dyDescent="0.35">
      <c r="A1883" t="s">
        <v>845</v>
      </c>
      <c r="B1883" t="s">
        <v>57</v>
      </c>
      <c r="C1883" t="s">
        <v>12</v>
      </c>
      <c r="D1883">
        <v>112414</v>
      </c>
      <c r="F1883" s="7">
        <v>42968</v>
      </c>
      <c r="G1883" t="s">
        <v>102</v>
      </c>
      <c r="H1883">
        <v>0</v>
      </c>
      <c r="J1883" t="s">
        <v>12</v>
      </c>
      <c r="K1883">
        <v>112414</v>
      </c>
      <c r="L1883" t="s">
        <v>15</v>
      </c>
      <c r="M1883" t="s">
        <v>57</v>
      </c>
      <c r="N1883" s="12" t="s">
        <v>249</v>
      </c>
      <c r="R1883" s="13" t="e">
        <f>ROUND(IF(K1883=112414,W1883,IF(K1883=22115,X1883,Y1883))*AP1883,2)</f>
        <v>#VALUE!</v>
      </c>
      <c r="S1883" t="e">
        <f t="shared" si="141"/>
        <v>#VALUE!</v>
      </c>
      <c r="T1883"/>
      <c r="U1883"/>
      <c r="V1883" t="e">
        <f>SUMPRODUCT(--($D$2:M1876=M1883), --($B$2:K1876=52815),$H$2:Q1876)</f>
        <v>#VALUE!</v>
      </c>
      <c r="W1883" s="15" t="e">
        <f>T1883/S1883</f>
        <v>#VALUE!</v>
      </c>
      <c r="X1883" s="15" t="e">
        <f>U1883/S1883</f>
        <v>#VALUE!</v>
      </c>
      <c r="Y1883" s="15" t="e">
        <f>V1883/S1883</f>
        <v>#VALUE!</v>
      </c>
      <c r="Z1883" t="s">
        <v>243</v>
      </c>
      <c r="AB1883" t="s">
        <v>244</v>
      </c>
      <c r="AC1883" s="7">
        <v>42968</v>
      </c>
      <c r="AD1883" t="s">
        <v>102</v>
      </c>
      <c r="AF1883" t="str">
        <f>"Cash From "&amp;AI1883</f>
        <v>Cash From Dividend from MSB - Mt - 112414</v>
      </c>
      <c r="AG1883" s="13" t="e">
        <f>R1883</f>
        <v>#VALUE!</v>
      </c>
      <c r="AI1883" t="str">
        <f t="shared" si="140"/>
        <v>Dividend from MSB - Mt - 112414</v>
      </c>
      <c r="AK1883" s="18"/>
      <c r="AL1883" s="19"/>
      <c r="AM1883" s="20"/>
      <c r="AN1883" s="20"/>
      <c r="AO1883" s="21"/>
      <c r="AP1883" s="22">
        <v>3.82</v>
      </c>
    </row>
    <row r="1884" spans="1:43" hidden="1" x14ac:dyDescent="0.35">
      <c r="A1884" t="s">
        <v>845</v>
      </c>
      <c r="B1884" t="s">
        <v>63</v>
      </c>
      <c r="C1884" t="s">
        <v>12</v>
      </c>
      <c r="D1884">
        <v>22115</v>
      </c>
      <c r="F1884" s="7">
        <v>42972</v>
      </c>
      <c r="G1884" t="s">
        <v>587</v>
      </c>
      <c r="H1884">
        <v>0</v>
      </c>
      <c r="J1884" t="s">
        <v>12</v>
      </c>
      <c r="K1884">
        <v>22115</v>
      </c>
      <c r="L1884" t="s">
        <v>15</v>
      </c>
      <c r="M1884" t="str">
        <f>M1881</f>
        <v>NSR</v>
      </c>
      <c r="S1884" t="e">
        <f t="shared" si="141"/>
        <v>#VALUE!</v>
      </c>
      <c r="T1884"/>
      <c r="U1884"/>
      <c r="V1884" t="e">
        <f>SUMPRODUCT(--($D$2:M1883=M1884), --($B$2:K1883=52815),$H$2:Q1883)</f>
        <v>#VALUE!</v>
      </c>
      <c r="W1884" s="15"/>
      <c r="X1884" s="15"/>
      <c r="Y1884" s="15"/>
      <c r="Z1884" t="s">
        <v>243</v>
      </c>
      <c r="AB1884" t="s">
        <v>244</v>
      </c>
      <c r="AC1884" s="7">
        <f>AC1881</f>
        <v>42955</v>
      </c>
      <c r="AD1884" t="str">
        <f>M1884&amp;" - "&amp;L1884&amp;" - "&amp;J1884&amp;" - "&amp;K1884</f>
        <v>NSR - Div - Mt - 22115</v>
      </c>
      <c r="AG1884" s="13" t="e">
        <f>-AG1883</f>
        <v>#VALUE!</v>
      </c>
      <c r="AI1884" t="str">
        <f t="shared" si="140"/>
        <v>Dividend from NSR - Mt - 22115</v>
      </c>
      <c r="AK1884" s="51"/>
      <c r="AL1884" s="47"/>
      <c r="AM1884" s="48"/>
      <c r="AN1884" s="48"/>
      <c r="AO1884" s="49"/>
      <c r="AP1884" s="52"/>
    </row>
    <row r="1885" spans="1:43" hidden="1" x14ac:dyDescent="0.35">
      <c r="A1885" t="s">
        <v>845</v>
      </c>
      <c r="B1885" t="s">
        <v>63</v>
      </c>
      <c r="C1885" t="s">
        <v>12</v>
      </c>
      <c r="D1885">
        <v>22115</v>
      </c>
      <c r="F1885" s="7">
        <v>42972</v>
      </c>
      <c r="G1885" t="s">
        <v>102</v>
      </c>
      <c r="H1885">
        <v>0</v>
      </c>
      <c r="J1885" t="s">
        <v>12</v>
      </c>
      <c r="K1885">
        <v>22115</v>
      </c>
      <c r="L1885" t="s">
        <v>15</v>
      </c>
      <c r="M1885" t="str">
        <f>M1883</f>
        <v>MSB</v>
      </c>
      <c r="N1885" s="12" t="s">
        <v>249</v>
      </c>
      <c r="R1885" s="13" t="e">
        <f>ROUND(IF(K1885=112414,W1885,IF(K1885=22115,X1885,Y1885))*AP1883,2)</f>
        <v>#VALUE!</v>
      </c>
      <c r="S1885" t="e">
        <f t="shared" si="141"/>
        <v>#VALUE!</v>
      </c>
      <c r="T1885"/>
      <c r="U1885"/>
      <c r="V1885" t="e">
        <f>SUMPRODUCT(--($D$2:M1884=M1885), --($B$2:K1884=52815),$H$2:Q1884)</f>
        <v>#VALUE!</v>
      </c>
      <c r="W1885" s="15" t="e">
        <f>T1885/S1885</f>
        <v>#VALUE!</v>
      </c>
      <c r="X1885" s="15" t="e">
        <f>U1885/S1885</f>
        <v>#VALUE!</v>
      </c>
      <c r="Y1885" s="15" t="e">
        <f>V1885/S1885</f>
        <v>#VALUE!</v>
      </c>
      <c r="Z1885" t="s">
        <v>243</v>
      </c>
      <c r="AB1885" t="s">
        <v>244</v>
      </c>
      <c r="AC1885" s="7">
        <f>AC1883</f>
        <v>42968</v>
      </c>
      <c r="AD1885" t="s">
        <v>102</v>
      </c>
      <c r="AF1885" t="str">
        <f>"Cash From "&amp;AI1885</f>
        <v>Cash From Dividend from MSB - Mt - 22115</v>
      </c>
      <c r="AG1885" s="13" t="e">
        <f>R1885</f>
        <v>#VALUE!</v>
      </c>
      <c r="AI1885" t="str">
        <f t="shared" si="140"/>
        <v>Dividend from MSB - Mt - 22115</v>
      </c>
      <c r="AK1885" s="18"/>
      <c r="AL1885" s="19"/>
      <c r="AM1885" s="20"/>
      <c r="AN1885" s="20"/>
      <c r="AO1885" s="21"/>
      <c r="AP1885" s="22"/>
    </row>
    <row r="1886" spans="1:43" hidden="1" x14ac:dyDescent="0.35">
      <c r="A1886" t="s">
        <v>845</v>
      </c>
      <c r="B1886" t="s">
        <v>63</v>
      </c>
      <c r="C1886" t="s">
        <v>12</v>
      </c>
      <c r="D1886">
        <v>52815</v>
      </c>
      <c r="F1886" s="7">
        <v>42972</v>
      </c>
      <c r="G1886" t="s">
        <v>102</v>
      </c>
      <c r="H1886">
        <v>5.53</v>
      </c>
      <c r="J1886" t="s">
        <v>12</v>
      </c>
      <c r="K1886">
        <v>52815</v>
      </c>
      <c r="L1886" t="s">
        <v>15</v>
      </c>
      <c r="M1886" t="str">
        <f>M1884</f>
        <v>NSR</v>
      </c>
      <c r="N1886" s="12" t="s">
        <v>249</v>
      </c>
      <c r="R1886" s="13">
        <f>AP1882-R1882-R1884</f>
        <v>0</v>
      </c>
      <c r="S1886" t="e">
        <f t="shared" si="141"/>
        <v>#VALUE!</v>
      </c>
      <c r="T1886"/>
      <c r="U1886"/>
      <c r="V1886" t="e">
        <f>SUMPRODUCT(--($D$2:M1885=M1886), --($B$2:K1885=52815),$H$2:Q1885)</f>
        <v>#VALUE!</v>
      </c>
      <c r="W1886" s="15" t="e">
        <f>T1886/S1886</f>
        <v>#VALUE!</v>
      </c>
      <c r="X1886" s="15" t="e">
        <f>U1886/S1886</f>
        <v>#VALUE!</v>
      </c>
      <c r="Y1886" s="15" t="e">
        <f>V1886/S1886</f>
        <v>#VALUE!</v>
      </c>
      <c r="Z1886" t="s">
        <v>243</v>
      </c>
      <c r="AB1886" t="s">
        <v>244</v>
      </c>
      <c r="AC1886" s="7">
        <f>AC1884</f>
        <v>42955</v>
      </c>
      <c r="AD1886" t="s">
        <v>102</v>
      </c>
      <c r="AF1886" t="str">
        <f>"Cash From "&amp;AI1886</f>
        <v>Cash From Dividend from NSR - Mt - 52815</v>
      </c>
      <c r="AG1886" s="13">
        <f>R1886</f>
        <v>0</v>
      </c>
      <c r="AI1886" t="str">
        <f t="shared" si="140"/>
        <v>Dividend from NSR - Mt - 52815</v>
      </c>
      <c r="AK1886" s="51"/>
      <c r="AL1886" s="47"/>
      <c r="AM1886" s="48"/>
      <c r="AN1886" s="48"/>
      <c r="AO1886" s="49"/>
      <c r="AP1886" s="52"/>
    </row>
    <row r="1887" spans="1:43" hidden="1" x14ac:dyDescent="0.35">
      <c r="A1887" t="s">
        <v>845</v>
      </c>
      <c r="B1887" t="s">
        <v>63</v>
      </c>
      <c r="C1887" t="s">
        <v>12</v>
      </c>
      <c r="D1887">
        <v>52815</v>
      </c>
      <c r="F1887" s="7">
        <v>42972</v>
      </c>
      <c r="G1887" t="s">
        <v>587</v>
      </c>
      <c r="H1887">
        <v>-5.53</v>
      </c>
      <c r="J1887" t="s">
        <v>12</v>
      </c>
      <c r="K1887">
        <v>52815</v>
      </c>
      <c r="L1887" t="s">
        <v>15</v>
      </c>
      <c r="M1887" t="str">
        <f>M1884</f>
        <v>NSR</v>
      </c>
      <c r="S1887" t="e">
        <f t="shared" si="141"/>
        <v>#VALUE!</v>
      </c>
      <c r="T1887"/>
      <c r="U1887"/>
      <c r="V1887" t="e">
        <f>SUMPRODUCT(--($D$2:M1886=M1887), --($B$2:K1886=52815),$H$2:Q1886)</f>
        <v>#VALUE!</v>
      </c>
      <c r="W1887" s="15"/>
      <c r="X1887" s="15"/>
      <c r="Y1887" s="15"/>
      <c r="Z1887" t="s">
        <v>243</v>
      </c>
      <c r="AB1887" t="s">
        <v>244</v>
      </c>
      <c r="AC1887" s="7">
        <f>AC1884</f>
        <v>42955</v>
      </c>
      <c r="AD1887" t="str">
        <f>M1887&amp;" - "&amp;L1887&amp;" - "&amp;J1887&amp;" - "&amp;K1887</f>
        <v>NSR - Div - Mt - 52815</v>
      </c>
      <c r="AG1887" s="13">
        <f>-AG1886</f>
        <v>0</v>
      </c>
      <c r="AI1887" t="str">
        <f t="shared" si="140"/>
        <v>Dividend from NSR - Mt - 52815</v>
      </c>
      <c r="AK1887" s="18"/>
      <c r="AL1887" s="19"/>
      <c r="AM1887" s="20"/>
      <c r="AN1887" s="20"/>
      <c r="AO1887" s="21"/>
      <c r="AP1887" s="22"/>
    </row>
    <row r="1888" spans="1:43" hidden="1" x14ac:dyDescent="0.35">
      <c r="A1888" t="s">
        <v>845</v>
      </c>
      <c r="B1888" t="s">
        <v>63</v>
      </c>
      <c r="C1888" t="s">
        <v>12</v>
      </c>
      <c r="D1888">
        <v>112414</v>
      </c>
      <c r="F1888" s="7">
        <v>42972</v>
      </c>
      <c r="G1888" t="s">
        <v>587</v>
      </c>
      <c r="H1888">
        <v>0</v>
      </c>
      <c r="J1888" t="s">
        <v>12</v>
      </c>
      <c r="K1888">
        <v>112414</v>
      </c>
      <c r="L1888" t="s">
        <v>15</v>
      </c>
      <c r="M1888" t="str">
        <f>M1887</f>
        <v>NSR</v>
      </c>
      <c r="N1888" s="12">
        <f>AL1887</f>
        <v>0</v>
      </c>
      <c r="O1888" s="12" t="e">
        <f>LEFT(N1888,(FIND(" ",N1888,1)-1))</f>
        <v>#VALUE!</v>
      </c>
      <c r="P1888" s="12" t="e">
        <f>_xlfn.NUMBERVALUE(O1888)=S1888</f>
        <v>#VALUE!</v>
      </c>
      <c r="S1888" t="e">
        <f t="shared" si="141"/>
        <v>#VALUE!</v>
      </c>
      <c r="T1888"/>
      <c r="U1888"/>
      <c r="V1888" t="e">
        <f>SUMPRODUCT(--($D$2:M1887=M1888), --($B$2:K1887=52815),$H$2:Q1887)</f>
        <v>#VALUE!</v>
      </c>
      <c r="W1888" s="15"/>
      <c r="X1888" s="15"/>
      <c r="Y1888" s="15"/>
      <c r="Z1888" t="s">
        <v>243</v>
      </c>
      <c r="AB1888" t="s">
        <v>244</v>
      </c>
      <c r="AC1888" s="7">
        <f>AC1887</f>
        <v>42955</v>
      </c>
      <c r="AD1888" t="str">
        <f>M1888&amp;" - "&amp;L1888&amp;" - "&amp;J1888&amp;" - "&amp;K1888</f>
        <v>NSR - Div - Mt - 112414</v>
      </c>
      <c r="AG1888" s="13">
        <f>-AG1887</f>
        <v>0</v>
      </c>
      <c r="AI1888" t="str">
        <f t="shared" si="140"/>
        <v>Dividend from NSR - Mt - 112414</v>
      </c>
      <c r="AK1888" s="51"/>
      <c r="AL1888" s="47"/>
      <c r="AM1888" s="48"/>
      <c r="AN1888" s="48"/>
      <c r="AO1888" s="49"/>
      <c r="AP1888" s="52"/>
    </row>
    <row r="1889" spans="1:42" hidden="1" x14ac:dyDescent="0.35">
      <c r="A1889" t="s">
        <v>845</v>
      </c>
      <c r="B1889" t="s">
        <v>63</v>
      </c>
      <c r="C1889" t="s">
        <v>12</v>
      </c>
      <c r="D1889">
        <v>112414</v>
      </c>
      <c r="F1889" s="7">
        <v>42972</v>
      </c>
      <c r="G1889" t="s">
        <v>102</v>
      </c>
      <c r="H1889">
        <v>0</v>
      </c>
      <c r="J1889" t="s">
        <v>12</v>
      </c>
      <c r="K1889">
        <v>112414</v>
      </c>
      <c r="L1889" t="s">
        <v>15</v>
      </c>
      <c r="M1889" t="s">
        <v>63</v>
      </c>
      <c r="N1889" s="12" t="s">
        <v>249</v>
      </c>
      <c r="R1889" s="13" t="e">
        <f>ROUND(IF(K1889=112414,W1889,IF(K1889=22115,X1889,Y1889))*AP1889,2)</f>
        <v>#VALUE!</v>
      </c>
      <c r="S1889" t="e">
        <f t="shared" si="141"/>
        <v>#VALUE!</v>
      </c>
      <c r="T1889"/>
      <c r="U1889"/>
      <c r="V1889" t="e">
        <f>SUMPRODUCT(--($D$2:M1882=M1889), --($B$2:K1882=52815),$H$2:Q1882)</f>
        <v>#VALUE!</v>
      </c>
      <c r="W1889" s="15" t="e">
        <f>T1889/S1889</f>
        <v>#VALUE!</v>
      </c>
      <c r="X1889" s="15" t="e">
        <f>U1889/S1889</f>
        <v>#VALUE!</v>
      </c>
      <c r="Y1889" s="15" t="e">
        <f>V1889/S1889</f>
        <v>#VALUE!</v>
      </c>
      <c r="Z1889" t="s">
        <v>243</v>
      </c>
      <c r="AB1889" t="s">
        <v>244</v>
      </c>
      <c r="AC1889" s="7">
        <f>AK1889</f>
        <v>42972</v>
      </c>
      <c r="AD1889" t="s">
        <v>102</v>
      </c>
      <c r="AF1889" t="str">
        <f>"Cash From "&amp;AI1889</f>
        <v>Cash From Dividend from CLCT - Mt - 112414</v>
      </c>
      <c r="AG1889" s="13" t="e">
        <f>R1889</f>
        <v>#VALUE!</v>
      </c>
      <c r="AI1889" t="str">
        <f t="shared" si="140"/>
        <v>Dividend from CLCT - Mt - 112414</v>
      </c>
      <c r="AK1889" s="18">
        <v>42972</v>
      </c>
      <c r="AL1889" s="19" t="s">
        <v>578</v>
      </c>
      <c r="AM1889" s="20" t="s">
        <v>328</v>
      </c>
      <c r="AN1889" s="20" t="s">
        <v>329</v>
      </c>
      <c r="AO1889" s="21" t="s">
        <v>329</v>
      </c>
      <c r="AP1889" s="22">
        <v>5.53</v>
      </c>
    </row>
    <row r="1890" spans="1:42" hidden="1" x14ac:dyDescent="0.35">
      <c r="A1890" t="s">
        <v>845</v>
      </c>
      <c r="B1890" t="s">
        <v>79</v>
      </c>
      <c r="C1890" t="s">
        <v>13</v>
      </c>
      <c r="D1890">
        <v>40716</v>
      </c>
      <c r="F1890" s="7">
        <v>42978</v>
      </c>
      <c r="G1890" t="s">
        <v>210</v>
      </c>
      <c r="H1890">
        <v>2.16</v>
      </c>
      <c r="J1890" t="s">
        <v>13</v>
      </c>
      <c r="K1890">
        <v>40716</v>
      </c>
      <c r="L1890" t="s">
        <v>15</v>
      </c>
      <c r="M1890" t="s">
        <v>79</v>
      </c>
      <c r="N1890" s="12" t="s">
        <v>249</v>
      </c>
      <c r="O1890" s="12">
        <v>2.16</v>
      </c>
      <c r="P1890" s="46">
        <v>42978</v>
      </c>
      <c r="S1890"/>
      <c r="T1890"/>
      <c r="U1890"/>
      <c r="V1890"/>
      <c r="W1890" s="15"/>
      <c r="X1890" s="15"/>
      <c r="Y1890" s="15"/>
      <c r="Z1890" t="s">
        <v>243</v>
      </c>
      <c r="AB1890" t="s">
        <v>244</v>
      </c>
      <c r="AC1890" s="7">
        <f>P1890</f>
        <v>42978</v>
      </c>
      <c r="AD1890" t="s">
        <v>210</v>
      </c>
      <c r="AF1890" t="str">
        <f>"Cash From "&amp;AI1890</f>
        <v>Cash From Dividend from NHTC - Rh - 40716</v>
      </c>
      <c r="AG1890" s="13">
        <f>O1890</f>
        <v>2.16</v>
      </c>
      <c r="AI1890" t="str">
        <f t="shared" si="140"/>
        <v>Dividend from NHTC - Rh - 40716</v>
      </c>
      <c r="AK1890" s="51"/>
      <c r="AL1890" s="47"/>
      <c r="AM1890" s="48"/>
      <c r="AN1890" s="48"/>
      <c r="AO1890" s="49"/>
      <c r="AP1890" s="52">
        <v>2.58</v>
      </c>
    </row>
    <row r="1891" spans="1:42" hidden="1" x14ac:dyDescent="0.35">
      <c r="A1891" t="s">
        <v>845</v>
      </c>
      <c r="B1891" t="s">
        <v>79</v>
      </c>
      <c r="C1891" t="s">
        <v>13</v>
      </c>
      <c r="D1891">
        <v>40716</v>
      </c>
      <c r="F1891" s="7">
        <v>42978</v>
      </c>
      <c r="G1891" t="s">
        <v>587</v>
      </c>
      <c r="H1891">
        <v>-2.16</v>
      </c>
      <c r="J1891" t="s">
        <v>13</v>
      </c>
      <c r="K1891">
        <v>40716</v>
      </c>
      <c r="L1891" t="s">
        <v>15</v>
      </c>
      <c r="M1891" t="str">
        <f>M1890</f>
        <v>NHTC</v>
      </c>
      <c r="S1891"/>
      <c r="T1891"/>
      <c r="U1891"/>
      <c r="V1891"/>
      <c r="W1891" s="15"/>
      <c r="X1891" s="15"/>
      <c r="Y1891" s="15"/>
      <c r="Z1891" t="s">
        <v>243</v>
      </c>
      <c r="AB1891" t="s">
        <v>244</v>
      </c>
      <c r="AC1891" s="7">
        <f>AC1890</f>
        <v>42978</v>
      </c>
      <c r="AD1891" t="str">
        <f>M1891&amp;" - "&amp;L1891&amp;" - "&amp;J1891&amp;" - "&amp;K1891</f>
        <v>NHTC - Div - Rh - 40716</v>
      </c>
      <c r="AG1891" s="13">
        <f>-AG1890</f>
        <v>-2.16</v>
      </c>
      <c r="AI1891" t="str">
        <f t="shared" si="140"/>
        <v>Dividend from NHTC - Rh - 40716</v>
      </c>
      <c r="AK1891" s="35"/>
      <c r="AL1891" s="35"/>
      <c r="AM1891" s="35"/>
      <c r="AN1891" s="35"/>
      <c r="AO1891" s="35"/>
      <c r="AP1891" s="35"/>
    </row>
    <row r="1892" spans="1:42" hidden="1" x14ac:dyDescent="0.35">
      <c r="A1892" t="s">
        <v>845</v>
      </c>
      <c r="B1892" t="s">
        <v>32</v>
      </c>
      <c r="C1892" t="s">
        <v>12</v>
      </c>
      <c r="D1892">
        <v>22115</v>
      </c>
      <c r="F1892" s="7">
        <v>42983</v>
      </c>
      <c r="G1892" t="s">
        <v>587</v>
      </c>
      <c r="H1892">
        <v>0</v>
      </c>
      <c r="J1892" t="s">
        <v>12</v>
      </c>
      <c r="K1892">
        <v>22115</v>
      </c>
      <c r="L1892" t="s">
        <v>15</v>
      </c>
      <c r="M1892" t="str">
        <f>M1889</f>
        <v>CLCT</v>
      </c>
      <c r="S1892" t="e">
        <f t="shared" ref="S1892:S1897" si="142">SUM(T1892:V1892)</f>
        <v>#VALUE!</v>
      </c>
      <c r="T1892"/>
      <c r="U1892"/>
      <c r="V1892" t="e">
        <f>SUMPRODUCT(--($D$2:M1891=M1892), --($B$2:K1891=52815),$H$2:Q1891)</f>
        <v>#VALUE!</v>
      </c>
      <c r="W1892" s="15"/>
      <c r="X1892" s="15"/>
      <c r="Y1892" s="15"/>
      <c r="Z1892" t="s">
        <v>243</v>
      </c>
      <c r="AB1892" t="s">
        <v>244</v>
      </c>
      <c r="AC1892" s="7">
        <f>AC1889</f>
        <v>42972</v>
      </c>
      <c r="AD1892" t="str">
        <f>M1892&amp;" - "&amp;L1892&amp;" - "&amp;J1892&amp;" - "&amp;K1892</f>
        <v>CLCT - Div - Mt - 22115</v>
      </c>
      <c r="AG1892" s="13">
        <f>-AG1891</f>
        <v>2.16</v>
      </c>
      <c r="AI1892" t="str">
        <f t="shared" si="140"/>
        <v>Dividend from CLCT - Mt - 22115</v>
      </c>
      <c r="AK1892" s="51"/>
      <c r="AL1892" s="47"/>
      <c r="AM1892" s="48"/>
      <c r="AN1892" s="48"/>
      <c r="AO1892" s="49"/>
      <c r="AP1892" s="52"/>
    </row>
    <row r="1893" spans="1:42" hidden="1" x14ac:dyDescent="0.35">
      <c r="A1893" t="s">
        <v>845</v>
      </c>
      <c r="B1893" t="s">
        <v>32</v>
      </c>
      <c r="C1893" t="s">
        <v>12</v>
      </c>
      <c r="D1893">
        <v>22115</v>
      </c>
      <c r="F1893" s="7">
        <v>42983</v>
      </c>
      <c r="G1893" t="s">
        <v>102</v>
      </c>
      <c r="H1893">
        <v>0</v>
      </c>
      <c r="J1893" t="s">
        <v>12</v>
      </c>
      <c r="K1893">
        <v>22115</v>
      </c>
      <c r="L1893" t="s">
        <v>15</v>
      </c>
      <c r="M1893" t="str">
        <f>M1891</f>
        <v>NHTC</v>
      </c>
      <c r="N1893" s="12" t="s">
        <v>249</v>
      </c>
      <c r="R1893" s="13" t="e">
        <f>ROUND(IF(K1893=112414,W1893,IF(K1893=22115,X1893,Y1893))*AP1891,2)</f>
        <v>#VALUE!</v>
      </c>
      <c r="S1893" t="e">
        <f t="shared" si="142"/>
        <v>#VALUE!</v>
      </c>
      <c r="T1893"/>
      <c r="U1893"/>
      <c r="V1893" t="e">
        <f>SUMPRODUCT(--($D$2:M1892=M1893), --($B$2:K1892=52815),$H$2:Q1892)</f>
        <v>#VALUE!</v>
      </c>
      <c r="W1893" s="15" t="e">
        <f>T1893/S1893</f>
        <v>#VALUE!</v>
      </c>
      <c r="X1893" s="15" t="e">
        <f>U1893/S1893</f>
        <v>#VALUE!</v>
      </c>
      <c r="Y1893" s="15" t="e">
        <f>V1893/S1893</f>
        <v>#VALUE!</v>
      </c>
      <c r="Z1893" t="s">
        <v>243</v>
      </c>
      <c r="AB1893" t="s">
        <v>244</v>
      </c>
      <c r="AC1893" s="7">
        <f>AC1891</f>
        <v>42978</v>
      </c>
      <c r="AD1893" t="s">
        <v>102</v>
      </c>
      <c r="AF1893" t="str">
        <f>"Cash From "&amp;AI1893</f>
        <v>Cash From Dividend from NHTC - Mt - 22115</v>
      </c>
      <c r="AG1893" s="13" t="e">
        <f>R1893</f>
        <v>#VALUE!</v>
      </c>
      <c r="AI1893" t="str">
        <f t="shared" si="140"/>
        <v>Dividend from NHTC - Mt - 22115</v>
      </c>
      <c r="AK1893" s="51"/>
      <c r="AL1893" s="47"/>
      <c r="AM1893" s="48"/>
      <c r="AN1893" s="48"/>
      <c r="AO1893" s="49"/>
      <c r="AP1893" s="52"/>
    </row>
    <row r="1894" spans="1:42" hidden="1" x14ac:dyDescent="0.35">
      <c r="A1894" t="s">
        <v>845</v>
      </c>
      <c r="B1894" t="s">
        <v>32</v>
      </c>
      <c r="C1894" t="s">
        <v>12</v>
      </c>
      <c r="D1894">
        <v>52815</v>
      </c>
      <c r="F1894" s="7">
        <v>42983</v>
      </c>
      <c r="G1894" t="s">
        <v>102</v>
      </c>
      <c r="H1894">
        <v>1.57</v>
      </c>
      <c r="J1894" t="s">
        <v>12</v>
      </c>
      <c r="K1894">
        <v>52815</v>
      </c>
      <c r="L1894" t="s">
        <v>15</v>
      </c>
      <c r="M1894" t="str">
        <f>M1892</f>
        <v>CLCT</v>
      </c>
      <c r="N1894" s="12" t="s">
        <v>249</v>
      </c>
      <c r="R1894" s="13">
        <f>AP1890-R1890-R1892</f>
        <v>2.58</v>
      </c>
      <c r="S1894" t="e">
        <f t="shared" si="142"/>
        <v>#VALUE!</v>
      </c>
      <c r="T1894"/>
      <c r="U1894"/>
      <c r="V1894" t="e">
        <f>SUMPRODUCT(--($D$2:M1893=M1894), --($B$2:K1893=52815),$H$2:Q1893)</f>
        <v>#VALUE!</v>
      </c>
      <c r="W1894" s="15" t="e">
        <f>T1894/S1894</f>
        <v>#VALUE!</v>
      </c>
      <c r="X1894" s="15" t="e">
        <f>U1894/S1894</f>
        <v>#VALUE!</v>
      </c>
      <c r="Y1894" s="15" t="e">
        <f>V1894/S1894</f>
        <v>#VALUE!</v>
      </c>
      <c r="Z1894" t="s">
        <v>243</v>
      </c>
      <c r="AB1894" t="s">
        <v>244</v>
      </c>
      <c r="AC1894" s="7">
        <f>AC1892</f>
        <v>42972</v>
      </c>
      <c r="AD1894" t="s">
        <v>102</v>
      </c>
      <c r="AF1894" t="str">
        <f>"Cash From "&amp;AI1894</f>
        <v>Cash From Dividend from CLCT - Mt - 52815</v>
      </c>
      <c r="AG1894" s="13">
        <f>R1894</f>
        <v>2.58</v>
      </c>
      <c r="AI1894" t="str">
        <f t="shared" si="140"/>
        <v>Dividend from CLCT - Mt - 52815</v>
      </c>
      <c r="AK1894" s="51"/>
      <c r="AL1894" s="47"/>
      <c r="AM1894" s="48"/>
      <c r="AN1894" s="48"/>
      <c r="AO1894" s="49"/>
      <c r="AP1894" s="52"/>
    </row>
    <row r="1895" spans="1:42" hidden="1" x14ac:dyDescent="0.35">
      <c r="A1895" t="s">
        <v>845</v>
      </c>
      <c r="B1895" t="s">
        <v>32</v>
      </c>
      <c r="C1895" t="s">
        <v>12</v>
      </c>
      <c r="D1895">
        <v>52815</v>
      </c>
      <c r="F1895" s="7">
        <v>42983</v>
      </c>
      <c r="G1895" t="s">
        <v>587</v>
      </c>
      <c r="H1895">
        <v>-1.57</v>
      </c>
      <c r="J1895" t="s">
        <v>12</v>
      </c>
      <c r="K1895">
        <v>52815</v>
      </c>
      <c r="L1895" t="s">
        <v>15</v>
      </c>
      <c r="M1895" t="str">
        <f>M1892</f>
        <v>CLCT</v>
      </c>
      <c r="S1895" t="e">
        <f t="shared" si="142"/>
        <v>#VALUE!</v>
      </c>
      <c r="T1895"/>
      <c r="U1895"/>
      <c r="V1895" t="e">
        <f>SUMPRODUCT(--($D$2:M1894=M1895), --($B$2:K1894=52815),$H$2:Q1894)</f>
        <v>#VALUE!</v>
      </c>
      <c r="W1895" s="15"/>
      <c r="X1895" s="15"/>
      <c r="Y1895" s="15"/>
      <c r="Z1895" t="s">
        <v>243</v>
      </c>
      <c r="AB1895" t="s">
        <v>244</v>
      </c>
      <c r="AC1895" s="7">
        <f>AC1892</f>
        <v>42972</v>
      </c>
      <c r="AD1895" t="str">
        <f>M1895&amp;" - "&amp;L1895&amp;" - "&amp;J1895&amp;" - "&amp;K1895</f>
        <v>CLCT - Div - Mt - 52815</v>
      </c>
      <c r="AG1895" s="13">
        <f>-AG1894</f>
        <v>-2.58</v>
      </c>
      <c r="AI1895" t="str">
        <f t="shared" si="140"/>
        <v>Dividend from CLCT - Mt - 52815</v>
      </c>
      <c r="AK1895" s="18"/>
      <c r="AL1895" s="19"/>
      <c r="AM1895" s="20"/>
      <c r="AN1895" s="20"/>
      <c r="AO1895" s="21"/>
      <c r="AP1895" s="22"/>
    </row>
    <row r="1896" spans="1:42" hidden="1" x14ac:dyDescent="0.35">
      <c r="A1896" t="s">
        <v>845</v>
      </c>
      <c r="B1896" t="s">
        <v>32</v>
      </c>
      <c r="C1896" t="s">
        <v>12</v>
      </c>
      <c r="D1896">
        <v>112414</v>
      </c>
      <c r="F1896" s="7">
        <v>42983</v>
      </c>
      <c r="G1896" t="s">
        <v>587</v>
      </c>
      <c r="H1896">
        <v>0</v>
      </c>
      <c r="J1896" t="s">
        <v>12</v>
      </c>
      <c r="K1896">
        <v>112414</v>
      </c>
      <c r="L1896" t="s">
        <v>15</v>
      </c>
      <c r="M1896" t="str">
        <f>M1895</f>
        <v>CLCT</v>
      </c>
      <c r="N1896" s="12">
        <f>AL1895</f>
        <v>0</v>
      </c>
      <c r="O1896" s="12" t="e">
        <f>LEFT(N1896,(FIND(" ",N1896,1)-1))</f>
        <v>#VALUE!</v>
      </c>
      <c r="P1896" s="12" t="e">
        <f>_xlfn.NUMBERVALUE(O1896)=S1896</f>
        <v>#VALUE!</v>
      </c>
      <c r="S1896" t="e">
        <f t="shared" si="142"/>
        <v>#VALUE!</v>
      </c>
      <c r="T1896"/>
      <c r="U1896"/>
      <c r="V1896" t="e">
        <f>SUMPRODUCT(--($D$2:M1895=M1896), --($B$2:K1895=52815),$H$2:Q1895)</f>
        <v>#VALUE!</v>
      </c>
      <c r="W1896" s="15"/>
      <c r="X1896" s="15"/>
      <c r="Y1896" s="15"/>
      <c r="Z1896" t="s">
        <v>243</v>
      </c>
      <c r="AB1896" t="s">
        <v>244</v>
      </c>
      <c r="AC1896" s="7">
        <f>AC1895</f>
        <v>42972</v>
      </c>
      <c r="AD1896" t="str">
        <f>M1896&amp;" - "&amp;L1896&amp;" - "&amp;J1896&amp;" - "&amp;K1896</f>
        <v>CLCT - Div - Mt - 112414</v>
      </c>
      <c r="AG1896" s="13">
        <f>-AG1895</f>
        <v>2.58</v>
      </c>
      <c r="AI1896" t="str">
        <f t="shared" si="140"/>
        <v>Dividend from CLCT - Mt - 112414</v>
      </c>
      <c r="AK1896" s="51"/>
      <c r="AL1896" s="47"/>
      <c r="AM1896" s="48"/>
      <c r="AN1896" s="48"/>
      <c r="AO1896" s="49"/>
      <c r="AP1896" s="52"/>
    </row>
    <row r="1897" spans="1:42" hidden="1" x14ac:dyDescent="0.35">
      <c r="A1897" t="s">
        <v>845</v>
      </c>
      <c r="B1897" t="s">
        <v>32</v>
      </c>
      <c r="C1897" t="s">
        <v>12</v>
      </c>
      <c r="D1897">
        <v>112414</v>
      </c>
      <c r="F1897" s="7">
        <v>42983</v>
      </c>
      <c r="G1897" t="s">
        <v>102</v>
      </c>
      <c r="H1897">
        <v>0</v>
      </c>
      <c r="J1897" t="s">
        <v>12</v>
      </c>
      <c r="K1897">
        <v>112414</v>
      </c>
      <c r="L1897" t="s">
        <v>15</v>
      </c>
      <c r="M1897" t="s">
        <v>32</v>
      </c>
      <c r="N1897" s="12" t="s">
        <v>249</v>
      </c>
      <c r="R1897" s="13" t="e">
        <f>ROUND(IF(K1897=112414,W1897,IF(K1897=22115,X1897,Y1897))*AP1897,2)</f>
        <v>#VALUE!</v>
      </c>
      <c r="S1897" t="e">
        <f t="shared" si="142"/>
        <v>#VALUE!</v>
      </c>
      <c r="T1897"/>
      <c r="U1897"/>
      <c r="V1897" t="e">
        <f>SUMPRODUCT(--($D$2:M1896=M1897), --($B$2:K1896=52815),$H$2:Q1896)</f>
        <v>#VALUE!</v>
      </c>
      <c r="W1897" s="15" t="e">
        <f>T1897/S1897</f>
        <v>#VALUE!</v>
      </c>
      <c r="X1897" s="15" t="e">
        <f>U1897/S1897</f>
        <v>#VALUE!</v>
      </c>
      <c r="Y1897" s="15" t="e">
        <f>V1897/S1897</f>
        <v>#VALUE!</v>
      </c>
      <c r="Z1897" t="s">
        <v>243</v>
      </c>
      <c r="AB1897" t="s">
        <v>244</v>
      </c>
      <c r="AC1897" s="7">
        <f>AK1897</f>
        <v>42983</v>
      </c>
      <c r="AD1897" t="s">
        <v>102</v>
      </c>
      <c r="AF1897" t="str">
        <f>"Cash From "&amp;AI1897</f>
        <v>Cash From Dividend from DLX - Mt - 112414</v>
      </c>
      <c r="AG1897" s="13" t="e">
        <f>R1897</f>
        <v>#VALUE!</v>
      </c>
      <c r="AI1897" t="str">
        <f t="shared" si="140"/>
        <v>Dividend from DLX - Mt - 112414</v>
      </c>
      <c r="AK1897" s="18">
        <v>42983</v>
      </c>
      <c r="AL1897" s="19" t="s">
        <v>579</v>
      </c>
      <c r="AM1897" s="20" t="s">
        <v>328</v>
      </c>
      <c r="AN1897" s="20" t="s">
        <v>329</v>
      </c>
      <c r="AO1897" s="21" t="s">
        <v>329</v>
      </c>
      <c r="AP1897" s="22">
        <v>1.57</v>
      </c>
    </row>
    <row r="1898" spans="1:42" hidden="1" x14ac:dyDescent="0.35">
      <c r="A1898" t="s">
        <v>845</v>
      </c>
      <c r="B1898" t="s">
        <v>93</v>
      </c>
      <c r="C1898" t="s">
        <v>13</v>
      </c>
      <c r="D1898">
        <v>40716</v>
      </c>
      <c r="F1898" s="7">
        <v>42986</v>
      </c>
      <c r="G1898" t="s">
        <v>210</v>
      </c>
      <c r="H1898">
        <v>2</v>
      </c>
      <c r="J1898" t="s">
        <v>13</v>
      </c>
      <c r="K1898">
        <v>40716</v>
      </c>
      <c r="L1898" t="s">
        <v>15</v>
      </c>
      <c r="M1898" t="s">
        <v>93</v>
      </c>
      <c r="N1898" s="12" t="s">
        <v>249</v>
      </c>
      <c r="O1898" s="12">
        <v>2</v>
      </c>
      <c r="P1898" s="46">
        <v>42986</v>
      </c>
      <c r="S1898"/>
      <c r="T1898"/>
      <c r="U1898"/>
      <c r="V1898"/>
      <c r="W1898" s="15"/>
      <c r="X1898" s="15"/>
      <c r="Y1898" s="15"/>
      <c r="Z1898" t="s">
        <v>243</v>
      </c>
      <c r="AB1898" t="s">
        <v>244</v>
      </c>
      <c r="AC1898" s="7">
        <f>P1898</f>
        <v>42986</v>
      </c>
      <c r="AD1898" t="s">
        <v>210</v>
      </c>
      <c r="AF1898" t="str">
        <f>"Cash From "&amp;AI1898</f>
        <v>Cash From Dividend from BBSI - Rh - 40716</v>
      </c>
      <c r="AG1898" s="13">
        <f>O1898</f>
        <v>2</v>
      </c>
      <c r="AI1898" t="str">
        <f t="shared" si="140"/>
        <v>Dividend from BBSI - Rh - 40716</v>
      </c>
      <c r="AK1898" s="51"/>
      <c r="AL1898" s="47"/>
      <c r="AM1898" s="48"/>
      <c r="AN1898" s="48"/>
      <c r="AO1898" s="49"/>
      <c r="AP1898" s="52">
        <v>2.58</v>
      </c>
    </row>
    <row r="1899" spans="1:42" hidden="1" x14ac:dyDescent="0.35">
      <c r="A1899" t="s">
        <v>845</v>
      </c>
      <c r="B1899" t="s">
        <v>93</v>
      </c>
      <c r="C1899" t="s">
        <v>13</v>
      </c>
      <c r="D1899">
        <v>40716</v>
      </c>
      <c r="F1899" s="7">
        <v>42986</v>
      </c>
      <c r="G1899" t="s">
        <v>587</v>
      </c>
      <c r="H1899">
        <v>-2</v>
      </c>
      <c r="J1899" t="s">
        <v>13</v>
      </c>
      <c r="K1899">
        <v>40716</v>
      </c>
      <c r="L1899" t="s">
        <v>15</v>
      </c>
      <c r="M1899" t="str">
        <f>M1898</f>
        <v>BBSI</v>
      </c>
      <c r="S1899"/>
      <c r="T1899"/>
      <c r="U1899"/>
      <c r="V1899"/>
      <c r="W1899" s="15"/>
      <c r="X1899" s="15"/>
      <c r="Y1899" s="15"/>
      <c r="Z1899" t="s">
        <v>243</v>
      </c>
      <c r="AB1899" t="s">
        <v>244</v>
      </c>
      <c r="AC1899" s="7">
        <f>AC1898</f>
        <v>42986</v>
      </c>
      <c r="AD1899" t="str">
        <f>M1899&amp;" - "&amp;L1899&amp;" - "&amp;J1899&amp;" - "&amp;K1899</f>
        <v>BBSI - Div - Rh - 40716</v>
      </c>
      <c r="AG1899" s="13">
        <f>-AG1898</f>
        <v>-2</v>
      </c>
      <c r="AI1899" t="str">
        <f t="shared" si="140"/>
        <v>Dividend from BBSI - Rh - 40716</v>
      </c>
      <c r="AK1899" s="35"/>
      <c r="AL1899" s="35"/>
      <c r="AM1899" s="35"/>
      <c r="AN1899" s="35"/>
      <c r="AO1899" s="35"/>
      <c r="AP1899" s="35"/>
    </row>
    <row r="1900" spans="1:42" hidden="1" x14ac:dyDescent="0.35">
      <c r="A1900" t="s">
        <v>845</v>
      </c>
      <c r="B1900" t="s">
        <v>84</v>
      </c>
      <c r="C1900" t="s">
        <v>13</v>
      </c>
      <c r="D1900">
        <v>40716</v>
      </c>
      <c r="F1900" s="7">
        <v>42986</v>
      </c>
      <c r="G1900" t="s">
        <v>210</v>
      </c>
      <c r="H1900">
        <v>0.87</v>
      </c>
      <c r="J1900" t="s">
        <v>13</v>
      </c>
      <c r="K1900">
        <v>40716</v>
      </c>
      <c r="L1900" t="s">
        <v>15</v>
      </c>
      <c r="M1900" t="s">
        <v>84</v>
      </c>
      <c r="N1900" s="12" t="s">
        <v>249</v>
      </c>
      <c r="O1900" s="12">
        <v>0.87</v>
      </c>
      <c r="P1900" s="46">
        <v>42986</v>
      </c>
      <c r="S1900"/>
      <c r="T1900"/>
      <c r="U1900"/>
      <c r="V1900"/>
      <c r="W1900" s="15"/>
      <c r="X1900" s="15"/>
      <c r="Y1900" s="15"/>
      <c r="Z1900" t="s">
        <v>243</v>
      </c>
      <c r="AB1900" t="s">
        <v>244</v>
      </c>
      <c r="AC1900" s="7">
        <f>P1900</f>
        <v>42986</v>
      </c>
      <c r="AD1900" t="s">
        <v>210</v>
      </c>
      <c r="AF1900" t="str">
        <f>"Cash From "&amp;AI1900</f>
        <v>Cash From Dividend from GSB - Rh - 40716</v>
      </c>
      <c r="AG1900" s="13">
        <f>O1900</f>
        <v>0.87</v>
      </c>
      <c r="AI1900" t="str">
        <f t="shared" si="140"/>
        <v>Dividend from GSB - Rh - 40716</v>
      </c>
      <c r="AK1900" s="51"/>
      <c r="AL1900" s="47"/>
      <c r="AM1900" s="48"/>
      <c r="AN1900" s="48"/>
      <c r="AO1900" s="49"/>
      <c r="AP1900" s="52">
        <v>2.58</v>
      </c>
    </row>
    <row r="1901" spans="1:42" hidden="1" x14ac:dyDescent="0.35">
      <c r="A1901" t="s">
        <v>845</v>
      </c>
      <c r="B1901" t="s">
        <v>84</v>
      </c>
      <c r="C1901" t="s">
        <v>13</v>
      </c>
      <c r="D1901">
        <v>40716</v>
      </c>
      <c r="F1901" s="7">
        <v>42986</v>
      </c>
      <c r="G1901" t="s">
        <v>587</v>
      </c>
      <c r="H1901">
        <v>-0.87</v>
      </c>
      <c r="J1901" t="s">
        <v>13</v>
      </c>
      <c r="K1901">
        <v>40716</v>
      </c>
      <c r="L1901" t="s">
        <v>15</v>
      </c>
      <c r="M1901" t="str">
        <f>M1900</f>
        <v>GSB</v>
      </c>
      <c r="S1901"/>
      <c r="T1901"/>
      <c r="U1901"/>
      <c r="V1901"/>
      <c r="W1901" s="15"/>
      <c r="X1901" s="15"/>
      <c r="Y1901" s="15"/>
      <c r="Z1901" t="s">
        <v>243</v>
      </c>
      <c r="AB1901" t="s">
        <v>244</v>
      </c>
      <c r="AC1901" s="7">
        <f>AC1900</f>
        <v>42986</v>
      </c>
      <c r="AD1901" t="str">
        <f>M1901&amp;" - "&amp;L1901&amp;" - "&amp;J1901&amp;" - "&amp;K1901</f>
        <v>GSB - Div - Rh - 40716</v>
      </c>
      <c r="AG1901" s="13">
        <f>-AG1900</f>
        <v>-0.87</v>
      </c>
      <c r="AI1901" t="str">
        <f t="shared" si="140"/>
        <v>Dividend from GSB - Rh - 40716</v>
      </c>
      <c r="AK1901" s="35"/>
      <c r="AL1901" s="35"/>
      <c r="AM1901" s="35"/>
      <c r="AN1901" s="35"/>
      <c r="AO1901" s="35"/>
      <c r="AP1901" s="35"/>
    </row>
    <row r="1902" spans="1:42" hidden="1" x14ac:dyDescent="0.35">
      <c r="A1902" t="s">
        <v>845</v>
      </c>
      <c r="B1902" t="s">
        <v>97</v>
      </c>
      <c r="C1902" t="s">
        <v>13</v>
      </c>
      <c r="D1902">
        <v>40716</v>
      </c>
      <c r="F1902" s="7">
        <v>42986</v>
      </c>
      <c r="G1902" t="s">
        <v>210</v>
      </c>
      <c r="H1902">
        <v>1.4</v>
      </c>
      <c r="J1902" t="s">
        <v>13</v>
      </c>
      <c r="K1902">
        <v>40716</v>
      </c>
      <c r="L1902" t="s">
        <v>15</v>
      </c>
      <c r="M1902" t="s">
        <v>97</v>
      </c>
      <c r="N1902" s="12" t="s">
        <v>249</v>
      </c>
      <c r="O1902" s="12">
        <v>1.4</v>
      </c>
      <c r="P1902" s="46">
        <v>42986</v>
      </c>
      <c r="S1902"/>
      <c r="T1902"/>
      <c r="U1902"/>
      <c r="V1902"/>
      <c r="W1902" s="15"/>
      <c r="X1902" s="15"/>
      <c r="Y1902" s="15"/>
      <c r="Z1902" t="s">
        <v>243</v>
      </c>
      <c r="AB1902" t="s">
        <v>244</v>
      </c>
      <c r="AC1902" s="7">
        <f>P1902</f>
        <v>42986</v>
      </c>
      <c r="AD1902" t="s">
        <v>210</v>
      </c>
      <c r="AF1902" t="str">
        <f>"Cash From "&amp;AI1902</f>
        <v>Cash From Dividend from XPER - Rh - 40716</v>
      </c>
      <c r="AG1902" s="13">
        <f>O1902</f>
        <v>1.4</v>
      </c>
      <c r="AI1902" t="str">
        <f t="shared" si="140"/>
        <v>Dividend from XPER - Rh - 40716</v>
      </c>
      <c r="AK1902" s="51"/>
      <c r="AL1902" s="47"/>
      <c r="AM1902" s="48"/>
      <c r="AN1902" s="48"/>
      <c r="AO1902" s="49"/>
      <c r="AP1902" s="52">
        <v>2.58</v>
      </c>
    </row>
    <row r="1903" spans="1:42" hidden="1" x14ac:dyDescent="0.35">
      <c r="A1903" t="s">
        <v>845</v>
      </c>
      <c r="B1903" t="s">
        <v>97</v>
      </c>
      <c r="C1903" t="s">
        <v>13</v>
      </c>
      <c r="D1903">
        <v>40716</v>
      </c>
      <c r="F1903" s="7">
        <v>42986</v>
      </c>
      <c r="G1903" t="s">
        <v>587</v>
      </c>
      <c r="H1903">
        <v>-1.4</v>
      </c>
      <c r="J1903" t="s">
        <v>13</v>
      </c>
      <c r="K1903">
        <v>40716</v>
      </c>
      <c r="L1903" t="s">
        <v>15</v>
      </c>
      <c r="M1903" t="s">
        <v>97</v>
      </c>
      <c r="S1903"/>
      <c r="T1903"/>
      <c r="U1903"/>
      <c r="V1903"/>
      <c r="W1903" s="15"/>
      <c r="X1903" s="15"/>
      <c r="Y1903" s="15"/>
      <c r="Z1903" t="s">
        <v>243</v>
      </c>
      <c r="AB1903" t="s">
        <v>244</v>
      </c>
      <c r="AC1903" s="7">
        <f>AC1902</f>
        <v>42986</v>
      </c>
      <c r="AD1903" t="str">
        <f>M1903&amp;" - "&amp;L1903&amp;" - "&amp;J1903&amp;" - "&amp;K1903</f>
        <v>XPER - Div - Rh - 40716</v>
      </c>
      <c r="AG1903" s="13">
        <f>-AG1902</f>
        <v>-1.4</v>
      </c>
      <c r="AI1903" t="str">
        <f t="shared" si="140"/>
        <v>Dividend from XPER - Rh - 40716</v>
      </c>
      <c r="AK1903" s="35"/>
      <c r="AL1903" s="35"/>
      <c r="AM1903" s="35"/>
      <c r="AN1903" s="35"/>
      <c r="AO1903" s="35"/>
      <c r="AP1903" s="35"/>
    </row>
    <row r="1904" spans="1:42" hidden="1" x14ac:dyDescent="0.35">
      <c r="A1904" t="s">
        <v>845</v>
      </c>
      <c r="B1904" t="s">
        <v>76</v>
      </c>
      <c r="C1904" t="s">
        <v>13</v>
      </c>
      <c r="D1904">
        <v>40716</v>
      </c>
      <c r="F1904" s="7">
        <v>42993</v>
      </c>
      <c r="G1904" t="s">
        <v>210</v>
      </c>
      <c r="H1904">
        <v>0.6</v>
      </c>
      <c r="J1904" t="s">
        <v>13</v>
      </c>
      <c r="K1904">
        <v>40716</v>
      </c>
      <c r="L1904" t="s">
        <v>15</v>
      </c>
      <c r="M1904" t="s">
        <v>76</v>
      </c>
      <c r="N1904" s="12" t="s">
        <v>249</v>
      </c>
      <c r="O1904" s="12">
        <v>0.6</v>
      </c>
      <c r="P1904" s="46">
        <v>42993</v>
      </c>
      <c r="S1904"/>
      <c r="T1904"/>
      <c r="U1904"/>
      <c r="V1904"/>
      <c r="W1904" s="15"/>
      <c r="X1904" s="15"/>
      <c r="Y1904" s="15"/>
      <c r="Z1904" t="s">
        <v>243</v>
      </c>
      <c r="AB1904" t="s">
        <v>244</v>
      </c>
      <c r="AC1904" s="7">
        <f>P1904</f>
        <v>42993</v>
      </c>
      <c r="AD1904" t="s">
        <v>210</v>
      </c>
      <c r="AF1904" t="str">
        <f>"Cash From "&amp;AI1904</f>
        <v>Cash From Dividend from TIME - Rh - 40716</v>
      </c>
      <c r="AG1904" s="13">
        <f>O1904</f>
        <v>0.6</v>
      </c>
      <c r="AI1904" t="str">
        <f t="shared" si="140"/>
        <v>Dividend from TIME - Rh - 40716</v>
      </c>
      <c r="AK1904" s="51"/>
      <c r="AL1904" s="47"/>
      <c r="AM1904" s="48"/>
      <c r="AN1904" s="48"/>
      <c r="AO1904" s="49"/>
      <c r="AP1904" s="52">
        <v>2.58</v>
      </c>
    </row>
    <row r="1905" spans="1:42" hidden="1" x14ac:dyDescent="0.35">
      <c r="A1905" t="s">
        <v>845</v>
      </c>
      <c r="B1905" t="s">
        <v>76</v>
      </c>
      <c r="C1905" t="s">
        <v>13</v>
      </c>
      <c r="D1905">
        <v>40716</v>
      </c>
      <c r="F1905" s="7">
        <v>42993</v>
      </c>
      <c r="G1905" t="s">
        <v>587</v>
      </c>
      <c r="H1905">
        <v>-0.6</v>
      </c>
      <c r="J1905" t="s">
        <v>13</v>
      </c>
      <c r="K1905">
        <v>40716</v>
      </c>
      <c r="L1905" t="s">
        <v>15</v>
      </c>
      <c r="M1905" t="str">
        <f>M1904</f>
        <v>TIME</v>
      </c>
      <c r="S1905"/>
      <c r="T1905"/>
      <c r="U1905"/>
      <c r="V1905"/>
      <c r="W1905" s="15"/>
      <c r="X1905" s="15"/>
      <c r="Y1905" s="15"/>
      <c r="Z1905" t="s">
        <v>243</v>
      </c>
      <c r="AB1905" t="s">
        <v>244</v>
      </c>
      <c r="AC1905" s="7">
        <f>AC1904</f>
        <v>42993</v>
      </c>
      <c r="AD1905" t="str">
        <f>M1905&amp;" - "&amp;L1905&amp;" - "&amp;J1905&amp;" - "&amp;K1905</f>
        <v>TIME - Div - Rh - 40716</v>
      </c>
      <c r="AG1905" s="13">
        <f>-AG1904</f>
        <v>-0.6</v>
      </c>
      <c r="AI1905" t="str">
        <f t="shared" si="140"/>
        <v>Dividend from TIME - Rh - 40716</v>
      </c>
      <c r="AK1905" s="35"/>
      <c r="AL1905" s="35"/>
      <c r="AM1905" s="35"/>
      <c r="AN1905" s="35"/>
      <c r="AO1905" s="35"/>
      <c r="AP1905" s="35"/>
    </row>
    <row r="1906" spans="1:42" hidden="1" x14ac:dyDescent="0.35">
      <c r="A1906" t="s">
        <v>845</v>
      </c>
      <c r="B1906" t="s">
        <v>72</v>
      </c>
      <c r="C1906" t="s">
        <v>12</v>
      </c>
      <c r="D1906">
        <v>22115</v>
      </c>
      <c r="F1906" s="7">
        <v>42996</v>
      </c>
      <c r="G1906" t="s">
        <v>587</v>
      </c>
      <c r="H1906">
        <v>0</v>
      </c>
      <c r="J1906" t="s">
        <v>12</v>
      </c>
      <c r="K1906">
        <v>22115</v>
      </c>
      <c r="L1906" t="s">
        <v>15</v>
      </c>
      <c r="M1906" t="str">
        <f>M1903</f>
        <v>XPER</v>
      </c>
      <c r="S1906" t="e">
        <f t="shared" ref="S1906:S1911" si="143">SUM(T1906:V1906)</f>
        <v>#VALUE!</v>
      </c>
      <c r="T1906"/>
      <c r="U1906"/>
      <c r="V1906" t="e">
        <f>SUMPRODUCT(--($D$2:M1905=M1906), --($B$2:K1905=52815),$H$2:Q1905)</f>
        <v>#VALUE!</v>
      </c>
      <c r="W1906" s="15"/>
      <c r="X1906" s="15"/>
      <c r="Y1906" s="15"/>
      <c r="Z1906" t="s">
        <v>243</v>
      </c>
      <c r="AB1906" t="s">
        <v>244</v>
      </c>
      <c r="AC1906" s="7">
        <f>AC1903</f>
        <v>42986</v>
      </c>
      <c r="AD1906" t="str">
        <f>M1906&amp;" - "&amp;L1906&amp;" - "&amp;J1906&amp;" - "&amp;K1906</f>
        <v>XPER - Div - Mt - 22115</v>
      </c>
      <c r="AG1906" s="13">
        <f>-AG1905</f>
        <v>0.6</v>
      </c>
      <c r="AI1906" t="str">
        <f t="shared" si="140"/>
        <v>Dividend from XPER - Mt - 22115</v>
      </c>
      <c r="AK1906" s="51"/>
      <c r="AL1906" s="47"/>
      <c r="AM1906" s="48"/>
      <c r="AN1906" s="48"/>
      <c r="AO1906" s="49"/>
      <c r="AP1906" s="52"/>
    </row>
    <row r="1907" spans="1:42" hidden="1" x14ac:dyDescent="0.35">
      <c r="A1907" t="s">
        <v>845</v>
      </c>
      <c r="B1907" t="s">
        <v>72</v>
      </c>
      <c r="C1907" t="s">
        <v>12</v>
      </c>
      <c r="D1907">
        <v>22115</v>
      </c>
      <c r="F1907" s="7">
        <v>42996</v>
      </c>
      <c r="G1907" t="s">
        <v>102</v>
      </c>
      <c r="H1907">
        <v>0</v>
      </c>
      <c r="J1907" t="s">
        <v>12</v>
      </c>
      <c r="K1907">
        <v>22115</v>
      </c>
      <c r="L1907" t="s">
        <v>15</v>
      </c>
      <c r="M1907" t="str">
        <f>M1905</f>
        <v>TIME</v>
      </c>
      <c r="N1907" s="12" t="s">
        <v>249</v>
      </c>
      <c r="R1907" s="13" t="e">
        <f>ROUND(IF(K1907=112414,W1907,IF(K1907=22115,X1907,Y1907))*AP1905,2)</f>
        <v>#VALUE!</v>
      </c>
      <c r="S1907" t="e">
        <f t="shared" si="143"/>
        <v>#VALUE!</v>
      </c>
      <c r="T1907"/>
      <c r="U1907"/>
      <c r="V1907" t="e">
        <f>SUMPRODUCT(--($D$2:M1906=M1907), --($B$2:K1906=52815),$H$2:Q1906)</f>
        <v>#VALUE!</v>
      </c>
      <c r="W1907" s="15" t="e">
        <f>T1907/S1907</f>
        <v>#VALUE!</v>
      </c>
      <c r="X1907" s="15" t="e">
        <f>U1907/S1907</f>
        <v>#VALUE!</v>
      </c>
      <c r="Y1907" s="15" t="e">
        <f>V1907/S1907</f>
        <v>#VALUE!</v>
      </c>
      <c r="Z1907" t="s">
        <v>243</v>
      </c>
      <c r="AB1907" t="s">
        <v>244</v>
      </c>
      <c r="AC1907" s="7">
        <f>AC1905</f>
        <v>42993</v>
      </c>
      <c r="AD1907" t="s">
        <v>102</v>
      </c>
      <c r="AF1907" t="str">
        <f>"Cash From "&amp;AI1907</f>
        <v>Cash From Dividend from TIME - Mt - 22115</v>
      </c>
      <c r="AG1907" s="13" t="e">
        <f>R1907</f>
        <v>#VALUE!</v>
      </c>
      <c r="AI1907" t="str">
        <f t="shared" si="140"/>
        <v>Dividend from TIME - Mt - 22115</v>
      </c>
      <c r="AK1907" s="18"/>
      <c r="AL1907" s="19"/>
      <c r="AM1907" s="20"/>
      <c r="AN1907" s="20"/>
      <c r="AO1907" s="21"/>
      <c r="AP1907" s="22"/>
    </row>
    <row r="1908" spans="1:42" hidden="1" x14ac:dyDescent="0.35">
      <c r="A1908" t="s">
        <v>845</v>
      </c>
      <c r="B1908" t="s">
        <v>72</v>
      </c>
      <c r="C1908" t="s">
        <v>12</v>
      </c>
      <c r="D1908">
        <v>52815</v>
      </c>
      <c r="F1908" s="7">
        <v>42996</v>
      </c>
      <c r="G1908" t="s">
        <v>102</v>
      </c>
      <c r="H1908">
        <v>1.84</v>
      </c>
      <c r="J1908" t="s">
        <v>12</v>
      </c>
      <c r="K1908">
        <v>52815</v>
      </c>
      <c r="L1908" t="s">
        <v>15</v>
      </c>
      <c r="M1908" t="str">
        <f>M1906</f>
        <v>XPER</v>
      </c>
      <c r="N1908" s="12" t="s">
        <v>249</v>
      </c>
      <c r="R1908" s="13">
        <f>AP1904-R1904-R1906</f>
        <v>2.58</v>
      </c>
      <c r="S1908" t="e">
        <f t="shared" si="143"/>
        <v>#VALUE!</v>
      </c>
      <c r="T1908"/>
      <c r="U1908"/>
      <c r="V1908" t="e">
        <f>SUMPRODUCT(--($D$2:M1907=M1908), --($B$2:K1907=52815),$H$2:Q1907)</f>
        <v>#VALUE!</v>
      </c>
      <c r="W1908" s="15" t="e">
        <f>T1908/S1908</f>
        <v>#VALUE!</v>
      </c>
      <c r="X1908" s="15" t="e">
        <f>U1908/S1908</f>
        <v>#VALUE!</v>
      </c>
      <c r="Y1908" s="15" t="e">
        <f>V1908/S1908</f>
        <v>#VALUE!</v>
      </c>
      <c r="Z1908" t="s">
        <v>243</v>
      </c>
      <c r="AB1908" t="s">
        <v>244</v>
      </c>
      <c r="AC1908" s="7">
        <f>AC1906</f>
        <v>42986</v>
      </c>
      <c r="AD1908" t="s">
        <v>102</v>
      </c>
      <c r="AF1908" t="str">
        <f>"Cash From "&amp;AI1908</f>
        <v>Cash From Dividend from XPER - Mt - 52815</v>
      </c>
      <c r="AG1908" s="13">
        <f>R1908</f>
        <v>2.58</v>
      </c>
      <c r="AI1908" t="str">
        <f t="shared" ref="AI1908:AI1939" si="144">"Dividend from "&amp;M1908&amp;" - "&amp;J1908&amp;" - "&amp;K1908</f>
        <v>Dividend from XPER - Mt - 52815</v>
      </c>
      <c r="AK1908" s="51"/>
      <c r="AL1908" s="47"/>
      <c r="AM1908" s="48"/>
      <c r="AN1908" s="48"/>
      <c r="AO1908" s="49"/>
      <c r="AP1908" s="52"/>
    </row>
    <row r="1909" spans="1:42" hidden="1" x14ac:dyDescent="0.35">
      <c r="A1909" t="s">
        <v>845</v>
      </c>
      <c r="B1909" t="s">
        <v>72</v>
      </c>
      <c r="C1909" t="s">
        <v>12</v>
      </c>
      <c r="D1909">
        <v>52815</v>
      </c>
      <c r="F1909" s="7">
        <v>42996</v>
      </c>
      <c r="G1909" t="s">
        <v>587</v>
      </c>
      <c r="H1909">
        <v>-1.84</v>
      </c>
      <c r="J1909" t="s">
        <v>12</v>
      </c>
      <c r="K1909">
        <v>52815</v>
      </c>
      <c r="L1909" t="s">
        <v>15</v>
      </c>
      <c r="M1909" t="str">
        <f>M1906</f>
        <v>XPER</v>
      </c>
      <c r="S1909" t="e">
        <f t="shared" si="143"/>
        <v>#VALUE!</v>
      </c>
      <c r="T1909"/>
      <c r="U1909"/>
      <c r="V1909" t="e">
        <f>SUMPRODUCT(--($D$2:M1908=M1909), --($B$2:K1908=52815),$H$2:Q1908)</f>
        <v>#VALUE!</v>
      </c>
      <c r="W1909" s="15"/>
      <c r="X1909" s="15"/>
      <c r="Y1909" s="15"/>
      <c r="Z1909" t="s">
        <v>243</v>
      </c>
      <c r="AB1909" t="s">
        <v>244</v>
      </c>
      <c r="AC1909" s="7">
        <f>AC1906</f>
        <v>42986</v>
      </c>
      <c r="AD1909" t="str">
        <f>M1909&amp;" - "&amp;L1909&amp;" - "&amp;J1909&amp;" - "&amp;K1909</f>
        <v>XPER - Div - Mt - 52815</v>
      </c>
      <c r="AG1909" s="13">
        <f>-AG1908</f>
        <v>-2.58</v>
      </c>
      <c r="AI1909" t="str">
        <f t="shared" si="144"/>
        <v>Dividend from XPER - Mt - 52815</v>
      </c>
      <c r="AK1909" s="51"/>
      <c r="AL1909" s="47"/>
      <c r="AM1909" s="48"/>
      <c r="AN1909" s="48"/>
      <c r="AO1909" s="49"/>
      <c r="AP1909" s="52"/>
    </row>
    <row r="1910" spans="1:42" hidden="1" x14ac:dyDescent="0.35">
      <c r="A1910" t="s">
        <v>845</v>
      </c>
      <c r="B1910" t="s">
        <v>72</v>
      </c>
      <c r="C1910" t="s">
        <v>12</v>
      </c>
      <c r="D1910">
        <v>112414</v>
      </c>
      <c r="F1910" s="7">
        <v>42996</v>
      </c>
      <c r="G1910" t="s">
        <v>587</v>
      </c>
      <c r="H1910">
        <v>0</v>
      </c>
      <c r="J1910" t="s">
        <v>12</v>
      </c>
      <c r="K1910">
        <v>112414</v>
      </c>
      <c r="L1910" t="s">
        <v>15</v>
      </c>
      <c r="M1910" t="str">
        <f>M1909</f>
        <v>XPER</v>
      </c>
      <c r="N1910" s="12">
        <f>AL1909</f>
        <v>0</v>
      </c>
      <c r="O1910" s="12" t="e">
        <f>LEFT(N1910,(FIND(" ",N1910,1)-1))</f>
        <v>#VALUE!</v>
      </c>
      <c r="P1910" s="12" t="e">
        <f>_xlfn.NUMBERVALUE(O1910)=S1910</f>
        <v>#VALUE!</v>
      </c>
      <c r="S1910" t="e">
        <f t="shared" si="143"/>
        <v>#VALUE!</v>
      </c>
      <c r="T1910"/>
      <c r="U1910"/>
      <c r="V1910" t="e">
        <f>SUMPRODUCT(--($D$2:M1909=M1910), --($B$2:K1909=52815),$H$2:Q1909)</f>
        <v>#VALUE!</v>
      </c>
      <c r="W1910" s="15"/>
      <c r="X1910" s="15"/>
      <c r="Y1910" s="15"/>
      <c r="Z1910" t="s">
        <v>243</v>
      </c>
      <c r="AB1910" t="s">
        <v>244</v>
      </c>
      <c r="AC1910" s="7">
        <f>AC1909</f>
        <v>42986</v>
      </c>
      <c r="AD1910" t="str">
        <f>M1910&amp;" - "&amp;L1910&amp;" - "&amp;J1910&amp;" - "&amp;K1910</f>
        <v>XPER - Div - Mt - 112414</v>
      </c>
      <c r="AG1910" s="13">
        <f>-AG1909</f>
        <v>2.58</v>
      </c>
      <c r="AI1910" t="str">
        <f t="shared" si="144"/>
        <v>Dividend from XPER - Mt - 112414</v>
      </c>
      <c r="AK1910" s="51"/>
      <c r="AL1910" s="47"/>
      <c r="AM1910" s="48"/>
      <c r="AN1910" s="48"/>
      <c r="AO1910" s="49"/>
      <c r="AP1910" s="52"/>
    </row>
    <row r="1911" spans="1:42" hidden="1" x14ac:dyDescent="0.35">
      <c r="A1911" t="s">
        <v>845</v>
      </c>
      <c r="B1911" t="s">
        <v>72</v>
      </c>
      <c r="C1911" t="s">
        <v>12</v>
      </c>
      <c r="D1911">
        <v>112414</v>
      </c>
      <c r="F1911" s="7">
        <v>42996</v>
      </c>
      <c r="G1911" t="s">
        <v>102</v>
      </c>
      <c r="H1911">
        <v>0</v>
      </c>
      <c r="J1911" t="s">
        <v>12</v>
      </c>
      <c r="K1911">
        <v>112414</v>
      </c>
      <c r="L1911" t="s">
        <v>15</v>
      </c>
      <c r="M1911" t="s">
        <v>72</v>
      </c>
      <c r="N1911" s="12" t="s">
        <v>249</v>
      </c>
      <c r="R1911" s="13" t="e">
        <f>ROUND(IF(K1911=112414,W1911,IF(K1911=22115,X1911,Y1911))*AP1911,2)</f>
        <v>#VALUE!</v>
      </c>
      <c r="S1911" t="e">
        <f t="shared" si="143"/>
        <v>#VALUE!</v>
      </c>
      <c r="T1911"/>
      <c r="U1911"/>
      <c r="V1911" t="e">
        <f>SUMPRODUCT(--($D$2:M1910=M1911), --($B$2:K1910=52815),$H$2:Q1910)</f>
        <v>#VALUE!</v>
      </c>
      <c r="W1911" s="15" t="e">
        <f>T1911/S1911</f>
        <v>#VALUE!</v>
      </c>
      <c r="X1911" s="15" t="e">
        <f>U1911/S1911</f>
        <v>#VALUE!</v>
      </c>
      <c r="Y1911" s="15" t="e">
        <f>V1911/S1911</f>
        <v>#VALUE!</v>
      </c>
      <c r="Z1911" t="s">
        <v>243</v>
      </c>
      <c r="AB1911" t="s">
        <v>244</v>
      </c>
      <c r="AC1911" s="7">
        <f>AK1911</f>
        <v>42996</v>
      </c>
      <c r="AD1911" t="s">
        <v>102</v>
      </c>
      <c r="AF1911" t="str">
        <f>"Cash From "&amp;AI1911</f>
        <v>Cash From Dividend from STRA - Mt - 112414</v>
      </c>
      <c r="AG1911" s="13" t="e">
        <f>R1911</f>
        <v>#VALUE!</v>
      </c>
      <c r="AI1911" t="str">
        <f t="shared" si="144"/>
        <v>Dividend from STRA - Mt - 112414</v>
      </c>
      <c r="AK1911" s="18">
        <v>42996</v>
      </c>
      <c r="AL1911" s="19" t="s">
        <v>580</v>
      </c>
      <c r="AM1911" s="20" t="s">
        <v>328</v>
      </c>
      <c r="AN1911" s="20" t="s">
        <v>329</v>
      </c>
      <c r="AO1911" s="21" t="s">
        <v>329</v>
      </c>
      <c r="AP1911" s="22">
        <v>1.84</v>
      </c>
    </row>
    <row r="1912" spans="1:42" hidden="1" x14ac:dyDescent="0.35">
      <c r="A1912" t="s">
        <v>845</v>
      </c>
      <c r="B1912" t="s">
        <v>81</v>
      </c>
      <c r="C1912" t="s">
        <v>13</v>
      </c>
      <c r="D1912">
        <v>40716</v>
      </c>
      <c r="F1912" s="7">
        <v>42996</v>
      </c>
      <c r="G1912" t="s">
        <v>210</v>
      </c>
      <c r="H1912">
        <v>2.5499999999999998</v>
      </c>
      <c r="J1912" t="s">
        <v>13</v>
      </c>
      <c r="K1912">
        <v>40716</v>
      </c>
      <c r="L1912" t="s">
        <v>15</v>
      </c>
      <c r="M1912" t="s">
        <v>81</v>
      </c>
      <c r="N1912" s="12" t="s">
        <v>249</v>
      </c>
      <c r="O1912" s="12">
        <v>2.5499999999999998</v>
      </c>
      <c r="P1912" s="46">
        <v>42996</v>
      </c>
      <c r="S1912"/>
      <c r="T1912"/>
      <c r="U1912"/>
      <c r="V1912"/>
      <c r="W1912" s="15"/>
      <c r="X1912" s="15"/>
      <c r="Y1912" s="15"/>
      <c r="Z1912" t="s">
        <v>243</v>
      </c>
      <c r="AB1912" t="s">
        <v>244</v>
      </c>
      <c r="AC1912" s="7">
        <f>P1912</f>
        <v>42996</v>
      </c>
      <c r="AD1912" t="s">
        <v>210</v>
      </c>
      <c r="AF1912" t="str">
        <f>"Cash From "&amp;AI1912</f>
        <v>Cash From Dividend from ILG - Rh - 40716</v>
      </c>
      <c r="AG1912" s="13">
        <f>O1912</f>
        <v>2.5499999999999998</v>
      </c>
      <c r="AI1912" t="str">
        <f t="shared" si="144"/>
        <v>Dividend from ILG - Rh - 40716</v>
      </c>
      <c r="AK1912" s="51"/>
      <c r="AL1912" s="47"/>
      <c r="AM1912" s="48"/>
      <c r="AN1912" s="48"/>
      <c r="AO1912" s="49"/>
      <c r="AP1912" s="52">
        <v>2.58</v>
      </c>
    </row>
    <row r="1913" spans="1:42" hidden="1" x14ac:dyDescent="0.35">
      <c r="A1913" t="s">
        <v>845</v>
      </c>
      <c r="B1913" t="s">
        <v>81</v>
      </c>
      <c r="C1913" t="s">
        <v>13</v>
      </c>
      <c r="D1913">
        <v>40716</v>
      </c>
      <c r="F1913" s="7">
        <v>42996</v>
      </c>
      <c r="G1913" t="s">
        <v>587</v>
      </c>
      <c r="H1913">
        <v>-2.5499999999999998</v>
      </c>
      <c r="J1913" t="s">
        <v>13</v>
      </c>
      <c r="K1913">
        <v>40716</v>
      </c>
      <c r="L1913" t="s">
        <v>15</v>
      </c>
      <c r="M1913" t="str">
        <f>M1912</f>
        <v>ILG</v>
      </c>
      <c r="S1913"/>
      <c r="T1913"/>
      <c r="U1913"/>
      <c r="V1913"/>
      <c r="W1913" s="15"/>
      <c r="X1913" s="15"/>
      <c r="Y1913" s="15"/>
      <c r="Z1913" t="s">
        <v>243</v>
      </c>
      <c r="AB1913" t="s">
        <v>244</v>
      </c>
      <c r="AC1913" s="7">
        <f>AC1912</f>
        <v>42996</v>
      </c>
      <c r="AD1913" t="str">
        <f>M1913&amp;" - "&amp;L1913&amp;" - "&amp;J1913&amp;" - "&amp;K1913</f>
        <v>ILG - Div - Rh - 40716</v>
      </c>
      <c r="AG1913" s="13">
        <f>-AG1912</f>
        <v>-2.5499999999999998</v>
      </c>
      <c r="AI1913" t="str">
        <f t="shared" si="144"/>
        <v>Dividend from ILG - Rh - 40716</v>
      </c>
      <c r="AK1913" s="17"/>
      <c r="AL1913" s="17"/>
      <c r="AM1913" s="17"/>
      <c r="AN1913" s="17"/>
      <c r="AO1913" s="17"/>
      <c r="AP1913" s="17"/>
    </row>
    <row r="1914" spans="1:42" hidden="1" x14ac:dyDescent="0.35">
      <c r="A1914" t="s">
        <v>845</v>
      </c>
      <c r="B1914" t="s">
        <v>74</v>
      </c>
      <c r="C1914" t="s">
        <v>13</v>
      </c>
      <c r="D1914">
        <v>40716</v>
      </c>
      <c r="F1914" s="7">
        <v>42996</v>
      </c>
      <c r="G1914" t="s">
        <v>210</v>
      </c>
      <c r="H1914">
        <v>0.93</v>
      </c>
      <c r="J1914" t="s">
        <v>13</v>
      </c>
      <c r="K1914">
        <v>40716</v>
      </c>
      <c r="L1914" t="s">
        <v>15</v>
      </c>
      <c r="M1914" t="s">
        <v>74</v>
      </c>
      <c r="N1914" s="12" t="s">
        <v>249</v>
      </c>
      <c r="O1914" s="12">
        <v>0.93</v>
      </c>
      <c r="P1914" s="46">
        <v>42996</v>
      </c>
      <c r="S1914"/>
      <c r="T1914"/>
      <c r="U1914"/>
      <c r="V1914"/>
      <c r="W1914" s="15"/>
      <c r="X1914" s="15"/>
      <c r="Y1914" s="15"/>
      <c r="Z1914" t="s">
        <v>243</v>
      </c>
      <c r="AB1914" t="s">
        <v>244</v>
      </c>
      <c r="AC1914" s="7">
        <f>P1914</f>
        <v>42996</v>
      </c>
      <c r="AD1914" t="s">
        <v>210</v>
      </c>
      <c r="AF1914" t="str">
        <f>"Cash From "&amp;AI1914</f>
        <v>Cash From Dividend from QTRH - Rh - 40716</v>
      </c>
      <c r="AG1914" s="13">
        <f>O1914</f>
        <v>0.93</v>
      </c>
      <c r="AI1914" t="str">
        <f t="shared" si="144"/>
        <v>Dividend from QTRH - Rh - 40716</v>
      </c>
      <c r="AK1914" s="51"/>
      <c r="AL1914" s="47"/>
      <c r="AM1914" s="48"/>
      <c r="AN1914" s="48"/>
      <c r="AO1914" s="49"/>
      <c r="AP1914" s="52">
        <v>2.58</v>
      </c>
    </row>
    <row r="1915" spans="1:42" hidden="1" x14ac:dyDescent="0.35">
      <c r="A1915" t="s">
        <v>845</v>
      </c>
      <c r="B1915" t="s">
        <v>74</v>
      </c>
      <c r="C1915" t="s">
        <v>13</v>
      </c>
      <c r="D1915">
        <v>40716</v>
      </c>
      <c r="F1915" s="7">
        <v>42996</v>
      </c>
      <c r="G1915" t="s">
        <v>587</v>
      </c>
      <c r="H1915">
        <v>-0.93</v>
      </c>
      <c r="J1915" t="s">
        <v>13</v>
      </c>
      <c r="K1915">
        <v>40716</v>
      </c>
      <c r="L1915" t="s">
        <v>15</v>
      </c>
      <c r="M1915" t="str">
        <f>M1914</f>
        <v>QTRH</v>
      </c>
      <c r="S1915"/>
      <c r="T1915"/>
      <c r="U1915"/>
      <c r="V1915"/>
      <c r="W1915" s="15"/>
      <c r="X1915" s="15"/>
      <c r="Y1915" s="15"/>
      <c r="Z1915" t="s">
        <v>243</v>
      </c>
      <c r="AB1915" t="s">
        <v>244</v>
      </c>
      <c r="AC1915" s="7">
        <f>AC1914</f>
        <v>42996</v>
      </c>
      <c r="AD1915" t="str">
        <f>M1915&amp;" - "&amp;L1915&amp;" - "&amp;J1915&amp;" - "&amp;K1915</f>
        <v>QTRH - Div - Rh - 40716</v>
      </c>
      <c r="AG1915" s="13">
        <f>-AG1914</f>
        <v>-0.93</v>
      </c>
      <c r="AI1915" t="str">
        <f t="shared" si="144"/>
        <v>Dividend from QTRH - Rh - 40716</v>
      </c>
      <c r="AK1915" s="35"/>
      <c r="AL1915" s="35"/>
      <c r="AM1915" s="35"/>
      <c r="AN1915" s="35"/>
      <c r="AO1915" s="35"/>
      <c r="AP1915" s="35"/>
    </row>
    <row r="1916" spans="1:42" hidden="1" x14ac:dyDescent="0.35">
      <c r="A1916" t="s">
        <v>845</v>
      </c>
      <c r="B1916" t="s">
        <v>58</v>
      </c>
      <c r="C1916" t="s">
        <v>12</v>
      </c>
      <c r="D1916">
        <v>22115</v>
      </c>
      <c r="F1916" s="7">
        <v>42998</v>
      </c>
      <c r="G1916" t="s">
        <v>587</v>
      </c>
      <c r="H1916">
        <v>0</v>
      </c>
      <c r="J1916" t="s">
        <v>12</v>
      </c>
      <c r="K1916">
        <v>22115</v>
      </c>
      <c r="L1916" t="s">
        <v>15</v>
      </c>
      <c r="M1916" t="str">
        <f>M1913</f>
        <v>ILG</v>
      </c>
      <c r="S1916" t="e">
        <f t="shared" ref="S1916:S1951" si="145">SUM(T1916:V1916)</f>
        <v>#VALUE!</v>
      </c>
      <c r="T1916"/>
      <c r="U1916"/>
      <c r="V1916" t="e">
        <f>SUMPRODUCT(--($D$2:M1915=M1916), --($B$2:K1915=52815),$H$2:Q1915)</f>
        <v>#VALUE!</v>
      </c>
      <c r="W1916" s="15"/>
      <c r="X1916" s="15"/>
      <c r="Y1916" s="15"/>
      <c r="Z1916" t="s">
        <v>243</v>
      </c>
      <c r="AB1916" t="s">
        <v>244</v>
      </c>
      <c r="AC1916" s="7">
        <f>AC1913</f>
        <v>42996</v>
      </c>
      <c r="AD1916" t="str">
        <f>M1916&amp;" - "&amp;L1916&amp;" - "&amp;J1916&amp;" - "&amp;K1916</f>
        <v>ILG - Div - Mt - 22115</v>
      </c>
      <c r="AG1916" s="13">
        <f>-AG1915</f>
        <v>0.93</v>
      </c>
      <c r="AI1916" t="str">
        <f t="shared" si="144"/>
        <v>Dividend from ILG - Mt - 22115</v>
      </c>
      <c r="AK1916" s="51"/>
      <c r="AL1916" s="47"/>
      <c r="AM1916" s="48"/>
      <c r="AN1916" s="48"/>
      <c r="AO1916" s="49"/>
      <c r="AP1916" s="52"/>
    </row>
    <row r="1917" spans="1:42" hidden="1" x14ac:dyDescent="0.35">
      <c r="A1917" t="s">
        <v>845</v>
      </c>
      <c r="B1917" t="s">
        <v>58</v>
      </c>
      <c r="C1917" t="s">
        <v>12</v>
      </c>
      <c r="D1917">
        <v>22115</v>
      </c>
      <c r="F1917" s="7">
        <v>42998</v>
      </c>
      <c r="G1917" t="s">
        <v>102</v>
      </c>
      <c r="H1917">
        <v>0</v>
      </c>
      <c r="J1917" t="s">
        <v>12</v>
      </c>
      <c r="K1917">
        <v>22115</v>
      </c>
      <c r="L1917" t="s">
        <v>15</v>
      </c>
      <c r="M1917" t="str">
        <f>M1915</f>
        <v>QTRH</v>
      </c>
      <c r="N1917" s="12" t="s">
        <v>249</v>
      </c>
      <c r="R1917" s="13" t="e">
        <f>ROUND(IF(K1917=112414,W1917,IF(K1917=22115,X1917,Y1917))*AP1915,2)</f>
        <v>#VALUE!</v>
      </c>
      <c r="S1917" t="e">
        <f t="shared" si="145"/>
        <v>#VALUE!</v>
      </c>
      <c r="T1917"/>
      <c r="U1917"/>
      <c r="V1917" t="e">
        <f>SUMPRODUCT(--($D$2:M1916=M1917), --($B$2:K1916=52815),$H$2:Q1916)</f>
        <v>#VALUE!</v>
      </c>
      <c r="W1917" s="15" t="e">
        <f>T1917/S1917</f>
        <v>#VALUE!</v>
      </c>
      <c r="X1917" s="15" t="e">
        <f>U1917/S1917</f>
        <v>#VALUE!</v>
      </c>
      <c r="Y1917" s="15" t="e">
        <f>V1917/S1917</f>
        <v>#VALUE!</v>
      </c>
      <c r="Z1917" t="s">
        <v>243</v>
      </c>
      <c r="AB1917" t="s">
        <v>244</v>
      </c>
      <c r="AC1917" s="7">
        <f>AC1915</f>
        <v>42996</v>
      </c>
      <c r="AD1917" t="s">
        <v>102</v>
      </c>
      <c r="AF1917" t="str">
        <f>"Cash From "&amp;AI1917</f>
        <v>Cash From Dividend from QTRH - Mt - 22115</v>
      </c>
      <c r="AG1917" s="13" t="e">
        <f>R1917</f>
        <v>#VALUE!</v>
      </c>
      <c r="AI1917" t="str">
        <f t="shared" si="144"/>
        <v>Dividend from QTRH - Mt - 22115</v>
      </c>
      <c r="AK1917" s="18"/>
      <c r="AL1917" s="19"/>
      <c r="AM1917" s="20"/>
      <c r="AN1917" s="20"/>
      <c r="AO1917" s="21"/>
      <c r="AP1917" s="22"/>
    </row>
    <row r="1918" spans="1:42" hidden="1" x14ac:dyDescent="0.35">
      <c r="A1918" t="s">
        <v>845</v>
      </c>
      <c r="B1918" t="s">
        <v>58</v>
      </c>
      <c r="C1918" t="s">
        <v>12</v>
      </c>
      <c r="D1918">
        <v>52815</v>
      </c>
      <c r="F1918" s="7">
        <v>42998</v>
      </c>
      <c r="G1918" t="s">
        <v>102</v>
      </c>
      <c r="H1918">
        <v>2.0099999999999998</v>
      </c>
      <c r="J1918" t="s">
        <v>12</v>
      </c>
      <c r="K1918">
        <v>52815</v>
      </c>
      <c r="L1918" t="s">
        <v>15</v>
      </c>
      <c r="M1918" t="str">
        <f>M1916</f>
        <v>ILG</v>
      </c>
      <c r="N1918" s="12" t="s">
        <v>249</v>
      </c>
      <c r="R1918" s="13">
        <f>AP1914-R1914-R1916</f>
        <v>2.58</v>
      </c>
      <c r="S1918" t="e">
        <f t="shared" si="145"/>
        <v>#VALUE!</v>
      </c>
      <c r="T1918"/>
      <c r="U1918"/>
      <c r="V1918" t="e">
        <f>SUMPRODUCT(--($D$2:M1917=M1918), --($B$2:K1917=52815),$H$2:Q1917)</f>
        <v>#VALUE!</v>
      </c>
      <c r="W1918" s="15" t="e">
        <f>T1918/S1918</f>
        <v>#VALUE!</v>
      </c>
      <c r="X1918" s="15" t="e">
        <f>U1918/S1918</f>
        <v>#VALUE!</v>
      </c>
      <c r="Y1918" s="15" t="e">
        <f>V1918/S1918</f>
        <v>#VALUE!</v>
      </c>
      <c r="Z1918" t="s">
        <v>243</v>
      </c>
      <c r="AB1918" t="s">
        <v>244</v>
      </c>
      <c r="AC1918" s="7">
        <f>AC1916</f>
        <v>42996</v>
      </c>
      <c r="AD1918" t="s">
        <v>102</v>
      </c>
      <c r="AF1918" t="str">
        <f>"Cash From "&amp;AI1918</f>
        <v>Cash From Dividend from ILG - Mt - 52815</v>
      </c>
      <c r="AG1918" s="13">
        <f>R1918</f>
        <v>2.58</v>
      </c>
      <c r="AI1918" t="str">
        <f t="shared" si="144"/>
        <v>Dividend from ILG - Mt - 52815</v>
      </c>
      <c r="AK1918" s="51"/>
      <c r="AL1918" s="47"/>
      <c r="AM1918" s="48"/>
      <c r="AN1918" s="48"/>
      <c r="AO1918" s="49"/>
      <c r="AP1918" s="52"/>
    </row>
    <row r="1919" spans="1:42" hidden="1" x14ac:dyDescent="0.35">
      <c r="A1919" t="s">
        <v>845</v>
      </c>
      <c r="B1919" t="s">
        <v>58</v>
      </c>
      <c r="C1919" t="s">
        <v>12</v>
      </c>
      <c r="D1919">
        <v>52815</v>
      </c>
      <c r="F1919" s="7">
        <v>42998</v>
      </c>
      <c r="G1919" t="s">
        <v>587</v>
      </c>
      <c r="H1919">
        <v>-2.0099999999999998</v>
      </c>
      <c r="J1919" t="s">
        <v>12</v>
      </c>
      <c r="K1919">
        <v>52815</v>
      </c>
      <c r="L1919" t="s">
        <v>15</v>
      </c>
      <c r="M1919" t="str">
        <f>M1916</f>
        <v>ILG</v>
      </c>
      <c r="S1919" t="e">
        <f t="shared" si="145"/>
        <v>#VALUE!</v>
      </c>
      <c r="T1919"/>
      <c r="U1919"/>
      <c r="V1919" t="e">
        <f>SUMPRODUCT(--($D$2:M1918=M1919), --($B$2:K1918=52815),$H$2:Q1918)</f>
        <v>#VALUE!</v>
      </c>
      <c r="W1919" s="15"/>
      <c r="X1919" s="15"/>
      <c r="Y1919" s="15"/>
      <c r="Z1919" t="s">
        <v>243</v>
      </c>
      <c r="AB1919" t="s">
        <v>244</v>
      </c>
      <c r="AC1919" s="7">
        <f>AC1916</f>
        <v>42996</v>
      </c>
      <c r="AD1919" t="str">
        <f>M1919&amp;" - "&amp;L1919&amp;" - "&amp;J1919&amp;" - "&amp;K1919</f>
        <v>ILG - Div - Mt - 52815</v>
      </c>
      <c r="AG1919" s="13">
        <f>-AG1918</f>
        <v>-2.58</v>
      </c>
      <c r="AI1919" t="str">
        <f t="shared" si="144"/>
        <v>Dividend from ILG - Mt - 52815</v>
      </c>
      <c r="AK1919" s="51"/>
      <c r="AL1919" s="47"/>
      <c r="AM1919" s="48"/>
      <c r="AN1919" s="48"/>
      <c r="AO1919" s="49"/>
      <c r="AP1919" s="52"/>
    </row>
    <row r="1920" spans="1:42" hidden="1" x14ac:dyDescent="0.35">
      <c r="A1920" t="s">
        <v>845</v>
      </c>
      <c r="B1920" t="s">
        <v>58</v>
      </c>
      <c r="C1920" t="s">
        <v>12</v>
      </c>
      <c r="D1920">
        <v>112414</v>
      </c>
      <c r="F1920" s="7">
        <v>42998</v>
      </c>
      <c r="G1920" t="s">
        <v>587</v>
      </c>
      <c r="H1920">
        <v>0</v>
      </c>
      <c r="J1920" t="s">
        <v>12</v>
      </c>
      <c r="K1920">
        <v>112414</v>
      </c>
      <c r="L1920" t="s">
        <v>15</v>
      </c>
      <c r="M1920" t="str">
        <f>M1919</f>
        <v>ILG</v>
      </c>
      <c r="N1920" s="12">
        <f>AL1919</f>
        <v>0</v>
      </c>
      <c r="O1920" s="12" t="e">
        <f>LEFT(N1920,(FIND(" ",N1920,1)-1))</f>
        <v>#VALUE!</v>
      </c>
      <c r="P1920" s="12" t="e">
        <f>_xlfn.NUMBERVALUE(O1920)=S1920</f>
        <v>#VALUE!</v>
      </c>
      <c r="S1920" t="e">
        <f t="shared" si="145"/>
        <v>#VALUE!</v>
      </c>
      <c r="T1920"/>
      <c r="U1920"/>
      <c r="V1920" t="e">
        <f>SUMPRODUCT(--($D$2:M1919=M1920), --($B$2:K1919=52815),$H$2:Q1919)</f>
        <v>#VALUE!</v>
      </c>
      <c r="W1920" s="15"/>
      <c r="X1920" s="15"/>
      <c r="Y1920" s="15"/>
      <c r="Z1920" t="s">
        <v>243</v>
      </c>
      <c r="AB1920" t="s">
        <v>244</v>
      </c>
      <c r="AC1920" s="7">
        <f>AC1919</f>
        <v>42996</v>
      </c>
      <c r="AD1920" t="str">
        <f>M1920&amp;" - "&amp;L1920&amp;" - "&amp;J1920&amp;" - "&amp;K1920</f>
        <v>ILG - Div - Mt - 112414</v>
      </c>
      <c r="AG1920" s="13">
        <f>-AG1919</f>
        <v>2.58</v>
      </c>
      <c r="AI1920" t="str">
        <f t="shared" si="144"/>
        <v>Dividend from ILG - Mt - 112414</v>
      </c>
      <c r="AK1920" s="51"/>
      <c r="AL1920" s="47"/>
      <c r="AM1920" s="48"/>
      <c r="AN1920" s="48"/>
      <c r="AO1920" s="49"/>
      <c r="AP1920" s="52"/>
    </row>
    <row r="1921" spans="1:42" hidden="1" x14ac:dyDescent="0.35">
      <c r="A1921" t="s">
        <v>845</v>
      </c>
      <c r="B1921" t="s">
        <v>58</v>
      </c>
      <c r="C1921" t="s">
        <v>12</v>
      </c>
      <c r="D1921">
        <v>112414</v>
      </c>
      <c r="F1921" s="7">
        <v>42998</v>
      </c>
      <c r="G1921" t="s">
        <v>102</v>
      </c>
      <c r="H1921">
        <v>0</v>
      </c>
      <c r="J1921" t="s">
        <v>12</v>
      </c>
      <c r="K1921">
        <v>112414</v>
      </c>
      <c r="L1921" t="s">
        <v>15</v>
      </c>
      <c r="M1921" t="s">
        <v>58</v>
      </c>
      <c r="N1921" s="12" t="s">
        <v>249</v>
      </c>
      <c r="R1921" s="13" t="e">
        <f>ROUND(IF(K1921=112414,W1921,IF(K1921=22115,X1921,Y1921))*AP1921,2)</f>
        <v>#VALUE!</v>
      </c>
      <c r="S1921" t="e">
        <f t="shared" si="145"/>
        <v>#VALUE!</v>
      </c>
      <c r="T1921"/>
      <c r="U1921"/>
      <c r="V1921" t="e">
        <f>SUMPRODUCT(--($D$2:M1920=M1921), --($B$2:K1920=52815),$H$2:Q1920)</f>
        <v>#VALUE!</v>
      </c>
      <c r="W1921" s="15" t="e">
        <f>T1921/S1921</f>
        <v>#VALUE!</v>
      </c>
      <c r="X1921" s="15" t="e">
        <f>U1921/S1921</f>
        <v>#VALUE!</v>
      </c>
      <c r="Y1921" s="15" t="e">
        <f>V1921/S1921</f>
        <v>#VALUE!</v>
      </c>
      <c r="Z1921" t="s">
        <v>243</v>
      </c>
      <c r="AB1921" t="s">
        <v>244</v>
      </c>
      <c r="AC1921" s="7">
        <f>AK1921</f>
        <v>42998</v>
      </c>
      <c r="AD1921" t="s">
        <v>102</v>
      </c>
      <c r="AF1921" t="str">
        <f>"Cash From "&amp;AI1921</f>
        <v>Cash From Dividend from MTEX - Mt - 112414</v>
      </c>
      <c r="AG1921" s="13" t="e">
        <f>R1921</f>
        <v>#VALUE!</v>
      </c>
      <c r="AI1921" t="str">
        <f t="shared" si="144"/>
        <v>Dividend from MTEX - Mt - 112414</v>
      </c>
      <c r="AK1921" s="18">
        <v>42998</v>
      </c>
      <c r="AL1921" s="19" t="s">
        <v>581</v>
      </c>
      <c r="AM1921" s="20" t="s">
        <v>328</v>
      </c>
      <c r="AN1921" s="20" t="s">
        <v>329</v>
      </c>
      <c r="AO1921" s="21" t="s">
        <v>329</v>
      </c>
      <c r="AP1921" s="22">
        <v>2.0099999999999998</v>
      </c>
    </row>
    <row r="1922" spans="1:42" hidden="1" x14ac:dyDescent="0.35">
      <c r="A1922" t="s">
        <v>845</v>
      </c>
      <c r="B1922" t="s">
        <v>34</v>
      </c>
      <c r="C1922" t="s">
        <v>12</v>
      </c>
      <c r="D1922">
        <v>22115</v>
      </c>
      <c r="F1922" s="7">
        <v>42999</v>
      </c>
      <c r="G1922" t="s">
        <v>587</v>
      </c>
      <c r="H1922">
        <v>0</v>
      </c>
      <c r="J1922" t="s">
        <v>12</v>
      </c>
      <c r="K1922">
        <v>22115</v>
      </c>
      <c r="L1922" t="s">
        <v>15</v>
      </c>
      <c r="M1922" t="str">
        <f>M1919</f>
        <v>ILG</v>
      </c>
      <c r="S1922" t="e">
        <f t="shared" si="145"/>
        <v>#VALUE!</v>
      </c>
      <c r="T1922"/>
      <c r="U1922"/>
      <c r="V1922" t="e">
        <f>SUMPRODUCT(--($D$2:M1921=M1922), --($B$2:K1921=52815),$H$2:Q1921)</f>
        <v>#VALUE!</v>
      </c>
      <c r="W1922" s="15"/>
      <c r="X1922" s="15"/>
      <c r="Y1922" s="15"/>
      <c r="Z1922" t="s">
        <v>243</v>
      </c>
      <c r="AB1922" t="s">
        <v>244</v>
      </c>
      <c r="AC1922" s="7">
        <f>AC1919</f>
        <v>42996</v>
      </c>
      <c r="AD1922" t="str">
        <f>M1922&amp;" - "&amp;L1922&amp;" - "&amp;J1922&amp;" - "&amp;K1922</f>
        <v>ILG - Div - Mt - 22115</v>
      </c>
      <c r="AG1922" s="13" t="e">
        <f>-AG1921</f>
        <v>#VALUE!</v>
      </c>
      <c r="AI1922" t="str">
        <f t="shared" si="144"/>
        <v>Dividend from ILG - Mt - 22115</v>
      </c>
      <c r="AK1922" s="51"/>
      <c r="AL1922" s="47"/>
      <c r="AM1922" s="48"/>
      <c r="AN1922" s="48"/>
      <c r="AO1922" s="49"/>
      <c r="AP1922" s="52"/>
    </row>
    <row r="1923" spans="1:42" hidden="1" x14ac:dyDescent="0.35">
      <c r="A1923" t="s">
        <v>845</v>
      </c>
      <c r="B1923" t="s">
        <v>34</v>
      </c>
      <c r="C1923" t="s">
        <v>12</v>
      </c>
      <c r="D1923">
        <v>22115</v>
      </c>
      <c r="F1923" s="7">
        <v>42999</v>
      </c>
      <c r="G1923" t="s">
        <v>102</v>
      </c>
      <c r="H1923">
        <v>0</v>
      </c>
      <c r="J1923" t="s">
        <v>12</v>
      </c>
      <c r="K1923">
        <v>22115</v>
      </c>
      <c r="L1923" t="s">
        <v>15</v>
      </c>
      <c r="M1923" t="str">
        <f>M1921</f>
        <v>MTEX</v>
      </c>
      <c r="N1923" s="12" t="s">
        <v>249</v>
      </c>
      <c r="R1923" s="13" t="e">
        <f>ROUND(IF(K1923=112414,W1923,IF(K1923=22115,X1923,Y1923))*AP1921,2)</f>
        <v>#VALUE!</v>
      </c>
      <c r="S1923" t="e">
        <f t="shared" si="145"/>
        <v>#VALUE!</v>
      </c>
      <c r="T1923"/>
      <c r="U1923"/>
      <c r="V1923" t="e">
        <f>SUMPRODUCT(--($D$2:M1922=M1923), --($B$2:K1922=52815),$H$2:Q1922)</f>
        <v>#VALUE!</v>
      </c>
      <c r="W1923" s="15" t="e">
        <f>T1923/S1923</f>
        <v>#VALUE!</v>
      </c>
      <c r="X1923" s="15" t="e">
        <f>U1923/S1923</f>
        <v>#VALUE!</v>
      </c>
      <c r="Y1923" s="15" t="e">
        <f>V1923/S1923</f>
        <v>#VALUE!</v>
      </c>
      <c r="Z1923" t="s">
        <v>243</v>
      </c>
      <c r="AB1923" t="s">
        <v>244</v>
      </c>
      <c r="AC1923" s="7">
        <f>AC1921</f>
        <v>42998</v>
      </c>
      <c r="AD1923" t="s">
        <v>102</v>
      </c>
      <c r="AF1923" t="str">
        <f>"Cash From "&amp;AI1923</f>
        <v>Cash From Dividend from MTEX - Mt - 22115</v>
      </c>
      <c r="AG1923" s="13" t="e">
        <f>R1923</f>
        <v>#VALUE!</v>
      </c>
      <c r="AI1923" t="str">
        <f t="shared" si="144"/>
        <v>Dividend from MTEX - Mt - 22115</v>
      </c>
      <c r="AK1923" s="51"/>
      <c r="AL1923" s="47"/>
      <c r="AM1923" s="48"/>
      <c r="AN1923" s="48"/>
      <c r="AO1923" s="49"/>
      <c r="AP1923" s="52"/>
    </row>
    <row r="1924" spans="1:42" hidden="1" x14ac:dyDescent="0.35">
      <c r="A1924" t="s">
        <v>845</v>
      </c>
      <c r="B1924" t="s">
        <v>34</v>
      </c>
      <c r="C1924" t="s">
        <v>12</v>
      </c>
      <c r="D1924">
        <v>52815</v>
      </c>
      <c r="F1924" s="7">
        <v>42999</v>
      </c>
      <c r="G1924" t="s">
        <v>102</v>
      </c>
      <c r="H1924">
        <v>3.19</v>
      </c>
      <c r="J1924" t="s">
        <v>12</v>
      </c>
      <c r="K1924">
        <v>52815</v>
      </c>
      <c r="L1924" t="s">
        <v>15</v>
      </c>
      <c r="M1924" t="str">
        <f>M1922</f>
        <v>ILG</v>
      </c>
      <c r="N1924" s="12" t="s">
        <v>249</v>
      </c>
      <c r="R1924" s="13">
        <f>AP1920-R1920-R1922</f>
        <v>0</v>
      </c>
      <c r="S1924" t="e">
        <f t="shared" si="145"/>
        <v>#VALUE!</v>
      </c>
      <c r="T1924"/>
      <c r="U1924"/>
      <c r="V1924" t="e">
        <f>SUMPRODUCT(--($D$2:M1923=M1924), --($B$2:K1923=52815),$H$2:Q1923)</f>
        <v>#VALUE!</v>
      </c>
      <c r="W1924" s="15" t="e">
        <f>T1924/S1924</f>
        <v>#VALUE!</v>
      </c>
      <c r="X1924" s="15" t="e">
        <f>U1924/S1924</f>
        <v>#VALUE!</v>
      </c>
      <c r="Y1924" s="15" t="e">
        <f>V1924/S1924</f>
        <v>#VALUE!</v>
      </c>
      <c r="Z1924" t="s">
        <v>243</v>
      </c>
      <c r="AB1924" t="s">
        <v>244</v>
      </c>
      <c r="AC1924" s="7">
        <f>AC1922</f>
        <v>42996</v>
      </c>
      <c r="AD1924" t="s">
        <v>102</v>
      </c>
      <c r="AF1924" t="str">
        <f>"Cash From "&amp;AI1924</f>
        <v>Cash From Dividend from ILG - Mt - 52815</v>
      </c>
      <c r="AG1924" s="13">
        <f>R1924</f>
        <v>0</v>
      </c>
      <c r="AI1924" t="str">
        <f t="shared" si="144"/>
        <v>Dividend from ILG - Mt - 52815</v>
      </c>
      <c r="AK1924" s="51"/>
      <c r="AL1924" s="47"/>
      <c r="AM1924" s="48"/>
      <c r="AN1924" s="48"/>
      <c r="AO1924" s="49"/>
      <c r="AP1924" s="52"/>
    </row>
    <row r="1925" spans="1:42" hidden="1" x14ac:dyDescent="0.35">
      <c r="A1925" t="s">
        <v>845</v>
      </c>
      <c r="B1925" t="s">
        <v>34</v>
      </c>
      <c r="C1925" t="s">
        <v>12</v>
      </c>
      <c r="D1925">
        <v>52815</v>
      </c>
      <c r="F1925" s="7">
        <v>42999</v>
      </c>
      <c r="G1925" t="s">
        <v>587</v>
      </c>
      <c r="H1925">
        <v>-3.19</v>
      </c>
      <c r="J1925" t="s">
        <v>12</v>
      </c>
      <c r="K1925">
        <v>52815</v>
      </c>
      <c r="L1925" t="s">
        <v>15</v>
      </c>
      <c r="M1925" t="str">
        <f>M1922</f>
        <v>ILG</v>
      </c>
      <c r="S1925" t="e">
        <f t="shared" si="145"/>
        <v>#VALUE!</v>
      </c>
      <c r="T1925"/>
      <c r="U1925"/>
      <c r="V1925" t="e">
        <f>SUMPRODUCT(--($D$2:M1924=M1925), --($B$2:K1924=52815),$H$2:Q1924)</f>
        <v>#VALUE!</v>
      </c>
      <c r="W1925" s="15"/>
      <c r="X1925" s="15"/>
      <c r="Y1925" s="15"/>
      <c r="Z1925" t="s">
        <v>243</v>
      </c>
      <c r="AB1925" t="s">
        <v>244</v>
      </c>
      <c r="AC1925" s="7">
        <f>AC1922</f>
        <v>42996</v>
      </c>
      <c r="AD1925" t="str">
        <f>M1925&amp;" - "&amp;L1925&amp;" - "&amp;J1925&amp;" - "&amp;K1925</f>
        <v>ILG - Div - Mt - 52815</v>
      </c>
      <c r="AG1925" s="13">
        <f>-AG1924</f>
        <v>0</v>
      </c>
      <c r="AI1925" t="str">
        <f t="shared" si="144"/>
        <v>Dividend from ILG - Mt - 52815</v>
      </c>
      <c r="AK1925" s="18"/>
      <c r="AL1925" s="19"/>
      <c r="AM1925" s="20"/>
      <c r="AN1925" s="20"/>
      <c r="AO1925" s="21"/>
      <c r="AP1925" s="22"/>
    </row>
    <row r="1926" spans="1:42" hidden="1" x14ac:dyDescent="0.35">
      <c r="A1926" t="s">
        <v>845</v>
      </c>
      <c r="B1926" t="s">
        <v>34</v>
      </c>
      <c r="C1926" t="s">
        <v>12</v>
      </c>
      <c r="D1926">
        <v>112414</v>
      </c>
      <c r="F1926" s="7">
        <v>42999</v>
      </c>
      <c r="G1926" t="s">
        <v>587</v>
      </c>
      <c r="H1926">
        <v>0</v>
      </c>
      <c r="J1926" t="s">
        <v>12</v>
      </c>
      <c r="K1926">
        <v>112414</v>
      </c>
      <c r="L1926" t="s">
        <v>15</v>
      </c>
      <c r="M1926" t="str">
        <f>M1925</f>
        <v>ILG</v>
      </c>
      <c r="N1926" s="12">
        <f>AL1925</f>
        <v>0</v>
      </c>
      <c r="O1926" s="12" t="e">
        <f>LEFT(N1926,(FIND(" ",N1926,1)-1))</f>
        <v>#VALUE!</v>
      </c>
      <c r="P1926" s="12" t="e">
        <f>_xlfn.NUMBERVALUE(O1926)=S1926</f>
        <v>#VALUE!</v>
      </c>
      <c r="S1926" t="e">
        <f t="shared" si="145"/>
        <v>#VALUE!</v>
      </c>
      <c r="T1926"/>
      <c r="U1926"/>
      <c r="V1926" t="e">
        <f>SUMPRODUCT(--($D$2:M1925=M1926), --($B$2:K1925=52815),$H$2:Q1925)</f>
        <v>#VALUE!</v>
      </c>
      <c r="W1926" s="15"/>
      <c r="X1926" s="15"/>
      <c r="Y1926" s="15"/>
      <c r="Z1926" t="s">
        <v>243</v>
      </c>
      <c r="AB1926" t="s">
        <v>244</v>
      </c>
      <c r="AC1926" s="7">
        <f>AC1925</f>
        <v>42996</v>
      </c>
      <c r="AD1926" t="str">
        <f>M1926&amp;" - "&amp;L1926&amp;" - "&amp;J1926&amp;" - "&amp;K1926</f>
        <v>ILG - Div - Mt - 112414</v>
      </c>
      <c r="AG1926" s="13">
        <f>-AG1925</f>
        <v>0</v>
      </c>
      <c r="AI1926" t="str">
        <f t="shared" si="144"/>
        <v>Dividend from ILG - Mt - 112414</v>
      </c>
      <c r="AK1926" s="51"/>
      <c r="AL1926" s="47"/>
      <c r="AM1926" s="48"/>
      <c r="AN1926" s="48"/>
      <c r="AO1926" s="49"/>
      <c r="AP1926" s="52"/>
    </row>
    <row r="1927" spans="1:42" hidden="1" x14ac:dyDescent="0.35">
      <c r="A1927" t="s">
        <v>845</v>
      </c>
      <c r="B1927" t="s">
        <v>34</v>
      </c>
      <c r="C1927" t="s">
        <v>12</v>
      </c>
      <c r="D1927">
        <v>112414</v>
      </c>
      <c r="F1927" s="7">
        <v>42999</v>
      </c>
      <c r="G1927" t="s">
        <v>102</v>
      </c>
      <c r="H1927">
        <v>0</v>
      </c>
      <c r="J1927" t="s">
        <v>12</v>
      </c>
      <c r="K1927">
        <v>112414</v>
      </c>
      <c r="L1927" t="s">
        <v>15</v>
      </c>
      <c r="M1927" t="s">
        <v>34</v>
      </c>
      <c r="N1927" s="12" t="s">
        <v>249</v>
      </c>
      <c r="R1927" s="13" t="e">
        <f>ROUND(IF(K1927=112414,W1927,IF(K1927=22115,X1927,Y1927))*AP1927,2)</f>
        <v>#VALUE!</v>
      </c>
      <c r="S1927" t="e">
        <f t="shared" si="145"/>
        <v>#VALUE!</v>
      </c>
      <c r="T1927"/>
      <c r="U1927"/>
      <c r="V1927" t="e">
        <f>SUMPRODUCT(--($D$2:M1926=M1927), --($B$2:K1926=52815),$H$2:Q1926)</f>
        <v>#VALUE!</v>
      </c>
      <c r="W1927" s="15" t="e">
        <f>T1927/S1927</f>
        <v>#VALUE!</v>
      </c>
      <c r="X1927" s="15" t="e">
        <f>U1927/S1927</f>
        <v>#VALUE!</v>
      </c>
      <c r="Y1927" s="15" t="e">
        <f>V1927/S1927</f>
        <v>#VALUE!</v>
      </c>
      <c r="Z1927" t="s">
        <v>243</v>
      </c>
      <c r="AB1927" t="s">
        <v>244</v>
      </c>
      <c r="AC1927" s="7">
        <f>AK1927</f>
        <v>42999</v>
      </c>
      <c r="AD1927" t="s">
        <v>102</v>
      </c>
      <c r="AF1927" t="str">
        <f>"Cash From "&amp;AI1927</f>
        <v>Cash From Dividend from GME - Mt - 112414</v>
      </c>
      <c r="AG1927" s="13" t="e">
        <f>R1927</f>
        <v>#VALUE!</v>
      </c>
      <c r="AI1927" t="str">
        <f t="shared" si="144"/>
        <v>Dividend from GME - Mt - 112414</v>
      </c>
      <c r="AK1927" s="18">
        <v>42999</v>
      </c>
      <c r="AL1927" s="19" t="s">
        <v>582</v>
      </c>
      <c r="AM1927" s="20" t="s">
        <v>328</v>
      </c>
      <c r="AN1927" s="20" t="s">
        <v>329</v>
      </c>
      <c r="AO1927" s="21" t="s">
        <v>329</v>
      </c>
      <c r="AP1927" s="22">
        <v>3.19</v>
      </c>
    </row>
    <row r="1928" spans="1:42" hidden="1" x14ac:dyDescent="0.35">
      <c r="A1928" t="s">
        <v>845</v>
      </c>
      <c r="B1928" t="s">
        <v>65</v>
      </c>
      <c r="C1928" t="s">
        <v>12</v>
      </c>
      <c r="D1928">
        <v>22115</v>
      </c>
      <c r="F1928" s="7">
        <v>43006</v>
      </c>
      <c r="G1928" t="s">
        <v>587</v>
      </c>
      <c r="H1928">
        <v>0</v>
      </c>
      <c r="J1928" t="s">
        <v>12</v>
      </c>
      <c r="K1928">
        <v>22115</v>
      </c>
      <c r="L1928" t="s">
        <v>15</v>
      </c>
      <c r="M1928" t="str">
        <f>M1925</f>
        <v>ILG</v>
      </c>
      <c r="S1928" t="e">
        <f t="shared" si="145"/>
        <v>#VALUE!</v>
      </c>
      <c r="T1928"/>
      <c r="U1928"/>
      <c r="V1928" t="e">
        <f>SUMPRODUCT(--($D$2:M1927=M1928), --($B$2:K1927=52815),$H$2:Q1927)</f>
        <v>#VALUE!</v>
      </c>
      <c r="W1928" s="15"/>
      <c r="X1928" s="15"/>
      <c r="Y1928" s="15"/>
      <c r="Z1928" t="s">
        <v>243</v>
      </c>
      <c r="AB1928" t="s">
        <v>244</v>
      </c>
      <c r="AC1928" s="7">
        <f>AC1925</f>
        <v>42996</v>
      </c>
      <c r="AD1928" t="str">
        <f>M1928&amp;" - "&amp;L1928&amp;" - "&amp;J1928&amp;" - "&amp;K1928</f>
        <v>ILG - Div - Mt - 22115</v>
      </c>
      <c r="AG1928" s="13" t="e">
        <f>-AG1927</f>
        <v>#VALUE!</v>
      </c>
      <c r="AI1928" t="str">
        <f t="shared" si="144"/>
        <v>Dividend from ILG - Mt - 22115</v>
      </c>
      <c r="AK1928" s="51"/>
      <c r="AL1928" s="47"/>
      <c r="AM1928" s="48"/>
      <c r="AN1928" s="48"/>
      <c r="AO1928" s="49"/>
      <c r="AP1928" s="52"/>
    </row>
    <row r="1929" spans="1:42" hidden="1" x14ac:dyDescent="0.35">
      <c r="A1929" t="s">
        <v>845</v>
      </c>
      <c r="B1929" t="s">
        <v>65</v>
      </c>
      <c r="C1929" t="s">
        <v>12</v>
      </c>
      <c r="D1929">
        <v>22115</v>
      </c>
      <c r="F1929" s="7">
        <v>43006</v>
      </c>
      <c r="G1929" t="s">
        <v>102</v>
      </c>
      <c r="H1929">
        <v>0</v>
      </c>
      <c r="J1929" t="s">
        <v>12</v>
      </c>
      <c r="K1929">
        <v>22115</v>
      </c>
      <c r="L1929" t="s">
        <v>15</v>
      </c>
      <c r="M1929" t="str">
        <f>M1927</f>
        <v>GME</v>
      </c>
      <c r="N1929" s="12" t="s">
        <v>249</v>
      </c>
      <c r="R1929" s="13" t="e">
        <f>ROUND(IF(K1929=112414,W1929,IF(K1929=22115,X1929,Y1929))*AP1927,2)</f>
        <v>#VALUE!</v>
      </c>
      <c r="S1929" t="e">
        <f t="shared" si="145"/>
        <v>#VALUE!</v>
      </c>
      <c r="T1929"/>
      <c r="U1929"/>
      <c r="V1929" t="e">
        <f>SUMPRODUCT(--($D$2:M1928=M1929), --($B$2:K1928=52815),$H$2:Q1928)</f>
        <v>#VALUE!</v>
      </c>
      <c r="W1929" s="15" t="e">
        <f>T1929/S1929</f>
        <v>#VALUE!</v>
      </c>
      <c r="X1929" s="15" t="e">
        <f>U1929/S1929</f>
        <v>#VALUE!</v>
      </c>
      <c r="Y1929" s="15" t="e">
        <f>V1929/S1929</f>
        <v>#VALUE!</v>
      </c>
      <c r="Z1929" t="s">
        <v>243</v>
      </c>
      <c r="AB1929" t="s">
        <v>244</v>
      </c>
      <c r="AC1929" s="7">
        <f>AC1927</f>
        <v>42999</v>
      </c>
      <c r="AD1929" t="s">
        <v>102</v>
      </c>
      <c r="AF1929" t="str">
        <f>"Cash From "&amp;AI1929</f>
        <v>Cash From Dividend from GME - Mt - 22115</v>
      </c>
      <c r="AG1929" s="13" t="e">
        <f>R1929</f>
        <v>#VALUE!</v>
      </c>
      <c r="AI1929" t="str">
        <f t="shared" si="144"/>
        <v>Dividend from GME - Mt - 22115</v>
      </c>
      <c r="AK1929" s="18"/>
      <c r="AL1929" s="19"/>
      <c r="AM1929" s="20"/>
      <c r="AN1929" s="20"/>
      <c r="AO1929" s="21"/>
      <c r="AP1929" s="22"/>
    </row>
    <row r="1930" spans="1:42" hidden="1" x14ac:dyDescent="0.35">
      <c r="A1930" t="s">
        <v>845</v>
      </c>
      <c r="B1930" t="s">
        <v>65</v>
      </c>
      <c r="C1930" t="s">
        <v>12</v>
      </c>
      <c r="D1930">
        <v>52815</v>
      </c>
      <c r="F1930" s="7">
        <v>43006</v>
      </c>
      <c r="G1930" t="s">
        <v>102</v>
      </c>
      <c r="H1930">
        <v>1.56</v>
      </c>
      <c r="J1930" t="s">
        <v>12</v>
      </c>
      <c r="K1930">
        <v>52815</v>
      </c>
      <c r="L1930" t="s">
        <v>15</v>
      </c>
      <c r="M1930" t="str">
        <f>M1928</f>
        <v>ILG</v>
      </c>
      <c r="N1930" s="12" t="s">
        <v>249</v>
      </c>
      <c r="R1930" s="13">
        <f>AP1926-R1926-R1928</f>
        <v>0</v>
      </c>
      <c r="S1930" t="e">
        <f t="shared" si="145"/>
        <v>#VALUE!</v>
      </c>
      <c r="T1930"/>
      <c r="U1930"/>
      <c r="V1930" t="e">
        <f>SUMPRODUCT(--($D$2:M1929=M1930), --($B$2:K1929=52815),$H$2:Q1929)</f>
        <v>#VALUE!</v>
      </c>
      <c r="W1930" s="15" t="e">
        <f>T1930/S1930</f>
        <v>#VALUE!</v>
      </c>
      <c r="X1930" s="15" t="e">
        <f>U1930/S1930</f>
        <v>#VALUE!</v>
      </c>
      <c r="Y1930" s="15" t="e">
        <f>V1930/S1930</f>
        <v>#VALUE!</v>
      </c>
      <c r="Z1930" t="s">
        <v>243</v>
      </c>
      <c r="AB1930" t="s">
        <v>244</v>
      </c>
      <c r="AC1930" s="7">
        <f>AC1928</f>
        <v>42996</v>
      </c>
      <c r="AD1930" t="s">
        <v>102</v>
      </c>
      <c r="AF1930" t="str">
        <f>"Cash From "&amp;AI1930</f>
        <v>Cash From Dividend from ILG - Mt - 52815</v>
      </c>
      <c r="AG1930" s="13">
        <f>R1930</f>
        <v>0</v>
      </c>
      <c r="AI1930" t="str">
        <f t="shared" si="144"/>
        <v>Dividend from ILG - Mt - 52815</v>
      </c>
      <c r="AK1930" s="51"/>
      <c r="AL1930" s="47"/>
      <c r="AM1930" s="48"/>
      <c r="AN1930" s="48"/>
      <c r="AO1930" s="49"/>
      <c r="AP1930" s="52"/>
    </row>
    <row r="1931" spans="1:42" hidden="1" x14ac:dyDescent="0.35">
      <c r="A1931" t="s">
        <v>845</v>
      </c>
      <c r="B1931" t="s">
        <v>65</v>
      </c>
      <c r="C1931" t="s">
        <v>12</v>
      </c>
      <c r="D1931">
        <v>52815</v>
      </c>
      <c r="F1931" s="7">
        <v>43006</v>
      </c>
      <c r="G1931" t="s">
        <v>587</v>
      </c>
      <c r="H1931">
        <v>-1.56</v>
      </c>
      <c r="J1931" t="s">
        <v>12</v>
      </c>
      <c r="K1931">
        <v>52815</v>
      </c>
      <c r="L1931" t="s">
        <v>15</v>
      </c>
      <c r="M1931" t="str">
        <f>M1928</f>
        <v>ILG</v>
      </c>
      <c r="S1931" t="e">
        <f t="shared" si="145"/>
        <v>#VALUE!</v>
      </c>
      <c r="T1931"/>
      <c r="U1931"/>
      <c r="V1931" t="e">
        <f>SUMPRODUCT(--($D$2:M1930=M1931), --($B$2:K1930=52815),$H$2:Q1930)</f>
        <v>#VALUE!</v>
      </c>
      <c r="W1931" s="15"/>
      <c r="X1931" s="15"/>
      <c r="Y1931" s="15"/>
      <c r="Z1931" t="s">
        <v>243</v>
      </c>
      <c r="AB1931" t="s">
        <v>244</v>
      </c>
      <c r="AC1931" s="7">
        <f>AC1928</f>
        <v>42996</v>
      </c>
      <c r="AD1931" t="str">
        <f>M1931&amp;" - "&amp;L1931&amp;" - "&amp;J1931&amp;" - "&amp;K1931</f>
        <v>ILG - Div - Mt - 52815</v>
      </c>
      <c r="AG1931" s="13">
        <f>-AG1930</f>
        <v>0</v>
      </c>
      <c r="AI1931" t="str">
        <f t="shared" si="144"/>
        <v>Dividend from ILG - Mt - 52815</v>
      </c>
      <c r="AK1931" s="18"/>
      <c r="AL1931" s="19"/>
      <c r="AM1931" s="20"/>
      <c r="AN1931" s="20"/>
      <c r="AO1931" s="21"/>
      <c r="AP1931" s="22"/>
    </row>
    <row r="1932" spans="1:42" hidden="1" x14ac:dyDescent="0.35">
      <c r="A1932" t="s">
        <v>845</v>
      </c>
      <c r="B1932" t="s">
        <v>65</v>
      </c>
      <c r="C1932" t="s">
        <v>12</v>
      </c>
      <c r="D1932">
        <v>112414</v>
      </c>
      <c r="F1932" s="7">
        <v>43006</v>
      </c>
      <c r="G1932" t="s">
        <v>587</v>
      </c>
      <c r="H1932">
        <v>0</v>
      </c>
      <c r="J1932" t="s">
        <v>12</v>
      </c>
      <c r="K1932">
        <v>112414</v>
      </c>
      <c r="L1932" t="s">
        <v>15</v>
      </c>
      <c r="M1932" t="str">
        <f>M1931</f>
        <v>ILG</v>
      </c>
      <c r="N1932" s="12">
        <f>AL1931</f>
        <v>0</v>
      </c>
      <c r="O1932" s="12" t="e">
        <f>LEFT(N1932,(FIND(" ",N1932,1)-1))</f>
        <v>#VALUE!</v>
      </c>
      <c r="P1932" s="12" t="e">
        <f>_xlfn.NUMBERVALUE(O1932)=S1932</f>
        <v>#VALUE!</v>
      </c>
      <c r="S1932" t="e">
        <f t="shared" si="145"/>
        <v>#VALUE!</v>
      </c>
      <c r="T1932"/>
      <c r="U1932"/>
      <c r="V1932" t="e">
        <f>SUMPRODUCT(--($D$2:M1931=M1932), --($B$2:K1931=52815),$H$2:Q1931)</f>
        <v>#VALUE!</v>
      </c>
      <c r="W1932" s="15"/>
      <c r="X1932" s="15"/>
      <c r="Y1932" s="15"/>
      <c r="Z1932" t="s">
        <v>243</v>
      </c>
      <c r="AB1932" t="s">
        <v>244</v>
      </c>
      <c r="AC1932" s="7">
        <f>AC1931</f>
        <v>42996</v>
      </c>
      <c r="AD1932" t="str">
        <f>M1932&amp;" - "&amp;L1932&amp;" - "&amp;J1932&amp;" - "&amp;K1932</f>
        <v>ILG - Div - Mt - 112414</v>
      </c>
      <c r="AG1932" s="13">
        <f>-AG1931</f>
        <v>0</v>
      </c>
      <c r="AI1932" t="str">
        <f t="shared" si="144"/>
        <v>Dividend from ILG - Mt - 112414</v>
      </c>
      <c r="AK1932" s="51"/>
      <c r="AL1932" s="47"/>
      <c r="AM1932" s="48"/>
      <c r="AN1932" s="48"/>
      <c r="AO1932" s="49"/>
      <c r="AP1932" s="52"/>
    </row>
    <row r="1933" spans="1:42" hidden="1" x14ac:dyDescent="0.35">
      <c r="A1933" t="s">
        <v>845</v>
      </c>
      <c r="B1933" t="s">
        <v>65</v>
      </c>
      <c r="C1933" t="s">
        <v>12</v>
      </c>
      <c r="D1933">
        <v>112414</v>
      </c>
      <c r="F1933" s="7">
        <v>43006</v>
      </c>
      <c r="G1933" t="s">
        <v>102</v>
      </c>
      <c r="H1933">
        <v>0</v>
      </c>
      <c r="J1933" t="s">
        <v>12</v>
      </c>
      <c r="K1933">
        <v>112414</v>
      </c>
      <c r="L1933" t="s">
        <v>15</v>
      </c>
      <c r="M1933" t="s">
        <v>65</v>
      </c>
      <c r="N1933" s="12" t="s">
        <v>249</v>
      </c>
      <c r="R1933" s="13" t="e">
        <f>ROUND(IF(K1933=112414,W1933,IF(K1933=22115,X1933,Y1933))*AP1933,2)</f>
        <v>#VALUE!</v>
      </c>
      <c r="S1933" t="e">
        <f t="shared" si="145"/>
        <v>#VALUE!</v>
      </c>
      <c r="T1933"/>
      <c r="U1933"/>
      <c r="V1933" t="e">
        <f>SUMPRODUCT(--($D$2:M1932=M1933), --($B$2:K1932=52815),$H$2:Q1932)</f>
        <v>#VALUE!</v>
      </c>
      <c r="W1933" s="15" t="e">
        <f>T1933/S1933</f>
        <v>#VALUE!</v>
      </c>
      <c r="X1933" s="15" t="e">
        <f>U1933/S1933</f>
        <v>#VALUE!</v>
      </c>
      <c r="Y1933" s="15" t="e">
        <f>V1933/S1933</f>
        <v>#VALUE!</v>
      </c>
      <c r="Z1933" t="s">
        <v>243</v>
      </c>
      <c r="AB1933" t="s">
        <v>244</v>
      </c>
      <c r="AC1933" s="7">
        <f>AK1933</f>
        <v>43006</v>
      </c>
      <c r="AD1933" t="s">
        <v>102</v>
      </c>
      <c r="AF1933" t="str">
        <f>"Cash From "&amp;AI1933</f>
        <v>Cash From Dividend from GILD - Mt - 112414</v>
      </c>
      <c r="AG1933" s="13" t="e">
        <f>R1933</f>
        <v>#VALUE!</v>
      </c>
      <c r="AI1933" t="str">
        <f t="shared" si="144"/>
        <v>Dividend from GILD - Mt - 112414</v>
      </c>
      <c r="AK1933" s="18">
        <v>43006</v>
      </c>
      <c r="AL1933" s="19" t="s">
        <v>583</v>
      </c>
      <c r="AM1933" s="20" t="s">
        <v>328</v>
      </c>
      <c r="AN1933" s="20" t="s">
        <v>329</v>
      </c>
      <c r="AO1933" s="21" t="s">
        <v>329</v>
      </c>
      <c r="AP1933" s="22">
        <v>1.56</v>
      </c>
    </row>
    <row r="1934" spans="1:42" hidden="1" x14ac:dyDescent="0.35">
      <c r="A1934" t="s">
        <v>845</v>
      </c>
      <c r="B1934" t="s">
        <v>55</v>
      </c>
      <c r="C1934" t="s">
        <v>12</v>
      </c>
      <c r="D1934">
        <v>22115</v>
      </c>
      <c r="F1934" s="7">
        <v>43007</v>
      </c>
      <c r="G1934" t="s">
        <v>587</v>
      </c>
      <c r="H1934">
        <v>0</v>
      </c>
      <c r="J1934" t="s">
        <v>12</v>
      </c>
      <c r="K1934">
        <v>22115</v>
      </c>
      <c r="L1934" t="s">
        <v>15</v>
      </c>
      <c r="M1934" t="str">
        <f>M1931</f>
        <v>ILG</v>
      </c>
      <c r="S1934" t="e">
        <f t="shared" si="145"/>
        <v>#VALUE!</v>
      </c>
      <c r="T1934"/>
      <c r="U1934"/>
      <c r="V1934" t="e">
        <f>SUMPRODUCT(--($D$2:M1933=M1934), --($B$2:K1933=52815),$H$2:Q1933)</f>
        <v>#VALUE!</v>
      </c>
      <c r="W1934" s="15"/>
      <c r="X1934" s="15"/>
      <c r="Y1934" s="15"/>
      <c r="Z1934" t="s">
        <v>243</v>
      </c>
      <c r="AB1934" t="s">
        <v>244</v>
      </c>
      <c r="AC1934" s="7">
        <f>AC1931</f>
        <v>42996</v>
      </c>
      <c r="AD1934" t="str">
        <f>M1934&amp;" - "&amp;L1934&amp;" - "&amp;J1934&amp;" - "&amp;K1934</f>
        <v>ILG - Div - Mt - 22115</v>
      </c>
      <c r="AG1934" s="13" t="e">
        <f>-AG1933</f>
        <v>#VALUE!</v>
      </c>
      <c r="AI1934" t="str">
        <f t="shared" si="144"/>
        <v>Dividend from ILG - Mt - 22115</v>
      </c>
      <c r="AK1934" s="51"/>
      <c r="AL1934" s="47"/>
      <c r="AM1934" s="48"/>
      <c r="AN1934" s="48"/>
      <c r="AO1934" s="49"/>
      <c r="AP1934" s="52"/>
    </row>
    <row r="1935" spans="1:42" hidden="1" x14ac:dyDescent="0.35">
      <c r="A1935" t="s">
        <v>845</v>
      </c>
      <c r="B1935" t="s">
        <v>55</v>
      </c>
      <c r="C1935" t="s">
        <v>12</v>
      </c>
      <c r="D1935">
        <v>22115</v>
      </c>
      <c r="F1935" s="7">
        <v>43007</v>
      </c>
      <c r="G1935" t="s">
        <v>102</v>
      </c>
      <c r="H1935">
        <v>0</v>
      </c>
      <c r="J1935" t="s">
        <v>12</v>
      </c>
      <c r="K1935">
        <v>22115</v>
      </c>
      <c r="L1935" t="s">
        <v>15</v>
      </c>
      <c r="M1935" t="str">
        <f>M1933</f>
        <v>GILD</v>
      </c>
      <c r="N1935" s="12" t="s">
        <v>249</v>
      </c>
      <c r="R1935" s="13" t="e">
        <f>ROUND(IF(K1935=112414,W1935,IF(K1935=22115,X1935,Y1935))*AP1933,2)</f>
        <v>#VALUE!</v>
      </c>
      <c r="S1935" t="e">
        <f t="shared" si="145"/>
        <v>#VALUE!</v>
      </c>
      <c r="T1935"/>
      <c r="U1935"/>
      <c r="V1935" t="e">
        <f>SUMPRODUCT(--($D$2:M1934=M1935), --($B$2:K1934=52815),$H$2:Q1934)</f>
        <v>#VALUE!</v>
      </c>
      <c r="W1935" s="15" t="e">
        <f>T1935/S1935</f>
        <v>#VALUE!</v>
      </c>
      <c r="X1935" s="15" t="e">
        <f>U1935/S1935</f>
        <v>#VALUE!</v>
      </c>
      <c r="Y1935" s="15" t="e">
        <f>V1935/S1935</f>
        <v>#VALUE!</v>
      </c>
      <c r="Z1935" t="s">
        <v>243</v>
      </c>
      <c r="AB1935" t="s">
        <v>244</v>
      </c>
      <c r="AC1935" s="7">
        <f>AC1933</f>
        <v>43006</v>
      </c>
      <c r="AD1935" t="s">
        <v>102</v>
      </c>
      <c r="AF1935" t="str">
        <f>"Cash From "&amp;AI1935</f>
        <v>Cash From Dividend from GILD - Mt - 22115</v>
      </c>
      <c r="AG1935" s="13" t="e">
        <f>R1935</f>
        <v>#VALUE!</v>
      </c>
      <c r="AI1935" t="str">
        <f t="shared" si="144"/>
        <v>Dividend from GILD - Mt - 22115</v>
      </c>
      <c r="AK1935" s="18"/>
      <c r="AL1935" s="19"/>
      <c r="AM1935" s="20"/>
      <c r="AN1935" s="20"/>
      <c r="AO1935" s="21"/>
      <c r="AP1935" s="22"/>
    </row>
    <row r="1936" spans="1:42" hidden="1" x14ac:dyDescent="0.35">
      <c r="A1936" t="s">
        <v>845</v>
      </c>
      <c r="B1936" t="s">
        <v>55</v>
      </c>
      <c r="C1936" t="s">
        <v>12</v>
      </c>
      <c r="D1936">
        <v>52815</v>
      </c>
      <c r="F1936" s="7">
        <v>43007</v>
      </c>
      <c r="G1936" t="s">
        <v>102</v>
      </c>
      <c r="H1936">
        <v>38.47</v>
      </c>
      <c r="J1936" t="s">
        <v>12</v>
      </c>
      <c r="K1936">
        <v>52815</v>
      </c>
      <c r="L1936" t="s">
        <v>15</v>
      </c>
      <c r="M1936" t="str">
        <f>M1934</f>
        <v>ILG</v>
      </c>
      <c r="N1936" s="12" t="s">
        <v>249</v>
      </c>
      <c r="R1936" s="13">
        <f>AP1932-R1932-R1934</f>
        <v>0</v>
      </c>
      <c r="S1936" t="e">
        <f t="shared" si="145"/>
        <v>#VALUE!</v>
      </c>
      <c r="T1936"/>
      <c r="U1936"/>
      <c r="V1936" t="e">
        <f>SUMPRODUCT(--($D$2:M1935=M1936), --($B$2:K1935=52815),$H$2:Q1935)</f>
        <v>#VALUE!</v>
      </c>
      <c r="W1936" s="15" t="e">
        <f>T1936/S1936</f>
        <v>#VALUE!</v>
      </c>
      <c r="X1936" s="15" t="e">
        <f>U1936/S1936</f>
        <v>#VALUE!</v>
      </c>
      <c r="Y1936" s="15" t="e">
        <f>V1936/S1936</f>
        <v>#VALUE!</v>
      </c>
      <c r="Z1936" t="s">
        <v>243</v>
      </c>
      <c r="AB1936" t="s">
        <v>244</v>
      </c>
      <c r="AC1936" s="7">
        <f>AC1934</f>
        <v>42996</v>
      </c>
      <c r="AD1936" t="s">
        <v>102</v>
      </c>
      <c r="AF1936" t="str">
        <f>"Cash From "&amp;AI1936</f>
        <v>Cash From Dividend from ILG - Mt - 52815</v>
      </c>
      <c r="AG1936" s="13">
        <f>R1936</f>
        <v>0</v>
      </c>
      <c r="AI1936" t="str">
        <f t="shared" si="144"/>
        <v>Dividend from ILG - Mt - 52815</v>
      </c>
      <c r="AK1936" s="51"/>
      <c r="AL1936" s="47"/>
      <c r="AM1936" s="48"/>
      <c r="AN1936" s="48"/>
      <c r="AO1936" s="49"/>
      <c r="AP1936" s="52"/>
    </row>
    <row r="1937" spans="1:42" hidden="1" x14ac:dyDescent="0.35">
      <c r="A1937" t="s">
        <v>845</v>
      </c>
      <c r="B1937" t="s">
        <v>55</v>
      </c>
      <c r="C1937" t="s">
        <v>12</v>
      </c>
      <c r="D1937">
        <v>52815</v>
      </c>
      <c r="F1937" s="7">
        <v>43007</v>
      </c>
      <c r="G1937" t="s">
        <v>587</v>
      </c>
      <c r="H1937">
        <v>-38.47</v>
      </c>
      <c r="J1937" t="s">
        <v>12</v>
      </c>
      <c r="K1937">
        <v>52815</v>
      </c>
      <c r="L1937" t="s">
        <v>15</v>
      </c>
      <c r="M1937" t="str">
        <f>M1934</f>
        <v>ILG</v>
      </c>
      <c r="S1937" t="e">
        <f t="shared" si="145"/>
        <v>#VALUE!</v>
      </c>
      <c r="T1937"/>
      <c r="U1937"/>
      <c r="V1937" t="e">
        <f>SUMPRODUCT(--($D$2:M1936=M1937), --($B$2:K1936=52815),$H$2:Q1936)</f>
        <v>#VALUE!</v>
      </c>
      <c r="W1937" s="15"/>
      <c r="X1937" s="15"/>
      <c r="Y1937" s="15"/>
      <c r="Z1937" t="s">
        <v>243</v>
      </c>
      <c r="AB1937" t="s">
        <v>244</v>
      </c>
      <c r="AC1937" s="7">
        <f>AC1934</f>
        <v>42996</v>
      </c>
      <c r="AD1937" t="str">
        <f>M1937&amp;" - "&amp;L1937&amp;" - "&amp;J1937&amp;" - "&amp;K1937</f>
        <v>ILG - Div - Mt - 52815</v>
      </c>
      <c r="AG1937" s="13">
        <f>-AG1936</f>
        <v>0</v>
      </c>
      <c r="AI1937" t="str">
        <f t="shared" si="144"/>
        <v>Dividend from ILG - Mt - 52815</v>
      </c>
      <c r="AK1937" s="18"/>
      <c r="AL1937" s="19"/>
      <c r="AM1937" s="20"/>
      <c r="AN1937" s="20"/>
      <c r="AO1937" s="21"/>
      <c r="AP1937" s="22"/>
    </row>
    <row r="1938" spans="1:42" hidden="1" x14ac:dyDescent="0.35">
      <c r="A1938" t="s">
        <v>845</v>
      </c>
      <c r="B1938" t="s">
        <v>55</v>
      </c>
      <c r="C1938" t="s">
        <v>12</v>
      </c>
      <c r="D1938">
        <v>112414</v>
      </c>
      <c r="F1938" s="7">
        <v>43007</v>
      </c>
      <c r="G1938" t="s">
        <v>587</v>
      </c>
      <c r="H1938">
        <v>0</v>
      </c>
      <c r="J1938" t="s">
        <v>12</v>
      </c>
      <c r="K1938">
        <v>112414</v>
      </c>
      <c r="L1938" t="s">
        <v>15</v>
      </c>
      <c r="M1938" t="str">
        <f>M1937</f>
        <v>ILG</v>
      </c>
      <c r="N1938" s="12">
        <f>AL1937</f>
        <v>0</v>
      </c>
      <c r="O1938" s="12" t="e">
        <f>LEFT(N1938,(FIND(" ",N1938,1)-1))</f>
        <v>#VALUE!</v>
      </c>
      <c r="P1938" s="12" t="s">
        <v>577</v>
      </c>
      <c r="S1938" t="e">
        <f t="shared" si="145"/>
        <v>#VALUE!</v>
      </c>
      <c r="T1938"/>
      <c r="U1938"/>
      <c r="V1938" t="e">
        <f>SUMPRODUCT(--($D$2:M1937=M1938), --($B$2:K1937=52815),$H$2:Q1937)</f>
        <v>#VALUE!</v>
      </c>
      <c r="W1938" s="15"/>
      <c r="X1938" s="15"/>
      <c r="Y1938" s="15"/>
      <c r="Z1938" t="s">
        <v>243</v>
      </c>
      <c r="AB1938" t="s">
        <v>244</v>
      </c>
      <c r="AC1938" s="7">
        <f>AC1937</f>
        <v>42996</v>
      </c>
      <c r="AD1938" t="str">
        <f>M1938&amp;" - "&amp;L1938&amp;" - "&amp;J1938&amp;" - "&amp;K1938</f>
        <v>ILG - Div - Mt - 112414</v>
      </c>
      <c r="AG1938" s="13">
        <f>-AG1937</f>
        <v>0</v>
      </c>
      <c r="AI1938" t="str">
        <f t="shared" si="144"/>
        <v>Dividend from ILG - Mt - 112414</v>
      </c>
      <c r="AK1938" s="51"/>
      <c r="AL1938" s="47"/>
      <c r="AM1938" s="48"/>
      <c r="AN1938" s="48"/>
      <c r="AO1938" s="49"/>
      <c r="AP1938" s="52"/>
    </row>
    <row r="1939" spans="1:42" hidden="1" x14ac:dyDescent="0.35">
      <c r="A1939" t="s">
        <v>845</v>
      </c>
      <c r="B1939" t="s">
        <v>55</v>
      </c>
      <c r="C1939" t="s">
        <v>12</v>
      </c>
      <c r="D1939">
        <v>112414</v>
      </c>
      <c r="F1939" s="7">
        <v>43007</v>
      </c>
      <c r="G1939" t="s">
        <v>102</v>
      </c>
      <c r="H1939">
        <v>0</v>
      </c>
      <c r="J1939" t="s">
        <v>12</v>
      </c>
      <c r="K1939">
        <v>112414</v>
      </c>
      <c r="L1939" t="s">
        <v>15</v>
      </c>
      <c r="M1939" t="s">
        <v>55</v>
      </c>
      <c r="N1939" s="12" t="s">
        <v>249</v>
      </c>
      <c r="R1939" s="13" t="e">
        <f>ROUND(IF(K1939=112414,W1939,IF(K1939=22115,X1939,Y1939))*AP1939,2)</f>
        <v>#VALUE!</v>
      </c>
      <c r="S1939" t="e">
        <f t="shared" si="145"/>
        <v>#VALUE!</v>
      </c>
      <c r="T1939"/>
      <c r="U1939"/>
      <c r="V1939" t="e">
        <f>SUMPRODUCT(--($D$2:M1938=M1939), --($B$2:K1938=52815),$H$2:Q1938)</f>
        <v>#VALUE!</v>
      </c>
      <c r="W1939" s="15" t="e">
        <f>T1939/S1939</f>
        <v>#VALUE!</v>
      </c>
      <c r="X1939" s="15" t="e">
        <f>U1939/S1939</f>
        <v>#VALUE!</v>
      </c>
      <c r="Y1939" s="15" t="e">
        <f>V1939/S1939</f>
        <v>#VALUE!</v>
      </c>
      <c r="Z1939" t="s">
        <v>243</v>
      </c>
      <c r="AB1939" t="s">
        <v>244</v>
      </c>
      <c r="AC1939" s="7">
        <f>AK1939</f>
        <v>43007</v>
      </c>
      <c r="AD1939" t="s">
        <v>102</v>
      </c>
      <c r="AF1939" t="str">
        <f>"Cash From "&amp;AI1939</f>
        <v>Cash From Dividend from ENZN - Mt - 112414</v>
      </c>
      <c r="AG1939" s="13" t="e">
        <f>R1939</f>
        <v>#VALUE!</v>
      </c>
      <c r="AI1939" t="str">
        <f t="shared" si="144"/>
        <v>Dividend from ENZN - Mt - 112414</v>
      </c>
      <c r="AK1939" s="51">
        <v>43007</v>
      </c>
      <c r="AL1939" s="47" t="s">
        <v>584</v>
      </c>
      <c r="AM1939" s="48" t="s">
        <v>386</v>
      </c>
      <c r="AN1939" s="48" t="s">
        <v>329</v>
      </c>
      <c r="AO1939" s="49" t="s">
        <v>329</v>
      </c>
      <c r="AP1939" s="52">
        <v>38.47</v>
      </c>
    </row>
    <row r="1940" spans="1:42" hidden="1" x14ac:dyDescent="0.35">
      <c r="A1940" t="s">
        <v>845</v>
      </c>
      <c r="B1940" t="s">
        <v>66</v>
      </c>
      <c r="C1940" t="s">
        <v>12</v>
      </c>
      <c r="D1940">
        <v>22115</v>
      </c>
      <c r="F1940" s="7">
        <v>43010</v>
      </c>
      <c r="G1940" t="s">
        <v>587</v>
      </c>
      <c r="H1940">
        <v>0</v>
      </c>
      <c r="J1940" t="s">
        <v>12</v>
      </c>
      <c r="K1940">
        <v>22115</v>
      </c>
      <c r="L1940" t="s">
        <v>15</v>
      </c>
      <c r="M1940" t="str">
        <f>M1937</f>
        <v>ILG</v>
      </c>
      <c r="S1940" t="e">
        <f t="shared" si="145"/>
        <v>#VALUE!</v>
      </c>
      <c r="T1940"/>
      <c r="U1940"/>
      <c r="V1940" t="e">
        <f>SUMPRODUCT(--($D$2:M1939=M1940), --($B$2:K1939=52815),$H$2:Q1939)</f>
        <v>#VALUE!</v>
      </c>
      <c r="W1940" s="15"/>
      <c r="X1940" s="15"/>
      <c r="Y1940" s="15"/>
      <c r="Z1940" t="s">
        <v>243</v>
      </c>
      <c r="AB1940" t="s">
        <v>244</v>
      </c>
      <c r="AC1940" s="7">
        <f>AC1937</f>
        <v>42996</v>
      </c>
      <c r="AD1940" t="str">
        <f>M1940&amp;" - "&amp;L1940&amp;" - "&amp;J1940&amp;" - "&amp;K1940</f>
        <v>ILG - Div - Mt - 22115</v>
      </c>
      <c r="AG1940" s="13" t="e">
        <f>-AG1939</f>
        <v>#VALUE!</v>
      </c>
      <c r="AI1940" t="str">
        <f t="shared" ref="AI1940:AI1957" si="146">"Dividend from "&amp;M1940&amp;" - "&amp;J1940&amp;" - "&amp;K1940</f>
        <v>Dividend from ILG - Mt - 22115</v>
      </c>
      <c r="AK1940" s="51"/>
      <c r="AL1940" s="47"/>
      <c r="AM1940" s="48"/>
      <c r="AN1940" s="48"/>
      <c r="AO1940" s="49"/>
      <c r="AP1940" s="52"/>
    </row>
    <row r="1941" spans="1:42" hidden="1" x14ac:dyDescent="0.35">
      <c r="A1941" t="s">
        <v>845</v>
      </c>
      <c r="B1941" t="s">
        <v>66</v>
      </c>
      <c r="C1941" t="s">
        <v>12</v>
      </c>
      <c r="D1941">
        <v>22115</v>
      </c>
      <c r="F1941" s="7">
        <v>43010</v>
      </c>
      <c r="G1941" t="s">
        <v>102</v>
      </c>
      <c r="H1941">
        <v>0</v>
      </c>
      <c r="J1941" t="s">
        <v>12</v>
      </c>
      <c r="K1941">
        <v>22115</v>
      </c>
      <c r="L1941" t="s">
        <v>15</v>
      </c>
      <c r="M1941" t="str">
        <f>M1939</f>
        <v>ENZN</v>
      </c>
      <c r="N1941" s="12" t="s">
        <v>249</v>
      </c>
      <c r="R1941" s="13" t="e">
        <f>ROUND(IF(K1941=112414,W1941,IF(K1941=22115,X1941,Y1941))*AP1939,2)</f>
        <v>#VALUE!</v>
      </c>
      <c r="S1941" t="e">
        <f t="shared" si="145"/>
        <v>#VALUE!</v>
      </c>
      <c r="T1941"/>
      <c r="U1941"/>
      <c r="V1941" t="e">
        <f>SUMPRODUCT(--($D$2:M1940=M1941), --($B$2:K1940=52815),$H$2:Q1940)</f>
        <v>#VALUE!</v>
      </c>
      <c r="W1941" s="15" t="e">
        <f>T1941/S1941</f>
        <v>#VALUE!</v>
      </c>
      <c r="X1941" s="15" t="e">
        <f>U1941/S1941</f>
        <v>#VALUE!</v>
      </c>
      <c r="Y1941" s="15" t="e">
        <f>V1941/S1941</f>
        <v>#VALUE!</v>
      </c>
      <c r="Z1941" t="s">
        <v>243</v>
      </c>
      <c r="AB1941" t="s">
        <v>244</v>
      </c>
      <c r="AC1941" s="7">
        <f>AC1939</f>
        <v>43007</v>
      </c>
      <c r="AD1941" t="s">
        <v>102</v>
      </c>
      <c r="AF1941" t="str">
        <f>"Cash From "&amp;AI1941</f>
        <v>Cash From Dividend from ENZN - Mt - 22115</v>
      </c>
      <c r="AG1941" s="13" t="e">
        <f>R1941</f>
        <v>#VALUE!</v>
      </c>
      <c r="AI1941" t="str">
        <f t="shared" si="146"/>
        <v>Dividend from ENZN - Mt - 22115</v>
      </c>
      <c r="AK1941" s="18"/>
      <c r="AL1941" s="19"/>
      <c r="AM1941" s="20"/>
      <c r="AN1941" s="20"/>
      <c r="AO1941" s="21"/>
      <c r="AP1941" s="22"/>
    </row>
    <row r="1942" spans="1:42" hidden="1" x14ac:dyDescent="0.35">
      <c r="A1942" t="s">
        <v>845</v>
      </c>
      <c r="B1942" t="s">
        <v>51</v>
      </c>
      <c r="C1942" t="s">
        <v>12</v>
      </c>
      <c r="D1942">
        <v>22115</v>
      </c>
      <c r="F1942" s="7">
        <v>43010</v>
      </c>
      <c r="G1942" t="s">
        <v>587</v>
      </c>
      <c r="H1942">
        <v>0</v>
      </c>
      <c r="J1942" t="s">
        <v>12</v>
      </c>
      <c r="K1942">
        <v>22115</v>
      </c>
      <c r="L1942" t="s">
        <v>15</v>
      </c>
      <c r="M1942" t="str">
        <f>M1939</f>
        <v>ENZN</v>
      </c>
      <c r="S1942" t="e">
        <f t="shared" si="145"/>
        <v>#VALUE!</v>
      </c>
      <c r="T1942"/>
      <c r="U1942"/>
      <c r="V1942" t="e">
        <f>SUMPRODUCT(--($D$2:M1941=M1942), --($B$2:K1941=52815),$H$2:Q1941)</f>
        <v>#VALUE!</v>
      </c>
      <c r="W1942" s="15"/>
      <c r="X1942" s="15"/>
      <c r="Y1942" s="15"/>
      <c r="Z1942" t="s">
        <v>243</v>
      </c>
      <c r="AB1942" t="s">
        <v>244</v>
      </c>
      <c r="AC1942" s="7">
        <f>AC1939</f>
        <v>43007</v>
      </c>
      <c r="AD1942" t="str">
        <f>M1942&amp;" - "&amp;L1942&amp;" - "&amp;J1942&amp;" - "&amp;K1942</f>
        <v>ENZN - Div - Mt - 22115</v>
      </c>
      <c r="AG1942" s="13" t="e">
        <f>-AG1941</f>
        <v>#VALUE!</v>
      </c>
      <c r="AI1942" t="str">
        <f t="shared" si="146"/>
        <v>Dividend from ENZN - Mt - 22115</v>
      </c>
      <c r="AK1942" s="17"/>
      <c r="AL1942" s="17"/>
      <c r="AM1942" s="17"/>
      <c r="AN1942" s="17"/>
      <c r="AO1942" s="17"/>
      <c r="AP1942" s="17"/>
    </row>
    <row r="1943" spans="1:42" hidden="1" x14ac:dyDescent="0.35">
      <c r="A1943" t="s">
        <v>845</v>
      </c>
      <c r="B1943" t="s">
        <v>51</v>
      </c>
      <c r="C1943" t="s">
        <v>12</v>
      </c>
      <c r="D1943">
        <v>22115</v>
      </c>
      <c r="F1943" s="7">
        <v>43010</v>
      </c>
      <c r="G1943" t="s">
        <v>102</v>
      </c>
      <c r="H1943">
        <v>0</v>
      </c>
      <c r="J1943" t="s">
        <v>12</v>
      </c>
      <c r="K1943">
        <v>22115</v>
      </c>
      <c r="L1943" t="s">
        <v>15</v>
      </c>
      <c r="M1943" t="str">
        <f>M1941</f>
        <v>ENZN</v>
      </c>
      <c r="N1943" s="12" t="s">
        <v>249</v>
      </c>
      <c r="R1943" s="13" t="e">
        <f>ROUND(IF(K1943=112414,W1943,IF(K1943=22115,X1943,Y1943))*AP1941,2)</f>
        <v>#VALUE!</v>
      </c>
      <c r="S1943" t="e">
        <f t="shared" si="145"/>
        <v>#VALUE!</v>
      </c>
      <c r="T1943"/>
      <c r="U1943"/>
      <c r="V1943" t="e">
        <f>SUMPRODUCT(--($D$2:M1942=M1943), --($B$2:K1942=52815),$H$2:Q1942)</f>
        <v>#VALUE!</v>
      </c>
      <c r="W1943" s="15" t="e">
        <f>T1943/S1943</f>
        <v>#VALUE!</v>
      </c>
      <c r="X1943" s="15" t="e">
        <f>U1943/S1943</f>
        <v>#VALUE!</v>
      </c>
      <c r="Y1943" s="15" t="e">
        <f>V1943/S1943</f>
        <v>#VALUE!</v>
      </c>
      <c r="Z1943" t="s">
        <v>243</v>
      </c>
      <c r="AB1943" t="s">
        <v>244</v>
      </c>
      <c r="AC1943" s="7">
        <f>AC1941</f>
        <v>43007</v>
      </c>
      <c r="AD1943" t="s">
        <v>102</v>
      </c>
      <c r="AF1943" t="str">
        <f>"Cash From "&amp;AI1943</f>
        <v>Cash From Dividend from ENZN - Mt - 22115</v>
      </c>
      <c r="AG1943" s="13" t="e">
        <f>R1943</f>
        <v>#VALUE!</v>
      </c>
      <c r="AI1943" t="str">
        <f t="shared" si="146"/>
        <v>Dividend from ENZN - Mt - 22115</v>
      </c>
      <c r="AK1943" s="17"/>
      <c r="AL1943" s="17"/>
      <c r="AM1943" s="17"/>
      <c r="AN1943" s="17"/>
      <c r="AO1943" s="17"/>
      <c r="AP1943" s="17"/>
    </row>
    <row r="1944" spans="1:42" hidden="1" x14ac:dyDescent="0.35">
      <c r="A1944" t="s">
        <v>845</v>
      </c>
      <c r="B1944" t="s">
        <v>66</v>
      </c>
      <c r="C1944" t="s">
        <v>12</v>
      </c>
      <c r="D1944">
        <v>52815</v>
      </c>
      <c r="F1944" s="7">
        <v>43010</v>
      </c>
      <c r="G1944" t="s">
        <v>102</v>
      </c>
      <c r="H1944">
        <v>2.52</v>
      </c>
      <c r="J1944" t="s">
        <v>12</v>
      </c>
      <c r="K1944">
        <v>52815</v>
      </c>
      <c r="L1944" t="s">
        <v>15</v>
      </c>
      <c r="M1944" t="str">
        <f>M1942</f>
        <v>ENZN</v>
      </c>
      <c r="N1944" s="12" t="s">
        <v>249</v>
      </c>
      <c r="R1944" s="13">
        <f>AP1940-R1940-R1942</f>
        <v>0</v>
      </c>
      <c r="S1944" t="e">
        <f t="shared" si="145"/>
        <v>#VALUE!</v>
      </c>
      <c r="T1944"/>
      <c r="U1944"/>
      <c r="V1944" t="e">
        <f>SUMPRODUCT(--($D$2:M1943=M1944), --($B$2:K1943=52815),$H$2:Q1943)</f>
        <v>#VALUE!</v>
      </c>
      <c r="W1944" s="15" t="e">
        <f>T1944/S1944</f>
        <v>#VALUE!</v>
      </c>
      <c r="X1944" s="15" t="e">
        <f>U1944/S1944</f>
        <v>#VALUE!</v>
      </c>
      <c r="Y1944" s="15" t="e">
        <f>V1944/S1944</f>
        <v>#VALUE!</v>
      </c>
      <c r="Z1944" t="s">
        <v>243</v>
      </c>
      <c r="AB1944" t="s">
        <v>244</v>
      </c>
      <c r="AC1944" s="7">
        <f>AC1942</f>
        <v>43007</v>
      </c>
      <c r="AD1944" t="s">
        <v>102</v>
      </c>
      <c r="AF1944" t="str">
        <f>"Cash From "&amp;AI1944</f>
        <v>Cash From Dividend from ENZN - Mt - 52815</v>
      </c>
      <c r="AG1944" s="13">
        <f>R1944</f>
        <v>0</v>
      </c>
      <c r="AI1944" t="str">
        <f t="shared" si="146"/>
        <v>Dividend from ENZN - Mt - 52815</v>
      </c>
      <c r="AK1944" s="51"/>
      <c r="AL1944" s="47"/>
      <c r="AM1944" s="48"/>
      <c r="AN1944" s="48"/>
      <c r="AO1944" s="49"/>
      <c r="AP1944" s="52"/>
    </row>
    <row r="1945" spans="1:42" hidden="1" x14ac:dyDescent="0.35">
      <c r="A1945" t="s">
        <v>845</v>
      </c>
      <c r="B1945" t="s">
        <v>66</v>
      </c>
      <c r="C1945" t="s">
        <v>12</v>
      </c>
      <c r="D1945">
        <v>52815</v>
      </c>
      <c r="F1945" s="7">
        <v>43010</v>
      </c>
      <c r="G1945" t="s">
        <v>587</v>
      </c>
      <c r="H1945">
        <v>-2.52</v>
      </c>
      <c r="J1945" t="s">
        <v>12</v>
      </c>
      <c r="K1945">
        <v>52815</v>
      </c>
      <c r="L1945" t="s">
        <v>15</v>
      </c>
      <c r="M1945" t="str">
        <f>M1942</f>
        <v>ENZN</v>
      </c>
      <c r="S1945" t="e">
        <f t="shared" si="145"/>
        <v>#VALUE!</v>
      </c>
      <c r="T1945"/>
      <c r="U1945"/>
      <c r="V1945" t="e">
        <f>SUMPRODUCT(--($D$2:M1944=M1945), --($B$2:K1944=52815),$H$2:Q1944)</f>
        <v>#VALUE!</v>
      </c>
      <c r="W1945" s="15"/>
      <c r="X1945" s="15"/>
      <c r="Y1945" s="15"/>
      <c r="Z1945" t="s">
        <v>243</v>
      </c>
      <c r="AB1945" t="s">
        <v>244</v>
      </c>
      <c r="AC1945" s="7">
        <f>AC1942</f>
        <v>43007</v>
      </c>
      <c r="AD1945" t="str">
        <f>M1945&amp;" - "&amp;L1945&amp;" - "&amp;J1945&amp;" - "&amp;K1945</f>
        <v>ENZN - Div - Mt - 52815</v>
      </c>
      <c r="AG1945" s="13">
        <f>-AG1944</f>
        <v>0</v>
      </c>
      <c r="AI1945" t="str">
        <f t="shared" si="146"/>
        <v>Dividend from ENZN - Mt - 52815</v>
      </c>
      <c r="AK1945" s="51"/>
      <c r="AL1945" s="47"/>
      <c r="AM1945" s="48"/>
      <c r="AN1945" s="48"/>
      <c r="AO1945" s="49"/>
      <c r="AP1945" s="52"/>
    </row>
    <row r="1946" spans="1:42" hidden="1" x14ac:dyDescent="0.35">
      <c r="A1946" t="s">
        <v>845</v>
      </c>
      <c r="B1946" t="s">
        <v>51</v>
      </c>
      <c r="C1946" t="s">
        <v>12</v>
      </c>
      <c r="D1946">
        <v>52815</v>
      </c>
      <c r="F1946" s="7">
        <v>43010</v>
      </c>
      <c r="G1946" t="s">
        <v>102</v>
      </c>
      <c r="H1946">
        <v>1</v>
      </c>
      <c r="J1946" t="s">
        <v>12</v>
      </c>
      <c r="K1946">
        <v>52815</v>
      </c>
      <c r="L1946" t="s">
        <v>15</v>
      </c>
      <c r="M1946" t="str">
        <f>M1944</f>
        <v>ENZN</v>
      </c>
      <c r="N1946" s="12" t="s">
        <v>249</v>
      </c>
      <c r="R1946" s="13">
        <f>AP1942-R1942-R1944</f>
        <v>0</v>
      </c>
      <c r="S1946" t="e">
        <f t="shared" si="145"/>
        <v>#VALUE!</v>
      </c>
      <c r="T1946"/>
      <c r="U1946"/>
      <c r="V1946" t="e">
        <f>SUMPRODUCT(--($D$2:M1945=M1946), --($B$2:K1945=52815),$H$2:Q1945)</f>
        <v>#VALUE!</v>
      </c>
      <c r="W1946" s="15" t="e">
        <f>T1946/S1946</f>
        <v>#VALUE!</v>
      </c>
      <c r="X1946" s="15" t="e">
        <f>U1946/S1946</f>
        <v>#VALUE!</v>
      </c>
      <c r="Y1946" s="15" t="e">
        <f>V1946/S1946</f>
        <v>#VALUE!</v>
      </c>
      <c r="Z1946" t="s">
        <v>243</v>
      </c>
      <c r="AB1946" t="s">
        <v>244</v>
      </c>
      <c r="AC1946" s="7">
        <f>AC1944</f>
        <v>43007</v>
      </c>
      <c r="AD1946" t="s">
        <v>102</v>
      </c>
      <c r="AF1946" t="str">
        <f>"Cash From "&amp;AI1946</f>
        <v>Cash From Dividend from ENZN - Mt - 52815</v>
      </c>
      <c r="AG1946" s="13">
        <f>R1946</f>
        <v>0</v>
      </c>
      <c r="AI1946" t="str">
        <f t="shared" si="146"/>
        <v>Dividend from ENZN - Mt - 52815</v>
      </c>
      <c r="AK1946" s="17"/>
      <c r="AL1946" s="17"/>
      <c r="AM1946" s="17"/>
      <c r="AN1946" s="17"/>
      <c r="AO1946" s="17"/>
      <c r="AP1946" s="17"/>
    </row>
    <row r="1947" spans="1:42" hidden="1" x14ac:dyDescent="0.35">
      <c r="A1947" t="s">
        <v>845</v>
      </c>
      <c r="B1947" t="s">
        <v>51</v>
      </c>
      <c r="C1947" t="s">
        <v>12</v>
      </c>
      <c r="D1947">
        <v>52815</v>
      </c>
      <c r="F1947" s="7">
        <v>43010</v>
      </c>
      <c r="G1947" t="s">
        <v>587</v>
      </c>
      <c r="H1947">
        <v>-1</v>
      </c>
      <c r="J1947" t="s">
        <v>12</v>
      </c>
      <c r="K1947">
        <v>52815</v>
      </c>
      <c r="L1947" t="s">
        <v>15</v>
      </c>
      <c r="M1947" t="str">
        <f>M1944</f>
        <v>ENZN</v>
      </c>
      <c r="S1947" t="e">
        <f t="shared" si="145"/>
        <v>#VALUE!</v>
      </c>
      <c r="T1947"/>
      <c r="U1947"/>
      <c r="V1947" t="e">
        <f>SUMPRODUCT(--($D$2:M1946=M1947), --($B$2:K1946=52815),$H$2:Q1946)</f>
        <v>#VALUE!</v>
      </c>
      <c r="W1947" s="15"/>
      <c r="X1947" s="15"/>
      <c r="Y1947" s="15"/>
      <c r="Z1947" t="s">
        <v>243</v>
      </c>
      <c r="AB1947" t="s">
        <v>244</v>
      </c>
      <c r="AC1947" s="7">
        <f>AC1944</f>
        <v>43007</v>
      </c>
      <c r="AD1947" t="str">
        <f>M1947&amp;" - "&amp;L1947&amp;" - "&amp;J1947&amp;" - "&amp;K1947</f>
        <v>ENZN - Div - Mt - 52815</v>
      </c>
      <c r="AG1947" s="13">
        <f>-AG1946</f>
        <v>0</v>
      </c>
      <c r="AI1947" t="str">
        <f t="shared" si="146"/>
        <v>Dividend from ENZN - Mt - 52815</v>
      </c>
      <c r="AK1947" s="17"/>
      <c r="AL1947" s="17"/>
      <c r="AM1947" s="17"/>
      <c r="AN1947" s="17"/>
      <c r="AO1947" s="17"/>
      <c r="AP1947" s="17"/>
    </row>
    <row r="1948" spans="1:42" hidden="1" x14ac:dyDescent="0.35">
      <c r="A1948" t="s">
        <v>845</v>
      </c>
      <c r="B1948" t="s">
        <v>66</v>
      </c>
      <c r="C1948" t="s">
        <v>12</v>
      </c>
      <c r="D1948">
        <v>112414</v>
      </c>
      <c r="F1948" s="7">
        <v>43010</v>
      </c>
      <c r="G1948" t="s">
        <v>587</v>
      </c>
      <c r="H1948">
        <v>0</v>
      </c>
      <c r="J1948" t="s">
        <v>12</v>
      </c>
      <c r="K1948">
        <v>112414</v>
      </c>
      <c r="L1948" t="s">
        <v>15</v>
      </c>
      <c r="M1948" t="str">
        <f>M1947</f>
        <v>ENZN</v>
      </c>
      <c r="N1948" s="12">
        <f>AL1947</f>
        <v>0</v>
      </c>
      <c r="O1948" s="12" t="e">
        <f>LEFT(N1948,(FIND(" ",N1948,1)-1))</f>
        <v>#VALUE!</v>
      </c>
      <c r="P1948" s="12" t="e">
        <f>_xlfn.NUMBERVALUE(O1948)=S1948</f>
        <v>#VALUE!</v>
      </c>
      <c r="S1948" t="e">
        <f t="shared" si="145"/>
        <v>#VALUE!</v>
      </c>
      <c r="T1948"/>
      <c r="U1948"/>
      <c r="V1948" t="e">
        <f>SUMPRODUCT(--($D$2:M1947=M1948), --($B$2:K1947=52815),$H$2:Q1947)</f>
        <v>#VALUE!</v>
      </c>
      <c r="W1948" s="15"/>
      <c r="X1948" s="15"/>
      <c r="Y1948" s="15"/>
      <c r="Z1948" t="s">
        <v>243</v>
      </c>
      <c r="AB1948" t="s">
        <v>244</v>
      </c>
      <c r="AC1948" s="7">
        <f>AC1947</f>
        <v>43007</v>
      </c>
      <c r="AD1948" t="str">
        <f>M1948&amp;" - "&amp;L1948&amp;" - "&amp;J1948&amp;" - "&amp;K1948</f>
        <v>ENZN - Div - Mt - 112414</v>
      </c>
      <c r="AG1948" s="13">
        <f>-AG1947</f>
        <v>0</v>
      </c>
      <c r="AI1948" t="str">
        <f t="shared" si="146"/>
        <v>Dividend from ENZN - Mt - 112414</v>
      </c>
      <c r="AK1948" s="51"/>
      <c r="AL1948" s="47"/>
      <c r="AM1948" s="48"/>
      <c r="AN1948" s="48"/>
      <c r="AO1948" s="49"/>
      <c r="AP1948" s="52"/>
    </row>
    <row r="1949" spans="1:42" hidden="1" x14ac:dyDescent="0.35">
      <c r="A1949" t="s">
        <v>845</v>
      </c>
      <c r="B1949" t="s">
        <v>66</v>
      </c>
      <c r="C1949" t="s">
        <v>12</v>
      </c>
      <c r="D1949">
        <v>112414</v>
      </c>
      <c r="F1949" s="7">
        <v>43010</v>
      </c>
      <c r="G1949" t="s">
        <v>102</v>
      </c>
      <c r="H1949">
        <v>0</v>
      </c>
      <c r="J1949" t="s">
        <v>12</v>
      </c>
      <c r="K1949">
        <v>112414</v>
      </c>
      <c r="L1949" t="s">
        <v>15</v>
      </c>
      <c r="M1949" t="s">
        <v>66</v>
      </c>
      <c r="N1949" s="12" t="s">
        <v>249</v>
      </c>
      <c r="R1949" s="13" t="e">
        <f>ROUND(IF(K1949=112414,W1949,IF(K1949=22115,X1949,Y1949))*AP1949,2)</f>
        <v>#VALUE!</v>
      </c>
      <c r="S1949" t="e">
        <f t="shared" si="145"/>
        <v>#VALUE!</v>
      </c>
      <c r="T1949"/>
      <c r="U1949"/>
      <c r="V1949" t="e">
        <f>SUMPRODUCT(--($D$2:M1948=M1949), --($B$2:K1948=52815),$H$2:Q1948)</f>
        <v>#VALUE!</v>
      </c>
      <c r="W1949" s="15" t="e">
        <f>T1949/S1949</f>
        <v>#VALUE!</v>
      </c>
      <c r="X1949" s="15" t="e">
        <f>U1949/S1949</f>
        <v>#VALUE!</v>
      </c>
      <c r="Y1949" s="15" t="e">
        <f>V1949/S1949</f>
        <v>#VALUE!</v>
      </c>
      <c r="Z1949" t="s">
        <v>243</v>
      </c>
      <c r="AB1949" t="s">
        <v>244</v>
      </c>
      <c r="AC1949" s="7">
        <f>AK1949</f>
        <v>43010</v>
      </c>
      <c r="AD1949" t="s">
        <v>102</v>
      </c>
      <c r="AF1949" t="str">
        <f>"Cash From "&amp;AI1949</f>
        <v>Cash From Dividend from HRB - Mt - 112414</v>
      </c>
      <c r="AG1949" s="13" t="e">
        <f>R1949</f>
        <v>#VALUE!</v>
      </c>
      <c r="AI1949" t="str">
        <f t="shared" si="146"/>
        <v>Dividend from HRB - Mt - 112414</v>
      </c>
      <c r="AK1949" s="51">
        <v>43010</v>
      </c>
      <c r="AL1949" s="47" t="s">
        <v>585</v>
      </c>
      <c r="AM1949" s="48" t="s">
        <v>328</v>
      </c>
      <c r="AN1949" s="48" t="s">
        <v>329</v>
      </c>
      <c r="AO1949" s="49" t="s">
        <v>329</v>
      </c>
      <c r="AP1949" s="52">
        <v>2.52</v>
      </c>
    </row>
    <row r="1950" spans="1:42" hidden="1" x14ac:dyDescent="0.35">
      <c r="A1950" t="s">
        <v>845</v>
      </c>
      <c r="B1950" t="s">
        <v>51</v>
      </c>
      <c r="C1950" t="s">
        <v>12</v>
      </c>
      <c r="D1950">
        <v>112414</v>
      </c>
      <c r="F1950" s="7">
        <v>43010</v>
      </c>
      <c r="G1950" t="s">
        <v>587</v>
      </c>
      <c r="H1950">
        <v>0</v>
      </c>
      <c r="J1950" t="s">
        <v>12</v>
      </c>
      <c r="K1950">
        <v>112414</v>
      </c>
      <c r="L1950" t="s">
        <v>15</v>
      </c>
      <c r="M1950" t="str">
        <f>M1949</f>
        <v>HRB</v>
      </c>
      <c r="N1950" s="12" t="str">
        <f>AL1949</f>
        <v>10.5000 SHRS BLOCK H &amp; R INC RD 09/13 PD 10/02/17</v>
      </c>
      <c r="O1950" s="12" t="str">
        <f>LEFT(N1950,(FIND(" ",N1950,1)-1))</f>
        <v>10.5000</v>
      </c>
      <c r="P1950" s="12" t="e">
        <f>_xlfn.NUMBERVALUE(O1950)=S1950</f>
        <v>#VALUE!</v>
      </c>
      <c r="S1950" t="e">
        <f t="shared" si="145"/>
        <v>#VALUE!</v>
      </c>
      <c r="T1950"/>
      <c r="U1950"/>
      <c r="V1950" t="e">
        <f>SUMPRODUCT(--($D$2:M1949=M1950), --($B$2:K1949=52815),$H$2:Q1949)</f>
        <v>#VALUE!</v>
      </c>
      <c r="W1950" s="15"/>
      <c r="X1950" s="15"/>
      <c r="Y1950" s="15"/>
      <c r="Z1950" t="s">
        <v>243</v>
      </c>
      <c r="AB1950" t="s">
        <v>244</v>
      </c>
      <c r="AC1950" s="7">
        <f>AC1949</f>
        <v>43010</v>
      </c>
      <c r="AD1950" t="str">
        <f>M1950&amp;" - "&amp;L1950&amp;" - "&amp;J1950&amp;" - "&amp;K1950</f>
        <v>HRB - Div - Mt - 112414</v>
      </c>
      <c r="AG1950" s="13" t="e">
        <f>-AG1949</f>
        <v>#VALUE!</v>
      </c>
      <c r="AI1950" t="str">
        <f t="shared" si="146"/>
        <v>Dividend from HRB - Mt - 112414</v>
      </c>
      <c r="AK1950" s="17"/>
      <c r="AL1950" s="17"/>
      <c r="AM1950" s="17"/>
      <c r="AN1950" s="17"/>
      <c r="AO1950" s="17"/>
      <c r="AP1950" s="17"/>
    </row>
    <row r="1951" spans="1:42" hidden="1" x14ac:dyDescent="0.35">
      <c r="A1951" t="s">
        <v>845</v>
      </c>
      <c r="B1951" t="s">
        <v>51</v>
      </c>
      <c r="C1951" t="s">
        <v>12</v>
      </c>
      <c r="D1951">
        <v>112414</v>
      </c>
      <c r="F1951" s="7">
        <v>43010</v>
      </c>
      <c r="G1951" t="s">
        <v>102</v>
      </c>
      <c r="H1951">
        <v>0</v>
      </c>
      <c r="J1951" t="s">
        <v>12</v>
      </c>
      <c r="K1951">
        <v>112414</v>
      </c>
      <c r="L1951" t="s">
        <v>15</v>
      </c>
      <c r="M1951" t="s">
        <v>51</v>
      </c>
      <c r="N1951" s="12" t="s">
        <v>249</v>
      </c>
      <c r="R1951" s="13" t="e">
        <f>ROUND(IF(K1951=112414,W1951,IF(K1951=22115,X1951,Y1951))*AP1951,2)</f>
        <v>#VALUE!</v>
      </c>
      <c r="S1951" t="e">
        <f t="shared" si="145"/>
        <v>#VALUE!</v>
      </c>
      <c r="T1951"/>
      <c r="U1951"/>
      <c r="V1951" t="e">
        <f>SUMPRODUCT(--($D$2:M1950=M1951), --($B$2:K1950=52815),$H$2:Q1950)</f>
        <v>#VALUE!</v>
      </c>
      <c r="W1951" s="15" t="e">
        <f>T1951/S1951</f>
        <v>#VALUE!</v>
      </c>
      <c r="X1951" s="15" t="e">
        <f>U1951/S1951</f>
        <v>#VALUE!</v>
      </c>
      <c r="Y1951" s="15" t="e">
        <f>V1951/S1951</f>
        <v>#VALUE!</v>
      </c>
      <c r="Z1951" t="s">
        <v>243</v>
      </c>
      <c r="AB1951" t="s">
        <v>244</v>
      </c>
      <c r="AC1951" s="7">
        <f>AK1951</f>
        <v>43010</v>
      </c>
      <c r="AD1951" t="s">
        <v>102</v>
      </c>
      <c r="AF1951" t="str">
        <f>"Cash From "&amp;AI1951</f>
        <v>Cash From Dividend from VIAB - Mt - 112414</v>
      </c>
      <c r="AG1951" s="13" t="e">
        <f>R1951</f>
        <v>#VALUE!</v>
      </c>
      <c r="AI1951" t="str">
        <f t="shared" si="146"/>
        <v>Dividend from VIAB - Mt - 112414</v>
      </c>
      <c r="AK1951" s="51">
        <v>43010</v>
      </c>
      <c r="AL1951" s="47" t="s">
        <v>586</v>
      </c>
      <c r="AM1951" s="48" t="s">
        <v>328</v>
      </c>
      <c r="AN1951" s="48" t="s">
        <v>329</v>
      </c>
      <c r="AO1951" s="49" t="s">
        <v>329</v>
      </c>
      <c r="AP1951" s="52">
        <v>1</v>
      </c>
    </row>
    <row r="1952" spans="1:42" hidden="1" x14ac:dyDescent="0.35">
      <c r="A1952" t="s">
        <v>845</v>
      </c>
      <c r="B1952" t="s">
        <v>88</v>
      </c>
      <c r="C1952" t="s">
        <v>13</v>
      </c>
      <c r="D1952">
        <v>40716</v>
      </c>
      <c r="F1952" s="7">
        <v>43011</v>
      </c>
      <c r="G1952" t="s">
        <v>210</v>
      </c>
      <c r="H1952">
        <v>1.21</v>
      </c>
      <c r="J1952" t="s">
        <v>13</v>
      </c>
      <c r="K1952">
        <v>40716</v>
      </c>
      <c r="L1952" t="s">
        <v>15</v>
      </c>
      <c r="M1952" t="s">
        <v>88</v>
      </c>
      <c r="N1952" s="12" t="s">
        <v>249</v>
      </c>
      <c r="O1952" s="12">
        <v>1.21</v>
      </c>
      <c r="P1952" s="46">
        <v>43011</v>
      </c>
      <c r="S1952"/>
      <c r="T1952"/>
      <c r="U1952"/>
      <c r="V1952"/>
      <c r="W1952" s="15"/>
      <c r="X1952" s="15"/>
      <c r="Y1952" s="15"/>
      <c r="Z1952" t="s">
        <v>243</v>
      </c>
      <c r="AB1952" t="s">
        <v>244</v>
      </c>
      <c r="AC1952" s="7">
        <f>P1952</f>
        <v>43011</v>
      </c>
      <c r="AD1952" t="s">
        <v>210</v>
      </c>
      <c r="AF1952" t="str">
        <f>"Cash From "&amp;AI1952</f>
        <v>Cash From Dividend from BRCD - Rh - 40716</v>
      </c>
      <c r="AG1952" s="13">
        <f>O1952</f>
        <v>1.21</v>
      </c>
      <c r="AI1952" t="str">
        <f t="shared" si="146"/>
        <v>Dividend from BRCD - Rh - 40716</v>
      </c>
      <c r="AK1952" s="51"/>
      <c r="AL1952" s="47"/>
      <c r="AM1952" s="48"/>
      <c r="AN1952" s="48"/>
      <c r="AO1952" s="49"/>
      <c r="AP1952" s="52">
        <v>2.58</v>
      </c>
    </row>
    <row r="1953" spans="1:42" hidden="1" x14ac:dyDescent="0.35">
      <c r="A1953" t="s">
        <v>845</v>
      </c>
      <c r="B1953" t="s">
        <v>88</v>
      </c>
      <c r="C1953" t="s">
        <v>13</v>
      </c>
      <c r="D1953">
        <v>40716</v>
      </c>
      <c r="F1953" s="7">
        <v>43011</v>
      </c>
      <c r="G1953" t="s">
        <v>101</v>
      </c>
      <c r="H1953">
        <v>-1.21</v>
      </c>
      <c r="J1953" t="s">
        <v>13</v>
      </c>
      <c r="K1953">
        <v>40716</v>
      </c>
      <c r="L1953" t="s">
        <v>15</v>
      </c>
      <c r="M1953" t="s">
        <v>88</v>
      </c>
      <c r="S1953"/>
      <c r="T1953"/>
      <c r="U1953"/>
      <c r="V1953"/>
      <c r="W1953" s="15"/>
      <c r="X1953" s="15"/>
      <c r="Y1953" s="15"/>
      <c r="Z1953" t="s">
        <v>243</v>
      </c>
      <c r="AB1953" t="s">
        <v>244</v>
      </c>
      <c r="AC1953" s="7">
        <f>AC1952</f>
        <v>43011</v>
      </c>
      <c r="AD1953" t="s">
        <v>101</v>
      </c>
      <c r="AG1953" s="13">
        <f>-AG1952</f>
        <v>-1.21</v>
      </c>
      <c r="AI1953" t="str">
        <f t="shared" si="146"/>
        <v>Dividend from BRCD - Rh - 40716</v>
      </c>
      <c r="AK1953" s="17"/>
      <c r="AL1953" s="17"/>
      <c r="AM1953" s="17"/>
      <c r="AN1953" s="17"/>
      <c r="AO1953" s="17"/>
      <c r="AP1953" s="17"/>
    </row>
    <row r="1954" spans="1:42" hidden="1" x14ac:dyDescent="0.35">
      <c r="A1954" t="s">
        <v>845</v>
      </c>
      <c r="B1954" t="s">
        <v>82</v>
      </c>
      <c r="C1954" t="s">
        <v>13</v>
      </c>
      <c r="D1954">
        <v>40716</v>
      </c>
      <c r="F1954" s="7">
        <v>43012</v>
      </c>
      <c r="G1954" t="s">
        <v>210</v>
      </c>
      <c r="H1954">
        <v>2.39</v>
      </c>
      <c r="J1954" t="s">
        <v>13</v>
      </c>
      <c r="K1954">
        <v>40716</v>
      </c>
      <c r="L1954" t="s">
        <v>15</v>
      </c>
      <c r="M1954" t="s">
        <v>82</v>
      </c>
      <c r="N1954" s="12" t="s">
        <v>249</v>
      </c>
      <c r="O1954" s="12">
        <v>2.39</v>
      </c>
      <c r="P1954" s="46">
        <v>43012</v>
      </c>
      <c r="S1954"/>
      <c r="T1954"/>
      <c r="U1954"/>
      <c r="V1954"/>
      <c r="W1954" s="15"/>
      <c r="X1954" s="15"/>
      <c r="Y1954" s="15"/>
      <c r="Z1954" t="s">
        <v>243</v>
      </c>
      <c r="AB1954" t="s">
        <v>244</v>
      </c>
      <c r="AC1954" s="7">
        <f>P1954</f>
        <v>43012</v>
      </c>
      <c r="AD1954" t="s">
        <v>210</v>
      </c>
      <c r="AF1954" t="str">
        <f>"Cash From "&amp;AI1954</f>
        <v>Cash From Dividend from HPQ - Rh - 40716</v>
      </c>
      <c r="AG1954" s="13">
        <f>O1954</f>
        <v>2.39</v>
      </c>
      <c r="AI1954" t="str">
        <f t="shared" si="146"/>
        <v>Dividend from HPQ - Rh - 40716</v>
      </c>
      <c r="AK1954" s="51"/>
      <c r="AL1954" s="47"/>
      <c r="AM1954" s="48"/>
      <c r="AN1954" s="48"/>
      <c r="AO1954" s="49"/>
      <c r="AP1954" s="52">
        <v>2.58</v>
      </c>
    </row>
    <row r="1955" spans="1:42" hidden="1" x14ac:dyDescent="0.35">
      <c r="A1955" t="s">
        <v>845</v>
      </c>
      <c r="B1955" t="s">
        <v>82</v>
      </c>
      <c r="C1955" t="s">
        <v>13</v>
      </c>
      <c r="D1955">
        <v>40716</v>
      </c>
      <c r="F1955" s="7">
        <v>43012</v>
      </c>
      <c r="G1955" t="s">
        <v>587</v>
      </c>
      <c r="H1955">
        <v>-2.39</v>
      </c>
      <c r="J1955" t="s">
        <v>13</v>
      </c>
      <c r="K1955">
        <v>40716</v>
      </c>
      <c r="L1955" t="s">
        <v>15</v>
      </c>
      <c r="M1955" t="str">
        <f>M1954</f>
        <v>HPQ</v>
      </c>
      <c r="S1955"/>
      <c r="T1955"/>
      <c r="U1955"/>
      <c r="V1955"/>
      <c r="W1955" s="15"/>
      <c r="X1955" s="15"/>
      <c r="Y1955" s="15"/>
      <c r="Z1955" t="s">
        <v>243</v>
      </c>
      <c r="AB1955" t="s">
        <v>244</v>
      </c>
      <c r="AC1955" s="7">
        <f>AC1954</f>
        <v>43012</v>
      </c>
      <c r="AD1955" t="str">
        <f>M1955&amp;" - "&amp;L1955&amp;" - "&amp;J1955&amp;" - "&amp;K1955</f>
        <v>HPQ - Div - Rh - 40716</v>
      </c>
      <c r="AG1955" s="13">
        <f>-AG1954</f>
        <v>-2.39</v>
      </c>
      <c r="AI1955" t="str">
        <f t="shared" si="146"/>
        <v>Dividend from HPQ - Rh - 40716</v>
      </c>
      <c r="AK1955" s="35"/>
      <c r="AL1955" s="35"/>
      <c r="AM1955" s="35"/>
      <c r="AN1955" s="35"/>
      <c r="AO1955" s="35"/>
      <c r="AP1955" s="35"/>
    </row>
    <row r="1956" spans="1:42" hidden="1" x14ac:dyDescent="0.35">
      <c r="A1956" t="s">
        <v>845</v>
      </c>
      <c r="B1956" t="s">
        <v>1261</v>
      </c>
      <c r="C1956" t="s">
        <v>13</v>
      </c>
      <c r="D1956">
        <v>40716</v>
      </c>
      <c r="F1956" s="7">
        <v>43014</v>
      </c>
      <c r="G1956" t="s">
        <v>210</v>
      </c>
      <c r="H1956">
        <v>1</v>
      </c>
      <c r="J1956" t="s">
        <v>13</v>
      </c>
      <c r="K1956">
        <v>40716</v>
      </c>
      <c r="L1956" t="s">
        <v>15</v>
      </c>
      <c r="M1956" t="s">
        <v>74</v>
      </c>
      <c r="N1956" s="12" t="s">
        <v>249</v>
      </c>
      <c r="O1956" s="12">
        <v>1</v>
      </c>
      <c r="P1956" s="46">
        <v>43014</v>
      </c>
      <c r="S1956"/>
      <c r="T1956"/>
      <c r="U1956"/>
      <c r="V1956"/>
      <c r="W1956" s="15"/>
      <c r="X1956" s="15"/>
      <c r="Y1956" s="15"/>
      <c r="Z1956" t="s">
        <v>243</v>
      </c>
      <c r="AB1956" t="s">
        <v>244</v>
      </c>
      <c r="AC1956" s="7">
        <f>P1956</f>
        <v>43014</v>
      </c>
      <c r="AD1956" t="s">
        <v>210</v>
      </c>
      <c r="AF1956" t="str">
        <f>"Cash From "&amp;AI1956</f>
        <v>Cash From Dividend from QTRH - Rh - 40716</v>
      </c>
      <c r="AG1956" s="13">
        <f>O1956</f>
        <v>1</v>
      </c>
      <c r="AI1956" t="str">
        <f t="shared" si="146"/>
        <v>Dividend from QTRH - Rh - 40716</v>
      </c>
      <c r="AK1956" s="18"/>
      <c r="AL1956" s="19"/>
      <c r="AM1956" s="20"/>
      <c r="AN1956" s="20"/>
      <c r="AO1956" s="21"/>
      <c r="AP1956" s="22">
        <v>2.58</v>
      </c>
    </row>
    <row r="1957" spans="1:42" hidden="1" x14ac:dyDescent="0.35">
      <c r="A1957" t="s">
        <v>845</v>
      </c>
      <c r="B1957" t="s">
        <v>1261</v>
      </c>
      <c r="C1957" t="s">
        <v>13</v>
      </c>
      <c r="D1957">
        <v>40716</v>
      </c>
      <c r="F1957" s="7">
        <v>43014</v>
      </c>
      <c r="G1957" t="s">
        <v>587</v>
      </c>
      <c r="H1957">
        <v>-1</v>
      </c>
      <c r="J1957" t="s">
        <v>13</v>
      </c>
      <c r="K1957">
        <v>40716</v>
      </c>
      <c r="L1957" t="s">
        <v>15</v>
      </c>
      <c r="M1957" t="s">
        <v>74</v>
      </c>
      <c r="S1957"/>
      <c r="T1957"/>
      <c r="U1957"/>
      <c r="V1957"/>
      <c r="W1957" s="15"/>
      <c r="X1957" s="15"/>
      <c r="Y1957" s="15"/>
      <c r="Z1957" t="s">
        <v>243</v>
      </c>
      <c r="AB1957" t="s">
        <v>244</v>
      </c>
      <c r="AC1957" s="7">
        <f>AC1956</f>
        <v>43014</v>
      </c>
      <c r="AD1957" t="str">
        <f>M1957&amp;" - "&amp;L1957&amp;" - "&amp;J1957&amp;" - "&amp;K1957</f>
        <v>QTRH - Div - Rh - 40716</v>
      </c>
      <c r="AG1957" s="13">
        <f>-AG1956</f>
        <v>-1</v>
      </c>
      <c r="AI1957" t="str">
        <f t="shared" si="146"/>
        <v>Dividend from QTRH - Rh - 40716</v>
      </c>
      <c r="AK1957" s="35"/>
      <c r="AL1957" s="35"/>
      <c r="AM1957" s="35"/>
      <c r="AN1957" s="35"/>
      <c r="AO1957" s="35"/>
      <c r="AP1957" s="35"/>
    </row>
    <row r="1958" spans="1:42" hidden="1" x14ac:dyDescent="0.35">
      <c r="A1958" t="s">
        <v>317</v>
      </c>
      <c r="C1958" t="s">
        <v>12</v>
      </c>
      <c r="F1958" s="7">
        <v>43021</v>
      </c>
      <c r="G1958" t="s">
        <v>101</v>
      </c>
      <c r="H1958">
        <v>496.02</v>
      </c>
      <c r="S1958"/>
      <c r="T1958"/>
      <c r="U1958"/>
      <c r="V1958"/>
      <c r="W1958" s="15"/>
      <c r="X1958" s="15"/>
      <c r="Y1958" s="15"/>
      <c r="Z1958" t="s">
        <v>243</v>
      </c>
      <c r="AB1958" t="s">
        <v>244</v>
      </c>
      <c r="AC1958" s="7">
        <f>AC1957</f>
        <v>43014</v>
      </c>
      <c r="AD1958" t="s">
        <v>101</v>
      </c>
      <c r="AG1958" s="13">
        <f>-AG1957</f>
        <v>1</v>
      </c>
      <c r="AI1958" t="s">
        <v>318</v>
      </c>
      <c r="AK1958" s="51"/>
      <c r="AL1958" s="47"/>
      <c r="AM1958" s="48"/>
      <c r="AN1958" s="48"/>
      <c r="AO1958" s="49"/>
      <c r="AP1958" s="52"/>
    </row>
    <row r="1959" spans="1:42" hidden="1" x14ac:dyDescent="0.35">
      <c r="A1959" t="s">
        <v>317</v>
      </c>
      <c r="C1959" t="s">
        <v>13</v>
      </c>
      <c r="F1959" s="7">
        <v>43021</v>
      </c>
      <c r="G1959" t="s">
        <v>101</v>
      </c>
      <c r="H1959">
        <v>339.58</v>
      </c>
      <c r="S1959"/>
      <c r="T1959"/>
      <c r="U1959"/>
      <c r="V1959"/>
      <c r="W1959" s="15"/>
      <c r="X1959" s="15"/>
      <c r="Y1959" s="15"/>
      <c r="Z1959" t="s">
        <v>243</v>
      </c>
      <c r="AB1959" t="s">
        <v>244</v>
      </c>
      <c r="AC1959" s="7">
        <f>AC1958</f>
        <v>43014</v>
      </c>
      <c r="AD1959" t="s">
        <v>101</v>
      </c>
      <c r="AG1959" s="13">
        <f>-AG1958</f>
        <v>-1</v>
      </c>
      <c r="AI1959" t="s">
        <v>318</v>
      </c>
    </row>
    <row r="1960" spans="1:42" hidden="1" x14ac:dyDescent="0.35">
      <c r="A1960" t="s">
        <v>317</v>
      </c>
      <c r="C1960" t="s">
        <v>13</v>
      </c>
      <c r="F1960" s="7">
        <v>43021</v>
      </c>
      <c r="G1960" t="s">
        <v>210</v>
      </c>
      <c r="H1960">
        <v>-339.58</v>
      </c>
      <c r="O1960" s="12">
        <v>339.58</v>
      </c>
      <c r="P1960" s="46">
        <v>43021</v>
      </c>
      <c r="S1960"/>
      <c r="T1960"/>
      <c r="U1960"/>
      <c r="V1960"/>
      <c r="W1960" s="15"/>
      <c r="X1960" s="15"/>
      <c r="Y1960" s="15"/>
      <c r="Z1960" t="s">
        <v>243</v>
      </c>
      <c r="AB1960" t="s">
        <v>244</v>
      </c>
      <c r="AC1960" s="7">
        <f>P1960</f>
        <v>43021</v>
      </c>
      <c r="AD1960" t="s">
        <v>210</v>
      </c>
      <c r="AF1960" t="s">
        <v>317</v>
      </c>
      <c r="AG1960" s="13">
        <f>-O1960</f>
        <v>-339.58</v>
      </c>
      <c r="AI1960" t="s">
        <v>318</v>
      </c>
    </row>
    <row r="1961" spans="1:42" hidden="1" x14ac:dyDescent="0.35">
      <c r="A1961" t="s">
        <v>317</v>
      </c>
      <c r="C1961" t="s">
        <v>12</v>
      </c>
      <c r="F1961" s="7">
        <v>43021</v>
      </c>
      <c r="G1961" t="s">
        <v>102</v>
      </c>
      <c r="H1961">
        <v>-496.02</v>
      </c>
      <c r="S1961"/>
      <c r="T1961"/>
      <c r="U1961"/>
      <c r="V1961"/>
      <c r="W1961" s="15"/>
      <c r="X1961" s="15"/>
      <c r="Y1961" s="15"/>
      <c r="Z1961" t="s">
        <v>243</v>
      </c>
      <c r="AB1961" t="s">
        <v>244</v>
      </c>
      <c r="AC1961" s="7">
        <v>43021</v>
      </c>
      <c r="AD1961" t="s">
        <v>102</v>
      </c>
      <c r="AF1961" t="s">
        <v>317</v>
      </c>
      <c r="AG1961" s="13">
        <v>-496.02</v>
      </c>
      <c r="AI1961" t="s">
        <v>318</v>
      </c>
      <c r="AK1961" s="51"/>
      <c r="AL1961" s="47"/>
      <c r="AM1961" s="48"/>
      <c r="AN1961" s="48"/>
      <c r="AO1961" s="49"/>
      <c r="AP1961" s="52"/>
    </row>
    <row r="1962" spans="1:42" hidden="1" x14ac:dyDescent="0.35">
      <c r="A1962" t="s">
        <v>845</v>
      </c>
      <c r="B1962" t="s">
        <v>64</v>
      </c>
      <c r="C1962" t="s">
        <v>12</v>
      </c>
      <c r="D1962">
        <v>22115</v>
      </c>
      <c r="F1962" s="7">
        <v>43021</v>
      </c>
      <c r="G1962" t="s">
        <v>587</v>
      </c>
      <c r="H1962">
        <v>0</v>
      </c>
      <c r="J1962" t="s">
        <v>12</v>
      </c>
      <c r="K1962">
        <v>22115</v>
      </c>
      <c r="L1962" t="s">
        <v>15</v>
      </c>
      <c r="M1962">
        <f>M1959</f>
        <v>0</v>
      </c>
      <c r="S1962" t="e">
        <f t="shared" ref="S1962:S1967" si="147">SUM(T1962:V1962)</f>
        <v>#VALUE!</v>
      </c>
      <c r="T1962"/>
      <c r="U1962"/>
      <c r="V1962" t="e">
        <f>SUMPRODUCT(--($D$2:M1961=M1962), --($B$2:K1961=52815),$H$2:Q1961)</f>
        <v>#VALUE!</v>
      </c>
      <c r="W1962" s="15"/>
      <c r="X1962" s="15"/>
      <c r="Y1962" s="15"/>
      <c r="Z1962" t="s">
        <v>243</v>
      </c>
      <c r="AB1962" t="s">
        <v>244</v>
      </c>
      <c r="AC1962" s="7">
        <f>AC1959</f>
        <v>43014</v>
      </c>
      <c r="AD1962" t="str">
        <f>M1962&amp;" - "&amp;L1962&amp;" - "&amp;J1962&amp;" - "&amp;K1962</f>
        <v>0 - Div - Mt - 22115</v>
      </c>
      <c r="AG1962" s="13">
        <f>-AG1961</f>
        <v>496.02</v>
      </c>
      <c r="AI1962" t="str">
        <f t="shared" ref="AI1962:AI1967" si="148">"Dividend from "&amp;M1962&amp;" - "&amp;J1962&amp;" - "&amp;K1962</f>
        <v>Dividend from 0 - Mt - 22115</v>
      </c>
      <c r="AK1962" s="17"/>
      <c r="AL1962" s="17"/>
      <c r="AM1962" s="17"/>
      <c r="AN1962" s="17"/>
      <c r="AO1962" s="17"/>
      <c r="AP1962" s="17"/>
    </row>
    <row r="1963" spans="1:42" hidden="1" x14ac:dyDescent="0.35">
      <c r="A1963" t="s">
        <v>845</v>
      </c>
      <c r="B1963" t="s">
        <v>64</v>
      </c>
      <c r="C1963" t="s">
        <v>12</v>
      </c>
      <c r="D1963">
        <v>22115</v>
      </c>
      <c r="F1963" s="7">
        <v>43021</v>
      </c>
      <c r="G1963" t="s">
        <v>102</v>
      </c>
      <c r="H1963">
        <v>0</v>
      </c>
      <c r="J1963" t="s">
        <v>12</v>
      </c>
      <c r="K1963">
        <v>22115</v>
      </c>
      <c r="L1963" t="s">
        <v>15</v>
      </c>
      <c r="M1963">
        <f>M1961</f>
        <v>0</v>
      </c>
      <c r="N1963" s="12" t="s">
        <v>249</v>
      </c>
      <c r="R1963" s="13" t="e">
        <f>ROUND(IF(K1963=112414,W1963,IF(K1963=22115,X1963,Y1963))*AP1961,2)</f>
        <v>#VALUE!</v>
      </c>
      <c r="S1963" t="e">
        <f t="shared" si="147"/>
        <v>#VALUE!</v>
      </c>
      <c r="T1963"/>
      <c r="U1963"/>
      <c r="V1963" t="e">
        <f>SUMPRODUCT(--($D$2:M1962=M1963), --($B$2:K1962=52815),$H$2:Q1962)</f>
        <v>#VALUE!</v>
      </c>
      <c r="W1963" s="15" t="e">
        <f>T1963/S1963</f>
        <v>#VALUE!</v>
      </c>
      <c r="X1963" s="15" t="e">
        <f>U1963/S1963</f>
        <v>#VALUE!</v>
      </c>
      <c r="Y1963" s="15" t="e">
        <f>V1963/S1963</f>
        <v>#VALUE!</v>
      </c>
      <c r="Z1963" t="s">
        <v>243</v>
      </c>
      <c r="AB1963" t="s">
        <v>244</v>
      </c>
      <c r="AC1963" s="7">
        <f>AC1961</f>
        <v>43021</v>
      </c>
      <c r="AD1963" t="s">
        <v>102</v>
      </c>
      <c r="AF1963" t="str">
        <f>"Cash From "&amp;AI1963</f>
        <v>Cash From Dividend from 0 - Mt - 22115</v>
      </c>
      <c r="AG1963" s="13" t="e">
        <f>R1963</f>
        <v>#VALUE!</v>
      </c>
      <c r="AI1963" t="str">
        <f t="shared" si="148"/>
        <v>Dividend from 0 - Mt - 22115</v>
      </c>
      <c r="AK1963" s="17"/>
      <c r="AL1963" s="17"/>
      <c r="AM1963" s="17"/>
      <c r="AN1963" s="17"/>
      <c r="AO1963" s="17"/>
      <c r="AP1963" s="17"/>
    </row>
    <row r="1964" spans="1:42" hidden="1" x14ac:dyDescent="0.35">
      <c r="A1964" t="s">
        <v>845</v>
      </c>
      <c r="B1964" t="s">
        <v>64</v>
      </c>
      <c r="C1964" t="s">
        <v>12</v>
      </c>
      <c r="D1964">
        <v>52815</v>
      </c>
      <c r="F1964" s="7">
        <v>43021</v>
      </c>
      <c r="G1964" t="s">
        <v>102</v>
      </c>
      <c r="H1964">
        <v>2.58</v>
      </c>
      <c r="J1964" t="s">
        <v>12</v>
      </c>
      <c r="K1964">
        <v>52815</v>
      </c>
      <c r="L1964" t="s">
        <v>15</v>
      </c>
      <c r="M1964">
        <f>M1962</f>
        <v>0</v>
      </c>
      <c r="N1964" s="12" t="s">
        <v>249</v>
      </c>
      <c r="R1964" s="13">
        <f>AP1960-R1960-R1962</f>
        <v>0</v>
      </c>
      <c r="S1964" t="e">
        <f t="shared" si="147"/>
        <v>#VALUE!</v>
      </c>
      <c r="T1964"/>
      <c r="U1964"/>
      <c r="V1964" t="e">
        <f>SUMPRODUCT(--($D$2:M1963=M1964), --($B$2:K1963=52815),$H$2:Q1963)</f>
        <v>#VALUE!</v>
      </c>
      <c r="W1964" s="15" t="e">
        <f>T1964/S1964</f>
        <v>#VALUE!</v>
      </c>
      <c r="X1964" s="15" t="e">
        <f>U1964/S1964</f>
        <v>#VALUE!</v>
      </c>
      <c r="Y1964" s="15" t="e">
        <f>V1964/S1964</f>
        <v>#VALUE!</v>
      </c>
      <c r="Z1964" t="s">
        <v>243</v>
      </c>
      <c r="AB1964" t="s">
        <v>244</v>
      </c>
      <c r="AC1964" s="7">
        <f>AC1962</f>
        <v>43014</v>
      </c>
      <c r="AD1964" t="s">
        <v>102</v>
      </c>
      <c r="AF1964" t="str">
        <f>"Cash From "&amp;AI1964</f>
        <v>Cash From Dividend from 0 - Mt - 52815</v>
      </c>
      <c r="AG1964" s="13">
        <f>R1964</f>
        <v>0</v>
      </c>
      <c r="AI1964" t="str">
        <f t="shared" si="148"/>
        <v>Dividend from 0 - Mt - 52815</v>
      </c>
      <c r="AK1964" s="17"/>
      <c r="AL1964" s="17"/>
      <c r="AM1964" s="17"/>
      <c r="AN1964" s="17"/>
      <c r="AO1964" s="17"/>
      <c r="AP1964" s="17"/>
    </row>
    <row r="1965" spans="1:42" hidden="1" x14ac:dyDescent="0.35">
      <c r="A1965" t="s">
        <v>845</v>
      </c>
      <c r="B1965" t="s">
        <v>64</v>
      </c>
      <c r="C1965" t="s">
        <v>12</v>
      </c>
      <c r="D1965">
        <v>52815</v>
      </c>
      <c r="F1965" s="7">
        <v>43021</v>
      </c>
      <c r="G1965" t="s">
        <v>587</v>
      </c>
      <c r="H1965">
        <v>-2.58</v>
      </c>
      <c r="J1965" t="s">
        <v>12</v>
      </c>
      <c r="K1965">
        <v>52815</v>
      </c>
      <c r="L1965" t="s">
        <v>15</v>
      </c>
      <c r="M1965">
        <f>M1962</f>
        <v>0</v>
      </c>
      <c r="S1965" t="e">
        <f t="shared" si="147"/>
        <v>#VALUE!</v>
      </c>
      <c r="T1965"/>
      <c r="U1965"/>
      <c r="V1965" t="e">
        <f>SUMPRODUCT(--($D$2:M1964=M1965), --($B$2:K1964=52815),$H$2:Q1964)</f>
        <v>#VALUE!</v>
      </c>
      <c r="W1965" s="15"/>
      <c r="X1965" s="15"/>
      <c r="Y1965" s="15"/>
      <c r="Z1965" t="s">
        <v>243</v>
      </c>
      <c r="AB1965" t="s">
        <v>244</v>
      </c>
      <c r="AC1965" s="7">
        <f>AC1962</f>
        <v>43014</v>
      </c>
      <c r="AD1965" t="str">
        <f>M1965&amp;" - "&amp;L1965&amp;" - "&amp;J1965&amp;" - "&amp;K1965</f>
        <v>0 - Div - Mt - 52815</v>
      </c>
      <c r="AG1965" s="13">
        <f>-AG1964</f>
        <v>0</v>
      </c>
      <c r="AI1965" t="str">
        <f t="shared" si="148"/>
        <v>Dividend from 0 - Mt - 52815</v>
      </c>
      <c r="AK1965" s="17"/>
      <c r="AL1965" s="17"/>
      <c r="AM1965" s="17"/>
      <c r="AN1965" s="17"/>
      <c r="AO1965" s="17"/>
      <c r="AP1965" s="17"/>
    </row>
    <row r="1966" spans="1:42" hidden="1" x14ac:dyDescent="0.35">
      <c r="A1966" t="s">
        <v>845</v>
      </c>
      <c r="B1966" t="s">
        <v>64</v>
      </c>
      <c r="C1966" t="s">
        <v>12</v>
      </c>
      <c r="D1966">
        <v>112414</v>
      </c>
      <c r="F1966" s="7">
        <v>43021</v>
      </c>
      <c r="G1966" t="s">
        <v>587</v>
      </c>
      <c r="H1966">
        <v>0</v>
      </c>
      <c r="J1966" t="s">
        <v>12</v>
      </c>
      <c r="K1966">
        <v>112414</v>
      </c>
      <c r="L1966" t="s">
        <v>15</v>
      </c>
      <c r="M1966">
        <f>M1965</f>
        <v>0</v>
      </c>
      <c r="N1966" s="12">
        <f>AL1965</f>
        <v>0</v>
      </c>
      <c r="P1966" s="12" t="s">
        <v>577</v>
      </c>
      <c r="S1966" t="e">
        <f t="shared" si="147"/>
        <v>#VALUE!</v>
      </c>
      <c r="T1966"/>
      <c r="U1966"/>
      <c r="V1966" t="e">
        <f>SUMPRODUCT(--($D$2:M1965=M1966), --($B$2:K1965=52815),$H$2:Q1965)</f>
        <v>#VALUE!</v>
      </c>
      <c r="W1966" s="15"/>
      <c r="X1966" s="15"/>
      <c r="Y1966" s="15"/>
      <c r="Z1966" t="s">
        <v>243</v>
      </c>
      <c r="AB1966" t="s">
        <v>244</v>
      </c>
      <c r="AC1966" s="7">
        <f>AC1965</f>
        <v>43014</v>
      </c>
      <c r="AD1966" t="str">
        <f>M1966&amp;" - "&amp;L1966&amp;" - "&amp;J1966&amp;" - "&amp;K1966</f>
        <v>0 - Div - Mt - 112414</v>
      </c>
      <c r="AG1966" s="13">
        <f>-AG1965</f>
        <v>0</v>
      </c>
      <c r="AI1966" t="str">
        <f t="shared" si="148"/>
        <v>Dividend from 0 - Mt - 112414</v>
      </c>
      <c r="AK1966" s="17"/>
      <c r="AL1966" s="17"/>
      <c r="AM1966" s="17"/>
      <c r="AN1966" s="17"/>
      <c r="AO1966" s="17"/>
      <c r="AP1966" s="17"/>
    </row>
    <row r="1967" spans="1:42" hidden="1" x14ac:dyDescent="0.35">
      <c r="A1967" t="s">
        <v>845</v>
      </c>
      <c r="B1967" t="s">
        <v>64</v>
      </c>
      <c r="C1967" t="s">
        <v>12</v>
      </c>
      <c r="D1967">
        <v>112414</v>
      </c>
      <c r="F1967" s="7">
        <v>43021</v>
      </c>
      <c r="G1967" t="s">
        <v>102</v>
      </c>
      <c r="H1967">
        <v>0</v>
      </c>
      <c r="J1967" t="s">
        <v>12</v>
      </c>
      <c r="K1967">
        <v>112414</v>
      </c>
      <c r="L1967" t="s">
        <v>15</v>
      </c>
      <c r="M1967" t="s">
        <v>64</v>
      </c>
      <c r="N1967" s="12" t="s">
        <v>249</v>
      </c>
      <c r="R1967" s="13" t="e">
        <f>ROUND(IF(K1967=112414,W1967,IF(K1967=22115,X1967,Y1967))*AP1967,2)</f>
        <v>#VALUE!</v>
      </c>
      <c r="S1967" t="e">
        <f t="shared" si="147"/>
        <v>#VALUE!</v>
      </c>
      <c r="T1967"/>
      <c r="U1967"/>
      <c r="V1967" t="e">
        <f>SUMPRODUCT(--($D$2:M1966=M1967), --($B$2:K1966=52815),$H$2:Q1966)</f>
        <v>#VALUE!</v>
      </c>
      <c r="W1967" s="15" t="e">
        <f>T1967/S1967</f>
        <v>#VALUE!</v>
      </c>
      <c r="X1967" s="15" t="e">
        <f>U1967/S1967</f>
        <v>#VALUE!</v>
      </c>
      <c r="Y1967" s="15" t="e">
        <f>V1967/S1967</f>
        <v>#VALUE!</v>
      </c>
      <c r="Z1967" t="s">
        <v>243</v>
      </c>
      <c r="AB1967" t="s">
        <v>244</v>
      </c>
      <c r="AC1967" s="7">
        <v>43021</v>
      </c>
      <c r="AD1967" t="s">
        <v>102</v>
      </c>
      <c r="AF1967" t="str">
        <f>"Cash From "&amp;AI1967</f>
        <v>Cash From Dividend from CPLA - Mt - 112414</v>
      </c>
      <c r="AG1967" s="13" t="e">
        <f>R1967</f>
        <v>#VALUE!</v>
      </c>
      <c r="AI1967" t="str">
        <f t="shared" si="148"/>
        <v>Dividend from CPLA - Mt - 112414</v>
      </c>
      <c r="AK1967" s="51"/>
      <c r="AL1967" s="47"/>
      <c r="AM1967" s="48"/>
      <c r="AN1967" s="48"/>
      <c r="AO1967" s="49"/>
      <c r="AP1967" s="52">
        <v>2.58</v>
      </c>
    </row>
    <row r="1968" spans="1:42" hidden="1" x14ac:dyDescent="0.35">
      <c r="A1968" t="s">
        <v>983</v>
      </c>
      <c r="B1968" t="s">
        <v>985</v>
      </c>
      <c r="C1968" t="s">
        <v>13</v>
      </c>
      <c r="F1968" s="7">
        <v>43409</v>
      </c>
      <c r="G1968" t="s">
        <v>210</v>
      </c>
      <c r="H1968">
        <v>0.1</v>
      </c>
    </row>
    <row r="1969" spans="1:8" hidden="1" x14ac:dyDescent="0.35">
      <c r="A1969" t="s">
        <v>983</v>
      </c>
      <c r="B1969" t="s">
        <v>985</v>
      </c>
      <c r="C1969" t="s">
        <v>13</v>
      </c>
      <c r="F1969" s="7">
        <v>43409</v>
      </c>
      <c r="G1969" t="s">
        <v>943</v>
      </c>
      <c r="H1969">
        <v>-0.1</v>
      </c>
    </row>
    <row r="1970" spans="1:8" hidden="1" x14ac:dyDescent="0.35">
      <c r="A1970" t="s">
        <v>845</v>
      </c>
      <c r="B1970" t="s">
        <v>984</v>
      </c>
      <c r="C1970" t="s">
        <v>13</v>
      </c>
      <c r="F1970" s="7">
        <v>43408</v>
      </c>
      <c r="G1970" t="s">
        <v>210</v>
      </c>
      <c r="H1970">
        <v>0.87</v>
      </c>
    </row>
    <row r="1971" spans="1:8" hidden="1" x14ac:dyDescent="0.35">
      <c r="A1971" t="s">
        <v>845</v>
      </c>
      <c r="B1971" t="s">
        <v>984</v>
      </c>
      <c r="C1971" t="s">
        <v>13</v>
      </c>
      <c r="F1971" s="7">
        <v>43408</v>
      </c>
      <c r="G1971" t="s">
        <v>587</v>
      </c>
      <c r="H1971">
        <v>-0.87</v>
      </c>
    </row>
    <row r="1972" spans="1:8" hidden="1" x14ac:dyDescent="0.35">
      <c r="A1972" t="s">
        <v>845</v>
      </c>
      <c r="B1972" t="s">
        <v>982</v>
      </c>
      <c r="C1972" t="s">
        <v>13</v>
      </c>
      <c r="F1972" s="7">
        <v>43403</v>
      </c>
      <c r="G1972" t="s">
        <v>210</v>
      </c>
      <c r="H1972">
        <v>4</v>
      </c>
    </row>
    <row r="1973" spans="1:8" hidden="1" x14ac:dyDescent="0.35">
      <c r="A1973" t="s">
        <v>845</v>
      </c>
      <c r="B1973" t="s">
        <v>982</v>
      </c>
      <c r="C1973" t="s">
        <v>13</v>
      </c>
      <c r="F1973" s="7">
        <v>43403</v>
      </c>
      <c r="G1973" t="s">
        <v>587</v>
      </c>
      <c r="H1973">
        <v>-4</v>
      </c>
    </row>
    <row r="1974" spans="1:8" hidden="1" x14ac:dyDescent="0.35">
      <c r="A1974" t="s">
        <v>317</v>
      </c>
      <c r="B1974" t="s">
        <v>985</v>
      </c>
      <c r="C1974" t="s">
        <v>13</v>
      </c>
      <c r="F1974" s="7">
        <v>43399</v>
      </c>
      <c r="G1974" t="s">
        <v>101</v>
      </c>
      <c r="H1974">
        <v>21.95</v>
      </c>
    </row>
    <row r="1975" spans="1:8" hidden="1" x14ac:dyDescent="0.35">
      <c r="A1975" t="s">
        <v>317</v>
      </c>
      <c r="B1975" t="s">
        <v>985</v>
      </c>
      <c r="C1975" t="s">
        <v>13</v>
      </c>
      <c r="F1975" s="7">
        <v>43399</v>
      </c>
      <c r="G1975" t="s">
        <v>210</v>
      </c>
      <c r="H1975">
        <v>-21.95</v>
      </c>
    </row>
    <row r="1976" spans="1:8" hidden="1" x14ac:dyDescent="0.35">
      <c r="A1976" t="s">
        <v>845</v>
      </c>
      <c r="B1976" t="s">
        <v>982</v>
      </c>
      <c r="C1976" t="s">
        <v>13</v>
      </c>
      <c r="F1976" s="7">
        <v>43398</v>
      </c>
      <c r="G1976" t="s">
        <v>210</v>
      </c>
      <c r="H1976">
        <v>1.75</v>
      </c>
    </row>
    <row r="1977" spans="1:8" hidden="1" x14ac:dyDescent="0.35">
      <c r="A1977" t="s">
        <v>845</v>
      </c>
      <c r="B1977" t="s">
        <v>982</v>
      </c>
      <c r="C1977" t="s">
        <v>13</v>
      </c>
      <c r="F1977" s="7">
        <v>43398</v>
      </c>
      <c r="G1977" t="s">
        <v>587</v>
      </c>
      <c r="H1977">
        <v>-1.75</v>
      </c>
    </row>
    <row r="1978" spans="1:8" hidden="1" x14ac:dyDescent="0.35">
      <c r="A1978" t="s">
        <v>848</v>
      </c>
      <c r="B1978" t="s">
        <v>982</v>
      </c>
      <c r="C1978" t="s">
        <v>13</v>
      </c>
      <c r="D1978">
        <v>102318</v>
      </c>
      <c r="F1978" s="7">
        <v>43396</v>
      </c>
      <c r="G1978" t="s">
        <v>986</v>
      </c>
      <c r="H1978">
        <v>327.08999999999997</v>
      </c>
    </row>
    <row r="1979" spans="1:8" hidden="1" x14ac:dyDescent="0.35">
      <c r="A1979" t="s">
        <v>848</v>
      </c>
      <c r="B1979" t="s">
        <v>982</v>
      </c>
      <c r="C1979" t="s">
        <v>13</v>
      </c>
      <c r="D1979">
        <v>102318</v>
      </c>
      <c r="F1979" s="7">
        <v>43396</v>
      </c>
      <c r="G1979" t="s">
        <v>210</v>
      </c>
      <c r="H1979">
        <v>-327.08999999999997</v>
      </c>
    </row>
    <row r="1980" spans="1:8" hidden="1" x14ac:dyDescent="0.35">
      <c r="A1980" t="s">
        <v>848</v>
      </c>
      <c r="B1980" t="s">
        <v>982</v>
      </c>
      <c r="C1980" t="s">
        <v>13</v>
      </c>
      <c r="D1980">
        <v>102318</v>
      </c>
      <c r="F1980" s="7">
        <v>43396</v>
      </c>
      <c r="G1980" t="s">
        <v>986</v>
      </c>
      <c r="H1980">
        <v>336.59</v>
      </c>
    </row>
    <row r="1981" spans="1:8" hidden="1" x14ac:dyDescent="0.35">
      <c r="A1981" t="s">
        <v>848</v>
      </c>
      <c r="B1981" t="s">
        <v>982</v>
      </c>
      <c r="C1981" t="s">
        <v>13</v>
      </c>
      <c r="D1981">
        <v>102318</v>
      </c>
      <c r="F1981" s="7">
        <v>43396</v>
      </c>
      <c r="G1981" t="s">
        <v>210</v>
      </c>
      <c r="H1981">
        <v>-336.59</v>
      </c>
    </row>
    <row r="1982" spans="1:8" hidden="1" x14ac:dyDescent="0.35">
      <c r="A1982" t="s">
        <v>848</v>
      </c>
      <c r="B1982" t="s">
        <v>982</v>
      </c>
      <c r="C1982" t="s">
        <v>13</v>
      </c>
      <c r="D1982">
        <v>102318</v>
      </c>
      <c r="F1982" s="7">
        <v>43396</v>
      </c>
      <c r="G1982" t="s">
        <v>986</v>
      </c>
      <c r="H1982">
        <v>317.8</v>
      </c>
    </row>
    <row r="1983" spans="1:8" hidden="1" x14ac:dyDescent="0.35">
      <c r="A1983" t="s">
        <v>848</v>
      </c>
      <c r="B1983" t="s">
        <v>982</v>
      </c>
      <c r="C1983" t="s">
        <v>13</v>
      </c>
      <c r="D1983">
        <v>102318</v>
      </c>
      <c r="F1983" s="7">
        <v>43396</v>
      </c>
      <c r="G1983" t="s">
        <v>210</v>
      </c>
      <c r="H1983">
        <v>-317.8</v>
      </c>
    </row>
    <row r="1984" spans="1:8" hidden="1" x14ac:dyDescent="0.35">
      <c r="A1984" t="s">
        <v>848</v>
      </c>
      <c r="B1984" t="s">
        <v>982</v>
      </c>
      <c r="C1984" t="s">
        <v>13</v>
      </c>
      <c r="D1984">
        <v>102318</v>
      </c>
      <c r="F1984" s="7">
        <v>43396</v>
      </c>
      <c r="G1984" t="s">
        <v>986</v>
      </c>
      <c r="H1984">
        <v>1049.1600000000001</v>
      </c>
    </row>
    <row r="1985" spans="1:8" hidden="1" x14ac:dyDescent="0.35">
      <c r="A1985" t="s">
        <v>848</v>
      </c>
      <c r="B1985" t="s">
        <v>982</v>
      </c>
      <c r="C1985" t="s">
        <v>13</v>
      </c>
      <c r="D1985">
        <v>102318</v>
      </c>
      <c r="F1985" s="7">
        <v>43396</v>
      </c>
      <c r="G1985" t="s">
        <v>210</v>
      </c>
      <c r="H1985">
        <v>-1049.1600000000001</v>
      </c>
    </row>
    <row r="1986" spans="1:8" hidden="1" x14ac:dyDescent="0.35">
      <c r="A1986" t="s">
        <v>845</v>
      </c>
      <c r="B1986" t="s">
        <v>982</v>
      </c>
      <c r="C1986" t="s">
        <v>13</v>
      </c>
      <c r="F1986" s="7">
        <v>43391</v>
      </c>
      <c r="G1986" t="s">
        <v>210</v>
      </c>
      <c r="H1986">
        <v>26.22</v>
      </c>
    </row>
    <row r="1987" spans="1:8" hidden="1" x14ac:dyDescent="0.35">
      <c r="A1987" t="s">
        <v>845</v>
      </c>
      <c r="B1987" t="s">
        <v>982</v>
      </c>
      <c r="C1987" t="s">
        <v>13</v>
      </c>
      <c r="F1987" s="7">
        <v>43391</v>
      </c>
      <c r="G1987" t="s">
        <v>587</v>
      </c>
      <c r="H1987">
        <v>-26.22</v>
      </c>
    </row>
    <row r="1988" spans="1:8" hidden="1" x14ac:dyDescent="0.35">
      <c r="B1988" t="s">
        <v>985</v>
      </c>
      <c r="C1988" t="s">
        <v>13</v>
      </c>
      <c r="F1988" s="7">
        <v>43390</v>
      </c>
      <c r="H1988">
        <v>4.67</v>
      </c>
    </row>
    <row r="1989" spans="1:8" hidden="1" x14ac:dyDescent="0.35">
      <c r="B1989" t="s">
        <v>985</v>
      </c>
      <c r="C1989" t="s">
        <v>13</v>
      </c>
      <c r="F1989" s="7">
        <v>43390</v>
      </c>
      <c r="H1989">
        <v>-4.67</v>
      </c>
    </row>
    <row r="1990" spans="1:8" hidden="1" x14ac:dyDescent="0.35">
      <c r="A1990" t="s">
        <v>845</v>
      </c>
      <c r="B1990" t="s">
        <v>982</v>
      </c>
      <c r="C1990" t="s">
        <v>13</v>
      </c>
      <c r="F1990" s="7">
        <v>43384</v>
      </c>
      <c r="G1990" t="s">
        <v>210</v>
      </c>
      <c r="H1990">
        <v>0.9</v>
      </c>
    </row>
    <row r="1991" spans="1:8" hidden="1" x14ac:dyDescent="0.35">
      <c r="A1991" t="s">
        <v>845</v>
      </c>
      <c r="B1991" t="s">
        <v>982</v>
      </c>
      <c r="C1991" t="s">
        <v>13</v>
      </c>
      <c r="F1991" s="7">
        <v>43384</v>
      </c>
      <c r="G1991" t="s">
        <v>587</v>
      </c>
      <c r="H1991">
        <v>-0.9</v>
      </c>
    </row>
    <row r="1992" spans="1:8" hidden="1" x14ac:dyDescent="0.35">
      <c r="A1992" t="s">
        <v>983</v>
      </c>
      <c r="B1992" t="s">
        <v>985</v>
      </c>
      <c r="C1992" t="s">
        <v>13</v>
      </c>
      <c r="F1992" s="7">
        <v>43382</v>
      </c>
      <c r="G1992" t="s">
        <v>210</v>
      </c>
      <c r="H1992">
        <v>0.31</v>
      </c>
    </row>
    <row r="1993" spans="1:8" hidden="1" x14ac:dyDescent="0.35">
      <c r="A1993" t="s">
        <v>983</v>
      </c>
      <c r="B1993" t="s">
        <v>985</v>
      </c>
      <c r="C1993" t="s">
        <v>13</v>
      </c>
      <c r="F1993" s="7">
        <v>43382</v>
      </c>
      <c r="G1993" t="s">
        <v>943</v>
      </c>
      <c r="H1993">
        <v>-0.31</v>
      </c>
    </row>
    <row r="1994" spans="1:8" hidden="1" x14ac:dyDescent="0.35">
      <c r="A1994" t="s">
        <v>845</v>
      </c>
      <c r="B1994" t="s">
        <v>982</v>
      </c>
      <c r="C1994" t="s">
        <v>13</v>
      </c>
      <c r="F1994" s="7">
        <v>43381</v>
      </c>
      <c r="G1994" t="s">
        <v>210</v>
      </c>
      <c r="H1994">
        <v>0.97</v>
      </c>
    </row>
    <row r="1995" spans="1:8" hidden="1" x14ac:dyDescent="0.35">
      <c r="A1995" t="s">
        <v>845</v>
      </c>
      <c r="B1995" t="s">
        <v>982</v>
      </c>
      <c r="C1995" t="s">
        <v>13</v>
      </c>
      <c r="F1995" s="7">
        <v>43381</v>
      </c>
      <c r="G1995" t="s">
        <v>587</v>
      </c>
      <c r="H1995">
        <v>-0.97</v>
      </c>
    </row>
    <row r="1996" spans="1:8" hidden="1" x14ac:dyDescent="0.35">
      <c r="A1996" t="s">
        <v>845</v>
      </c>
      <c r="B1996" t="s">
        <v>982</v>
      </c>
      <c r="C1996" t="s">
        <v>13</v>
      </c>
      <c r="F1996" s="7">
        <v>43377</v>
      </c>
      <c r="G1996" t="s">
        <v>210</v>
      </c>
      <c r="H1996">
        <v>5.67</v>
      </c>
    </row>
    <row r="1997" spans="1:8" hidden="1" x14ac:dyDescent="0.35">
      <c r="A1997" t="s">
        <v>845</v>
      </c>
      <c r="B1997" t="s">
        <v>982</v>
      </c>
      <c r="C1997" t="s">
        <v>13</v>
      </c>
      <c r="F1997" s="7">
        <v>43377</v>
      </c>
      <c r="G1997" t="s">
        <v>587</v>
      </c>
      <c r="H1997">
        <v>-5.67</v>
      </c>
    </row>
    <row r="1998" spans="1:8" hidden="1" x14ac:dyDescent="0.35">
      <c r="A1998" t="s">
        <v>246</v>
      </c>
      <c r="B1998" t="s">
        <v>985</v>
      </c>
      <c r="C1998" t="s">
        <v>13</v>
      </c>
      <c r="F1998" s="7">
        <v>43377</v>
      </c>
      <c r="G1998" t="s">
        <v>210</v>
      </c>
      <c r="H1998">
        <v>2000</v>
      </c>
    </row>
    <row r="1999" spans="1:8" hidden="1" x14ac:dyDescent="0.35">
      <c r="A1999" t="s">
        <v>246</v>
      </c>
      <c r="B1999" t="s">
        <v>985</v>
      </c>
      <c r="C1999" t="s">
        <v>13</v>
      </c>
      <c r="F1999" s="7">
        <v>43377</v>
      </c>
      <c r="G1999" t="s">
        <v>101</v>
      </c>
      <c r="H1999">
        <v>-2000</v>
      </c>
    </row>
    <row r="2000" spans="1:8" hidden="1" x14ac:dyDescent="0.35">
      <c r="A2000" t="s">
        <v>845</v>
      </c>
      <c r="B2000" t="s">
        <v>982</v>
      </c>
      <c r="C2000" t="s">
        <v>13</v>
      </c>
      <c r="F2000" s="7">
        <v>43376</v>
      </c>
      <c r="G2000" t="s">
        <v>210</v>
      </c>
      <c r="H2000">
        <v>0.8</v>
      </c>
    </row>
    <row r="2001" spans="1:8" hidden="1" x14ac:dyDescent="0.35">
      <c r="A2001" t="s">
        <v>845</v>
      </c>
      <c r="B2001" t="s">
        <v>982</v>
      </c>
      <c r="C2001" t="s">
        <v>13</v>
      </c>
      <c r="F2001" s="7">
        <v>43376</v>
      </c>
      <c r="G2001" t="s">
        <v>587</v>
      </c>
      <c r="H2001">
        <v>-0.8</v>
      </c>
    </row>
    <row r="2002" spans="1:8" hidden="1" x14ac:dyDescent="0.35">
      <c r="A2002" t="s">
        <v>845</v>
      </c>
      <c r="B2002" t="s">
        <v>982</v>
      </c>
      <c r="C2002" t="s">
        <v>13</v>
      </c>
      <c r="F2002" s="7">
        <v>43376</v>
      </c>
      <c r="G2002" t="s">
        <v>210</v>
      </c>
      <c r="H2002">
        <v>5.44</v>
      </c>
    </row>
    <row r="2003" spans="1:8" hidden="1" x14ac:dyDescent="0.35">
      <c r="A2003" t="s">
        <v>845</v>
      </c>
      <c r="B2003" t="s">
        <v>982</v>
      </c>
      <c r="C2003" t="s">
        <v>13</v>
      </c>
      <c r="F2003" s="7">
        <v>43376</v>
      </c>
      <c r="G2003" t="s">
        <v>587</v>
      </c>
      <c r="H2003">
        <v>-5.44</v>
      </c>
    </row>
    <row r="2004" spans="1:8" hidden="1" x14ac:dyDescent="0.35">
      <c r="A2004" t="s">
        <v>845</v>
      </c>
      <c r="B2004" t="s">
        <v>982</v>
      </c>
      <c r="C2004" t="s">
        <v>13</v>
      </c>
      <c r="F2004" s="7">
        <v>43376</v>
      </c>
      <c r="G2004" t="s">
        <v>210</v>
      </c>
      <c r="H2004">
        <v>2.5099999999999998</v>
      </c>
    </row>
    <row r="2005" spans="1:8" hidden="1" x14ac:dyDescent="0.35">
      <c r="A2005" t="s">
        <v>845</v>
      </c>
      <c r="B2005" t="s">
        <v>982</v>
      </c>
      <c r="C2005" t="s">
        <v>13</v>
      </c>
      <c r="F2005" s="7">
        <v>43376</v>
      </c>
      <c r="G2005" t="s">
        <v>587</v>
      </c>
      <c r="H2005">
        <v>-2.5099999999999998</v>
      </c>
    </row>
    <row r="2006" spans="1:8" hidden="1" x14ac:dyDescent="0.35">
      <c r="A2006" t="s">
        <v>845</v>
      </c>
      <c r="B2006" t="s">
        <v>982</v>
      </c>
      <c r="C2006" t="s">
        <v>13</v>
      </c>
      <c r="F2006" s="7">
        <v>43374</v>
      </c>
      <c r="G2006" t="s">
        <v>210</v>
      </c>
      <c r="H2006">
        <v>2.4</v>
      </c>
    </row>
    <row r="2007" spans="1:8" hidden="1" x14ac:dyDescent="0.35">
      <c r="A2007" t="s">
        <v>845</v>
      </c>
      <c r="B2007" t="s">
        <v>982</v>
      </c>
      <c r="C2007" t="s">
        <v>13</v>
      </c>
      <c r="F2007" s="7">
        <v>43374</v>
      </c>
      <c r="G2007" t="s">
        <v>587</v>
      </c>
      <c r="H2007">
        <v>-2.4</v>
      </c>
    </row>
    <row r="2008" spans="1:8" hidden="1" x14ac:dyDescent="0.35">
      <c r="A2008" t="s">
        <v>845</v>
      </c>
      <c r="B2008" t="s">
        <v>982</v>
      </c>
      <c r="C2008" t="s">
        <v>13</v>
      </c>
      <c r="F2008" s="7">
        <v>43362</v>
      </c>
      <c r="G2008" t="s">
        <v>210</v>
      </c>
      <c r="H2008">
        <v>1.84</v>
      </c>
    </row>
    <row r="2009" spans="1:8" hidden="1" x14ac:dyDescent="0.35">
      <c r="A2009" t="s">
        <v>845</v>
      </c>
      <c r="B2009" t="s">
        <v>982</v>
      </c>
      <c r="C2009" t="s">
        <v>13</v>
      </c>
      <c r="F2009" s="7">
        <v>43362</v>
      </c>
      <c r="G2009" t="s">
        <v>587</v>
      </c>
      <c r="H2009">
        <v>-1.84</v>
      </c>
    </row>
    <row r="2010" spans="1:8" hidden="1" x14ac:dyDescent="0.35">
      <c r="A2010" t="s">
        <v>317</v>
      </c>
      <c r="B2010" t="s">
        <v>985</v>
      </c>
      <c r="C2010" t="s">
        <v>13</v>
      </c>
      <c r="F2010" s="7">
        <v>43362</v>
      </c>
      <c r="G2010" t="s">
        <v>101</v>
      </c>
      <c r="H2010">
        <v>93.42</v>
      </c>
    </row>
    <row r="2011" spans="1:8" hidden="1" x14ac:dyDescent="0.35">
      <c r="A2011" t="s">
        <v>317</v>
      </c>
      <c r="B2011" t="s">
        <v>985</v>
      </c>
      <c r="C2011" t="s">
        <v>13</v>
      </c>
      <c r="F2011" s="7">
        <v>43362</v>
      </c>
      <c r="G2011" t="s">
        <v>210</v>
      </c>
      <c r="H2011">
        <v>-93.42</v>
      </c>
    </row>
    <row r="2012" spans="1:8" hidden="1" x14ac:dyDescent="0.35">
      <c r="A2012" t="s">
        <v>845</v>
      </c>
      <c r="B2012" t="s">
        <v>982</v>
      </c>
      <c r="C2012" t="s">
        <v>13</v>
      </c>
      <c r="F2012" s="7">
        <v>43361</v>
      </c>
      <c r="G2012" t="s">
        <v>210</v>
      </c>
      <c r="H2012">
        <v>5.67</v>
      </c>
    </row>
    <row r="2013" spans="1:8" hidden="1" x14ac:dyDescent="0.35">
      <c r="A2013" t="s">
        <v>845</v>
      </c>
      <c r="B2013" t="s">
        <v>982</v>
      </c>
      <c r="C2013" t="s">
        <v>13</v>
      </c>
      <c r="F2013" s="7">
        <v>43361</v>
      </c>
      <c r="G2013" t="s">
        <v>587</v>
      </c>
      <c r="H2013">
        <v>-5.67</v>
      </c>
    </row>
    <row r="2014" spans="1:8" hidden="1" x14ac:dyDescent="0.35">
      <c r="A2014" t="s">
        <v>317</v>
      </c>
      <c r="B2014" t="s">
        <v>985</v>
      </c>
      <c r="C2014" t="s">
        <v>13</v>
      </c>
      <c r="F2014" s="7">
        <v>43361</v>
      </c>
      <c r="G2014" t="s">
        <v>101</v>
      </c>
      <c r="H2014">
        <v>237.44</v>
      </c>
    </row>
    <row r="2015" spans="1:8" hidden="1" x14ac:dyDescent="0.35">
      <c r="A2015" t="s">
        <v>317</v>
      </c>
      <c r="B2015" t="s">
        <v>985</v>
      </c>
      <c r="C2015" t="s">
        <v>13</v>
      </c>
      <c r="F2015" s="7">
        <v>43361</v>
      </c>
      <c r="G2015" t="s">
        <v>210</v>
      </c>
      <c r="H2015">
        <v>-237.44</v>
      </c>
    </row>
    <row r="2016" spans="1:8" hidden="1" x14ac:dyDescent="0.35">
      <c r="A2016" t="s">
        <v>848</v>
      </c>
      <c r="B2016" t="s">
        <v>982</v>
      </c>
      <c r="C2016" t="s">
        <v>13</v>
      </c>
      <c r="D2016">
        <v>91218</v>
      </c>
      <c r="F2016" s="7">
        <v>43355</v>
      </c>
      <c r="G2016" t="s">
        <v>987</v>
      </c>
      <c r="H2016">
        <v>688.78</v>
      </c>
    </row>
    <row r="2017" spans="1:8" hidden="1" x14ac:dyDescent="0.35">
      <c r="A2017" t="s">
        <v>848</v>
      </c>
      <c r="B2017" t="s">
        <v>982</v>
      </c>
      <c r="C2017" t="s">
        <v>13</v>
      </c>
      <c r="D2017">
        <v>91218</v>
      </c>
      <c r="F2017" s="7">
        <v>43355</v>
      </c>
      <c r="G2017" t="s">
        <v>210</v>
      </c>
      <c r="H2017">
        <v>-688.78</v>
      </c>
    </row>
    <row r="2018" spans="1:8" hidden="1" x14ac:dyDescent="0.35">
      <c r="A2018" t="s">
        <v>848</v>
      </c>
      <c r="B2018" t="s">
        <v>982</v>
      </c>
      <c r="C2018" t="s">
        <v>13</v>
      </c>
      <c r="D2018">
        <v>91218</v>
      </c>
      <c r="F2018" s="7">
        <v>43355</v>
      </c>
      <c r="G2018" t="s">
        <v>987</v>
      </c>
      <c r="H2018">
        <v>667.48</v>
      </c>
    </row>
    <row r="2019" spans="1:8" hidden="1" x14ac:dyDescent="0.35">
      <c r="A2019" t="s">
        <v>848</v>
      </c>
      <c r="B2019" t="s">
        <v>982</v>
      </c>
      <c r="C2019" t="s">
        <v>13</v>
      </c>
      <c r="D2019">
        <v>91218</v>
      </c>
      <c r="F2019" s="7">
        <v>43355</v>
      </c>
      <c r="G2019" t="s">
        <v>210</v>
      </c>
      <c r="H2019">
        <v>-667.48</v>
      </c>
    </row>
    <row r="2020" spans="1:8" hidden="1" x14ac:dyDescent="0.35">
      <c r="A2020" t="s">
        <v>848</v>
      </c>
      <c r="B2020" t="s">
        <v>982</v>
      </c>
      <c r="C2020" t="s">
        <v>13</v>
      </c>
      <c r="D2020">
        <v>91218</v>
      </c>
      <c r="F2020" s="7">
        <v>43355</v>
      </c>
      <c r="G2020" t="s">
        <v>987</v>
      </c>
      <c r="H2020">
        <v>676.74</v>
      </c>
    </row>
    <row r="2021" spans="1:8" hidden="1" x14ac:dyDescent="0.35">
      <c r="A2021" t="s">
        <v>848</v>
      </c>
      <c r="B2021" t="s">
        <v>982</v>
      </c>
      <c r="C2021" t="s">
        <v>13</v>
      </c>
      <c r="D2021">
        <v>91218</v>
      </c>
      <c r="F2021" s="7">
        <v>43355</v>
      </c>
      <c r="G2021" t="s">
        <v>210</v>
      </c>
      <c r="H2021">
        <v>-676.74</v>
      </c>
    </row>
    <row r="2022" spans="1:8" hidden="1" x14ac:dyDescent="0.35">
      <c r="A2022" t="s">
        <v>983</v>
      </c>
      <c r="B2022" t="s">
        <v>985</v>
      </c>
      <c r="C2022" t="s">
        <v>13</v>
      </c>
      <c r="F2022" s="7">
        <v>43353</v>
      </c>
      <c r="G2022" t="s">
        <v>210</v>
      </c>
      <c r="H2022">
        <v>0.1</v>
      </c>
    </row>
    <row r="2023" spans="1:8" hidden="1" x14ac:dyDescent="0.35">
      <c r="A2023" t="s">
        <v>983</v>
      </c>
      <c r="B2023" t="s">
        <v>985</v>
      </c>
      <c r="C2023" t="s">
        <v>13</v>
      </c>
      <c r="F2023" s="7">
        <v>43353</v>
      </c>
      <c r="G2023" t="s">
        <v>943</v>
      </c>
      <c r="H2023">
        <v>-0.1</v>
      </c>
    </row>
    <row r="2024" spans="1:8" hidden="1" x14ac:dyDescent="0.35">
      <c r="A2024" t="s">
        <v>845</v>
      </c>
      <c r="B2024" t="s">
        <v>982</v>
      </c>
      <c r="C2024" t="s">
        <v>13</v>
      </c>
      <c r="F2024" s="7">
        <v>43350</v>
      </c>
      <c r="G2024" t="s">
        <v>210</v>
      </c>
      <c r="H2024">
        <v>2</v>
      </c>
    </row>
    <row r="2025" spans="1:8" hidden="1" x14ac:dyDescent="0.35">
      <c r="A2025" t="s">
        <v>845</v>
      </c>
      <c r="B2025" t="s">
        <v>982</v>
      </c>
      <c r="C2025" t="s">
        <v>13</v>
      </c>
      <c r="F2025" s="7">
        <v>43350</v>
      </c>
      <c r="G2025" t="s">
        <v>587</v>
      </c>
      <c r="H2025">
        <v>-2</v>
      </c>
    </row>
    <row r="2026" spans="1:8" hidden="1" x14ac:dyDescent="0.35">
      <c r="A2026" t="s">
        <v>845</v>
      </c>
      <c r="B2026" t="s">
        <v>982</v>
      </c>
      <c r="C2026" t="s">
        <v>13</v>
      </c>
      <c r="F2026" s="7">
        <v>43349</v>
      </c>
      <c r="G2026" t="s">
        <v>210</v>
      </c>
      <c r="H2026">
        <v>1.4</v>
      </c>
    </row>
    <row r="2027" spans="1:8" hidden="1" x14ac:dyDescent="0.35">
      <c r="A2027" t="s">
        <v>845</v>
      </c>
      <c r="B2027" t="s">
        <v>982</v>
      </c>
      <c r="C2027" t="s">
        <v>13</v>
      </c>
      <c r="F2027" s="7">
        <v>43349</v>
      </c>
      <c r="G2027" t="s">
        <v>587</v>
      </c>
      <c r="H2027">
        <v>-1.4</v>
      </c>
    </row>
    <row r="2028" spans="1:8" hidden="1" x14ac:dyDescent="0.35">
      <c r="A2028" t="s">
        <v>845</v>
      </c>
      <c r="B2028" t="s">
        <v>982</v>
      </c>
      <c r="C2028" t="s">
        <v>13</v>
      </c>
      <c r="F2028" s="7">
        <v>43347</v>
      </c>
      <c r="G2028" t="s">
        <v>210</v>
      </c>
      <c r="H2028">
        <v>1.52</v>
      </c>
    </row>
    <row r="2029" spans="1:8" hidden="1" x14ac:dyDescent="0.35">
      <c r="A2029" t="s">
        <v>845</v>
      </c>
      <c r="B2029" t="s">
        <v>982</v>
      </c>
      <c r="C2029" t="s">
        <v>13</v>
      </c>
      <c r="F2029" s="7">
        <v>43347</v>
      </c>
      <c r="G2029" t="s">
        <v>587</v>
      </c>
      <c r="H2029">
        <v>-1.52</v>
      </c>
    </row>
    <row r="2030" spans="1:8" hidden="1" x14ac:dyDescent="0.35">
      <c r="A2030" t="s">
        <v>845</v>
      </c>
      <c r="B2030" t="s">
        <v>982</v>
      </c>
      <c r="C2030" t="s">
        <v>13</v>
      </c>
      <c r="F2030" s="7">
        <v>43341</v>
      </c>
      <c r="G2030" t="s">
        <v>210</v>
      </c>
      <c r="H2030">
        <v>9.31</v>
      </c>
    </row>
    <row r="2031" spans="1:8" hidden="1" x14ac:dyDescent="0.35">
      <c r="A2031" t="s">
        <v>845</v>
      </c>
      <c r="B2031" t="s">
        <v>982</v>
      </c>
      <c r="C2031" t="s">
        <v>13</v>
      </c>
      <c r="F2031" s="7">
        <v>43341</v>
      </c>
      <c r="G2031" t="s">
        <v>587</v>
      </c>
      <c r="H2031">
        <v>-9.31</v>
      </c>
    </row>
    <row r="2032" spans="1:8" hidden="1" x14ac:dyDescent="0.35">
      <c r="A2032" t="s">
        <v>845</v>
      </c>
      <c r="B2032" t="s">
        <v>982</v>
      </c>
      <c r="C2032" t="s">
        <v>13</v>
      </c>
      <c r="F2032" s="7">
        <v>43336</v>
      </c>
      <c r="G2032" t="s">
        <v>210</v>
      </c>
      <c r="H2032">
        <v>2.4</v>
      </c>
    </row>
    <row r="2033" spans="1:8" hidden="1" x14ac:dyDescent="0.35">
      <c r="A2033" t="s">
        <v>845</v>
      </c>
      <c r="B2033" t="s">
        <v>982</v>
      </c>
      <c r="C2033" t="s">
        <v>13</v>
      </c>
      <c r="F2033" s="7">
        <v>43336</v>
      </c>
      <c r="G2033" t="s">
        <v>587</v>
      </c>
      <c r="H2033">
        <v>-2.4</v>
      </c>
    </row>
    <row r="2034" spans="1:8" hidden="1" x14ac:dyDescent="0.35">
      <c r="A2034" t="s">
        <v>845</v>
      </c>
      <c r="B2034" t="s">
        <v>982</v>
      </c>
      <c r="C2034" t="s">
        <v>13</v>
      </c>
      <c r="F2034" s="7">
        <v>43333</v>
      </c>
      <c r="G2034" t="s">
        <v>210</v>
      </c>
      <c r="H2034">
        <v>1.4</v>
      </c>
    </row>
    <row r="2035" spans="1:8" hidden="1" x14ac:dyDescent="0.35">
      <c r="A2035" t="s">
        <v>845</v>
      </c>
      <c r="B2035" t="s">
        <v>982</v>
      </c>
      <c r="C2035" t="s">
        <v>13</v>
      </c>
      <c r="F2035" s="7">
        <v>43333</v>
      </c>
      <c r="G2035" t="s">
        <v>587</v>
      </c>
      <c r="H2035">
        <v>-1.4</v>
      </c>
    </row>
    <row r="2036" spans="1:8" hidden="1" x14ac:dyDescent="0.35">
      <c r="A2036" t="s">
        <v>246</v>
      </c>
      <c r="B2036" t="s">
        <v>985</v>
      </c>
      <c r="C2036" t="s">
        <v>13</v>
      </c>
      <c r="F2036" s="7">
        <v>43332</v>
      </c>
      <c r="G2036" t="s">
        <v>210</v>
      </c>
      <c r="H2036">
        <v>2000</v>
      </c>
    </row>
    <row r="2037" spans="1:8" hidden="1" x14ac:dyDescent="0.35">
      <c r="A2037" t="s">
        <v>246</v>
      </c>
      <c r="B2037" t="s">
        <v>985</v>
      </c>
      <c r="C2037" t="s">
        <v>13</v>
      </c>
      <c r="F2037" s="7">
        <v>43332</v>
      </c>
      <c r="G2037" t="s">
        <v>101</v>
      </c>
      <c r="H2037">
        <v>-2000</v>
      </c>
    </row>
    <row r="2038" spans="1:8" hidden="1" x14ac:dyDescent="0.35">
      <c r="A2038" t="s">
        <v>845</v>
      </c>
      <c r="B2038" t="s">
        <v>982</v>
      </c>
      <c r="C2038" t="s">
        <v>13</v>
      </c>
      <c r="F2038" s="7">
        <v>43328</v>
      </c>
      <c r="G2038" t="s">
        <v>210</v>
      </c>
      <c r="H2038">
        <v>1.46</v>
      </c>
    </row>
    <row r="2039" spans="1:8" hidden="1" x14ac:dyDescent="0.35">
      <c r="A2039" t="s">
        <v>845</v>
      </c>
      <c r="B2039" t="s">
        <v>982</v>
      </c>
      <c r="C2039" t="s">
        <v>13</v>
      </c>
      <c r="F2039" s="7">
        <v>43328</v>
      </c>
      <c r="G2039" t="s">
        <v>587</v>
      </c>
      <c r="H2039">
        <v>-1.46</v>
      </c>
    </row>
    <row r="2040" spans="1:8" hidden="1" x14ac:dyDescent="0.35">
      <c r="A2040" t="s">
        <v>983</v>
      </c>
      <c r="B2040" t="s">
        <v>985</v>
      </c>
      <c r="C2040" t="s">
        <v>13</v>
      </c>
      <c r="F2040" s="7">
        <v>43318</v>
      </c>
      <c r="G2040" t="s">
        <v>210</v>
      </c>
      <c r="H2040">
        <v>0.1</v>
      </c>
    </row>
    <row r="2041" spans="1:8" hidden="1" x14ac:dyDescent="0.35">
      <c r="A2041" t="s">
        <v>983</v>
      </c>
      <c r="B2041" t="s">
        <v>985</v>
      </c>
      <c r="C2041" t="s">
        <v>13</v>
      </c>
      <c r="F2041" s="7">
        <v>43318</v>
      </c>
      <c r="G2041" t="s">
        <v>943</v>
      </c>
      <c r="H2041">
        <v>-0.1</v>
      </c>
    </row>
    <row r="2042" spans="1:8" hidden="1" x14ac:dyDescent="0.35">
      <c r="A2042" t="s">
        <v>317</v>
      </c>
      <c r="B2042" t="s">
        <v>985</v>
      </c>
      <c r="C2042" t="s">
        <v>13</v>
      </c>
      <c r="F2042" s="7">
        <v>43314</v>
      </c>
      <c r="G2042" t="s">
        <v>101</v>
      </c>
      <c r="H2042">
        <v>28.49</v>
      </c>
    </row>
    <row r="2043" spans="1:8" hidden="1" x14ac:dyDescent="0.35">
      <c r="A2043" t="s">
        <v>317</v>
      </c>
      <c r="B2043" t="s">
        <v>985</v>
      </c>
      <c r="C2043" t="s">
        <v>13</v>
      </c>
      <c r="F2043" s="7">
        <v>43314</v>
      </c>
      <c r="G2043" t="s">
        <v>210</v>
      </c>
      <c r="H2043">
        <v>-28.49</v>
      </c>
    </row>
    <row r="2044" spans="1:8" hidden="1" x14ac:dyDescent="0.35">
      <c r="A2044" t="s">
        <v>845</v>
      </c>
      <c r="B2044" t="s">
        <v>982</v>
      </c>
      <c r="C2044" t="s">
        <v>13</v>
      </c>
      <c r="F2044" s="7">
        <v>43308</v>
      </c>
      <c r="G2044" t="s">
        <v>210</v>
      </c>
      <c r="H2044">
        <v>1.75</v>
      </c>
    </row>
    <row r="2045" spans="1:8" hidden="1" x14ac:dyDescent="0.35">
      <c r="A2045" t="s">
        <v>845</v>
      </c>
      <c r="B2045" t="s">
        <v>982</v>
      </c>
      <c r="C2045" t="s">
        <v>13</v>
      </c>
      <c r="F2045" s="7">
        <v>43308</v>
      </c>
      <c r="G2045" t="s">
        <v>587</v>
      </c>
      <c r="H2045">
        <v>-1.75</v>
      </c>
    </row>
    <row r="2046" spans="1:8" hidden="1" x14ac:dyDescent="0.35">
      <c r="A2046" t="s">
        <v>845</v>
      </c>
      <c r="B2046" t="s">
        <v>982</v>
      </c>
      <c r="C2046" t="s">
        <v>13</v>
      </c>
      <c r="F2046" s="7">
        <v>43301</v>
      </c>
      <c r="G2046" t="s">
        <v>210</v>
      </c>
      <c r="H2046">
        <v>26.74</v>
      </c>
    </row>
    <row r="2047" spans="1:8" hidden="1" x14ac:dyDescent="0.35">
      <c r="A2047" t="s">
        <v>845</v>
      </c>
      <c r="B2047" t="s">
        <v>982</v>
      </c>
      <c r="C2047" t="s">
        <v>13</v>
      </c>
      <c r="F2047" s="7">
        <v>43301</v>
      </c>
      <c r="G2047" t="s">
        <v>587</v>
      </c>
      <c r="H2047">
        <v>-26.74</v>
      </c>
    </row>
    <row r="2048" spans="1:8" hidden="1" x14ac:dyDescent="0.35">
      <c r="A2048" t="s">
        <v>317</v>
      </c>
      <c r="B2048" t="s">
        <v>985</v>
      </c>
      <c r="C2048" t="s">
        <v>13</v>
      </c>
      <c r="F2048" s="7">
        <v>43300</v>
      </c>
      <c r="G2048" t="s">
        <v>101</v>
      </c>
      <c r="H2048">
        <v>241.26</v>
      </c>
    </row>
    <row r="2049" spans="1:8" hidden="1" x14ac:dyDescent="0.35">
      <c r="A2049" t="s">
        <v>317</v>
      </c>
      <c r="B2049" t="s">
        <v>985</v>
      </c>
      <c r="C2049" t="s">
        <v>13</v>
      </c>
      <c r="F2049" s="7">
        <v>43300</v>
      </c>
      <c r="G2049" t="s">
        <v>210</v>
      </c>
      <c r="H2049">
        <v>-241.26</v>
      </c>
    </row>
    <row r="2050" spans="1:8" hidden="1" x14ac:dyDescent="0.35">
      <c r="A2050" t="s">
        <v>845</v>
      </c>
      <c r="B2050" t="s">
        <v>982</v>
      </c>
      <c r="C2050" t="s">
        <v>13</v>
      </c>
      <c r="F2050" s="7">
        <v>43290</v>
      </c>
      <c r="G2050" t="s">
        <v>210</v>
      </c>
      <c r="H2050">
        <v>0.81</v>
      </c>
    </row>
    <row r="2051" spans="1:8" hidden="1" x14ac:dyDescent="0.35">
      <c r="A2051" t="s">
        <v>845</v>
      </c>
      <c r="B2051" t="s">
        <v>982</v>
      </c>
      <c r="C2051" t="s">
        <v>13</v>
      </c>
      <c r="F2051" s="7">
        <v>43290</v>
      </c>
      <c r="G2051" t="s">
        <v>587</v>
      </c>
      <c r="H2051">
        <v>-0.81</v>
      </c>
    </row>
    <row r="2052" spans="1:8" hidden="1" x14ac:dyDescent="0.35">
      <c r="A2052" t="s">
        <v>845</v>
      </c>
      <c r="B2052" t="s">
        <v>982</v>
      </c>
      <c r="C2052" t="s">
        <v>13</v>
      </c>
      <c r="F2052" s="7">
        <v>43287</v>
      </c>
      <c r="G2052" t="s">
        <v>210</v>
      </c>
      <c r="H2052">
        <v>0.9</v>
      </c>
    </row>
    <row r="2053" spans="1:8" hidden="1" x14ac:dyDescent="0.35">
      <c r="A2053" t="s">
        <v>845</v>
      </c>
      <c r="B2053" t="s">
        <v>982</v>
      </c>
      <c r="C2053" t="s">
        <v>13</v>
      </c>
      <c r="F2053" s="7">
        <v>43287</v>
      </c>
      <c r="G2053" t="s">
        <v>587</v>
      </c>
      <c r="H2053">
        <v>-0.9</v>
      </c>
    </row>
    <row r="2054" spans="1:8" hidden="1" x14ac:dyDescent="0.35">
      <c r="A2054" t="s">
        <v>845</v>
      </c>
      <c r="B2054" t="s">
        <v>982</v>
      </c>
      <c r="C2054" t="s">
        <v>13</v>
      </c>
      <c r="F2054" s="7">
        <v>43287</v>
      </c>
      <c r="G2054" t="s">
        <v>210</v>
      </c>
      <c r="H2054">
        <v>5.67</v>
      </c>
    </row>
    <row r="2055" spans="1:8" hidden="1" x14ac:dyDescent="0.35">
      <c r="A2055" t="s">
        <v>845</v>
      </c>
      <c r="B2055" t="s">
        <v>982</v>
      </c>
      <c r="C2055" t="s">
        <v>13</v>
      </c>
      <c r="F2055" s="7">
        <v>43287</v>
      </c>
      <c r="G2055" t="s">
        <v>587</v>
      </c>
      <c r="H2055">
        <v>-5.67</v>
      </c>
    </row>
    <row r="2056" spans="1:8" hidden="1" x14ac:dyDescent="0.35">
      <c r="A2056" t="s">
        <v>845</v>
      </c>
      <c r="B2056" t="s">
        <v>982</v>
      </c>
      <c r="C2056" t="s">
        <v>13</v>
      </c>
      <c r="F2056" s="7">
        <v>43287</v>
      </c>
      <c r="G2056" t="s">
        <v>210</v>
      </c>
      <c r="H2056">
        <v>5.44</v>
      </c>
    </row>
    <row r="2057" spans="1:8" hidden="1" x14ac:dyDescent="0.35">
      <c r="A2057" t="s">
        <v>845</v>
      </c>
      <c r="B2057" t="s">
        <v>982</v>
      </c>
      <c r="C2057" t="s">
        <v>13</v>
      </c>
      <c r="F2057" s="7">
        <v>43287</v>
      </c>
      <c r="G2057" t="s">
        <v>587</v>
      </c>
      <c r="H2057">
        <v>-5.44</v>
      </c>
    </row>
    <row r="2058" spans="1:8" hidden="1" x14ac:dyDescent="0.35">
      <c r="A2058" t="s">
        <v>845</v>
      </c>
      <c r="B2058" t="s">
        <v>982</v>
      </c>
      <c r="C2058" t="s">
        <v>13</v>
      </c>
      <c r="F2058" s="7">
        <v>43286</v>
      </c>
      <c r="G2058" t="s">
        <v>210</v>
      </c>
      <c r="H2058">
        <v>2.5099999999999998</v>
      </c>
    </row>
    <row r="2059" spans="1:8" hidden="1" x14ac:dyDescent="0.35">
      <c r="A2059" t="s">
        <v>845</v>
      </c>
      <c r="B2059" t="s">
        <v>982</v>
      </c>
      <c r="C2059" t="s">
        <v>13</v>
      </c>
      <c r="F2059" s="7">
        <v>43286</v>
      </c>
      <c r="G2059" t="s">
        <v>587</v>
      </c>
      <c r="H2059">
        <v>-2.5099999999999998</v>
      </c>
    </row>
    <row r="2060" spans="1:8" hidden="1" x14ac:dyDescent="0.35">
      <c r="A2060" t="s">
        <v>845</v>
      </c>
      <c r="B2060" t="s">
        <v>982</v>
      </c>
      <c r="C2060" t="s">
        <v>13</v>
      </c>
      <c r="F2060" s="7">
        <v>43283</v>
      </c>
      <c r="G2060" t="s">
        <v>210</v>
      </c>
      <c r="H2060">
        <v>2.4</v>
      </c>
    </row>
    <row r="2061" spans="1:8" hidden="1" x14ac:dyDescent="0.35">
      <c r="A2061" t="s">
        <v>845</v>
      </c>
      <c r="B2061" t="s">
        <v>982</v>
      </c>
      <c r="C2061" t="s">
        <v>13</v>
      </c>
      <c r="F2061" s="7">
        <v>43283</v>
      </c>
      <c r="G2061" t="s">
        <v>587</v>
      </c>
      <c r="H2061">
        <v>-2.4</v>
      </c>
    </row>
    <row r="2062" spans="1:8" hidden="1" x14ac:dyDescent="0.35">
      <c r="A2062" t="s">
        <v>983</v>
      </c>
      <c r="B2062" t="s">
        <v>985</v>
      </c>
      <c r="C2062" t="s">
        <v>13</v>
      </c>
      <c r="F2062" s="7">
        <v>43283</v>
      </c>
      <c r="G2062" t="s">
        <v>210</v>
      </c>
      <c r="H2062">
        <v>0.5</v>
      </c>
    </row>
    <row r="2063" spans="1:8" hidden="1" x14ac:dyDescent="0.35">
      <c r="A2063" t="s">
        <v>983</v>
      </c>
      <c r="B2063" t="s">
        <v>985</v>
      </c>
      <c r="C2063" t="s">
        <v>13</v>
      </c>
      <c r="F2063" s="7">
        <v>43283</v>
      </c>
      <c r="G2063" t="s">
        <v>943</v>
      </c>
      <c r="H2063">
        <v>-0.5</v>
      </c>
    </row>
    <row r="2064" spans="1:8" hidden="1" x14ac:dyDescent="0.35">
      <c r="A2064" t="s">
        <v>845</v>
      </c>
      <c r="B2064" t="s">
        <v>984</v>
      </c>
      <c r="C2064" t="s">
        <v>13</v>
      </c>
      <c r="F2064" s="7">
        <v>43273</v>
      </c>
      <c r="G2064" t="s">
        <v>210</v>
      </c>
      <c r="H2064">
        <v>0.87</v>
      </c>
    </row>
    <row r="2065" spans="1:8" hidden="1" x14ac:dyDescent="0.35">
      <c r="A2065" t="s">
        <v>845</v>
      </c>
      <c r="B2065" t="s">
        <v>984</v>
      </c>
      <c r="C2065" t="s">
        <v>13</v>
      </c>
      <c r="F2065" s="7">
        <v>43273</v>
      </c>
      <c r="G2065" t="s">
        <v>587</v>
      </c>
      <c r="H2065">
        <v>-0.87</v>
      </c>
    </row>
    <row r="2066" spans="1:8" hidden="1" x14ac:dyDescent="0.35">
      <c r="A2066" t="s">
        <v>845</v>
      </c>
      <c r="B2066" t="s">
        <v>982</v>
      </c>
      <c r="C2066" t="s">
        <v>13</v>
      </c>
      <c r="F2066" s="7">
        <v>43270</v>
      </c>
      <c r="G2066" t="s">
        <v>210</v>
      </c>
      <c r="H2066">
        <v>1.84</v>
      </c>
    </row>
    <row r="2067" spans="1:8" hidden="1" x14ac:dyDescent="0.35">
      <c r="A2067" t="s">
        <v>845</v>
      </c>
      <c r="B2067" t="s">
        <v>982</v>
      </c>
      <c r="C2067" t="s">
        <v>13</v>
      </c>
      <c r="F2067" s="7">
        <v>43270</v>
      </c>
      <c r="G2067" t="s">
        <v>587</v>
      </c>
      <c r="H2067">
        <v>-1.84</v>
      </c>
    </row>
    <row r="2068" spans="1:8" hidden="1" x14ac:dyDescent="0.35">
      <c r="A2068" t="s">
        <v>845</v>
      </c>
      <c r="B2068" t="s">
        <v>982</v>
      </c>
      <c r="C2068" t="s">
        <v>13</v>
      </c>
      <c r="F2068" s="7">
        <v>43269</v>
      </c>
      <c r="G2068" t="s">
        <v>210</v>
      </c>
      <c r="H2068">
        <v>5.67</v>
      </c>
    </row>
    <row r="2069" spans="1:8" hidden="1" x14ac:dyDescent="0.35">
      <c r="A2069" t="s">
        <v>845</v>
      </c>
      <c r="B2069" t="s">
        <v>982</v>
      </c>
      <c r="C2069" t="s">
        <v>13</v>
      </c>
      <c r="F2069" s="7">
        <v>43269</v>
      </c>
      <c r="G2069" t="s">
        <v>587</v>
      </c>
      <c r="H2069">
        <v>-5.67</v>
      </c>
    </row>
    <row r="2070" spans="1:8" hidden="1" x14ac:dyDescent="0.35">
      <c r="A2070" t="s">
        <v>845</v>
      </c>
      <c r="B2070" t="s">
        <v>982</v>
      </c>
      <c r="C2070" t="s">
        <v>13</v>
      </c>
      <c r="F2070" s="7">
        <v>43265</v>
      </c>
      <c r="G2070" t="s">
        <v>210</v>
      </c>
      <c r="H2070">
        <v>1.4</v>
      </c>
    </row>
    <row r="2071" spans="1:8" hidden="1" x14ac:dyDescent="0.35">
      <c r="A2071" t="s">
        <v>845</v>
      </c>
      <c r="B2071" t="s">
        <v>982</v>
      </c>
      <c r="C2071" t="s">
        <v>13</v>
      </c>
      <c r="F2071" s="7">
        <v>43265</v>
      </c>
      <c r="G2071" t="s">
        <v>587</v>
      </c>
      <c r="H2071">
        <v>-1.4</v>
      </c>
    </row>
    <row r="2072" spans="1:8" hidden="1" x14ac:dyDescent="0.35">
      <c r="A2072" t="s">
        <v>317</v>
      </c>
      <c r="B2072" t="s">
        <v>985</v>
      </c>
      <c r="C2072" t="s">
        <v>13</v>
      </c>
      <c r="F2072" s="7">
        <v>43264</v>
      </c>
      <c r="G2072" t="s">
        <v>101</v>
      </c>
      <c r="H2072">
        <v>3428.5</v>
      </c>
    </row>
    <row r="2073" spans="1:8" hidden="1" x14ac:dyDescent="0.35">
      <c r="A2073" t="s">
        <v>317</v>
      </c>
      <c r="B2073" t="s">
        <v>985</v>
      </c>
      <c r="C2073" t="s">
        <v>13</v>
      </c>
      <c r="F2073" s="7">
        <v>43264</v>
      </c>
      <c r="G2073" t="s">
        <v>210</v>
      </c>
      <c r="H2073">
        <v>-3428.5</v>
      </c>
    </row>
    <row r="2074" spans="1:8" hidden="1" x14ac:dyDescent="0.35">
      <c r="A2074" t="s">
        <v>845</v>
      </c>
      <c r="B2074" t="s">
        <v>982</v>
      </c>
      <c r="C2074" t="s">
        <v>13</v>
      </c>
      <c r="F2074" s="7">
        <v>43263</v>
      </c>
      <c r="G2074" t="s">
        <v>210</v>
      </c>
      <c r="H2074">
        <v>2.98</v>
      </c>
    </row>
    <row r="2075" spans="1:8" hidden="1" x14ac:dyDescent="0.35">
      <c r="A2075" t="s">
        <v>845</v>
      </c>
      <c r="B2075" t="s">
        <v>982</v>
      </c>
      <c r="C2075" t="s">
        <v>13</v>
      </c>
      <c r="F2075" s="7">
        <v>43263</v>
      </c>
      <c r="G2075" t="s">
        <v>587</v>
      </c>
      <c r="H2075">
        <v>-2.98</v>
      </c>
    </row>
    <row r="2076" spans="1:8" hidden="1" x14ac:dyDescent="0.35">
      <c r="A2076" t="s">
        <v>983</v>
      </c>
      <c r="B2076" t="s">
        <v>985</v>
      </c>
      <c r="C2076" t="s">
        <v>13</v>
      </c>
      <c r="F2076" s="7">
        <v>43259</v>
      </c>
      <c r="G2076" t="s">
        <v>210</v>
      </c>
      <c r="H2076">
        <v>0.27</v>
      </c>
    </row>
    <row r="2077" spans="1:8" hidden="1" x14ac:dyDescent="0.35">
      <c r="A2077" t="s">
        <v>983</v>
      </c>
      <c r="B2077" t="s">
        <v>985</v>
      </c>
      <c r="C2077" t="s">
        <v>13</v>
      </c>
      <c r="F2077" s="7">
        <v>43259</v>
      </c>
      <c r="G2077" t="s">
        <v>943</v>
      </c>
      <c r="H2077">
        <v>-0.27</v>
      </c>
    </row>
    <row r="2078" spans="1:8" hidden="1" x14ac:dyDescent="0.35">
      <c r="A2078" t="s">
        <v>845</v>
      </c>
      <c r="B2078" t="s">
        <v>982</v>
      </c>
      <c r="C2078" t="s">
        <v>13</v>
      </c>
      <c r="F2078" s="7">
        <v>43255</v>
      </c>
      <c r="G2078" t="s">
        <v>210</v>
      </c>
      <c r="H2078">
        <v>1.52</v>
      </c>
    </row>
    <row r="2079" spans="1:8" hidden="1" x14ac:dyDescent="0.35">
      <c r="A2079" t="s">
        <v>845</v>
      </c>
      <c r="B2079" t="s">
        <v>982</v>
      </c>
      <c r="C2079" t="s">
        <v>13</v>
      </c>
      <c r="F2079" s="7">
        <v>43255</v>
      </c>
      <c r="G2079" t="s">
        <v>587</v>
      </c>
      <c r="H2079">
        <v>-1.52</v>
      </c>
    </row>
    <row r="2080" spans="1:8" hidden="1" x14ac:dyDescent="0.35">
      <c r="A2080" t="s">
        <v>845</v>
      </c>
      <c r="B2080" t="s">
        <v>982</v>
      </c>
      <c r="C2080" t="s">
        <v>13</v>
      </c>
      <c r="F2080" s="7">
        <v>43252</v>
      </c>
      <c r="G2080" t="s">
        <v>210</v>
      </c>
      <c r="H2080">
        <v>2</v>
      </c>
    </row>
    <row r="2081" spans="1:8" hidden="1" x14ac:dyDescent="0.35">
      <c r="A2081" t="s">
        <v>845</v>
      </c>
      <c r="B2081" t="s">
        <v>982</v>
      </c>
      <c r="C2081" t="s">
        <v>13</v>
      </c>
      <c r="F2081" s="7">
        <v>43252</v>
      </c>
      <c r="G2081" t="s">
        <v>587</v>
      </c>
      <c r="H2081">
        <v>-2</v>
      </c>
    </row>
    <row r="2082" spans="1:8" hidden="1" x14ac:dyDescent="0.35">
      <c r="A2082" t="s">
        <v>845</v>
      </c>
      <c r="B2082" t="s">
        <v>982</v>
      </c>
      <c r="C2082" t="s">
        <v>13</v>
      </c>
      <c r="F2082" s="7">
        <v>43250</v>
      </c>
      <c r="G2082" t="s">
        <v>210</v>
      </c>
      <c r="H2082">
        <v>9.31</v>
      </c>
    </row>
    <row r="2083" spans="1:8" hidden="1" x14ac:dyDescent="0.35">
      <c r="A2083" t="s">
        <v>845</v>
      </c>
      <c r="B2083" t="s">
        <v>982</v>
      </c>
      <c r="C2083" t="s">
        <v>13</v>
      </c>
      <c r="F2083" s="7">
        <v>43250</v>
      </c>
      <c r="G2083" t="s">
        <v>587</v>
      </c>
      <c r="H2083">
        <v>-9.31</v>
      </c>
    </row>
    <row r="2084" spans="1:8" hidden="1" x14ac:dyDescent="0.35">
      <c r="A2084" t="s">
        <v>845</v>
      </c>
      <c r="B2084" t="s">
        <v>982</v>
      </c>
      <c r="C2084" t="s">
        <v>13</v>
      </c>
      <c r="F2084" s="7">
        <v>43245</v>
      </c>
      <c r="G2084" t="s">
        <v>210</v>
      </c>
      <c r="H2084">
        <v>11.4</v>
      </c>
    </row>
    <row r="2085" spans="1:8" hidden="1" x14ac:dyDescent="0.35">
      <c r="A2085" t="s">
        <v>845</v>
      </c>
      <c r="B2085" t="s">
        <v>982</v>
      </c>
      <c r="C2085" t="s">
        <v>13</v>
      </c>
      <c r="F2085" s="7">
        <v>43245</v>
      </c>
      <c r="G2085" t="s">
        <v>587</v>
      </c>
      <c r="H2085">
        <v>-11.4</v>
      </c>
    </row>
    <row r="2086" spans="1:8" hidden="1" x14ac:dyDescent="0.35">
      <c r="A2086" t="s">
        <v>845</v>
      </c>
      <c r="B2086" t="s">
        <v>982</v>
      </c>
      <c r="C2086" t="s">
        <v>13</v>
      </c>
      <c r="F2086" s="7">
        <v>43237</v>
      </c>
      <c r="G2086" t="s">
        <v>210</v>
      </c>
      <c r="H2086">
        <v>1.46</v>
      </c>
    </row>
    <row r="2087" spans="1:8" hidden="1" x14ac:dyDescent="0.35">
      <c r="A2087" t="s">
        <v>845</v>
      </c>
      <c r="B2087" t="s">
        <v>982</v>
      </c>
      <c r="C2087" t="s">
        <v>13</v>
      </c>
      <c r="F2087" s="7">
        <v>43237</v>
      </c>
      <c r="G2087" t="s">
        <v>587</v>
      </c>
      <c r="H2087">
        <v>-1.46</v>
      </c>
    </row>
    <row r="2088" spans="1:8" hidden="1" x14ac:dyDescent="0.35">
      <c r="A2088" t="s">
        <v>983</v>
      </c>
      <c r="B2088" t="s">
        <v>985</v>
      </c>
      <c r="C2088" t="s">
        <v>13</v>
      </c>
      <c r="F2088" s="7">
        <v>43231</v>
      </c>
      <c r="G2088" t="s">
        <v>210</v>
      </c>
      <c r="H2088">
        <v>0.88</v>
      </c>
    </row>
    <row r="2089" spans="1:8" hidden="1" x14ac:dyDescent="0.35">
      <c r="A2089" t="s">
        <v>983</v>
      </c>
      <c r="B2089" t="s">
        <v>985</v>
      </c>
      <c r="C2089" t="s">
        <v>13</v>
      </c>
      <c r="F2089" s="7">
        <v>43231</v>
      </c>
      <c r="G2089" t="s">
        <v>943</v>
      </c>
      <c r="H2089">
        <v>-0.88</v>
      </c>
    </row>
    <row r="2090" spans="1:8" hidden="1" x14ac:dyDescent="0.35">
      <c r="A2090" t="s">
        <v>845</v>
      </c>
      <c r="B2090" t="s">
        <v>982</v>
      </c>
      <c r="C2090" t="s">
        <v>13</v>
      </c>
      <c r="F2090" s="7">
        <v>43217</v>
      </c>
      <c r="G2090" t="s">
        <v>210</v>
      </c>
      <c r="H2090">
        <v>1.75</v>
      </c>
    </row>
    <row r="2091" spans="1:8" hidden="1" x14ac:dyDescent="0.35">
      <c r="A2091" t="s">
        <v>845</v>
      </c>
      <c r="B2091" t="s">
        <v>982</v>
      </c>
      <c r="C2091" t="s">
        <v>13</v>
      </c>
      <c r="F2091" s="7">
        <v>43217</v>
      </c>
      <c r="G2091" t="s">
        <v>587</v>
      </c>
      <c r="H2091">
        <v>-1.75</v>
      </c>
    </row>
    <row r="2092" spans="1:8" hidden="1" x14ac:dyDescent="0.35">
      <c r="A2092" t="s">
        <v>845</v>
      </c>
      <c r="B2092" t="s">
        <v>982</v>
      </c>
      <c r="C2092" t="s">
        <v>13</v>
      </c>
      <c r="F2092" s="7">
        <v>43210</v>
      </c>
      <c r="G2092" t="s">
        <v>210</v>
      </c>
      <c r="H2092">
        <v>24.22</v>
      </c>
    </row>
    <row r="2093" spans="1:8" hidden="1" x14ac:dyDescent="0.35">
      <c r="A2093" t="s">
        <v>845</v>
      </c>
      <c r="B2093" t="s">
        <v>982</v>
      </c>
      <c r="C2093" t="s">
        <v>13</v>
      </c>
      <c r="F2093" s="7">
        <v>43210</v>
      </c>
      <c r="G2093" t="s">
        <v>587</v>
      </c>
      <c r="H2093">
        <v>-24.22</v>
      </c>
    </row>
    <row r="2094" spans="1:8" hidden="1" x14ac:dyDescent="0.35">
      <c r="A2094" t="s">
        <v>983</v>
      </c>
      <c r="B2094" t="s">
        <v>985</v>
      </c>
      <c r="C2094" t="s">
        <v>13</v>
      </c>
      <c r="F2094" s="7">
        <v>43200</v>
      </c>
      <c r="G2094" t="s">
        <v>210</v>
      </c>
      <c r="H2094">
        <v>0.15</v>
      </c>
    </row>
    <row r="2095" spans="1:8" hidden="1" x14ac:dyDescent="0.35">
      <c r="A2095" t="s">
        <v>983</v>
      </c>
      <c r="B2095" t="s">
        <v>985</v>
      </c>
      <c r="C2095" t="s">
        <v>13</v>
      </c>
      <c r="F2095" s="7">
        <v>43200</v>
      </c>
      <c r="G2095" t="s">
        <v>943</v>
      </c>
      <c r="H2095">
        <v>-0.15</v>
      </c>
    </row>
    <row r="2096" spans="1:8" hidden="1" x14ac:dyDescent="0.35">
      <c r="A2096" t="s">
        <v>845</v>
      </c>
      <c r="B2096" t="s">
        <v>982</v>
      </c>
      <c r="C2096" t="s">
        <v>13</v>
      </c>
      <c r="F2096" s="7">
        <v>43196</v>
      </c>
      <c r="G2096" t="s">
        <v>210</v>
      </c>
      <c r="H2096">
        <v>5.67</v>
      </c>
    </row>
    <row r="2097" spans="1:8" hidden="1" x14ac:dyDescent="0.35">
      <c r="A2097" t="s">
        <v>845</v>
      </c>
      <c r="B2097" t="s">
        <v>982</v>
      </c>
      <c r="C2097" t="s">
        <v>13</v>
      </c>
      <c r="F2097" s="7">
        <v>43196</v>
      </c>
      <c r="G2097" t="s">
        <v>587</v>
      </c>
      <c r="H2097">
        <v>-5.67</v>
      </c>
    </row>
    <row r="2098" spans="1:8" hidden="1" x14ac:dyDescent="0.35">
      <c r="A2098" t="s">
        <v>845</v>
      </c>
      <c r="B2098" t="s">
        <v>982</v>
      </c>
      <c r="C2098" t="s">
        <v>13</v>
      </c>
      <c r="F2098" s="7">
        <v>43196</v>
      </c>
      <c r="G2098" t="s">
        <v>210</v>
      </c>
      <c r="H2098">
        <v>0.9</v>
      </c>
    </row>
    <row r="2099" spans="1:8" hidden="1" x14ac:dyDescent="0.35">
      <c r="A2099" t="s">
        <v>845</v>
      </c>
      <c r="B2099" t="s">
        <v>982</v>
      </c>
      <c r="C2099" t="s">
        <v>13</v>
      </c>
      <c r="F2099" s="7">
        <v>43196</v>
      </c>
      <c r="G2099" t="s">
        <v>587</v>
      </c>
      <c r="H2099">
        <v>-0.9</v>
      </c>
    </row>
    <row r="2100" spans="1:8" hidden="1" x14ac:dyDescent="0.35">
      <c r="A2100" t="s">
        <v>845</v>
      </c>
      <c r="B2100" t="s">
        <v>982</v>
      </c>
      <c r="C2100" t="s">
        <v>13</v>
      </c>
      <c r="F2100" s="7">
        <v>43196</v>
      </c>
      <c r="G2100" t="s">
        <v>210</v>
      </c>
      <c r="H2100">
        <v>0.98</v>
      </c>
    </row>
    <row r="2101" spans="1:8" hidden="1" x14ac:dyDescent="0.35">
      <c r="A2101" t="s">
        <v>845</v>
      </c>
      <c r="B2101" t="s">
        <v>982</v>
      </c>
      <c r="C2101" t="s">
        <v>13</v>
      </c>
      <c r="F2101" s="7">
        <v>43196</v>
      </c>
      <c r="G2101" t="s">
        <v>587</v>
      </c>
      <c r="H2101">
        <v>-0.98</v>
      </c>
    </row>
    <row r="2102" spans="1:8" hidden="1" x14ac:dyDescent="0.35">
      <c r="A2102" t="s">
        <v>845</v>
      </c>
      <c r="B2102" t="s">
        <v>982</v>
      </c>
      <c r="C2102" t="s">
        <v>13</v>
      </c>
      <c r="F2102" s="7">
        <v>43195</v>
      </c>
      <c r="G2102" t="s">
        <v>210</v>
      </c>
      <c r="H2102">
        <v>5.44</v>
      </c>
    </row>
    <row r="2103" spans="1:8" hidden="1" x14ac:dyDescent="0.35">
      <c r="A2103" t="s">
        <v>845</v>
      </c>
      <c r="B2103" t="s">
        <v>982</v>
      </c>
      <c r="C2103" t="s">
        <v>13</v>
      </c>
      <c r="F2103" s="7">
        <v>43195</v>
      </c>
      <c r="G2103" t="s">
        <v>587</v>
      </c>
      <c r="H2103">
        <v>-5.44</v>
      </c>
    </row>
    <row r="2104" spans="1:8" hidden="1" x14ac:dyDescent="0.35">
      <c r="A2104" t="s">
        <v>845</v>
      </c>
      <c r="B2104" t="s">
        <v>982</v>
      </c>
      <c r="C2104" t="s">
        <v>13</v>
      </c>
      <c r="F2104" s="7">
        <v>43194</v>
      </c>
      <c r="G2104" t="s">
        <v>210</v>
      </c>
      <c r="H2104">
        <v>2.5099999999999998</v>
      </c>
    </row>
    <row r="2105" spans="1:8" hidden="1" x14ac:dyDescent="0.35">
      <c r="A2105" t="s">
        <v>845</v>
      </c>
      <c r="B2105" t="s">
        <v>982</v>
      </c>
      <c r="C2105" t="s">
        <v>13</v>
      </c>
      <c r="F2105" s="7">
        <v>43194</v>
      </c>
      <c r="G2105" t="s">
        <v>587</v>
      </c>
      <c r="H2105">
        <v>-2.5099999999999998</v>
      </c>
    </row>
    <row r="2106" spans="1:8" hidden="1" x14ac:dyDescent="0.35">
      <c r="A2106" t="s">
        <v>845</v>
      </c>
      <c r="B2106" t="s">
        <v>982</v>
      </c>
      <c r="C2106" t="s">
        <v>13</v>
      </c>
      <c r="F2106" s="7">
        <v>43193</v>
      </c>
      <c r="G2106" t="s">
        <v>210</v>
      </c>
      <c r="H2106">
        <v>2.4</v>
      </c>
    </row>
    <row r="2107" spans="1:8" hidden="1" x14ac:dyDescent="0.35">
      <c r="A2107" t="s">
        <v>845</v>
      </c>
      <c r="B2107" t="s">
        <v>982</v>
      </c>
      <c r="C2107" t="s">
        <v>13</v>
      </c>
      <c r="F2107" s="7">
        <v>43193</v>
      </c>
      <c r="G2107" t="s">
        <v>587</v>
      </c>
      <c r="H2107">
        <v>-2.4</v>
      </c>
    </row>
    <row r="2108" spans="1:8" hidden="1" x14ac:dyDescent="0.35">
      <c r="A2108" t="s">
        <v>845</v>
      </c>
      <c r="B2108" t="s">
        <v>982</v>
      </c>
      <c r="C2108" t="s">
        <v>13</v>
      </c>
      <c r="F2108" s="7">
        <v>43189</v>
      </c>
      <c r="G2108" t="s">
        <v>210</v>
      </c>
      <c r="H2108">
        <v>2</v>
      </c>
    </row>
    <row r="2109" spans="1:8" hidden="1" x14ac:dyDescent="0.35">
      <c r="A2109" t="s">
        <v>845</v>
      </c>
      <c r="B2109" t="s">
        <v>982</v>
      </c>
      <c r="C2109" t="s">
        <v>13</v>
      </c>
      <c r="F2109" s="7">
        <v>43189</v>
      </c>
      <c r="G2109" t="s">
        <v>587</v>
      </c>
      <c r="H2109">
        <v>-2</v>
      </c>
    </row>
    <row r="2110" spans="1:8" hidden="1" x14ac:dyDescent="0.35">
      <c r="A2110" t="s">
        <v>845</v>
      </c>
      <c r="B2110" t="s">
        <v>982</v>
      </c>
      <c r="C2110" t="s">
        <v>13</v>
      </c>
      <c r="F2110" s="7">
        <v>43189</v>
      </c>
      <c r="G2110" t="s">
        <v>210</v>
      </c>
      <c r="H2110">
        <v>2.98</v>
      </c>
    </row>
    <row r="2111" spans="1:8" hidden="1" x14ac:dyDescent="0.35">
      <c r="A2111" t="s">
        <v>845</v>
      </c>
      <c r="B2111" t="s">
        <v>982</v>
      </c>
      <c r="C2111" t="s">
        <v>13</v>
      </c>
      <c r="F2111" s="7">
        <v>43189</v>
      </c>
      <c r="G2111" t="s">
        <v>587</v>
      </c>
      <c r="H2111">
        <v>-2.98</v>
      </c>
    </row>
    <row r="2112" spans="1:8" hidden="1" x14ac:dyDescent="0.35">
      <c r="A2112" t="s">
        <v>845</v>
      </c>
      <c r="B2112" t="s">
        <v>982</v>
      </c>
      <c r="C2112" t="s">
        <v>13</v>
      </c>
      <c r="F2112" s="7">
        <v>43187</v>
      </c>
      <c r="G2112" t="s">
        <v>210</v>
      </c>
      <c r="H2112">
        <v>1</v>
      </c>
    </row>
    <row r="2113" spans="1:8" hidden="1" x14ac:dyDescent="0.35">
      <c r="A2113" t="s">
        <v>845</v>
      </c>
      <c r="B2113" t="s">
        <v>982</v>
      </c>
      <c r="C2113" t="s">
        <v>13</v>
      </c>
      <c r="F2113" s="7">
        <v>43187</v>
      </c>
      <c r="G2113" t="s">
        <v>587</v>
      </c>
      <c r="H2113">
        <v>-1</v>
      </c>
    </row>
    <row r="2114" spans="1:8" hidden="1" x14ac:dyDescent="0.35">
      <c r="A2114" t="s">
        <v>845</v>
      </c>
      <c r="B2114" t="s">
        <v>984</v>
      </c>
      <c r="C2114" t="s">
        <v>13</v>
      </c>
      <c r="F2114" s="7">
        <v>43182</v>
      </c>
      <c r="G2114" t="s">
        <v>210</v>
      </c>
      <c r="H2114">
        <v>0.87</v>
      </c>
    </row>
    <row r="2115" spans="1:8" hidden="1" x14ac:dyDescent="0.35">
      <c r="A2115" t="s">
        <v>845</v>
      </c>
      <c r="B2115" t="s">
        <v>984</v>
      </c>
      <c r="C2115" t="s">
        <v>13</v>
      </c>
      <c r="F2115" s="7">
        <v>43182</v>
      </c>
      <c r="G2115" t="s">
        <v>587</v>
      </c>
      <c r="H2115">
        <v>-0.87</v>
      </c>
    </row>
    <row r="2116" spans="1:8" hidden="1" x14ac:dyDescent="0.35">
      <c r="A2116" t="s">
        <v>845</v>
      </c>
      <c r="B2116" t="s">
        <v>982</v>
      </c>
      <c r="C2116" t="s">
        <v>13</v>
      </c>
      <c r="F2116" s="7">
        <v>43181</v>
      </c>
      <c r="G2116" t="s">
        <v>210</v>
      </c>
      <c r="H2116">
        <v>1.4</v>
      </c>
    </row>
    <row r="2117" spans="1:8" hidden="1" x14ac:dyDescent="0.35">
      <c r="A2117" t="s">
        <v>845</v>
      </c>
      <c r="B2117" t="s">
        <v>982</v>
      </c>
      <c r="C2117" t="s">
        <v>13</v>
      </c>
      <c r="F2117" s="7">
        <v>43181</v>
      </c>
      <c r="G2117" t="s">
        <v>587</v>
      </c>
      <c r="H2117">
        <v>-1.4</v>
      </c>
    </row>
    <row r="2118" spans="1:8" hidden="1" x14ac:dyDescent="0.35">
      <c r="A2118" t="s">
        <v>845</v>
      </c>
      <c r="B2118" t="s">
        <v>982</v>
      </c>
      <c r="C2118" t="s">
        <v>13</v>
      </c>
      <c r="F2118" s="7">
        <v>43179</v>
      </c>
      <c r="G2118" t="s">
        <v>210</v>
      </c>
      <c r="H2118">
        <v>1.84</v>
      </c>
    </row>
    <row r="2119" spans="1:8" hidden="1" x14ac:dyDescent="0.35">
      <c r="A2119" t="s">
        <v>845</v>
      </c>
      <c r="B2119" t="s">
        <v>982</v>
      </c>
      <c r="C2119" t="s">
        <v>13</v>
      </c>
      <c r="F2119" s="7">
        <v>43179</v>
      </c>
      <c r="G2119" t="s">
        <v>587</v>
      </c>
      <c r="H2119">
        <v>-1.84</v>
      </c>
    </row>
    <row r="2120" spans="1:8" hidden="1" x14ac:dyDescent="0.35">
      <c r="A2120" t="s">
        <v>246</v>
      </c>
      <c r="B2120" t="s">
        <v>985</v>
      </c>
      <c r="C2120" t="s">
        <v>13</v>
      </c>
      <c r="F2120" s="7">
        <v>43179</v>
      </c>
      <c r="G2120" t="s">
        <v>210</v>
      </c>
      <c r="H2120">
        <v>500</v>
      </c>
    </row>
    <row r="2121" spans="1:8" hidden="1" x14ac:dyDescent="0.35">
      <c r="A2121" t="s">
        <v>246</v>
      </c>
      <c r="B2121" t="s">
        <v>985</v>
      </c>
      <c r="C2121" t="s">
        <v>13</v>
      </c>
      <c r="F2121" s="7">
        <v>43179</v>
      </c>
      <c r="G2121" t="s">
        <v>101</v>
      </c>
      <c r="H2121">
        <v>-500</v>
      </c>
    </row>
    <row r="2122" spans="1:8" hidden="1" x14ac:dyDescent="0.35">
      <c r="A2122" t="s">
        <v>845</v>
      </c>
      <c r="B2122" t="s">
        <v>982</v>
      </c>
      <c r="C2122" t="s">
        <v>13</v>
      </c>
      <c r="F2122" s="7">
        <v>43174</v>
      </c>
      <c r="G2122" t="s">
        <v>210</v>
      </c>
      <c r="H2122">
        <v>5.67</v>
      </c>
    </row>
    <row r="2123" spans="1:8" hidden="1" x14ac:dyDescent="0.35">
      <c r="A2123" t="s">
        <v>845</v>
      </c>
      <c r="B2123" t="s">
        <v>982</v>
      </c>
      <c r="C2123" t="s">
        <v>13</v>
      </c>
      <c r="F2123" s="7">
        <v>43174</v>
      </c>
      <c r="G2123" t="s">
        <v>587</v>
      </c>
      <c r="H2123">
        <v>-5.67</v>
      </c>
    </row>
    <row r="2124" spans="1:8" hidden="1" x14ac:dyDescent="0.35">
      <c r="A2124" t="s">
        <v>246</v>
      </c>
      <c r="B2124" t="s">
        <v>985</v>
      </c>
      <c r="C2124" t="s">
        <v>13</v>
      </c>
      <c r="F2124" s="7">
        <v>43174</v>
      </c>
      <c r="G2124" t="s">
        <v>210</v>
      </c>
      <c r="H2124">
        <v>2000</v>
      </c>
    </row>
    <row r="2125" spans="1:8" hidden="1" x14ac:dyDescent="0.35">
      <c r="A2125" t="s">
        <v>246</v>
      </c>
      <c r="B2125" t="s">
        <v>985</v>
      </c>
      <c r="C2125" t="s">
        <v>13</v>
      </c>
      <c r="F2125" s="7">
        <v>43174</v>
      </c>
      <c r="G2125" t="s">
        <v>101</v>
      </c>
      <c r="H2125">
        <v>-2000</v>
      </c>
    </row>
    <row r="2126" spans="1:8" hidden="1" x14ac:dyDescent="0.35">
      <c r="A2126" t="s">
        <v>845</v>
      </c>
      <c r="B2126" t="s">
        <v>982</v>
      </c>
      <c r="C2126" t="s">
        <v>13</v>
      </c>
      <c r="F2126" s="7">
        <v>43168</v>
      </c>
      <c r="G2126" t="s">
        <v>210</v>
      </c>
      <c r="H2126">
        <v>0.78</v>
      </c>
    </row>
    <row r="2127" spans="1:8" hidden="1" x14ac:dyDescent="0.35">
      <c r="A2127" t="s">
        <v>845</v>
      </c>
      <c r="B2127" t="s">
        <v>982</v>
      </c>
      <c r="C2127" t="s">
        <v>13</v>
      </c>
      <c r="F2127" s="7">
        <v>43168</v>
      </c>
      <c r="G2127" t="s">
        <v>587</v>
      </c>
      <c r="H2127">
        <v>-0.78</v>
      </c>
    </row>
    <row r="2128" spans="1:8" hidden="1" x14ac:dyDescent="0.35">
      <c r="A2128" t="s">
        <v>317</v>
      </c>
      <c r="B2128" t="s">
        <v>985</v>
      </c>
      <c r="C2128" t="s">
        <v>13</v>
      </c>
      <c r="F2128" s="7">
        <v>43167</v>
      </c>
      <c r="G2128" t="s">
        <v>101</v>
      </c>
      <c r="H2128">
        <v>4.63</v>
      </c>
    </row>
    <row r="2129" spans="1:8" hidden="1" x14ac:dyDescent="0.35">
      <c r="A2129" t="s">
        <v>317</v>
      </c>
      <c r="B2129" t="s">
        <v>985</v>
      </c>
      <c r="C2129" t="s">
        <v>13</v>
      </c>
      <c r="F2129" s="7">
        <v>43167</v>
      </c>
      <c r="G2129" t="s">
        <v>210</v>
      </c>
      <c r="H2129">
        <v>-4.63</v>
      </c>
    </row>
    <row r="2130" spans="1:8" hidden="1" x14ac:dyDescent="0.35">
      <c r="A2130" t="s">
        <v>845</v>
      </c>
      <c r="B2130" t="s">
        <v>982</v>
      </c>
      <c r="C2130" t="s">
        <v>13</v>
      </c>
      <c r="F2130" s="7">
        <v>43164</v>
      </c>
      <c r="G2130" t="s">
        <v>210</v>
      </c>
      <c r="H2130">
        <v>1.52</v>
      </c>
    </row>
    <row r="2131" spans="1:8" hidden="1" x14ac:dyDescent="0.35">
      <c r="A2131" t="s">
        <v>845</v>
      </c>
      <c r="B2131" t="s">
        <v>982</v>
      </c>
      <c r="C2131" t="s">
        <v>13</v>
      </c>
      <c r="F2131" s="7">
        <v>43164</v>
      </c>
      <c r="G2131" t="s">
        <v>587</v>
      </c>
      <c r="H2131">
        <v>-1.52</v>
      </c>
    </row>
    <row r="2132" spans="1:8" hidden="1" x14ac:dyDescent="0.35">
      <c r="A2132" t="s">
        <v>848</v>
      </c>
      <c r="B2132" t="s">
        <v>982</v>
      </c>
      <c r="C2132" t="s">
        <v>13</v>
      </c>
      <c r="D2132">
        <v>22718</v>
      </c>
      <c r="F2132" s="7">
        <v>43158</v>
      </c>
      <c r="G2132" t="s">
        <v>988</v>
      </c>
      <c r="H2132">
        <v>20.88</v>
      </c>
    </row>
    <row r="2133" spans="1:8" hidden="1" x14ac:dyDescent="0.35">
      <c r="A2133" t="s">
        <v>848</v>
      </c>
      <c r="B2133" t="s">
        <v>982</v>
      </c>
      <c r="C2133" t="s">
        <v>13</v>
      </c>
      <c r="D2133">
        <v>22718</v>
      </c>
      <c r="F2133" s="7">
        <v>43158</v>
      </c>
      <c r="G2133" t="s">
        <v>210</v>
      </c>
      <c r="H2133">
        <v>-20.88</v>
      </c>
    </row>
    <row r="2134" spans="1:8" hidden="1" x14ac:dyDescent="0.35">
      <c r="A2134" t="s">
        <v>848</v>
      </c>
      <c r="B2134" t="s">
        <v>982</v>
      </c>
      <c r="C2134" t="s">
        <v>13</v>
      </c>
      <c r="D2134">
        <v>22718</v>
      </c>
      <c r="F2134" s="7">
        <v>43158</v>
      </c>
      <c r="G2134" t="s">
        <v>988</v>
      </c>
      <c r="H2134">
        <v>371</v>
      </c>
    </row>
    <row r="2135" spans="1:8" hidden="1" x14ac:dyDescent="0.35">
      <c r="A2135" t="s">
        <v>848</v>
      </c>
      <c r="B2135" t="s">
        <v>982</v>
      </c>
      <c r="C2135" t="s">
        <v>13</v>
      </c>
      <c r="D2135">
        <v>22718</v>
      </c>
      <c r="F2135" s="7">
        <v>43158</v>
      </c>
      <c r="G2135" t="s">
        <v>210</v>
      </c>
      <c r="H2135">
        <v>-371</v>
      </c>
    </row>
    <row r="2136" spans="1:8" hidden="1" x14ac:dyDescent="0.35">
      <c r="A2136" t="s">
        <v>848</v>
      </c>
      <c r="B2136" t="s">
        <v>982</v>
      </c>
      <c r="C2136" t="s">
        <v>13</v>
      </c>
      <c r="D2136">
        <v>22718</v>
      </c>
      <c r="F2136" s="7">
        <v>43158</v>
      </c>
      <c r="G2136" t="s">
        <v>988</v>
      </c>
      <c r="H2136">
        <v>406.33</v>
      </c>
    </row>
    <row r="2137" spans="1:8" hidden="1" x14ac:dyDescent="0.35">
      <c r="A2137" t="s">
        <v>848</v>
      </c>
      <c r="B2137" t="s">
        <v>982</v>
      </c>
      <c r="C2137" t="s">
        <v>13</v>
      </c>
      <c r="D2137">
        <v>22718</v>
      </c>
      <c r="F2137" s="7">
        <v>43158</v>
      </c>
      <c r="G2137" t="s">
        <v>210</v>
      </c>
      <c r="H2137">
        <v>-406.33</v>
      </c>
    </row>
    <row r="2138" spans="1:8" hidden="1" x14ac:dyDescent="0.35">
      <c r="A2138" t="s">
        <v>848</v>
      </c>
      <c r="B2138" t="s">
        <v>982</v>
      </c>
      <c r="C2138" t="s">
        <v>13</v>
      </c>
      <c r="D2138">
        <v>22718</v>
      </c>
      <c r="F2138" s="7">
        <v>43158</v>
      </c>
      <c r="G2138" t="s">
        <v>988</v>
      </c>
      <c r="H2138">
        <v>398.92</v>
      </c>
    </row>
    <row r="2139" spans="1:8" hidden="1" x14ac:dyDescent="0.35">
      <c r="A2139" t="s">
        <v>848</v>
      </c>
      <c r="B2139" t="s">
        <v>982</v>
      </c>
      <c r="C2139" t="s">
        <v>13</v>
      </c>
      <c r="D2139">
        <v>22718</v>
      </c>
      <c r="F2139" s="7">
        <v>43158</v>
      </c>
      <c r="G2139" t="s">
        <v>210</v>
      </c>
      <c r="H2139">
        <v>-398.92</v>
      </c>
    </row>
    <row r="2140" spans="1:8" hidden="1" x14ac:dyDescent="0.35">
      <c r="A2140" t="s">
        <v>848</v>
      </c>
      <c r="B2140" t="s">
        <v>982</v>
      </c>
      <c r="C2140" t="s">
        <v>13</v>
      </c>
      <c r="D2140">
        <v>22718</v>
      </c>
      <c r="F2140" s="7">
        <v>43158</v>
      </c>
      <c r="G2140" t="s">
        <v>988</v>
      </c>
      <c r="H2140">
        <v>395.82</v>
      </c>
    </row>
    <row r="2141" spans="1:8" hidden="1" x14ac:dyDescent="0.35">
      <c r="A2141" t="s">
        <v>848</v>
      </c>
      <c r="B2141" t="s">
        <v>982</v>
      </c>
      <c r="C2141" t="s">
        <v>13</v>
      </c>
      <c r="D2141">
        <v>22718</v>
      </c>
      <c r="F2141" s="7">
        <v>43158</v>
      </c>
      <c r="G2141" t="s">
        <v>210</v>
      </c>
      <c r="H2141">
        <v>-395.82</v>
      </c>
    </row>
    <row r="2142" spans="1:8" hidden="1" x14ac:dyDescent="0.35">
      <c r="A2142" t="s">
        <v>848</v>
      </c>
      <c r="B2142" t="s">
        <v>982</v>
      </c>
      <c r="C2142" t="s">
        <v>13</v>
      </c>
      <c r="D2142">
        <v>22718</v>
      </c>
      <c r="F2142" s="7">
        <v>43158</v>
      </c>
      <c r="G2142" t="s">
        <v>988</v>
      </c>
      <c r="H2142">
        <v>403.68</v>
      </c>
    </row>
    <row r="2143" spans="1:8" hidden="1" x14ac:dyDescent="0.35">
      <c r="A2143" t="s">
        <v>848</v>
      </c>
      <c r="B2143" t="s">
        <v>982</v>
      </c>
      <c r="C2143" t="s">
        <v>13</v>
      </c>
      <c r="D2143">
        <v>22718</v>
      </c>
      <c r="F2143" s="7">
        <v>43158</v>
      </c>
      <c r="G2143" t="s">
        <v>210</v>
      </c>
      <c r="H2143">
        <v>-403.68</v>
      </c>
    </row>
    <row r="2144" spans="1:8" hidden="1" x14ac:dyDescent="0.35">
      <c r="A2144" t="s">
        <v>246</v>
      </c>
      <c r="B2144" t="s">
        <v>985</v>
      </c>
      <c r="C2144" t="s">
        <v>13</v>
      </c>
      <c r="F2144" s="7">
        <v>43153</v>
      </c>
      <c r="G2144" t="s">
        <v>210</v>
      </c>
      <c r="H2144">
        <v>2000</v>
      </c>
    </row>
    <row r="2145" spans="1:8" hidden="1" x14ac:dyDescent="0.35">
      <c r="A2145" t="s">
        <v>246</v>
      </c>
      <c r="B2145" t="s">
        <v>985</v>
      </c>
      <c r="C2145" t="s">
        <v>13</v>
      </c>
      <c r="F2145" s="7">
        <v>43153</v>
      </c>
      <c r="G2145" t="s">
        <v>101</v>
      </c>
      <c r="H2145">
        <v>-2000</v>
      </c>
    </row>
    <row r="2146" spans="1:8" hidden="1" x14ac:dyDescent="0.35">
      <c r="A2146" t="s">
        <v>317</v>
      </c>
      <c r="B2146" t="s">
        <v>985</v>
      </c>
      <c r="C2146" t="s">
        <v>13</v>
      </c>
      <c r="F2146" s="7">
        <v>43152</v>
      </c>
      <c r="G2146" t="s">
        <v>101</v>
      </c>
      <c r="H2146">
        <v>304.39999999999998</v>
      </c>
    </row>
    <row r="2147" spans="1:8" hidden="1" x14ac:dyDescent="0.35">
      <c r="A2147" t="s">
        <v>317</v>
      </c>
      <c r="B2147" t="s">
        <v>985</v>
      </c>
      <c r="C2147" t="s">
        <v>13</v>
      </c>
      <c r="F2147" s="7">
        <v>43152</v>
      </c>
      <c r="G2147" t="s">
        <v>210</v>
      </c>
      <c r="H2147">
        <v>-304.39999999999998</v>
      </c>
    </row>
    <row r="2148" spans="1:8" hidden="1" x14ac:dyDescent="0.35">
      <c r="A2148" t="s">
        <v>845</v>
      </c>
      <c r="B2148" t="s">
        <v>982</v>
      </c>
      <c r="C2148" t="s">
        <v>13</v>
      </c>
      <c r="F2148" s="7">
        <v>43146</v>
      </c>
      <c r="G2148" t="s">
        <v>210</v>
      </c>
      <c r="H2148">
        <v>1.26</v>
      </c>
    </row>
    <row r="2149" spans="1:8" hidden="1" x14ac:dyDescent="0.35">
      <c r="A2149" t="s">
        <v>845</v>
      </c>
      <c r="B2149" t="s">
        <v>982</v>
      </c>
      <c r="C2149" t="s">
        <v>13</v>
      </c>
      <c r="F2149" s="7">
        <v>43146</v>
      </c>
      <c r="G2149" t="s">
        <v>587</v>
      </c>
      <c r="H2149">
        <v>-1.26</v>
      </c>
    </row>
    <row r="2150" spans="1:8" hidden="1" x14ac:dyDescent="0.35">
      <c r="A2150" t="s">
        <v>848</v>
      </c>
      <c r="B2150" t="s">
        <v>982</v>
      </c>
      <c r="C2150" t="s">
        <v>13</v>
      </c>
      <c r="D2150">
        <v>21518</v>
      </c>
      <c r="F2150" s="7">
        <v>43146</v>
      </c>
      <c r="G2150" t="s">
        <v>989</v>
      </c>
      <c r="H2150">
        <v>405.72</v>
      </c>
    </row>
    <row r="2151" spans="1:8" hidden="1" x14ac:dyDescent="0.35">
      <c r="A2151" t="s">
        <v>848</v>
      </c>
      <c r="B2151" t="s">
        <v>982</v>
      </c>
      <c r="C2151" t="s">
        <v>13</v>
      </c>
      <c r="D2151">
        <v>21518</v>
      </c>
      <c r="F2151" s="7">
        <v>43146</v>
      </c>
      <c r="G2151" t="s">
        <v>210</v>
      </c>
      <c r="H2151">
        <v>-405.72</v>
      </c>
    </row>
    <row r="2152" spans="1:8" hidden="1" x14ac:dyDescent="0.35">
      <c r="A2152" t="s">
        <v>848</v>
      </c>
      <c r="B2152" t="s">
        <v>982</v>
      </c>
      <c r="C2152" t="s">
        <v>13</v>
      </c>
      <c r="D2152">
        <v>21518</v>
      </c>
      <c r="F2152" s="7">
        <v>43146</v>
      </c>
      <c r="G2152" t="s">
        <v>989</v>
      </c>
      <c r="H2152">
        <v>415.35</v>
      </c>
    </row>
    <row r="2153" spans="1:8" hidden="1" x14ac:dyDescent="0.35">
      <c r="A2153" t="s">
        <v>848</v>
      </c>
      <c r="B2153" t="s">
        <v>982</v>
      </c>
      <c r="C2153" t="s">
        <v>13</v>
      </c>
      <c r="D2153">
        <v>21518</v>
      </c>
      <c r="F2153" s="7">
        <v>43146</v>
      </c>
      <c r="G2153" t="s">
        <v>210</v>
      </c>
      <c r="H2153">
        <v>-415.35</v>
      </c>
    </row>
    <row r="2154" spans="1:8" hidden="1" x14ac:dyDescent="0.35">
      <c r="A2154" t="s">
        <v>848</v>
      </c>
      <c r="B2154" t="s">
        <v>982</v>
      </c>
      <c r="C2154" t="s">
        <v>13</v>
      </c>
      <c r="D2154">
        <v>21518</v>
      </c>
      <c r="F2154" s="7">
        <v>43146</v>
      </c>
      <c r="G2154" t="s">
        <v>989</v>
      </c>
      <c r="H2154">
        <v>406.47</v>
      </c>
    </row>
    <row r="2155" spans="1:8" hidden="1" x14ac:dyDescent="0.35">
      <c r="A2155" t="s">
        <v>848</v>
      </c>
      <c r="B2155" t="s">
        <v>982</v>
      </c>
      <c r="C2155" t="s">
        <v>13</v>
      </c>
      <c r="D2155">
        <v>21518</v>
      </c>
      <c r="F2155" s="7">
        <v>43146</v>
      </c>
      <c r="G2155" t="s">
        <v>210</v>
      </c>
      <c r="H2155">
        <v>-406.47</v>
      </c>
    </row>
    <row r="2156" spans="1:8" hidden="1" x14ac:dyDescent="0.35">
      <c r="A2156" t="s">
        <v>848</v>
      </c>
      <c r="B2156" t="s">
        <v>982</v>
      </c>
      <c r="C2156" t="s">
        <v>13</v>
      </c>
      <c r="D2156">
        <v>21518</v>
      </c>
      <c r="F2156" s="7">
        <v>43146</v>
      </c>
      <c r="G2156" t="s">
        <v>989</v>
      </c>
      <c r="H2156">
        <v>384.72</v>
      </c>
    </row>
    <row r="2157" spans="1:8" hidden="1" x14ac:dyDescent="0.35">
      <c r="A2157" t="s">
        <v>848</v>
      </c>
      <c r="B2157" t="s">
        <v>982</v>
      </c>
      <c r="C2157" t="s">
        <v>13</v>
      </c>
      <c r="D2157">
        <v>21518</v>
      </c>
      <c r="F2157" s="7">
        <v>43146</v>
      </c>
      <c r="G2157" t="s">
        <v>210</v>
      </c>
      <c r="H2157">
        <v>-384.72</v>
      </c>
    </row>
    <row r="2158" spans="1:8" hidden="1" x14ac:dyDescent="0.35">
      <c r="A2158" t="s">
        <v>848</v>
      </c>
      <c r="B2158" t="s">
        <v>982</v>
      </c>
      <c r="C2158" t="s">
        <v>13</v>
      </c>
      <c r="D2158">
        <v>21518</v>
      </c>
      <c r="F2158" s="7">
        <v>43146</v>
      </c>
      <c r="G2158" t="s">
        <v>989</v>
      </c>
      <c r="H2158">
        <v>397.8</v>
      </c>
    </row>
    <row r="2159" spans="1:8" hidden="1" x14ac:dyDescent="0.35">
      <c r="A2159" t="s">
        <v>848</v>
      </c>
      <c r="B2159" t="s">
        <v>982</v>
      </c>
      <c r="C2159" t="s">
        <v>13</v>
      </c>
      <c r="D2159">
        <v>21518</v>
      </c>
      <c r="F2159" s="7">
        <v>43146</v>
      </c>
      <c r="G2159" t="s">
        <v>210</v>
      </c>
      <c r="H2159">
        <v>-397.8</v>
      </c>
    </row>
    <row r="2160" spans="1:8" hidden="1" x14ac:dyDescent="0.35">
      <c r="A2160" t="s">
        <v>845</v>
      </c>
      <c r="B2160" t="s">
        <v>982</v>
      </c>
      <c r="C2160" t="s">
        <v>13</v>
      </c>
      <c r="F2160" s="7">
        <v>43126</v>
      </c>
      <c r="G2160" t="s">
        <v>210</v>
      </c>
      <c r="H2160">
        <v>14</v>
      </c>
    </row>
    <row r="2161" spans="1:8" hidden="1" x14ac:dyDescent="0.35">
      <c r="A2161" t="s">
        <v>845</v>
      </c>
      <c r="B2161" t="s">
        <v>982</v>
      </c>
      <c r="C2161" t="s">
        <v>13</v>
      </c>
      <c r="F2161" s="7">
        <v>43126</v>
      </c>
      <c r="G2161" t="s">
        <v>587</v>
      </c>
      <c r="H2161">
        <v>-14</v>
      </c>
    </row>
    <row r="2162" spans="1:8" hidden="1" x14ac:dyDescent="0.35">
      <c r="A2162" t="s">
        <v>246</v>
      </c>
      <c r="B2162" t="s">
        <v>985</v>
      </c>
      <c r="C2162" t="s">
        <v>13</v>
      </c>
      <c r="F2162" s="7">
        <v>43125</v>
      </c>
      <c r="G2162" t="s">
        <v>210</v>
      </c>
      <c r="H2162">
        <v>1730</v>
      </c>
    </row>
    <row r="2163" spans="1:8" hidden="1" x14ac:dyDescent="0.35">
      <c r="A2163" t="s">
        <v>246</v>
      </c>
      <c r="B2163" t="s">
        <v>985</v>
      </c>
      <c r="C2163" t="s">
        <v>13</v>
      </c>
      <c r="F2163" s="7">
        <v>43125</v>
      </c>
      <c r="G2163" t="s">
        <v>101</v>
      </c>
      <c r="H2163">
        <v>-1730</v>
      </c>
    </row>
    <row r="2164" spans="1:8" hidden="1" x14ac:dyDescent="0.35">
      <c r="A2164" t="s">
        <v>845</v>
      </c>
      <c r="B2164" t="s">
        <v>982</v>
      </c>
      <c r="C2164" t="s">
        <v>13</v>
      </c>
      <c r="F2164" s="7">
        <v>43122</v>
      </c>
      <c r="G2164" t="s">
        <v>210</v>
      </c>
      <c r="H2164">
        <v>23.37</v>
      </c>
    </row>
    <row r="2165" spans="1:8" hidden="1" x14ac:dyDescent="0.35">
      <c r="A2165" t="s">
        <v>845</v>
      </c>
      <c r="B2165" t="s">
        <v>982</v>
      </c>
      <c r="C2165" t="s">
        <v>13</v>
      </c>
      <c r="F2165" s="7">
        <v>43122</v>
      </c>
      <c r="G2165" t="s">
        <v>587</v>
      </c>
      <c r="H2165">
        <v>-23.37</v>
      </c>
    </row>
    <row r="2166" spans="1:8" hidden="1" x14ac:dyDescent="0.35">
      <c r="A2166" t="s">
        <v>845</v>
      </c>
      <c r="B2166" t="s">
        <v>982</v>
      </c>
      <c r="C2166" t="s">
        <v>13</v>
      </c>
      <c r="F2166" s="7">
        <v>43112</v>
      </c>
      <c r="G2166" t="s">
        <v>210</v>
      </c>
      <c r="H2166">
        <v>8.73</v>
      </c>
    </row>
    <row r="2167" spans="1:8" hidden="1" x14ac:dyDescent="0.35">
      <c r="A2167" t="s">
        <v>845</v>
      </c>
      <c r="B2167" t="s">
        <v>982</v>
      </c>
      <c r="C2167" t="s">
        <v>13</v>
      </c>
      <c r="F2167" s="7">
        <v>43112</v>
      </c>
      <c r="G2167" t="s">
        <v>587</v>
      </c>
      <c r="H2167">
        <v>-8.73</v>
      </c>
    </row>
    <row r="2168" spans="1:8" hidden="1" x14ac:dyDescent="0.35">
      <c r="A2168" t="s">
        <v>317</v>
      </c>
      <c r="B2168" t="s">
        <v>985</v>
      </c>
      <c r="C2168" t="s">
        <v>13</v>
      </c>
      <c r="F2168" s="7">
        <v>43111</v>
      </c>
      <c r="G2168" t="s">
        <v>101</v>
      </c>
      <c r="H2168">
        <v>0.9</v>
      </c>
    </row>
    <row r="2169" spans="1:8" hidden="1" x14ac:dyDescent="0.35">
      <c r="A2169" t="s">
        <v>317</v>
      </c>
      <c r="B2169" t="s">
        <v>985</v>
      </c>
      <c r="C2169" t="s">
        <v>13</v>
      </c>
      <c r="F2169" s="7">
        <v>43111</v>
      </c>
      <c r="G2169" t="s">
        <v>210</v>
      </c>
      <c r="H2169">
        <v>-0.9</v>
      </c>
    </row>
    <row r="2170" spans="1:8" hidden="1" x14ac:dyDescent="0.35">
      <c r="A2170" t="s">
        <v>317</v>
      </c>
      <c r="B2170" t="s">
        <v>985</v>
      </c>
      <c r="C2170" t="s">
        <v>13</v>
      </c>
      <c r="F2170" s="7">
        <v>43110</v>
      </c>
      <c r="G2170" t="s">
        <v>101</v>
      </c>
      <c r="H2170">
        <v>24.92</v>
      </c>
    </row>
    <row r="2171" spans="1:8" hidden="1" x14ac:dyDescent="0.35">
      <c r="A2171" t="s">
        <v>317</v>
      </c>
      <c r="B2171" t="s">
        <v>985</v>
      </c>
      <c r="C2171" t="s">
        <v>13</v>
      </c>
      <c r="F2171" s="7">
        <v>43110</v>
      </c>
      <c r="G2171" t="s">
        <v>210</v>
      </c>
      <c r="H2171">
        <v>-24.92</v>
      </c>
    </row>
    <row r="2172" spans="1:8" hidden="1" x14ac:dyDescent="0.35">
      <c r="A2172" t="s">
        <v>845</v>
      </c>
      <c r="B2172" t="s">
        <v>982</v>
      </c>
      <c r="C2172" t="s">
        <v>13</v>
      </c>
      <c r="F2172" s="7">
        <v>43108</v>
      </c>
      <c r="G2172" t="s">
        <v>210</v>
      </c>
      <c r="H2172">
        <v>1.01</v>
      </c>
    </row>
    <row r="2173" spans="1:8" hidden="1" x14ac:dyDescent="0.35">
      <c r="A2173" t="s">
        <v>845</v>
      </c>
      <c r="B2173" t="s">
        <v>982</v>
      </c>
      <c r="C2173" t="s">
        <v>13</v>
      </c>
      <c r="F2173" s="7">
        <v>43108</v>
      </c>
      <c r="G2173" t="s">
        <v>587</v>
      </c>
      <c r="H2173">
        <v>-1.01</v>
      </c>
    </row>
    <row r="2174" spans="1:8" hidden="1" x14ac:dyDescent="0.35">
      <c r="A2174" t="s">
        <v>845</v>
      </c>
      <c r="B2174" t="s">
        <v>982</v>
      </c>
      <c r="C2174" t="s">
        <v>13</v>
      </c>
      <c r="F2174" s="7">
        <v>43105</v>
      </c>
      <c r="G2174" t="s">
        <v>210</v>
      </c>
      <c r="H2174">
        <v>0.9</v>
      </c>
    </row>
    <row r="2175" spans="1:8" hidden="1" x14ac:dyDescent="0.35">
      <c r="A2175" t="s">
        <v>845</v>
      </c>
      <c r="B2175" t="s">
        <v>982</v>
      </c>
      <c r="C2175" t="s">
        <v>13</v>
      </c>
      <c r="F2175" s="7">
        <v>43105</v>
      </c>
      <c r="G2175" t="s">
        <v>587</v>
      </c>
      <c r="H2175">
        <v>-0.9</v>
      </c>
    </row>
    <row r="2176" spans="1:8" hidden="1" x14ac:dyDescent="0.35">
      <c r="A2176" t="s">
        <v>848</v>
      </c>
      <c r="B2176" t="s">
        <v>982</v>
      </c>
      <c r="C2176" t="s">
        <v>13</v>
      </c>
      <c r="D2176">
        <v>10518</v>
      </c>
      <c r="F2176" s="7">
        <v>43105</v>
      </c>
      <c r="G2176" t="s">
        <v>990</v>
      </c>
      <c r="H2176">
        <v>377.48</v>
      </c>
    </row>
    <row r="2177" spans="1:8" hidden="1" x14ac:dyDescent="0.35">
      <c r="A2177" t="s">
        <v>848</v>
      </c>
      <c r="B2177" t="s">
        <v>982</v>
      </c>
      <c r="C2177" t="s">
        <v>13</v>
      </c>
      <c r="D2177">
        <v>10518</v>
      </c>
      <c r="F2177" s="7">
        <v>43105</v>
      </c>
      <c r="G2177" t="s">
        <v>210</v>
      </c>
      <c r="H2177">
        <v>-377.48</v>
      </c>
    </row>
    <row r="2178" spans="1:8" hidden="1" x14ac:dyDescent="0.35">
      <c r="A2178" t="s">
        <v>848</v>
      </c>
      <c r="B2178" t="s">
        <v>982</v>
      </c>
      <c r="C2178" t="s">
        <v>13</v>
      </c>
      <c r="D2178">
        <v>10418</v>
      </c>
      <c r="F2178" s="7">
        <v>43104</v>
      </c>
      <c r="G2178" t="s">
        <v>991</v>
      </c>
      <c r="H2178">
        <v>400.69</v>
      </c>
    </row>
    <row r="2179" spans="1:8" hidden="1" x14ac:dyDescent="0.35">
      <c r="A2179" t="s">
        <v>848</v>
      </c>
      <c r="B2179" t="s">
        <v>982</v>
      </c>
      <c r="C2179" t="s">
        <v>13</v>
      </c>
      <c r="D2179">
        <v>10418</v>
      </c>
      <c r="F2179" s="7">
        <v>43104</v>
      </c>
      <c r="G2179" t="s">
        <v>210</v>
      </c>
      <c r="H2179">
        <v>-400.69</v>
      </c>
    </row>
    <row r="2180" spans="1:8" hidden="1" x14ac:dyDescent="0.35">
      <c r="A2180" t="s">
        <v>848</v>
      </c>
      <c r="B2180" t="s">
        <v>982</v>
      </c>
      <c r="C2180" t="s">
        <v>13</v>
      </c>
      <c r="D2180">
        <v>10418</v>
      </c>
      <c r="F2180" s="7">
        <v>43104</v>
      </c>
      <c r="G2180" t="s">
        <v>991</v>
      </c>
      <c r="H2180">
        <v>410.83</v>
      </c>
    </row>
    <row r="2181" spans="1:8" hidden="1" x14ac:dyDescent="0.35">
      <c r="A2181" t="s">
        <v>848</v>
      </c>
      <c r="B2181" t="s">
        <v>982</v>
      </c>
      <c r="C2181" t="s">
        <v>13</v>
      </c>
      <c r="D2181">
        <v>10418</v>
      </c>
      <c r="F2181" s="7">
        <v>43104</v>
      </c>
      <c r="G2181" t="s">
        <v>210</v>
      </c>
      <c r="H2181">
        <v>-410.83</v>
      </c>
    </row>
    <row r="2182" spans="1:8" hidden="1" x14ac:dyDescent="0.35">
      <c r="A2182" t="s">
        <v>848</v>
      </c>
      <c r="B2182" t="s">
        <v>982</v>
      </c>
      <c r="C2182" t="s">
        <v>13</v>
      </c>
      <c r="D2182">
        <v>10418</v>
      </c>
      <c r="F2182" s="7">
        <v>43104</v>
      </c>
      <c r="G2182" t="s">
        <v>991</v>
      </c>
      <c r="H2182">
        <v>392.04</v>
      </c>
    </row>
    <row r="2183" spans="1:8" hidden="1" x14ac:dyDescent="0.35">
      <c r="A2183" t="s">
        <v>848</v>
      </c>
      <c r="B2183" t="s">
        <v>982</v>
      </c>
      <c r="C2183" t="s">
        <v>13</v>
      </c>
      <c r="D2183">
        <v>10418</v>
      </c>
      <c r="F2183" s="7">
        <v>43104</v>
      </c>
      <c r="G2183" t="s">
        <v>210</v>
      </c>
      <c r="H2183">
        <v>-392.04</v>
      </c>
    </row>
    <row r="2184" spans="1:8" hidden="1" x14ac:dyDescent="0.35">
      <c r="A2184" t="s">
        <v>848</v>
      </c>
      <c r="B2184" t="s">
        <v>982</v>
      </c>
      <c r="C2184" t="s">
        <v>13</v>
      </c>
      <c r="D2184">
        <v>10418</v>
      </c>
      <c r="F2184" s="7">
        <v>43104</v>
      </c>
      <c r="G2184" t="s">
        <v>991</v>
      </c>
      <c r="H2184">
        <v>409.8</v>
      </c>
    </row>
    <row r="2185" spans="1:8" hidden="1" x14ac:dyDescent="0.35">
      <c r="A2185" t="s">
        <v>848</v>
      </c>
      <c r="B2185" t="s">
        <v>982</v>
      </c>
      <c r="C2185" t="s">
        <v>13</v>
      </c>
      <c r="D2185">
        <v>10418</v>
      </c>
      <c r="F2185" s="7">
        <v>43104</v>
      </c>
      <c r="G2185" t="s">
        <v>210</v>
      </c>
      <c r="H2185">
        <v>-409.8</v>
      </c>
    </row>
    <row r="2186" spans="1:8" hidden="1" x14ac:dyDescent="0.35">
      <c r="A2186" t="s">
        <v>845</v>
      </c>
      <c r="B2186" t="s">
        <v>982</v>
      </c>
      <c r="C2186" t="s">
        <v>13</v>
      </c>
      <c r="F2186" s="7">
        <v>43103</v>
      </c>
      <c r="G2186" t="s">
        <v>210</v>
      </c>
      <c r="H2186">
        <v>2.5099999999999998</v>
      </c>
    </row>
    <row r="2187" spans="1:8" hidden="1" x14ac:dyDescent="0.35">
      <c r="A2187" t="s">
        <v>845</v>
      </c>
      <c r="B2187" t="s">
        <v>982</v>
      </c>
      <c r="C2187" t="s">
        <v>13</v>
      </c>
      <c r="F2187" s="7">
        <v>43103</v>
      </c>
      <c r="G2187" t="s">
        <v>587</v>
      </c>
      <c r="H2187">
        <v>-2.5099999999999998</v>
      </c>
    </row>
    <row r="2188" spans="1:8" hidden="1" x14ac:dyDescent="0.35">
      <c r="A2188" t="s">
        <v>246</v>
      </c>
      <c r="B2188" t="s">
        <v>985</v>
      </c>
      <c r="C2188" t="s">
        <v>13</v>
      </c>
      <c r="F2188" s="7">
        <v>43098</v>
      </c>
      <c r="G2188" t="s">
        <v>210</v>
      </c>
      <c r="H2188">
        <v>2000</v>
      </c>
    </row>
    <row r="2189" spans="1:8" hidden="1" x14ac:dyDescent="0.35">
      <c r="A2189" t="s">
        <v>246</v>
      </c>
      <c r="B2189" t="s">
        <v>985</v>
      </c>
      <c r="C2189" t="s">
        <v>13</v>
      </c>
      <c r="F2189" s="7">
        <v>43098</v>
      </c>
      <c r="G2189" t="s">
        <v>101</v>
      </c>
      <c r="H2189">
        <v>-2000</v>
      </c>
    </row>
    <row r="2190" spans="1:8" hidden="1" x14ac:dyDescent="0.35">
      <c r="A2190" t="s">
        <v>845</v>
      </c>
      <c r="B2190" t="s">
        <v>982</v>
      </c>
      <c r="C2190" t="s">
        <v>13</v>
      </c>
      <c r="F2190" s="7">
        <v>43088</v>
      </c>
      <c r="G2190" t="s">
        <v>210</v>
      </c>
      <c r="H2190">
        <v>2.5499999999999998</v>
      </c>
    </row>
    <row r="2191" spans="1:8" hidden="1" x14ac:dyDescent="0.35">
      <c r="A2191" t="s">
        <v>845</v>
      </c>
      <c r="B2191" t="s">
        <v>982</v>
      </c>
      <c r="C2191" t="s">
        <v>13</v>
      </c>
      <c r="F2191" s="7">
        <v>43088</v>
      </c>
      <c r="G2191" t="s">
        <v>587</v>
      </c>
      <c r="H2191">
        <v>-2.5499999999999998</v>
      </c>
    </row>
    <row r="2192" spans="1:8" hidden="1" x14ac:dyDescent="0.35">
      <c r="A2192" t="s">
        <v>845</v>
      </c>
      <c r="B2192" t="s">
        <v>984</v>
      </c>
      <c r="C2192" t="s">
        <v>13</v>
      </c>
      <c r="F2192" s="7">
        <v>43087</v>
      </c>
      <c r="G2192" t="s">
        <v>210</v>
      </c>
      <c r="H2192">
        <v>0.87</v>
      </c>
    </row>
    <row r="2193" spans="1:8" hidden="1" x14ac:dyDescent="0.35">
      <c r="A2193" t="s">
        <v>845</v>
      </c>
      <c r="B2193" t="s">
        <v>984</v>
      </c>
      <c r="C2193" t="s">
        <v>13</v>
      </c>
      <c r="F2193" s="7">
        <v>43087</v>
      </c>
      <c r="G2193" t="s">
        <v>587</v>
      </c>
      <c r="H2193">
        <v>-0.87</v>
      </c>
    </row>
    <row r="2194" spans="1:8" hidden="1" x14ac:dyDescent="0.35">
      <c r="A2194" t="s">
        <v>845</v>
      </c>
      <c r="B2194" t="s">
        <v>982</v>
      </c>
      <c r="C2194" t="s">
        <v>13</v>
      </c>
      <c r="F2194" s="7">
        <v>43084</v>
      </c>
      <c r="G2194" t="s">
        <v>210</v>
      </c>
      <c r="H2194">
        <v>0.6</v>
      </c>
    </row>
    <row r="2195" spans="1:8" hidden="1" x14ac:dyDescent="0.35">
      <c r="A2195" t="s">
        <v>845</v>
      </c>
      <c r="B2195" t="s">
        <v>982</v>
      </c>
      <c r="C2195" t="s">
        <v>13</v>
      </c>
      <c r="F2195" s="7">
        <v>43084</v>
      </c>
      <c r="G2195" t="s">
        <v>587</v>
      </c>
      <c r="H2195">
        <v>-0.6</v>
      </c>
    </row>
    <row r="2196" spans="1:8" hidden="1" x14ac:dyDescent="0.35">
      <c r="A2196" t="s">
        <v>845</v>
      </c>
      <c r="B2196" t="s">
        <v>982</v>
      </c>
      <c r="C2196" t="s">
        <v>13</v>
      </c>
      <c r="F2196" s="7">
        <v>43084</v>
      </c>
      <c r="G2196" t="s">
        <v>210</v>
      </c>
      <c r="H2196">
        <v>4.8600000000000003</v>
      </c>
    </row>
    <row r="2197" spans="1:8" hidden="1" x14ac:dyDescent="0.35">
      <c r="A2197" t="s">
        <v>845</v>
      </c>
      <c r="B2197" t="s">
        <v>982</v>
      </c>
      <c r="C2197" t="s">
        <v>13</v>
      </c>
      <c r="F2197" s="7">
        <v>43084</v>
      </c>
      <c r="G2197" t="s">
        <v>587</v>
      </c>
      <c r="H2197">
        <v>-4.8600000000000003</v>
      </c>
    </row>
    <row r="2198" spans="1:8" hidden="1" x14ac:dyDescent="0.35">
      <c r="A2198" t="s">
        <v>845</v>
      </c>
      <c r="B2198" t="s">
        <v>982</v>
      </c>
      <c r="C2198" t="s">
        <v>13</v>
      </c>
      <c r="F2198" s="7">
        <v>43082</v>
      </c>
      <c r="G2198" t="s">
        <v>210</v>
      </c>
      <c r="H2198">
        <v>1.4</v>
      </c>
    </row>
    <row r="2199" spans="1:8" hidden="1" x14ac:dyDescent="0.35">
      <c r="A2199" t="s">
        <v>845</v>
      </c>
      <c r="B2199" t="s">
        <v>982</v>
      </c>
      <c r="C2199" t="s">
        <v>13</v>
      </c>
      <c r="F2199" s="7">
        <v>43082</v>
      </c>
      <c r="G2199" t="s">
        <v>587</v>
      </c>
      <c r="H2199">
        <v>-1.4</v>
      </c>
    </row>
    <row r="2200" spans="1:8" hidden="1" x14ac:dyDescent="0.35">
      <c r="A2200" t="s">
        <v>845</v>
      </c>
      <c r="B2200" t="s">
        <v>982</v>
      </c>
      <c r="C2200" t="s">
        <v>13</v>
      </c>
      <c r="F2200" s="7">
        <v>43077</v>
      </c>
      <c r="G2200" t="s">
        <v>210</v>
      </c>
      <c r="H2200">
        <v>2</v>
      </c>
    </row>
    <row r="2201" spans="1:8" hidden="1" x14ac:dyDescent="0.35">
      <c r="A2201" t="s">
        <v>845</v>
      </c>
      <c r="B2201" t="s">
        <v>982</v>
      </c>
      <c r="C2201" t="s">
        <v>13</v>
      </c>
      <c r="F2201" s="7">
        <v>43077</v>
      </c>
      <c r="G2201" t="s">
        <v>587</v>
      </c>
      <c r="H2201">
        <v>-2</v>
      </c>
    </row>
    <row r="2202" spans="1:8" hidden="1" x14ac:dyDescent="0.35">
      <c r="A2202" t="s">
        <v>845</v>
      </c>
      <c r="B2202" t="s">
        <v>982</v>
      </c>
      <c r="C2202" t="s">
        <v>13</v>
      </c>
      <c r="F2202" s="7">
        <v>43074</v>
      </c>
      <c r="G2202" t="s">
        <v>210</v>
      </c>
      <c r="H2202">
        <v>1</v>
      </c>
    </row>
    <row r="2203" spans="1:8" hidden="1" x14ac:dyDescent="0.35">
      <c r="A2203" t="s">
        <v>845</v>
      </c>
      <c r="B2203" t="s">
        <v>982</v>
      </c>
      <c r="C2203" t="s">
        <v>13</v>
      </c>
      <c r="F2203" s="7">
        <v>43074</v>
      </c>
      <c r="G2203" t="s">
        <v>587</v>
      </c>
      <c r="H2203">
        <v>-1</v>
      </c>
    </row>
    <row r="2204" spans="1:8" hidden="1" x14ac:dyDescent="0.35">
      <c r="A2204" t="s">
        <v>317</v>
      </c>
      <c r="B2204" t="s">
        <v>985</v>
      </c>
      <c r="C2204" t="s">
        <v>13</v>
      </c>
      <c r="F2204" s="7">
        <v>43069</v>
      </c>
      <c r="G2204" t="s">
        <v>101</v>
      </c>
      <c r="H2204">
        <v>170.21</v>
      </c>
    </row>
    <row r="2205" spans="1:8" hidden="1" x14ac:dyDescent="0.35">
      <c r="A2205" t="s">
        <v>317</v>
      </c>
      <c r="B2205" t="s">
        <v>985</v>
      </c>
      <c r="C2205" t="s">
        <v>13</v>
      </c>
      <c r="F2205" s="7">
        <v>43069</v>
      </c>
      <c r="G2205" t="s">
        <v>210</v>
      </c>
      <c r="H2205">
        <v>-170.21</v>
      </c>
    </row>
    <row r="2206" spans="1:8" hidden="1" x14ac:dyDescent="0.35">
      <c r="A2206" t="s">
        <v>848</v>
      </c>
      <c r="B2206" t="s">
        <v>982</v>
      </c>
      <c r="C2206" t="s">
        <v>13</v>
      </c>
      <c r="D2206">
        <v>112717</v>
      </c>
      <c r="F2206" s="7">
        <v>43066</v>
      </c>
      <c r="G2206" t="s">
        <v>992</v>
      </c>
      <c r="H2206">
        <v>506.25</v>
      </c>
    </row>
    <row r="2207" spans="1:8" hidden="1" x14ac:dyDescent="0.35">
      <c r="A2207" t="s">
        <v>848</v>
      </c>
      <c r="B2207" t="s">
        <v>982</v>
      </c>
      <c r="C2207" t="s">
        <v>13</v>
      </c>
      <c r="D2207">
        <v>112717</v>
      </c>
      <c r="F2207" s="7">
        <v>43066</v>
      </c>
      <c r="G2207" t="s">
        <v>210</v>
      </c>
      <c r="H2207">
        <v>-506.25</v>
      </c>
    </row>
    <row r="2208" spans="1:8" hidden="1" x14ac:dyDescent="0.35">
      <c r="A2208" t="s">
        <v>848</v>
      </c>
      <c r="B2208" t="s">
        <v>982</v>
      </c>
      <c r="C2208" t="s">
        <v>13</v>
      </c>
      <c r="D2208">
        <v>112717</v>
      </c>
      <c r="F2208" s="7">
        <v>43066</v>
      </c>
      <c r="G2208" t="s">
        <v>992</v>
      </c>
      <c r="H2208">
        <v>414.75</v>
      </c>
    </row>
    <row r="2209" spans="1:8" hidden="1" x14ac:dyDescent="0.35">
      <c r="A2209" t="s">
        <v>848</v>
      </c>
      <c r="B2209" t="s">
        <v>982</v>
      </c>
      <c r="C2209" t="s">
        <v>13</v>
      </c>
      <c r="D2209">
        <v>112717</v>
      </c>
      <c r="F2209" s="7">
        <v>43066</v>
      </c>
      <c r="G2209" t="s">
        <v>210</v>
      </c>
      <c r="H2209">
        <v>-414.75</v>
      </c>
    </row>
    <row r="2210" spans="1:8" hidden="1" x14ac:dyDescent="0.35">
      <c r="A2210" t="s">
        <v>848</v>
      </c>
      <c r="B2210" t="s">
        <v>982</v>
      </c>
      <c r="C2210" t="s">
        <v>13</v>
      </c>
      <c r="D2210">
        <v>112717</v>
      </c>
      <c r="F2210" s="7">
        <v>43066</v>
      </c>
      <c r="G2210" t="s">
        <v>992</v>
      </c>
      <c r="H2210">
        <v>388.26</v>
      </c>
    </row>
    <row r="2211" spans="1:8" hidden="1" x14ac:dyDescent="0.35">
      <c r="A2211" t="s">
        <v>848</v>
      </c>
      <c r="B2211" t="s">
        <v>982</v>
      </c>
      <c r="C2211" t="s">
        <v>13</v>
      </c>
      <c r="D2211">
        <v>112717</v>
      </c>
      <c r="F2211" s="7">
        <v>43066</v>
      </c>
      <c r="G2211" t="s">
        <v>210</v>
      </c>
      <c r="H2211">
        <v>-388.26</v>
      </c>
    </row>
    <row r="2212" spans="1:8" hidden="1" x14ac:dyDescent="0.35">
      <c r="A2212" t="s">
        <v>845</v>
      </c>
      <c r="B2212" t="s">
        <v>982</v>
      </c>
      <c r="C2212" t="s">
        <v>13</v>
      </c>
      <c r="F2212" s="7">
        <v>43063</v>
      </c>
      <c r="G2212" t="s">
        <v>210</v>
      </c>
      <c r="H2212">
        <v>1.62</v>
      </c>
    </row>
    <row r="2213" spans="1:8" hidden="1" x14ac:dyDescent="0.35">
      <c r="A2213" t="s">
        <v>845</v>
      </c>
      <c r="B2213" t="s">
        <v>982</v>
      </c>
      <c r="C2213" t="s">
        <v>13</v>
      </c>
      <c r="F2213" s="7">
        <v>43063</v>
      </c>
      <c r="G2213" t="s">
        <v>587</v>
      </c>
      <c r="H2213">
        <v>-1.62</v>
      </c>
    </row>
    <row r="2214" spans="1:8" hidden="1" x14ac:dyDescent="0.35">
      <c r="A2214" t="s">
        <v>848</v>
      </c>
      <c r="B2214" t="s">
        <v>982</v>
      </c>
      <c r="C2214" t="s">
        <v>13</v>
      </c>
      <c r="D2214">
        <v>112417</v>
      </c>
      <c r="F2214" s="7">
        <v>43063</v>
      </c>
      <c r="G2214" t="s">
        <v>993</v>
      </c>
      <c r="H2214">
        <v>404.56</v>
      </c>
    </row>
    <row r="2215" spans="1:8" hidden="1" x14ac:dyDescent="0.35">
      <c r="A2215" t="s">
        <v>848</v>
      </c>
      <c r="B2215" t="s">
        <v>982</v>
      </c>
      <c r="C2215" t="s">
        <v>13</v>
      </c>
      <c r="D2215">
        <v>112417</v>
      </c>
      <c r="F2215" s="7">
        <v>43063</v>
      </c>
      <c r="G2215" t="s">
        <v>210</v>
      </c>
      <c r="H2215">
        <v>-404.56</v>
      </c>
    </row>
    <row r="2216" spans="1:8" hidden="1" x14ac:dyDescent="0.35">
      <c r="A2216" t="s">
        <v>848</v>
      </c>
      <c r="B2216" t="s">
        <v>982</v>
      </c>
      <c r="C2216" t="s">
        <v>13</v>
      </c>
      <c r="D2216">
        <v>112417</v>
      </c>
      <c r="F2216" s="7">
        <v>43063</v>
      </c>
      <c r="G2216" t="s">
        <v>993</v>
      </c>
      <c r="H2216">
        <v>399.35</v>
      </c>
    </row>
    <row r="2217" spans="1:8" hidden="1" x14ac:dyDescent="0.35">
      <c r="A2217" t="s">
        <v>848</v>
      </c>
      <c r="B2217" t="s">
        <v>982</v>
      </c>
      <c r="C2217" t="s">
        <v>13</v>
      </c>
      <c r="D2217">
        <v>112417</v>
      </c>
      <c r="F2217" s="7">
        <v>43063</v>
      </c>
      <c r="G2217" t="s">
        <v>210</v>
      </c>
      <c r="H2217">
        <v>-399.35</v>
      </c>
    </row>
    <row r="2218" spans="1:8" hidden="1" x14ac:dyDescent="0.35">
      <c r="A2218" t="s">
        <v>845</v>
      </c>
      <c r="B2218" t="s">
        <v>982</v>
      </c>
      <c r="C2218" t="s">
        <v>13</v>
      </c>
      <c r="F2218" s="7">
        <v>43055</v>
      </c>
      <c r="G2218" t="s">
        <v>210</v>
      </c>
      <c r="H2218">
        <v>1.26</v>
      </c>
    </row>
    <row r="2219" spans="1:8" hidden="1" x14ac:dyDescent="0.35">
      <c r="A2219" t="s">
        <v>845</v>
      </c>
      <c r="B2219" t="s">
        <v>982</v>
      </c>
      <c r="C2219" t="s">
        <v>13</v>
      </c>
      <c r="F2219" s="7">
        <v>43055</v>
      </c>
      <c r="G2219" t="s">
        <v>587</v>
      </c>
      <c r="H2219">
        <v>-1.26</v>
      </c>
    </row>
    <row r="2220" spans="1:8" hidden="1" x14ac:dyDescent="0.35">
      <c r="A2220" t="s">
        <v>246</v>
      </c>
      <c r="B2220" t="s">
        <v>985</v>
      </c>
      <c r="C2220" t="s">
        <v>13</v>
      </c>
      <c r="F2220" s="7">
        <v>43041</v>
      </c>
      <c r="G2220" t="s">
        <v>210</v>
      </c>
      <c r="H2220">
        <v>2000</v>
      </c>
    </row>
    <row r="2221" spans="1:8" hidden="1" x14ac:dyDescent="0.35">
      <c r="A2221" t="s">
        <v>246</v>
      </c>
      <c r="B2221" t="s">
        <v>985</v>
      </c>
      <c r="C2221" t="s">
        <v>13</v>
      </c>
      <c r="F2221" s="7">
        <v>43041</v>
      </c>
      <c r="G2221" t="s">
        <v>101</v>
      </c>
      <c r="H2221">
        <v>-2000</v>
      </c>
    </row>
    <row r="2222" spans="1:8" hidden="1" x14ac:dyDescent="0.35">
      <c r="A2222" t="s">
        <v>317</v>
      </c>
      <c r="B2222" t="s">
        <v>985</v>
      </c>
      <c r="C2222" t="s">
        <v>13</v>
      </c>
      <c r="F2222" s="7">
        <v>43041</v>
      </c>
      <c r="G2222" t="s">
        <v>101</v>
      </c>
      <c r="H2222">
        <v>1.75</v>
      </c>
    </row>
    <row r="2223" spans="1:8" hidden="1" x14ac:dyDescent="0.35">
      <c r="A2223" t="s">
        <v>317</v>
      </c>
      <c r="B2223" t="s">
        <v>985</v>
      </c>
      <c r="C2223" t="s">
        <v>13</v>
      </c>
      <c r="F2223" s="7">
        <v>43041</v>
      </c>
      <c r="G2223" t="s">
        <v>210</v>
      </c>
      <c r="H2223">
        <v>-1.75</v>
      </c>
    </row>
    <row r="2224" spans="1:8" hidden="1" x14ac:dyDescent="0.35">
      <c r="A2224" t="s">
        <v>845</v>
      </c>
      <c r="B2224" t="s">
        <v>982</v>
      </c>
      <c r="C2224" t="s">
        <v>13</v>
      </c>
      <c r="F2224" s="7">
        <v>43035</v>
      </c>
      <c r="G2224" t="s">
        <v>210</v>
      </c>
      <c r="H2224">
        <v>1.75</v>
      </c>
    </row>
    <row r="2225" spans="1:9" hidden="1" x14ac:dyDescent="0.35">
      <c r="A2225" t="s">
        <v>845</v>
      </c>
      <c r="B2225" t="s">
        <v>982</v>
      </c>
      <c r="C2225" t="s">
        <v>13</v>
      </c>
      <c r="F2225" s="7">
        <v>43035</v>
      </c>
      <c r="G2225" t="s">
        <v>587</v>
      </c>
      <c r="H2225">
        <v>-1.75</v>
      </c>
    </row>
    <row r="2226" spans="1:9" hidden="1" x14ac:dyDescent="0.35">
      <c r="A2226" t="s">
        <v>317</v>
      </c>
      <c r="B2226" t="s">
        <v>985</v>
      </c>
      <c r="C2226" t="s">
        <v>13</v>
      </c>
      <c r="F2226" s="7">
        <v>43034</v>
      </c>
      <c r="G2226" t="s">
        <v>101</v>
      </c>
      <c r="H2226">
        <v>12.84</v>
      </c>
    </row>
    <row r="2227" spans="1:9" hidden="1" x14ac:dyDescent="0.35">
      <c r="A2227" t="s">
        <v>317</v>
      </c>
      <c r="B2227" t="s">
        <v>985</v>
      </c>
      <c r="C2227" t="s">
        <v>13</v>
      </c>
      <c r="F2227" s="7">
        <v>43034</v>
      </c>
      <c r="G2227" t="s">
        <v>210</v>
      </c>
      <c r="H2227">
        <v>-12.84</v>
      </c>
    </row>
    <row r="2228" spans="1:9" hidden="1" x14ac:dyDescent="0.35">
      <c r="A2228" t="s">
        <v>845</v>
      </c>
      <c r="B2228" t="s">
        <v>982</v>
      </c>
      <c r="C2228" t="s">
        <v>13</v>
      </c>
      <c r="F2228" s="7">
        <v>43028</v>
      </c>
      <c r="G2228" t="s">
        <v>210</v>
      </c>
      <c r="H2228">
        <v>12.81</v>
      </c>
    </row>
    <row r="2229" spans="1:9" hidden="1" x14ac:dyDescent="0.35">
      <c r="A2229" t="s">
        <v>845</v>
      </c>
      <c r="B2229" t="s">
        <v>982</v>
      </c>
      <c r="C2229" t="s">
        <v>13</v>
      </c>
      <c r="F2229" s="7">
        <v>43028</v>
      </c>
      <c r="G2229" t="s">
        <v>587</v>
      </c>
      <c r="H2229">
        <v>-12.81</v>
      </c>
    </row>
    <row r="2230" spans="1:9" hidden="1" x14ac:dyDescent="0.35">
      <c r="A2230" t="s">
        <v>246</v>
      </c>
      <c r="B2230" t="str">
        <f>IFERROR(VLOOKUP(I2230,'Reference Tables'!$D$2:$E$28,2,TRUE),"")</f>
        <v/>
      </c>
      <c r="C2230" t="s">
        <v>12</v>
      </c>
      <c r="E2230" s="7"/>
      <c r="F2230" s="7">
        <v>43024</v>
      </c>
      <c r="G2230" t="s">
        <v>102</v>
      </c>
      <c r="H2230" s="65">
        <v>2.58</v>
      </c>
      <c r="I2230" s="65"/>
    </row>
    <row r="2231" spans="1:9" hidden="1" x14ac:dyDescent="0.35">
      <c r="A2231" t="s">
        <v>246</v>
      </c>
      <c r="B2231" t="str">
        <f>IFERROR(VLOOKUP(I2231,'Reference Tables'!$D$2:$E$28,2,TRUE),"")</f>
        <v/>
      </c>
      <c r="C2231" t="s">
        <v>12</v>
      </c>
      <c r="E2231" s="7"/>
      <c r="F2231" s="7">
        <v>43024</v>
      </c>
      <c r="G2231" t="s">
        <v>101</v>
      </c>
      <c r="H2231" s="65">
        <v>-2.58</v>
      </c>
      <c r="I2231" s="65"/>
    </row>
    <row r="2232" spans="1:9" hidden="1" x14ac:dyDescent="0.35">
      <c r="A2232" t="s">
        <v>845</v>
      </c>
      <c r="B2232" t="str">
        <f>IFERROR(VLOOKUP(I2232,'Reference Tables'!$D$2:$E$28,2,TRUE),"")</f>
        <v>CSCO</v>
      </c>
      <c r="C2232" t="s">
        <v>12</v>
      </c>
      <c r="E2232" s="7"/>
      <c r="F2232" s="7">
        <v>43033</v>
      </c>
      <c r="G2232" t="s">
        <v>102</v>
      </c>
      <c r="H2232" s="65">
        <v>3.34</v>
      </c>
      <c r="I2232" s="65" t="s">
        <v>1241</v>
      </c>
    </row>
    <row r="2233" spans="1:9" hidden="1" x14ac:dyDescent="0.35">
      <c r="A2233" t="s">
        <v>845</v>
      </c>
      <c r="B2233" t="str">
        <f>IFERROR(VLOOKUP(I2233,'Reference Tables'!$D$2:$E$28,2,TRUE),"")</f>
        <v>CSCO</v>
      </c>
      <c r="C2233" t="s">
        <v>12</v>
      </c>
      <c r="E2233" s="7"/>
      <c r="F2233" s="7">
        <v>43033</v>
      </c>
      <c r="G2233" t="s">
        <v>587</v>
      </c>
      <c r="H2233" s="65">
        <v>-3.34</v>
      </c>
      <c r="I2233" s="65" t="s">
        <v>1241</v>
      </c>
    </row>
    <row r="2234" spans="1:9" hidden="1" x14ac:dyDescent="0.35">
      <c r="A2234" t="s">
        <v>845</v>
      </c>
      <c r="B2234" t="str">
        <f>IFERROR(VLOOKUP(I2234,'Reference Tables'!$D$2:$E$28,2,TRUE),"")</f>
        <v>IDCC</v>
      </c>
      <c r="C2234" t="s">
        <v>12</v>
      </c>
      <c r="E2234" s="7"/>
      <c r="F2234" s="7">
        <v>43033</v>
      </c>
      <c r="G2234" t="s">
        <v>102</v>
      </c>
      <c r="H2234" s="65">
        <v>2.0299999999999998</v>
      </c>
      <c r="I2234" s="65" t="s">
        <v>1240</v>
      </c>
    </row>
    <row r="2235" spans="1:9" hidden="1" x14ac:dyDescent="0.35">
      <c r="A2235" t="s">
        <v>845</v>
      </c>
      <c r="B2235" t="str">
        <f>IFERROR(VLOOKUP(I2235,'Reference Tables'!$D$2:$E$28,2,TRUE),"")</f>
        <v>IDCC</v>
      </c>
      <c r="C2235" t="s">
        <v>12</v>
      </c>
      <c r="E2235" s="7"/>
      <c r="F2235" s="7">
        <v>43033</v>
      </c>
      <c r="G2235" t="s">
        <v>587</v>
      </c>
      <c r="H2235" s="65">
        <v>-2.0299999999999998</v>
      </c>
      <c r="I2235" s="65" t="s">
        <v>1240</v>
      </c>
    </row>
    <row r="2236" spans="1:9" hidden="1" x14ac:dyDescent="0.35">
      <c r="A2236" t="s">
        <v>317</v>
      </c>
      <c r="B2236" t="str">
        <f>IFERROR(VLOOKUP(I2236,'Reference Tables'!$D$2:$E$28,2,TRUE),"")</f>
        <v/>
      </c>
      <c r="C2236" t="s">
        <v>12</v>
      </c>
      <c r="E2236" s="7"/>
      <c r="F2236" s="7">
        <v>43034</v>
      </c>
      <c r="G2236" t="s">
        <v>101</v>
      </c>
      <c r="H2236" s="65">
        <v>5.16</v>
      </c>
      <c r="I2236" s="65"/>
    </row>
    <row r="2237" spans="1:9" hidden="1" x14ac:dyDescent="0.35">
      <c r="A2237" t="s">
        <v>317</v>
      </c>
      <c r="B2237" t="str">
        <f>IFERROR(VLOOKUP(I2237,'Reference Tables'!$D$2:$E$28,2,TRUE),"")</f>
        <v/>
      </c>
      <c r="C2237" t="s">
        <v>12</v>
      </c>
      <c r="E2237" s="7"/>
      <c r="F2237" s="7">
        <v>43034</v>
      </c>
      <c r="G2237" t="s">
        <v>102</v>
      </c>
      <c r="H2237" s="65">
        <v>-5.16</v>
      </c>
      <c r="I2237" s="65"/>
    </row>
    <row r="2238" spans="1:9" hidden="1" x14ac:dyDescent="0.35">
      <c r="A2238" t="s">
        <v>845</v>
      </c>
      <c r="B2238" t="str">
        <f>IFERROR(VLOOKUP(I2238,'Reference Tables'!$D$2:$E$28,2,TRUE),"")</f>
        <v>AGX</v>
      </c>
      <c r="C2238" t="s">
        <v>12</v>
      </c>
      <c r="E2238" s="7"/>
      <c r="F2238" s="7">
        <v>43039</v>
      </c>
      <c r="G2238" t="s">
        <v>102</v>
      </c>
      <c r="H2238" s="65">
        <v>9.48</v>
      </c>
      <c r="I2238" s="65" t="s">
        <v>1244</v>
      </c>
    </row>
    <row r="2239" spans="1:9" hidden="1" x14ac:dyDescent="0.35">
      <c r="A2239" t="s">
        <v>845</v>
      </c>
      <c r="B2239" t="str">
        <f>IFERROR(VLOOKUP(I2239,'Reference Tables'!$D$2:$E$28,2,TRUE),"")</f>
        <v>AGX</v>
      </c>
      <c r="C2239" t="s">
        <v>12</v>
      </c>
      <c r="E2239" s="7"/>
      <c r="F2239" s="7">
        <v>43039</v>
      </c>
      <c r="G2239" t="s">
        <v>587</v>
      </c>
      <c r="H2239" s="65">
        <v>-9.48</v>
      </c>
      <c r="I2239" s="65" t="s">
        <v>1244</v>
      </c>
    </row>
    <row r="2240" spans="1:9" hidden="1" x14ac:dyDescent="0.35">
      <c r="A2240" t="s">
        <v>246</v>
      </c>
      <c r="B2240" t="str">
        <f>IFERROR(VLOOKUP(I2240,'Reference Tables'!$D$2:$E$28,2,TRUE),"")</f>
        <v/>
      </c>
      <c r="C2240" t="s">
        <v>12</v>
      </c>
      <c r="E2240" s="7"/>
      <c r="F2240" s="7">
        <v>43046</v>
      </c>
      <c r="G2240" t="s">
        <v>102</v>
      </c>
      <c r="H2240" s="65">
        <v>2000</v>
      </c>
      <c r="I2240" s="65"/>
    </row>
    <row r="2241" spans="1:9" hidden="1" x14ac:dyDescent="0.35">
      <c r="A2241" t="s">
        <v>246</v>
      </c>
      <c r="B2241" t="str">
        <f>IFERROR(VLOOKUP(I2241,'Reference Tables'!$D$2:$E$28,2,TRUE),"")</f>
        <v/>
      </c>
      <c r="C2241" t="s">
        <v>12</v>
      </c>
      <c r="E2241" s="7"/>
      <c r="F2241" s="7">
        <v>43046</v>
      </c>
      <c r="G2241" t="s">
        <v>101</v>
      </c>
      <c r="H2241" s="65">
        <v>-2000</v>
      </c>
      <c r="I2241" s="65"/>
    </row>
    <row r="2242" spans="1:9" hidden="1" x14ac:dyDescent="0.35">
      <c r="A2242" t="s">
        <v>1258</v>
      </c>
      <c r="B2242" t="str">
        <f>IFERROR(VLOOKUP(I2242,'Reference Tables'!$D$2:$E$28,2,TRUE),"")</f>
        <v/>
      </c>
      <c r="C2242" t="s">
        <v>12</v>
      </c>
      <c r="E2242" s="7"/>
      <c r="F2242" s="7">
        <v>43055</v>
      </c>
      <c r="G2242" t="s">
        <v>102</v>
      </c>
      <c r="H2242" s="65">
        <v>7.66</v>
      </c>
      <c r="I2242" s="65"/>
    </row>
    <row r="2243" spans="1:9" hidden="1" x14ac:dyDescent="0.35">
      <c r="A2243" t="s">
        <v>1258</v>
      </c>
      <c r="B2243" t="str">
        <f>IFERROR(VLOOKUP(I2243,'Reference Tables'!$D$2:$E$28,2,TRUE),"")</f>
        <v/>
      </c>
      <c r="C2243" t="s">
        <v>12</v>
      </c>
      <c r="E2243" s="7"/>
      <c r="F2243" s="7">
        <v>43055</v>
      </c>
      <c r="G2243" t="s">
        <v>840</v>
      </c>
      <c r="H2243" s="65">
        <v>-7.66</v>
      </c>
      <c r="I2243" s="65"/>
    </row>
    <row r="2244" spans="1:9" hidden="1" x14ac:dyDescent="0.35">
      <c r="A2244" t="s">
        <v>844</v>
      </c>
      <c r="B2244" t="str">
        <f>IFERROR(VLOOKUP(I2244,'Reference Tables'!$D$2:$E$28,2,TRUE),"")</f>
        <v>MSB</v>
      </c>
      <c r="C2244" t="s">
        <v>12</v>
      </c>
      <c r="E2244" s="7"/>
      <c r="F2244" s="7">
        <v>43059</v>
      </c>
      <c r="G2244" t="s">
        <v>102</v>
      </c>
      <c r="H2244" s="65">
        <v>15.29</v>
      </c>
      <c r="I2244" s="65" t="s">
        <v>1257</v>
      </c>
    </row>
    <row r="2245" spans="1:9" hidden="1" x14ac:dyDescent="0.35">
      <c r="A2245" t="s">
        <v>844</v>
      </c>
      <c r="B2245" t="str">
        <f>IFERROR(VLOOKUP(I2245,'Reference Tables'!$D$2:$E$28,2,TRUE),"")</f>
        <v>MSB</v>
      </c>
      <c r="C2245" t="s">
        <v>12</v>
      </c>
      <c r="E2245" s="7"/>
      <c r="F2245" s="7">
        <v>43059</v>
      </c>
      <c r="H2245" s="65">
        <v>-15.29</v>
      </c>
      <c r="I2245" s="65" t="s">
        <v>1257</v>
      </c>
    </row>
    <row r="2246" spans="1:9" hidden="1" x14ac:dyDescent="0.35">
      <c r="A2246" t="s">
        <v>845</v>
      </c>
      <c r="B2246" t="str">
        <f>IFERROR(VLOOKUP(I2246,'Reference Tables'!$D$2:$E$28,2,TRUE),"")</f>
        <v>CLCT</v>
      </c>
      <c r="C2246" t="s">
        <v>12</v>
      </c>
      <c r="E2246" s="7"/>
      <c r="F2246" s="7">
        <v>43063</v>
      </c>
      <c r="G2246" t="s">
        <v>102</v>
      </c>
      <c r="H2246" s="65">
        <v>5.53</v>
      </c>
      <c r="I2246" s="65" t="s">
        <v>1239</v>
      </c>
    </row>
    <row r="2247" spans="1:9" hidden="1" x14ac:dyDescent="0.35">
      <c r="A2247" t="s">
        <v>845</v>
      </c>
      <c r="B2247" t="str">
        <f>IFERROR(VLOOKUP(I2247,'Reference Tables'!$D$2:$E$28,2,TRUE),"")</f>
        <v>CLCT</v>
      </c>
      <c r="C2247" t="s">
        <v>12</v>
      </c>
      <c r="E2247" s="7"/>
      <c r="F2247" s="7">
        <v>43063</v>
      </c>
      <c r="G2247" t="s">
        <v>587</v>
      </c>
      <c r="H2247" s="65">
        <v>-5.53</v>
      </c>
      <c r="I2247" s="65" t="s">
        <v>1239</v>
      </c>
    </row>
    <row r="2248" spans="1:9" hidden="1" x14ac:dyDescent="0.35">
      <c r="B2248" t="str">
        <f>IFERROR(VLOOKUP(I2248,'Reference Tables'!$D$2:$E$28,2,TRUE),"")</f>
        <v/>
      </c>
      <c r="C2248" t="s">
        <v>12</v>
      </c>
      <c r="E2248" s="7"/>
      <c r="F2248" s="7">
        <v>43070</v>
      </c>
      <c r="H2248" s="65">
        <v>0</v>
      </c>
      <c r="I2248" s="65"/>
    </row>
    <row r="2249" spans="1:9" hidden="1" x14ac:dyDescent="0.35">
      <c r="B2249" t="str">
        <f>IFERROR(VLOOKUP(I2249,'Reference Tables'!$D$2:$E$28,2,TRUE),"")</f>
        <v/>
      </c>
      <c r="C2249" t="s">
        <v>12</v>
      </c>
      <c r="E2249" s="7"/>
      <c r="F2249" s="7">
        <v>43070</v>
      </c>
      <c r="H2249" s="65">
        <v>0</v>
      </c>
      <c r="I2249" s="65"/>
    </row>
    <row r="2250" spans="1:9" hidden="1" x14ac:dyDescent="0.35">
      <c r="B2250" t="str">
        <f>IFERROR(VLOOKUP(I2250,'Reference Tables'!$D$2:$E$28,2,TRUE),"")</f>
        <v/>
      </c>
      <c r="C2250" t="s">
        <v>12</v>
      </c>
      <c r="E2250" s="7"/>
      <c r="F2250" s="7">
        <v>43070</v>
      </c>
      <c r="H2250" s="65">
        <v>0</v>
      </c>
      <c r="I2250" s="65"/>
    </row>
    <row r="2251" spans="1:9" hidden="1" x14ac:dyDescent="0.35">
      <c r="B2251" t="str">
        <f>IFERROR(VLOOKUP(I2251,'Reference Tables'!$D$2:$E$28,2,TRUE),"")</f>
        <v/>
      </c>
      <c r="C2251" t="s">
        <v>12</v>
      </c>
      <c r="E2251" s="7"/>
      <c r="F2251" s="7">
        <v>43070</v>
      </c>
      <c r="H2251" s="65">
        <v>0</v>
      </c>
      <c r="I2251" s="65"/>
    </row>
    <row r="2252" spans="1:9" hidden="1" x14ac:dyDescent="0.35">
      <c r="B2252" t="str">
        <f>IFERROR(VLOOKUP(I2252,'Reference Tables'!$D$2:$E$28,2,TRUE),"")</f>
        <v/>
      </c>
      <c r="C2252" t="s">
        <v>12</v>
      </c>
      <c r="E2252" s="7"/>
      <c r="F2252" s="7">
        <v>43070</v>
      </c>
      <c r="H2252" s="65">
        <v>0</v>
      </c>
      <c r="I2252" s="65"/>
    </row>
    <row r="2253" spans="1:9" hidden="1" x14ac:dyDescent="0.35">
      <c r="B2253" t="str">
        <f>IFERROR(VLOOKUP(I2253,'Reference Tables'!$D$2:$E$28,2,TRUE),"")</f>
        <v/>
      </c>
      <c r="C2253" t="s">
        <v>12</v>
      </c>
      <c r="E2253" s="7"/>
      <c r="F2253" s="7">
        <v>43070</v>
      </c>
      <c r="H2253" s="65">
        <v>0</v>
      </c>
      <c r="I2253" s="65"/>
    </row>
    <row r="2254" spans="1:9" hidden="1" x14ac:dyDescent="0.35">
      <c r="B2254" t="str">
        <f>IFERROR(VLOOKUP(I2254,'Reference Tables'!$D$2:$E$28,2,TRUE),"")</f>
        <v/>
      </c>
      <c r="C2254" t="s">
        <v>12</v>
      </c>
      <c r="E2254" s="7"/>
      <c r="F2254" s="7">
        <v>43070</v>
      </c>
      <c r="H2254" s="65">
        <v>0</v>
      </c>
      <c r="I2254" s="65"/>
    </row>
    <row r="2255" spans="1:9" hidden="1" x14ac:dyDescent="0.35">
      <c r="B2255" t="str">
        <f>IFERROR(VLOOKUP(I2255,'Reference Tables'!$D$2:$E$28,2,TRUE),"")</f>
        <v/>
      </c>
      <c r="C2255" t="s">
        <v>12</v>
      </c>
      <c r="E2255" s="7"/>
      <c r="F2255" s="7">
        <v>43070</v>
      </c>
      <c r="H2255" s="65">
        <v>0</v>
      </c>
      <c r="I2255" s="65"/>
    </row>
    <row r="2256" spans="1:9" hidden="1" x14ac:dyDescent="0.35">
      <c r="B2256" t="str">
        <f>IFERROR(VLOOKUP(I2256,'Reference Tables'!$D$2:$E$28,2,TRUE),"")</f>
        <v/>
      </c>
      <c r="C2256" t="s">
        <v>12</v>
      </c>
      <c r="E2256" s="7"/>
      <c r="F2256" s="7">
        <v>43070</v>
      </c>
      <c r="H2256" s="65">
        <v>0</v>
      </c>
      <c r="I2256" s="65"/>
    </row>
    <row r="2257" spans="1:9" hidden="1" x14ac:dyDescent="0.35">
      <c r="B2257" t="str">
        <f>IFERROR(VLOOKUP(I2257,'Reference Tables'!$D$2:$E$28,2,TRUE),"")</f>
        <v/>
      </c>
      <c r="C2257" t="s">
        <v>12</v>
      </c>
      <c r="E2257" s="7"/>
      <c r="F2257" s="7">
        <v>43070</v>
      </c>
      <c r="H2257" s="65">
        <v>0</v>
      </c>
      <c r="I2257" s="65"/>
    </row>
    <row r="2258" spans="1:9" hidden="1" x14ac:dyDescent="0.35">
      <c r="B2258" t="str">
        <f>IFERROR(VLOOKUP(I2258,'Reference Tables'!$D$2:$E$28,2,TRUE),"")</f>
        <v/>
      </c>
      <c r="C2258" t="s">
        <v>12</v>
      </c>
      <c r="E2258" s="7"/>
      <c r="F2258" s="7">
        <v>43070</v>
      </c>
      <c r="H2258" s="65">
        <v>0</v>
      </c>
      <c r="I2258" s="65"/>
    </row>
    <row r="2259" spans="1:9" hidden="1" x14ac:dyDescent="0.35">
      <c r="B2259" t="str">
        <f>IFERROR(VLOOKUP(I2259,'Reference Tables'!$D$2:$E$28,2,TRUE),"")</f>
        <v/>
      </c>
      <c r="C2259" t="s">
        <v>12</v>
      </c>
      <c r="E2259" s="7"/>
      <c r="F2259" s="7">
        <v>43070</v>
      </c>
      <c r="H2259" s="65">
        <v>0</v>
      </c>
      <c r="I2259" s="65"/>
    </row>
    <row r="2260" spans="1:9" hidden="1" x14ac:dyDescent="0.35">
      <c r="B2260" t="str">
        <f>IFERROR(VLOOKUP(I2260,'Reference Tables'!$D$2:$E$28,2,TRUE),"")</f>
        <v/>
      </c>
      <c r="C2260" t="s">
        <v>12</v>
      </c>
      <c r="E2260" s="7"/>
      <c r="F2260" s="7">
        <v>43070</v>
      </c>
      <c r="H2260" s="65">
        <v>0</v>
      </c>
      <c r="I2260" s="65"/>
    </row>
    <row r="2261" spans="1:9" hidden="1" x14ac:dyDescent="0.35">
      <c r="B2261" t="str">
        <f>IFERROR(VLOOKUP(I2261,'Reference Tables'!$D$2:$E$28,2,TRUE),"")</f>
        <v/>
      </c>
      <c r="C2261" t="s">
        <v>12</v>
      </c>
      <c r="E2261" s="7"/>
      <c r="F2261" s="7">
        <v>43070</v>
      </c>
      <c r="H2261" s="65">
        <v>0</v>
      </c>
      <c r="I2261" s="65"/>
    </row>
    <row r="2262" spans="1:9" hidden="1" x14ac:dyDescent="0.35">
      <c r="A2262" t="s">
        <v>845</v>
      </c>
      <c r="B2262" t="str">
        <f>IFERROR(VLOOKUP(I2262,'Reference Tables'!$D$2:$E$28,2,TRUE),"")</f>
        <v>DLX</v>
      </c>
      <c r="C2262" t="s">
        <v>12</v>
      </c>
      <c r="E2262" s="7"/>
      <c r="F2262" s="7">
        <v>43073</v>
      </c>
      <c r="G2262" t="s">
        <v>102</v>
      </c>
      <c r="H2262" s="65">
        <v>1.57</v>
      </c>
      <c r="I2262" s="65" t="s">
        <v>1238</v>
      </c>
    </row>
    <row r="2263" spans="1:9" hidden="1" x14ac:dyDescent="0.35">
      <c r="A2263" t="s">
        <v>845</v>
      </c>
      <c r="B2263" t="str">
        <f>IFERROR(VLOOKUP(I2263,'Reference Tables'!$D$2:$E$28,2,TRUE),"")</f>
        <v>DLX</v>
      </c>
      <c r="C2263" t="s">
        <v>12</v>
      </c>
      <c r="E2263" s="7"/>
      <c r="F2263" s="7">
        <v>43073</v>
      </c>
      <c r="G2263" t="s">
        <v>587</v>
      </c>
      <c r="H2263" s="65">
        <v>-1.57</v>
      </c>
      <c r="I2263" s="65" t="s">
        <v>1238</v>
      </c>
    </row>
    <row r="2264" spans="1:9" hidden="1" x14ac:dyDescent="0.35">
      <c r="A2264" t="s">
        <v>845</v>
      </c>
      <c r="B2264" t="str">
        <f>IFERROR(VLOOKUP(I2264,'Reference Tables'!$D$2:$E$28,2,TRUE),"")</f>
        <v>RPXC</v>
      </c>
      <c r="C2264" t="s">
        <v>12</v>
      </c>
      <c r="E2264" s="7"/>
      <c r="F2264" s="7">
        <v>43074</v>
      </c>
      <c r="G2264" t="s">
        <v>102</v>
      </c>
      <c r="H2264" s="65">
        <v>1.06</v>
      </c>
      <c r="I2264" s="65" t="s">
        <v>1235</v>
      </c>
    </row>
    <row r="2265" spans="1:9" hidden="1" x14ac:dyDescent="0.35">
      <c r="A2265" t="s">
        <v>845</v>
      </c>
      <c r="B2265" t="str">
        <f>IFERROR(VLOOKUP(I2265,'Reference Tables'!$D$2:$E$28,2,TRUE),"")</f>
        <v>RPXC</v>
      </c>
      <c r="C2265" t="s">
        <v>12</v>
      </c>
      <c r="E2265" s="7"/>
      <c r="F2265" s="7">
        <v>43074</v>
      </c>
      <c r="G2265" t="s">
        <v>587</v>
      </c>
      <c r="H2265" s="65">
        <v>-1.06</v>
      </c>
      <c r="I2265" s="65" t="s">
        <v>1235</v>
      </c>
    </row>
    <row r="2266" spans="1:9" hidden="1" x14ac:dyDescent="0.35">
      <c r="A2266" t="s">
        <v>845</v>
      </c>
      <c r="B2266" t="str">
        <f>IFERROR(VLOOKUP(I2266,'Reference Tables'!$D$2:$E$28,2,TRUE),"")</f>
        <v>GME</v>
      </c>
      <c r="C2266" t="s">
        <v>12</v>
      </c>
      <c r="E2266" s="7"/>
      <c r="F2266" s="7">
        <v>43081</v>
      </c>
      <c r="G2266" t="s">
        <v>102</v>
      </c>
      <c r="H2266" s="65">
        <v>3.19</v>
      </c>
      <c r="I2266" s="65" t="s">
        <v>1236</v>
      </c>
    </row>
    <row r="2267" spans="1:9" hidden="1" x14ac:dyDescent="0.35">
      <c r="A2267" t="s">
        <v>845</v>
      </c>
      <c r="B2267" t="str">
        <f>IFERROR(VLOOKUP(I2267,'Reference Tables'!$D$2:$E$28,2,TRUE),"")</f>
        <v>GME</v>
      </c>
      <c r="C2267" t="s">
        <v>12</v>
      </c>
      <c r="E2267" s="7"/>
      <c r="F2267" s="7">
        <v>43081</v>
      </c>
      <c r="G2267" t="s">
        <v>587</v>
      </c>
      <c r="H2267" s="65">
        <v>-3.19</v>
      </c>
      <c r="I2267" s="65" t="s">
        <v>1236</v>
      </c>
    </row>
    <row r="2268" spans="1:9" hidden="1" x14ac:dyDescent="0.35">
      <c r="A2268" t="s">
        <v>845</v>
      </c>
      <c r="B2268" t="str">
        <f>IFERROR(VLOOKUP(I2268,'Reference Tables'!$D$2:$E$28,2,TRUE),"")</f>
        <v>STRA</v>
      </c>
      <c r="C2268" t="s">
        <v>12</v>
      </c>
      <c r="E2268" s="7"/>
      <c r="F2268" s="7">
        <v>43087</v>
      </c>
      <c r="G2268" t="s">
        <v>102</v>
      </c>
      <c r="H2268" s="65">
        <v>0.09</v>
      </c>
      <c r="I2268" s="65" t="s">
        <v>1237</v>
      </c>
    </row>
    <row r="2269" spans="1:9" hidden="1" x14ac:dyDescent="0.35">
      <c r="A2269" t="s">
        <v>845</v>
      </c>
      <c r="B2269" t="str">
        <f>IFERROR(VLOOKUP(I2269,'Reference Tables'!$D$2:$E$28,2,TRUE),"")</f>
        <v>STRA</v>
      </c>
      <c r="C2269" t="s">
        <v>12</v>
      </c>
      <c r="E2269" s="7"/>
      <c r="F2269" s="7">
        <v>43087</v>
      </c>
      <c r="G2269" t="s">
        <v>587</v>
      </c>
      <c r="H2269" s="65">
        <v>-0.09</v>
      </c>
      <c r="I2269" s="65" t="s">
        <v>1237</v>
      </c>
    </row>
    <row r="2270" spans="1:9" hidden="1" x14ac:dyDescent="0.35">
      <c r="A2270" t="s">
        <v>845</v>
      </c>
      <c r="B2270" t="str">
        <f>IFERROR(VLOOKUP(I2270,'Reference Tables'!$D$2:$E$28,2,TRUE),"")</f>
        <v>GILD</v>
      </c>
      <c r="C2270" t="s">
        <v>12</v>
      </c>
      <c r="E2270" s="7"/>
      <c r="F2270" s="7">
        <v>43097</v>
      </c>
      <c r="G2270" t="s">
        <v>102</v>
      </c>
      <c r="H2270" s="65">
        <v>1.56</v>
      </c>
      <c r="I2270" s="65" t="s">
        <v>1234</v>
      </c>
    </row>
    <row r="2271" spans="1:9" hidden="1" x14ac:dyDescent="0.35">
      <c r="A2271" t="s">
        <v>845</v>
      </c>
      <c r="B2271" t="str">
        <f>IFERROR(VLOOKUP(I2271,'Reference Tables'!$D$2:$E$28,2,TRUE),"")</f>
        <v>GILD</v>
      </c>
      <c r="C2271" t="s">
        <v>12</v>
      </c>
      <c r="E2271" s="7"/>
      <c r="F2271" s="7">
        <v>43097</v>
      </c>
      <c r="G2271" t="s">
        <v>587</v>
      </c>
      <c r="H2271" s="65">
        <v>-1.56</v>
      </c>
      <c r="I2271" s="65" t="s">
        <v>1234</v>
      </c>
    </row>
    <row r="2272" spans="1:9" hidden="1" x14ac:dyDescent="0.35">
      <c r="A2272" t="s">
        <v>845</v>
      </c>
      <c r="B2272" t="str">
        <f>IFERROR(VLOOKUP(I2272,'Reference Tables'!$D$2:$E$28,2,TRUE),"")</f>
        <v>MTEX</v>
      </c>
      <c r="C2272" t="s">
        <v>12</v>
      </c>
      <c r="E2272" s="7"/>
      <c r="F2272" s="7">
        <v>43097</v>
      </c>
      <c r="G2272" t="s">
        <v>102</v>
      </c>
      <c r="H2272" s="65">
        <v>2.0099999999999998</v>
      </c>
      <c r="I2272" s="65" t="s">
        <v>1243</v>
      </c>
    </row>
    <row r="2273" spans="1:9" hidden="1" x14ac:dyDescent="0.35">
      <c r="A2273" t="s">
        <v>845</v>
      </c>
      <c r="B2273" t="str">
        <f>IFERROR(VLOOKUP(I2273,'Reference Tables'!$D$2:$E$28,2,TRUE),"")</f>
        <v>MTEX</v>
      </c>
      <c r="C2273" t="s">
        <v>12</v>
      </c>
      <c r="E2273" s="7"/>
      <c r="F2273" s="7">
        <v>43097</v>
      </c>
      <c r="G2273" t="s">
        <v>587</v>
      </c>
      <c r="H2273" s="65">
        <v>-2.0099999999999998</v>
      </c>
      <c r="I2273" s="65" t="s">
        <v>1243</v>
      </c>
    </row>
    <row r="2274" spans="1:9" hidden="1" x14ac:dyDescent="0.35">
      <c r="A2274" t="s">
        <v>845</v>
      </c>
      <c r="B2274" t="str">
        <f>IFERROR(VLOOKUP(I2274,'Reference Tables'!$D$2:$E$28,2,TRUE),"")</f>
        <v>VIAB</v>
      </c>
      <c r="C2274" t="s">
        <v>12</v>
      </c>
      <c r="E2274" s="7"/>
      <c r="F2274" s="7">
        <v>43102</v>
      </c>
      <c r="G2274" t="s">
        <v>102</v>
      </c>
      <c r="H2274" s="65">
        <v>1</v>
      </c>
      <c r="I2274" s="65" t="s">
        <v>1232</v>
      </c>
    </row>
    <row r="2275" spans="1:9" hidden="1" x14ac:dyDescent="0.35">
      <c r="A2275" t="s">
        <v>845</v>
      </c>
      <c r="B2275" t="str">
        <f>IFERROR(VLOOKUP(I2275,'Reference Tables'!$D$2:$E$28,2,TRUE),"")</f>
        <v>VIAB</v>
      </c>
      <c r="C2275" t="s">
        <v>12</v>
      </c>
      <c r="E2275" s="7"/>
      <c r="F2275" s="7">
        <v>43102</v>
      </c>
      <c r="G2275" t="s">
        <v>587</v>
      </c>
      <c r="H2275" s="65">
        <v>-1</v>
      </c>
      <c r="I2275" s="65" t="s">
        <v>1232</v>
      </c>
    </row>
    <row r="2276" spans="1:9" hidden="1" x14ac:dyDescent="0.35">
      <c r="A2276" t="s">
        <v>845</v>
      </c>
      <c r="B2276" t="str">
        <f>IFERROR(VLOOKUP(I2276,'Reference Tables'!$D$2:$E$28,2,TRUE),"")</f>
        <v>HRB</v>
      </c>
      <c r="C2276" t="s">
        <v>12</v>
      </c>
      <c r="E2276" s="7"/>
      <c r="F2276" s="7">
        <v>43102</v>
      </c>
      <c r="G2276" t="s">
        <v>102</v>
      </c>
      <c r="H2276" s="65">
        <v>2.52</v>
      </c>
      <c r="I2276" s="65" t="s">
        <v>1233</v>
      </c>
    </row>
    <row r="2277" spans="1:9" hidden="1" x14ac:dyDescent="0.35">
      <c r="A2277" t="s">
        <v>845</v>
      </c>
      <c r="B2277" t="str">
        <f>IFERROR(VLOOKUP(I2277,'Reference Tables'!$D$2:$E$28,2,TRUE),"")</f>
        <v>HRB</v>
      </c>
      <c r="C2277" t="s">
        <v>12</v>
      </c>
      <c r="E2277" s="7"/>
      <c r="F2277" s="7">
        <v>43102</v>
      </c>
      <c r="G2277" t="s">
        <v>587</v>
      </c>
      <c r="H2277" s="65">
        <v>-2.52</v>
      </c>
      <c r="I2277" s="65" t="s">
        <v>1233</v>
      </c>
    </row>
    <row r="2278" spans="1:9" hidden="1" x14ac:dyDescent="0.35">
      <c r="A2278" t="s">
        <v>845</v>
      </c>
      <c r="B2278" t="str">
        <f>IFERROR(VLOOKUP(I2278,'Reference Tables'!$D$2:$E$28,2,TRUE),"")</f>
        <v>NATH</v>
      </c>
      <c r="C2278" t="s">
        <v>12</v>
      </c>
      <c r="E2278" s="7"/>
      <c r="F2278" s="7">
        <v>43104</v>
      </c>
      <c r="G2278" t="s">
        <v>102</v>
      </c>
      <c r="H2278" s="65">
        <v>1.5</v>
      </c>
      <c r="I2278" s="65" t="s">
        <v>1242</v>
      </c>
    </row>
    <row r="2279" spans="1:9" hidden="1" x14ac:dyDescent="0.35">
      <c r="A2279" t="s">
        <v>845</v>
      </c>
      <c r="B2279" t="str">
        <f>IFERROR(VLOOKUP(I2279,'Reference Tables'!$D$2:$E$28,2,TRUE),"")</f>
        <v>NATH</v>
      </c>
      <c r="C2279" t="s">
        <v>12</v>
      </c>
      <c r="E2279" s="7"/>
      <c r="F2279" s="7">
        <v>43104</v>
      </c>
      <c r="G2279" t="s">
        <v>587</v>
      </c>
      <c r="H2279" s="65">
        <v>-1.5</v>
      </c>
      <c r="I2279" s="65" t="s">
        <v>1242</v>
      </c>
    </row>
    <row r="2280" spans="1:9" hidden="1" x14ac:dyDescent="0.35">
      <c r="A2280" t="s">
        <v>845</v>
      </c>
      <c r="B2280" t="str">
        <f>IFERROR(VLOOKUP(I2280,'Reference Tables'!$D$2:$E$28,2,TRUE),"")</f>
        <v>CPLA</v>
      </c>
      <c r="C2280" t="s">
        <v>12</v>
      </c>
      <c r="E2280" s="7"/>
      <c r="F2280" s="7">
        <v>43118</v>
      </c>
      <c r="G2280" t="s">
        <v>102</v>
      </c>
      <c r="H2280" s="65">
        <v>0.12</v>
      </c>
      <c r="I2280" s="65" t="s">
        <v>1231</v>
      </c>
    </row>
    <row r="2281" spans="1:9" hidden="1" x14ac:dyDescent="0.35">
      <c r="A2281" t="s">
        <v>845</v>
      </c>
      <c r="B2281" t="str">
        <f>IFERROR(VLOOKUP(I2281,'Reference Tables'!$D$2:$E$28,2,TRUE),"")</f>
        <v>CPLA</v>
      </c>
      <c r="C2281" t="s">
        <v>12</v>
      </c>
      <c r="E2281" s="7"/>
      <c r="F2281" s="7">
        <v>43118</v>
      </c>
      <c r="G2281" t="s">
        <v>587</v>
      </c>
      <c r="H2281" s="65">
        <v>-0.12</v>
      </c>
      <c r="I2281" s="65" t="s">
        <v>1231</v>
      </c>
    </row>
    <row r="2282" spans="1:9" hidden="1" x14ac:dyDescent="0.35">
      <c r="A2282" t="s">
        <v>845</v>
      </c>
      <c r="B2282" t="str">
        <f>IFERROR(VLOOKUP(I2282,'Reference Tables'!$D$2:$E$28,2,TRUE),"")</f>
        <v>IDCC</v>
      </c>
      <c r="C2282" t="s">
        <v>12</v>
      </c>
      <c r="E2282" s="7"/>
      <c r="F2282" s="7">
        <v>43124</v>
      </c>
      <c r="G2282" t="s">
        <v>102</v>
      </c>
      <c r="H2282" s="65">
        <v>2.0299999999999998</v>
      </c>
      <c r="I2282" t="s">
        <v>1240</v>
      </c>
    </row>
    <row r="2283" spans="1:9" hidden="1" x14ac:dyDescent="0.35">
      <c r="A2283" t="s">
        <v>845</v>
      </c>
      <c r="B2283" t="str">
        <f>IFERROR(VLOOKUP(I2283,'Reference Tables'!$D$2:$E$28,2,TRUE),"")</f>
        <v>IDCC</v>
      </c>
      <c r="C2283" t="s">
        <v>12</v>
      </c>
      <c r="E2283" s="7"/>
      <c r="F2283" s="7">
        <v>43124</v>
      </c>
      <c r="G2283" t="s">
        <v>587</v>
      </c>
      <c r="H2283" s="65">
        <v>-2.0299999999999998</v>
      </c>
      <c r="I2283" t="s">
        <v>1240</v>
      </c>
    </row>
    <row r="2284" spans="1:9" hidden="1" x14ac:dyDescent="0.35">
      <c r="A2284" t="s">
        <v>845</v>
      </c>
      <c r="B2284" t="str">
        <f>IFERROR(VLOOKUP(I2284,'Reference Tables'!$D$2:$E$28,2,TRUE),"")</f>
        <v>CSCO</v>
      </c>
      <c r="C2284" t="s">
        <v>12</v>
      </c>
      <c r="E2284" s="7"/>
      <c r="F2284" s="7">
        <v>43124</v>
      </c>
      <c r="G2284" t="s">
        <v>102</v>
      </c>
      <c r="H2284" s="65">
        <v>3.34</v>
      </c>
      <c r="I2284" t="s">
        <v>1241</v>
      </c>
    </row>
    <row r="2285" spans="1:9" hidden="1" x14ac:dyDescent="0.35">
      <c r="A2285" t="s">
        <v>845</v>
      </c>
      <c r="B2285" t="str">
        <f>IFERROR(VLOOKUP(I2285,'Reference Tables'!$D$2:$E$28,2,TRUE),"")</f>
        <v>CSCO</v>
      </c>
      <c r="C2285" t="s">
        <v>12</v>
      </c>
      <c r="E2285" s="7"/>
      <c r="F2285" s="7">
        <v>43124</v>
      </c>
      <c r="G2285" t="s">
        <v>587</v>
      </c>
      <c r="H2285" s="65">
        <v>-3.34</v>
      </c>
      <c r="I2285" s="65" t="s">
        <v>1241</v>
      </c>
    </row>
    <row r="2286" spans="1:9" hidden="1" x14ac:dyDescent="0.35">
      <c r="A2286" t="s">
        <v>841</v>
      </c>
      <c r="B2286" t="str">
        <f>IFERROR(VLOOKUP(I2286,'Reference Tables'!$D$2:$E$28,2,TRUE),"")</f>
        <v/>
      </c>
      <c r="C2286" t="s">
        <v>12</v>
      </c>
      <c r="E2286" s="7"/>
      <c r="F2286" s="7">
        <v>43147</v>
      </c>
      <c r="G2286" t="s">
        <v>840</v>
      </c>
      <c r="H2286" s="65">
        <v>10</v>
      </c>
    </row>
    <row r="2287" spans="1:9" hidden="1" x14ac:dyDescent="0.35">
      <c r="A2287" t="s">
        <v>841</v>
      </c>
      <c r="B2287" t="str">
        <f>IFERROR(VLOOKUP(I2287,'Reference Tables'!$D$2:$E$28,2,TRUE),"")</f>
        <v/>
      </c>
      <c r="C2287" t="s">
        <v>12</v>
      </c>
      <c r="E2287" s="7"/>
      <c r="F2287" s="7">
        <v>43147</v>
      </c>
      <c r="G2287" t="s">
        <v>102</v>
      </c>
      <c r="H2287" s="65">
        <v>-10</v>
      </c>
    </row>
    <row r="2288" spans="1:9" hidden="1" x14ac:dyDescent="0.35">
      <c r="A2288" t="s">
        <v>844</v>
      </c>
      <c r="B2288" t="str">
        <f>IFERROR(VLOOKUP(I2288,'Reference Tables'!$D$2:$E$28,2,TRUE),"")</f>
        <v>MSB</v>
      </c>
      <c r="C2288" t="s">
        <v>12</v>
      </c>
      <c r="E2288" s="7"/>
      <c r="F2288" s="7">
        <v>43151</v>
      </c>
      <c r="G2288" t="s">
        <v>102</v>
      </c>
      <c r="H2288" s="65">
        <v>1.05</v>
      </c>
      <c r="I2288" t="s">
        <v>1257</v>
      </c>
    </row>
    <row r="2289" spans="1:9" hidden="1" x14ac:dyDescent="0.35">
      <c r="A2289" t="s">
        <v>844</v>
      </c>
      <c r="B2289" t="str">
        <f>IFERROR(VLOOKUP(I2289,'Reference Tables'!$D$2:$E$28,2,TRUE),"")</f>
        <v>MSB</v>
      </c>
      <c r="C2289" t="s">
        <v>12</v>
      </c>
      <c r="E2289" s="7"/>
      <c r="F2289" s="7">
        <v>43151</v>
      </c>
      <c r="H2289" s="65">
        <v>-1.05</v>
      </c>
      <c r="I2289" t="s">
        <v>1257</v>
      </c>
    </row>
    <row r="2290" spans="1:9" hidden="1" x14ac:dyDescent="0.35">
      <c r="A2290" t="s">
        <v>845</v>
      </c>
      <c r="B2290" t="str">
        <f>IFERROR(VLOOKUP(I2290,'Reference Tables'!$D$2:$E$28,2,TRUE),"")</f>
        <v>CLCT</v>
      </c>
      <c r="C2290" t="s">
        <v>12</v>
      </c>
      <c r="E2290" s="7"/>
      <c r="F2290" s="7">
        <v>43154</v>
      </c>
      <c r="G2290" t="s">
        <v>102</v>
      </c>
      <c r="H2290" s="65">
        <v>0.14000000000000001</v>
      </c>
      <c r="I2290" s="65" t="s">
        <v>1239</v>
      </c>
    </row>
    <row r="2291" spans="1:9" hidden="1" x14ac:dyDescent="0.35">
      <c r="A2291" t="s">
        <v>845</v>
      </c>
      <c r="B2291" t="str">
        <f>IFERROR(VLOOKUP(I2291,'Reference Tables'!$D$2:$E$28,2,TRUE),"")</f>
        <v>CLCT</v>
      </c>
      <c r="C2291" t="s">
        <v>12</v>
      </c>
      <c r="E2291" s="7"/>
      <c r="F2291" s="7">
        <v>43154</v>
      </c>
      <c r="G2291" t="s">
        <v>587</v>
      </c>
      <c r="H2291" s="65">
        <v>-0.14000000000000001</v>
      </c>
      <c r="I2291" s="65" t="s">
        <v>1239</v>
      </c>
    </row>
    <row r="2292" spans="1:9" hidden="1" x14ac:dyDescent="0.35">
      <c r="A2292" t="s">
        <v>246</v>
      </c>
      <c r="B2292" t="str">
        <f>IFERROR(VLOOKUP(I2292,'Reference Tables'!$D$2:$E$28,2,TRUE),"")</f>
        <v/>
      </c>
      <c r="C2292" t="s">
        <v>12</v>
      </c>
      <c r="E2292" s="7"/>
      <c r="F2292" s="7">
        <v>43164</v>
      </c>
      <c r="G2292" t="s">
        <v>102</v>
      </c>
      <c r="H2292" s="65">
        <v>3000</v>
      </c>
      <c r="I2292" s="65"/>
    </row>
    <row r="2293" spans="1:9" hidden="1" x14ac:dyDescent="0.35">
      <c r="A2293" t="s">
        <v>246</v>
      </c>
      <c r="B2293" t="str">
        <f>IFERROR(VLOOKUP(I2293,'Reference Tables'!$D$2:$E$28,2,TRUE),"")</f>
        <v/>
      </c>
      <c r="C2293" t="s">
        <v>12</v>
      </c>
      <c r="E2293" s="7"/>
      <c r="F2293" s="7">
        <v>43164</v>
      </c>
      <c r="G2293" t="s">
        <v>101</v>
      </c>
      <c r="H2293" s="65">
        <v>-3000</v>
      </c>
      <c r="I2293" s="65"/>
    </row>
    <row r="2294" spans="1:9" hidden="1" x14ac:dyDescent="0.35">
      <c r="A2294" t="s">
        <v>845</v>
      </c>
      <c r="B2294" t="str">
        <f>IFERROR(VLOOKUP(I2294,'Reference Tables'!$D$2:$E$28,2,TRUE),"")</f>
        <v>DLX</v>
      </c>
      <c r="C2294" t="s">
        <v>12</v>
      </c>
      <c r="E2294" s="7"/>
      <c r="F2294" s="7">
        <v>43164</v>
      </c>
      <c r="G2294" t="s">
        <v>102</v>
      </c>
      <c r="H2294" s="65">
        <v>1.57</v>
      </c>
      <c r="I2294" s="65" t="s">
        <v>1238</v>
      </c>
    </row>
    <row r="2295" spans="1:9" hidden="1" x14ac:dyDescent="0.35">
      <c r="A2295" t="s">
        <v>845</v>
      </c>
      <c r="B2295" t="str">
        <f>IFERROR(VLOOKUP(I2295,'Reference Tables'!$D$2:$E$28,2,TRUE),"")</f>
        <v>DLX</v>
      </c>
      <c r="C2295" t="s">
        <v>12</v>
      </c>
      <c r="E2295" s="7"/>
      <c r="F2295" s="7">
        <v>43164</v>
      </c>
      <c r="G2295" t="s">
        <v>587</v>
      </c>
      <c r="H2295" s="65">
        <v>-1.57</v>
      </c>
      <c r="I2295" s="65" t="s">
        <v>1238</v>
      </c>
    </row>
    <row r="2296" spans="1:9" hidden="1" x14ac:dyDescent="0.35">
      <c r="B2296" t="str">
        <f>IFERROR(VLOOKUP(I2296,'Reference Tables'!$D$2:$E$28,2,TRUE),"")</f>
        <v/>
      </c>
      <c r="C2296" t="s">
        <v>12</v>
      </c>
      <c r="E2296" s="7"/>
      <c r="F2296" s="7">
        <v>43175</v>
      </c>
      <c r="H2296" s="65">
        <v>5151.3100000000004</v>
      </c>
      <c r="I2296" s="65"/>
    </row>
    <row r="2297" spans="1:9" hidden="1" x14ac:dyDescent="0.35">
      <c r="B2297" t="str">
        <f>IFERROR(VLOOKUP(I2297,'Reference Tables'!$D$2:$E$28,2,TRUE),"")</f>
        <v/>
      </c>
      <c r="C2297" t="s">
        <v>12</v>
      </c>
      <c r="E2297" s="7"/>
      <c r="F2297" s="7">
        <v>43175</v>
      </c>
      <c r="H2297" s="65">
        <v>-5151.3100000000004</v>
      </c>
      <c r="I2297" s="65"/>
    </row>
    <row r="2298" spans="1:9" hidden="1" x14ac:dyDescent="0.35">
      <c r="A2298" t="s">
        <v>845</v>
      </c>
      <c r="B2298" t="str">
        <f>IFERROR(VLOOKUP(I2298,'Reference Tables'!$D$2:$E$28,2,TRUE),"")</f>
        <v>STRA</v>
      </c>
      <c r="C2298" t="s">
        <v>12</v>
      </c>
      <c r="E2298" s="7"/>
      <c r="F2298" s="7">
        <v>43178</v>
      </c>
      <c r="G2298" t="s">
        <v>102</v>
      </c>
      <c r="H2298" s="65">
        <v>0.09</v>
      </c>
      <c r="I2298" s="65" t="s">
        <v>1237</v>
      </c>
    </row>
    <row r="2299" spans="1:9" hidden="1" x14ac:dyDescent="0.35">
      <c r="A2299" t="s">
        <v>845</v>
      </c>
      <c r="B2299" t="str">
        <f>IFERROR(VLOOKUP(I2299,'Reference Tables'!$D$2:$E$28,2,TRUE),"")</f>
        <v>STRA</v>
      </c>
      <c r="C2299" t="s">
        <v>12</v>
      </c>
      <c r="E2299" s="7"/>
      <c r="F2299" s="7">
        <v>43178</v>
      </c>
      <c r="G2299" t="s">
        <v>587</v>
      </c>
      <c r="H2299" s="65">
        <v>-0.09</v>
      </c>
      <c r="I2299" s="65" t="s">
        <v>1237</v>
      </c>
    </row>
    <row r="2300" spans="1:9" hidden="1" x14ac:dyDescent="0.35">
      <c r="A2300" t="s">
        <v>845</v>
      </c>
      <c r="B2300" t="str">
        <f>IFERROR(VLOOKUP(I2300,'Reference Tables'!$D$2:$E$28,2,TRUE),"")</f>
        <v>GME</v>
      </c>
      <c r="C2300" t="s">
        <v>12</v>
      </c>
      <c r="E2300" s="7"/>
      <c r="F2300" s="7">
        <v>43179</v>
      </c>
      <c r="G2300" t="s">
        <v>102</v>
      </c>
      <c r="H2300" s="65">
        <v>3.19</v>
      </c>
      <c r="I2300" s="65" t="s">
        <v>1236</v>
      </c>
    </row>
    <row r="2301" spans="1:9" hidden="1" x14ac:dyDescent="0.35">
      <c r="A2301" t="s">
        <v>845</v>
      </c>
      <c r="B2301" t="str">
        <f>IFERROR(VLOOKUP(I2301,'Reference Tables'!$D$2:$E$28,2,TRUE),"")</f>
        <v>GME</v>
      </c>
      <c r="C2301" t="s">
        <v>12</v>
      </c>
      <c r="E2301" s="7"/>
      <c r="F2301" s="7">
        <v>43179</v>
      </c>
      <c r="G2301" t="s">
        <v>587</v>
      </c>
      <c r="H2301" s="65">
        <v>-3.19</v>
      </c>
      <c r="I2301" s="65" t="s">
        <v>1236</v>
      </c>
    </row>
    <row r="2302" spans="1:9" hidden="1" x14ac:dyDescent="0.35">
      <c r="A2302" t="s">
        <v>317</v>
      </c>
      <c r="B2302" t="str">
        <f>IFERROR(VLOOKUP(I2302,'Reference Tables'!$D$2:$E$28,2,TRUE),"")</f>
        <v/>
      </c>
      <c r="C2302" t="s">
        <v>12</v>
      </c>
      <c r="E2302" s="7"/>
      <c r="F2302" s="7">
        <v>43181</v>
      </c>
      <c r="G2302" t="s">
        <v>101</v>
      </c>
      <c r="H2302" s="65">
        <v>10200.42</v>
      </c>
      <c r="I2302" s="65"/>
    </row>
    <row r="2303" spans="1:9" hidden="1" x14ac:dyDescent="0.35">
      <c r="A2303" t="s">
        <v>317</v>
      </c>
      <c r="B2303" t="str">
        <f>IFERROR(VLOOKUP(I2303,'Reference Tables'!$D$2:$E$28,2,TRUE),"")</f>
        <v/>
      </c>
      <c r="C2303" t="s">
        <v>12</v>
      </c>
      <c r="E2303" s="7"/>
      <c r="F2303" s="7">
        <v>43181</v>
      </c>
      <c r="G2303" t="s">
        <v>102</v>
      </c>
      <c r="H2303" s="65">
        <v>-10200.42</v>
      </c>
      <c r="I2303" s="65"/>
    </row>
    <row r="2304" spans="1:9" hidden="1" x14ac:dyDescent="0.35">
      <c r="A2304" t="s">
        <v>845</v>
      </c>
      <c r="B2304" t="str">
        <f>IFERROR(VLOOKUP(I2304,'Reference Tables'!$D$2:$E$28,2,TRUE),"")</f>
        <v>RPXC</v>
      </c>
      <c r="C2304" t="s">
        <v>12</v>
      </c>
      <c r="E2304" s="7"/>
      <c r="F2304" s="7">
        <v>43187</v>
      </c>
      <c r="G2304" t="s">
        <v>102</v>
      </c>
      <c r="H2304" s="65">
        <v>1.06</v>
      </c>
      <c r="I2304" s="65" t="s">
        <v>1235</v>
      </c>
    </row>
    <row r="2305" spans="1:9" hidden="1" x14ac:dyDescent="0.35">
      <c r="A2305" t="s">
        <v>845</v>
      </c>
      <c r="B2305" t="str">
        <f>IFERROR(VLOOKUP(I2305,'Reference Tables'!$D$2:$E$28,2,TRUE),"")</f>
        <v>RPXC</v>
      </c>
      <c r="C2305" t="s">
        <v>12</v>
      </c>
      <c r="E2305" s="7"/>
      <c r="F2305" s="7">
        <v>43187</v>
      </c>
      <c r="G2305" t="s">
        <v>587</v>
      </c>
      <c r="H2305" s="65">
        <v>-1.06</v>
      </c>
      <c r="I2305" s="65" t="s">
        <v>1235</v>
      </c>
    </row>
    <row r="2306" spans="1:9" hidden="1" x14ac:dyDescent="0.35">
      <c r="A2306" t="s">
        <v>845</v>
      </c>
      <c r="B2306" t="str">
        <f>IFERROR(VLOOKUP(I2306,'Reference Tables'!$D$2:$E$28,2,TRUE),"")</f>
        <v>GILD</v>
      </c>
      <c r="C2306" t="s">
        <v>12</v>
      </c>
      <c r="E2306" s="7"/>
      <c r="F2306" s="7">
        <v>43188</v>
      </c>
      <c r="G2306" t="s">
        <v>102</v>
      </c>
      <c r="H2306" s="65">
        <v>1.71</v>
      </c>
      <c r="I2306" s="65" t="s">
        <v>1234</v>
      </c>
    </row>
    <row r="2307" spans="1:9" hidden="1" x14ac:dyDescent="0.35">
      <c r="A2307" t="s">
        <v>845</v>
      </c>
      <c r="B2307" t="str">
        <f>IFERROR(VLOOKUP(I2307,'Reference Tables'!$D$2:$E$28,2,TRUE),"")</f>
        <v>GILD</v>
      </c>
      <c r="C2307" t="s">
        <v>12</v>
      </c>
      <c r="E2307" s="7"/>
      <c r="F2307" s="7">
        <v>43188</v>
      </c>
      <c r="G2307" t="s">
        <v>587</v>
      </c>
      <c r="H2307" s="65">
        <v>-1.71</v>
      </c>
      <c r="I2307" s="65" t="s">
        <v>1234</v>
      </c>
    </row>
    <row r="2308" spans="1:9" hidden="1" x14ac:dyDescent="0.35">
      <c r="A2308" t="s">
        <v>845</v>
      </c>
      <c r="B2308" t="str">
        <f>IFERROR(VLOOKUP(I2308,'Reference Tables'!$D$2:$E$28,2,TRUE),"")</f>
        <v>HRB</v>
      </c>
      <c r="C2308" t="s">
        <v>12</v>
      </c>
      <c r="E2308" s="7"/>
      <c r="F2308" s="7">
        <v>43192</v>
      </c>
      <c r="G2308" t="s">
        <v>102</v>
      </c>
      <c r="H2308" s="65">
        <v>2.52</v>
      </c>
      <c r="I2308" s="65" t="s">
        <v>1233</v>
      </c>
    </row>
    <row r="2309" spans="1:9" hidden="1" x14ac:dyDescent="0.35">
      <c r="A2309" t="s">
        <v>845</v>
      </c>
      <c r="B2309" t="str">
        <f>IFERROR(VLOOKUP(I2309,'Reference Tables'!$D$2:$E$28,2,TRUE),"")</f>
        <v>HRB</v>
      </c>
      <c r="C2309" t="s">
        <v>12</v>
      </c>
      <c r="E2309" s="7"/>
      <c r="F2309" s="7">
        <v>43192</v>
      </c>
      <c r="G2309" t="s">
        <v>587</v>
      </c>
      <c r="H2309" s="65">
        <v>-2.52</v>
      </c>
      <c r="I2309" s="65" t="s">
        <v>1233</v>
      </c>
    </row>
    <row r="2310" spans="1:9" hidden="1" x14ac:dyDescent="0.35">
      <c r="A2310" t="s">
        <v>845</v>
      </c>
      <c r="B2310" t="str">
        <f>IFERROR(VLOOKUP(I2310,'Reference Tables'!$D$2:$E$28,2,TRUE),"")</f>
        <v>VIAB</v>
      </c>
      <c r="C2310" t="s">
        <v>12</v>
      </c>
      <c r="E2310" s="7"/>
      <c r="F2310" s="7">
        <v>43193</v>
      </c>
      <c r="G2310" t="s">
        <v>102</v>
      </c>
      <c r="H2310" s="65">
        <v>1</v>
      </c>
      <c r="I2310" s="65" t="s">
        <v>1232</v>
      </c>
    </row>
    <row r="2311" spans="1:9" hidden="1" x14ac:dyDescent="0.35">
      <c r="A2311" t="s">
        <v>845</v>
      </c>
      <c r="B2311" t="str">
        <f>IFERROR(VLOOKUP(I2311,'Reference Tables'!$D$2:$E$28,2,TRUE),"")</f>
        <v>VIAB</v>
      </c>
      <c r="C2311" t="s">
        <v>12</v>
      </c>
      <c r="E2311" s="7"/>
      <c r="F2311" s="7">
        <v>43193</v>
      </c>
      <c r="G2311" t="s">
        <v>587</v>
      </c>
      <c r="H2311" s="65">
        <v>-1</v>
      </c>
      <c r="I2311" s="65" t="s">
        <v>1232</v>
      </c>
    </row>
    <row r="2312" spans="1:9" hidden="1" x14ac:dyDescent="0.35">
      <c r="A2312" t="s">
        <v>317</v>
      </c>
      <c r="B2312" t="str">
        <f>IFERROR(VLOOKUP(I2312,'Reference Tables'!$D$2:$E$28,2,TRUE),"")</f>
        <v/>
      </c>
      <c r="C2312" t="s">
        <v>12</v>
      </c>
      <c r="E2312" s="7"/>
      <c r="F2312" s="7">
        <v>43203</v>
      </c>
      <c r="G2312" t="s">
        <v>101</v>
      </c>
      <c r="H2312" s="65">
        <v>6.29</v>
      </c>
      <c r="I2312" s="65"/>
    </row>
    <row r="2313" spans="1:9" hidden="1" x14ac:dyDescent="0.35">
      <c r="A2313" t="s">
        <v>317</v>
      </c>
      <c r="B2313" t="str">
        <f>IFERROR(VLOOKUP(I2313,'Reference Tables'!$D$2:$E$28,2,TRUE),"")</f>
        <v/>
      </c>
      <c r="C2313" t="s">
        <v>12</v>
      </c>
      <c r="E2313" s="7"/>
      <c r="F2313" s="7">
        <v>43203</v>
      </c>
      <c r="G2313" t="s">
        <v>102</v>
      </c>
      <c r="H2313" s="65">
        <v>-6.29</v>
      </c>
      <c r="I2313" s="65"/>
    </row>
    <row r="2314" spans="1:9" hidden="1" x14ac:dyDescent="0.35">
      <c r="A2314" t="s">
        <v>845</v>
      </c>
      <c r="B2314" t="str">
        <f>IFERROR(VLOOKUP(I2314,'Reference Tables'!$D$2:$E$28,2,TRUE),"")</f>
        <v>CPLA</v>
      </c>
      <c r="C2314" t="s">
        <v>12</v>
      </c>
      <c r="E2314" s="7"/>
      <c r="F2314" s="7">
        <v>43203</v>
      </c>
      <c r="G2314" t="s">
        <v>102</v>
      </c>
      <c r="H2314" s="65">
        <v>0.12</v>
      </c>
      <c r="I2314" s="65" t="s">
        <v>1231</v>
      </c>
    </row>
    <row r="2315" spans="1:9" hidden="1" x14ac:dyDescent="0.35">
      <c r="A2315" t="s">
        <v>845</v>
      </c>
      <c r="B2315" t="str">
        <f>IFERROR(VLOOKUP(I2315,'Reference Tables'!$D$2:$E$28,2,TRUE),"")</f>
        <v>CPLA</v>
      </c>
      <c r="C2315" t="s">
        <v>12</v>
      </c>
      <c r="E2315" s="7"/>
      <c r="F2315" s="7">
        <v>43203</v>
      </c>
      <c r="G2315" t="s">
        <v>587</v>
      </c>
      <c r="H2315" s="65">
        <v>-0.12</v>
      </c>
      <c r="I2315" s="65" t="s">
        <v>1231</v>
      </c>
    </row>
    <row r="2316" spans="1:9" hidden="1" x14ac:dyDescent="0.35">
      <c r="A2316" t="s">
        <v>317</v>
      </c>
      <c r="B2316" t="str">
        <f>IFERROR(VLOOKUP(I2316,'Reference Tables'!$D$2:$E$28,2,TRUE),"")</f>
        <v/>
      </c>
      <c r="C2316" t="s">
        <v>12</v>
      </c>
      <c r="E2316" s="7"/>
      <c r="F2316" s="7">
        <v>43245</v>
      </c>
      <c r="G2316" t="s">
        <v>101</v>
      </c>
      <c r="H2316" s="65">
        <v>0.12</v>
      </c>
      <c r="I2316" s="65"/>
    </row>
    <row r="2317" spans="1:9" hidden="1" x14ac:dyDescent="0.35">
      <c r="A2317" t="s">
        <v>317</v>
      </c>
      <c r="B2317" t="str">
        <f>IFERROR(VLOOKUP(I2317,'Reference Tables'!$D$2:$E$28,2,TRUE),"")</f>
        <v/>
      </c>
      <c r="C2317" t="s">
        <v>12</v>
      </c>
      <c r="E2317" s="7"/>
      <c r="F2317" s="7">
        <v>43245</v>
      </c>
      <c r="G2317" t="s">
        <v>102</v>
      </c>
      <c r="H2317" s="65">
        <v>-0.12</v>
      </c>
      <c r="I2317" s="65"/>
    </row>
  </sheetData>
  <autoFilter ref="A1:AQ2317" xr:uid="{28F0F62D-AA86-4366-9A68-E7D9ED6868EC}">
    <filterColumn colId="1">
      <filters>
        <filter val="LFVN"/>
      </filters>
    </filterColumn>
  </autoFilter>
  <sortState ref="A2230:I2317">
    <sortCondition ref="F2230:F2317"/>
  </sortState>
  <hyperlinks>
    <hyperlink ref="AL589" r:id="rId1" location="/transactions/25645465" display="https://trader.motifinvesting.com/positions/value-inv-top-30-5-28-15-dvI4fqUF_344739 - /transactions/25645465" xr:uid="{DC0865A9-B22C-47AC-B298-C018D00031E6}"/>
    <hyperlink ref="AL592" r:id="rId2" location="/transactions/25685573" display="https://trader.motifinvesting.com/positions/value-inv-top-30-5-28-15-dvI4fqUF_344739 - /transactions/25685573" xr:uid="{BEAC1B81-1B76-4D0B-8A10-D961CA814DF9}"/>
    <hyperlink ref="AL590" r:id="rId3" location="/transactions/25685575" display="https://trader.motifinvesting.com/positions/value-inv-top-30-5-28-15-dvI4fqUF_344739 - /transactions/25685575" xr:uid="{9FBFFE44-EC13-4E47-BD46-082403C67A22}"/>
    <hyperlink ref="AL644" r:id="rId4" location="/transactions/27496255" display="https://trader.motifinvesting.com/positions/value-inv-f2sjnDbw_212777 - /transactions/27496255" xr:uid="{16FDDA8F-B786-4EF7-8CE7-068687B41402}"/>
    <hyperlink ref="AL588" r:id="rId5" location="/transactions/25645459" display="https://trader.motifinvesting.com/positions/value-inv-top-30-2-21-15-huF2zk02_272389 - /transactions/25645459" xr:uid="{8B373DDB-D5C1-49A5-BA93-A201A880CA92}"/>
    <hyperlink ref="AL587" r:id="rId6" location="/transactions/25645461" display="https://trader.motifinvesting.com/positions/value-inv-f2sjnDbw_212777 - /transactions/25645461" xr:uid="{BDD3E077-C7B8-4302-884C-71AC89735102}"/>
    <hyperlink ref="AL586" r:id="rId7" location="/transactions/25645463" display="https://trader.motifinvesting.com/positions/value-inv-top-30-5-28-15-dvI4fqUF_344739 - /transactions/25645463" xr:uid="{709BBF6F-9E20-4E83-B09B-10300F896D69}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D828-B31C-4F92-A42E-DCE38BDA5D55}">
  <dimension ref="A1:K754"/>
  <sheetViews>
    <sheetView workbookViewId="0">
      <selection activeCell="J9" sqref="J9:K12"/>
    </sheetView>
  </sheetViews>
  <sheetFormatPr defaultRowHeight="14.5" x14ac:dyDescent="0.35"/>
  <cols>
    <col min="1" max="1" width="38.453125" bestFit="1" customWidth="1"/>
    <col min="2" max="2" width="11.453125" bestFit="1" customWidth="1"/>
    <col min="3" max="3" width="12.54296875" bestFit="1" customWidth="1"/>
    <col min="4" max="4" width="7" bestFit="1" customWidth="1"/>
    <col min="5" max="5" width="6.81640625" bestFit="1" customWidth="1"/>
    <col min="6" max="6" width="10.7265625" bestFit="1" customWidth="1"/>
    <col min="8" max="8" width="9.81640625" bestFit="1" customWidth="1"/>
    <col min="10" max="10" width="10.453125" bestFit="1" customWidth="1"/>
    <col min="11" max="11" width="12" bestFit="1" customWidth="1"/>
  </cols>
  <sheetData>
    <row r="1" spans="1:11" x14ac:dyDescent="0.35">
      <c r="A1" s="1" t="s">
        <v>3</v>
      </c>
      <c r="B1" s="1" t="s">
        <v>1</v>
      </c>
      <c r="C1" s="1" t="s">
        <v>11</v>
      </c>
      <c r="D1" s="1" t="s">
        <v>0</v>
      </c>
      <c r="E1" s="10" t="s">
        <v>2</v>
      </c>
      <c r="F1" s="11" t="s">
        <v>4</v>
      </c>
      <c r="G1" s="1" t="s">
        <v>5</v>
      </c>
      <c r="H1" s="1" t="s">
        <v>224</v>
      </c>
      <c r="J1" s="1" t="s">
        <v>856</v>
      </c>
      <c r="K1" s="60">
        <f>XIRR(H2:H754,F2:F754)</f>
        <v>2.9802322387695314E-9</v>
      </c>
    </row>
    <row r="2" spans="1:11" x14ac:dyDescent="0.35">
      <c r="A2" t="s">
        <v>848</v>
      </c>
      <c r="B2" t="s">
        <v>23</v>
      </c>
      <c r="C2" t="s">
        <v>12</v>
      </c>
      <c r="D2">
        <v>112414</v>
      </c>
      <c r="E2" s="4"/>
      <c r="F2" s="7">
        <v>41967</v>
      </c>
      <c r="G2" t="s">
        <v>102</v>
      </c>
      <c r="H2">
        <v>-326.21999999999997</v>
      </c>
    </row>
    <row r="3" spans="1:11" x14ac:dyDescent="0.35">
      <c r="A3" t="s">
        <v>848</v>
      </c>
      <c r="B3" t="s">
        <v>24</v>
      </c>
      <c r="C3" t="s">
        <v>12</v>
      </c>
      <c r="D3">
        <v>112414</v>
      </c>
      <c r="E3" s="4"/>
      <c r="F3" s="7">
        <v>41967</v>
      </c>
      <c r="G3" t="s">
        <v>102</v>
      </c>
      <c r="H3">
        <v>-325.95999999999998</v>
      </c>
    </row>
    <row r="4" spans="1:11" x14ac:dyDescent="0.35">
      <c r="A4" t="s">
        <v>848</v>
      </c>
      <c r="B4" t="s">
        <v>25</v>
      </c>
      <c r="C4" t="s">
        <v>12</v>
      </c>
      <c r="D4">
        <v>112414</v>
      </c>
      <c r="E4" s="4"/>
      <c r="F4" s="7">
        <v>41967</v>
      </c>
      <c r="G4" t="s">
        <v>102</v>
      </c>
      <c r="H4">
        <v>-326.10999999999996</v>
      </c>
    </row>
    <row r="5" spans="1:11" x14ac:dyDescent="0.35">
      <c r="A5" t="s">
        <v>848</v>
      </c>
      <c r="B5" t="s">
        <v>26</v>
      </c>
      <c r="C5" t="s">
        <v>12</v>
      </c>
      <c r="D5">
        <v>112414</v>
      </c>
      <c r="E5" s="4"/>
      <c r="F5" s="7">
        <v>41967</v>
      </c>
      <c r="G5" t="s">
        <v>102</v>
      </c>
      <c r="H5">
        <v>-326.41999999999996</v>
      </c>
      <c r="J5" t="e">
        <f>XIRR(K9:K12,J9:J12)</f>
        <v>#NUM!</v>
      </c>
    </row>
    <row r="6" spans="1:11" x14ac:dyDescent="0.35">
      <c r="A6" t="s">
        <v>848</v>
      </c>
      <c r="B6" t="s">
        <v>27</v>
      </c>
      <c r="C6" t="s">
        <v>12</v>
      </c>
      <c r="D6">
        <v>112414</v>
      </c>
      <c r="E6" s="4"/>
      <c r="F6" s="7">
        <v>41967</v>
      </c>
      <c r="G6" t="s">
        <v>102</v>
      </c>
      <c r="H6">
        <v>-326.14999999999998</v>
      </c>
    </row>
    <row r="7" spans="1:11" x14ac:dyDescent="0.35">
      <c r="A7" t="s">
        <v>848</v>
      </c>
      <c r="B7" t="s">
        <v>28</v>
      </c>
      <c r="C7" t="s">
        <v>12</v>
      </c>
      <c r="D7">
        <v>112414</v>
      </c>
      <c r="E7" s="4"/>
      <c r="F7" s="7">
        <v>41967</v>
      </c>
      <c r="G7" t="s">
        <v>102</v>
      </c>
      <c r="H7">
        <v>-326.14</v>
      </c>
    </row>
    <row r="8" spans="1:11" x14ac:dyDescent="0.35">
      <c r="A8" t="s">
        <v>848</v>
      </c>
      <c r="B8" t="s">
        <v>29</v>
      </c>
      <c r="C8" t="s">
        <v>12</v>
      </c>
      <c r="D8">
        <v>112414</v>
      </c>
      <c r="E8" s="4"/>
      <c r="F8" s="7">
        <v>41967</v>
      </c>
      <c r="G8" t="s">
        <v>102</v>
      </c>
      <c r="H8">
        <v>-326.22999999999996</v>
      </c>
    </row>
    <row r="9" spans="1:11" x14ac:dyDescent="0.35">
      <c r="A9" t="s">
        <v>848</v>
      </c>
      <c r="B9" t="s">
        <v>30</v>
      </c>
      <c r="C9" t="s">
        <v>12</v>
      </c>
      <c r="D9">
        <v>112414</v>
      </c>
      <c r="E9" s="4"/>
      <c r="F9" s="7">
        <v>41967</v>
      </c>
      <c r="G9" t="s">
        <v>102</v>
      </c>
      <c r="H9">
        <v>-326.34999999999997</v>
      </c>
      <c r="J9" s="7"/>
    </row>
    <row r="10" spans="1:11" x14ac:dyDescent="0.35">
      <c r="A10" t="s">
        <v>848</v>
      </c>
      <c r="B10" t="s">
        <v>31</v>
      </c>
      <c r="C10" t="s">
        <v>12</v>
      </c>
      <c r="D10">
        <v>112414</v>
      </c>
      <c r="E10" s="4"/>
      <c r="F10" s="7">
        <v>41967</v>
      </c>
      <c r="G10" t="s">
        <v>102</v>
      </c>
      <c r="H10">
        <v>-326.10999999999996</v>
      </c>
      <c r="J10" s="7"/>
    </row>
    <row r="11" spans="1:11" x14ac:dyDescent="0.35">
      <c r="A11" t="s">
        <v>848</v>
      </c>
      <c r="B11" t="s">
        <v>32</v>
      </c>
      <c r="C11" t="s">
        <v>12</v>
      </c>
      <c r="D11">
        <v>112414</v>
      </c>
      <c r="E11" s="4"/>
      <c r="F11" s="7">
        <v>41967</v>
      </c>
      <c r="G11" t="s">
        <v>102</v>
      </c>
      <c r="H11">
        <v>-326.19</v>
      </c>
      <c r="J11" s="7"/>
    </row>
    <row r="12" spans="1:11" x14ac:dyDescent="0.35">
      <c r="A12" t="s">
        <v>848</v>
      </c>
      <c r="B12" t="s">
        <v>33</v>
      </c>
      <c r="C12" t="s">
        <v>12</v>
      </c>
      <c r="D12">
        <v>112414</v>
      </c>
      <c r="E12" s="4"/>
      <c r="F12" s="7">
        <v>41967</v>
      </c>
      <c r="G12" t="s">
        <v>102</v>
      </c>
      <c r="H12">
        <v>-325.70999999999998</v>
      </c>
      <c r="J12" s="7"/>
    </row>
    <row r="13" spans="1:11" x14ac:dyDescent="0.35">
      <c r="A13" t="s">
        <v>848</v>
      </c>
      <c r="B13" t="s">
        <v>34</v>
      </c>
      <c r="C13" t="s">
        <v>12</v>
      </c>
      <c r="D13">
        <v>112414</v>
      </c>
      <c r="E13" s="4"/>
      <c r="F13" s="7">
        <v>41967</v>
      </c>
      <c r="G13" t="s">
        <v>102</v>
      </c>
      <c r="H13">
        <v>-326.2</v>
      </c>
    </row>
    <row r="14" spans="1:11" x14ac:dyDescent="0.35">
      <c r="A14" t="s">
        <v>848</v>
      </c>
      <c r="B14" t="s">
        <v>35</v>
      </c>
      <c r="C14" t="s">
        <v>12</v>
      </c>
      <c r="D14">
        <v>112414</v>
      </c>
      <c r="E14" s="4"/>
      <c r="F14" s="7">
        <v>41967</v>
      </c>
      <c r="G14" t="s">
        <v>102</v>
      </c>
      <c r="H14">
        <v>-325.93</v>
      </c>
    </row>
    <row r="15" spans="1:11" x14ac:dyDescent="0.35">
      <c r="A15" t="s">
        <v>848</v>
      </c>
      <c r="B15" t="s">
        <v>36</v>
      </c>
      <c r="C15" t="s">
        <v>12</v>
      </c>
      <c r="D15">
        <v>112414</v>
      </c>
      <c r="E15" s="4"/>
      <c r="F15" s="7">
        <v>41967</v>
      </c>
      <c r="G15" t="s">
        <v>102</v>
      </c>
      <c r="H15">
        <v>-326.43</v>
      </c>
    </row>
    <row r="16" spans="1:11" x14ac:dyDescent="0.35">
      <c r="A16" t="s">
        <v>848</v>
      </c>
      <c r="B16" t="s">
        <v>37</v>
      </c>
      <c r="C16" t="s">
        <v>12</v>
      </c>
      <c r="D16">
        <v>112414</v>
      </c>
      <c r="E16" s="4"/>
      <c r="F16" s="7">
        <v>41967</v>
      </c>
      <c r="G16" t="s">
        <v>102</v>
      </c>
      <c r="H16">
        <v>-326.53999999999996</v>
      </c>
    </row>
    <row r="17" spans="1:8" x14ac:dyDescent="0.35">
      <c r="A17" t="s">
        <v>848</v>
      </c>
      <c r="B17" t="s">
        <v>38</v>
      </c>
      <c r="C17" t="s">
        <v>12</v>
      </c>
      <c r="D17">
        <v>112414</v>
      </c>
      <c r="E17" s="4"/>
      <c r="F17" s="7">
        <v>41967</v>
      </c>
      <c r="G17" t="s">
        <v>102</v>
      </c>
      <c r="H17">
        <v>-326.14999999999998</v>
      </c>
    </row>
    <row r="18" spans="1:8" x14ac:dyDescent="0.35">
      <c r="A18" t="s">
        <v>848</v>
      </c>
      <c r="B18" t="s">
        <v>39</v>
      </c>
      <c r="C18" t="s">
        <v>12</v>
      </c>
      <c r="D18">
        <v>112414</v>
      </c>
      <c r="E18" s="4"/>
      <c r="F18" s="7">
        <v>41967</v>
      </c>
      <c r="G18" t="s">
        <v>102</v>
      </c>
      <c r="H18">
        <v>-326.2</v>
      </c>
    </row>
    <row r="19" spans="1:8" x14ac:dyDescent="0.35">
      <c r="A19" t="s">
        <v>848</v>
      </c>
      <c r="B19" t="s">
        <v>40</v>
      </c>
      <c r="C19" t="s">
        <v>12</v>
      </c>
      <c r="D19">
        <v>112414</v>
      </c>
      <c r="E19" s="4"/>
      <c r="F19" s="7">
        <v>41967</v>
      </c>
      <c r="G19" t="s">
        <v>102</v>
      </c>
      <c r="H19">
        <v>-326.16999999999996</v>
      </c>
    </row>
    <row r="20" spans="1:8" x14ac:dyDescent="0.35">
      <c r="A20" t="s">
        <v>848</v>
      </c>
      <c r="B20" t="s">
        <v>41</v>
      </c>
      <c r="C20" t="s">
        <v>12</v>
      </c>
      <c r="D20">
        <v>112414</v>
      </c>
      <c r="E20" s="4"/>
      <c r="F20" s="7">
        <v>41967</v>
      </c>
      <c r="G20" t="s">
        <v>102</v>
      </c>
      <c r="H20">
        <v>-326.35999999999996</v>
      </c>
    </row>
    <row r="21" spans="1:8" x14ac:dyDescent="0.35">
      <c r="A21" t="s">
        <v>848</v>
      </c>
      <c r="B21" t="s">
        <v>42</v>
      </c>
      <c r="C21" t="s">
        <v>12</v>
      </c>
      <c r="D21">
        <v>112414</v>
      </c>
      <c r="E21" s="4"/>
      <c r="F21" s="7">
        <v>41967</v>
      </c>
      <c r="G21" t="s">
        <v>102</v>
      </c>
      <c r="H21">
        <v>-326.14999999999998</v>
      </c>
    </row>
    <row r="22" spans="1:8" x14ac:dyDescent="0.35">
      <c r="A22" t="s">
        <v>848</v>
      </c>
      <c r="B22" t="s">
        <v>43</v>
      </c>
      <c r="C22" t="s">
        <v>12</v>
      </c>
      <c r="D22">
        <v>112414</v>
      </c>
      <c r="E22" s="4"/>
      <c r="F22" s="7">
        <v>41967</v>
      </c>
      <c r="G22" t="s">
        <v>102</v>
      </c>
      <c r="H22">
        <v>-326.14999999999998</v>
      </c>
    </row>
    <row r="23" spans="1:8" x14ac:dyDescent="0.35">
      <c r="A23" t="s">
        <v>848</v>
      </c>
      <c r="B23" t="s">
        <v>44</v>
      </c>
      <c r="C23" t="s">
        <v>12</v>
      </c>
      <c r="D23">
        <v>112414</v>
      </c>
      <c r="E23" s="4"/>
      <c r="F23" s="7">
        <v>41967</v>
      </c>
      <c r="G23" t="s">
        <v>102</v>
      </c>
      <c r="H23">
        <v>-326.12</v>
      </c>
    </row>
    <row r="24" spans="1:8" x14ac:dyDescent="0.35">
      <c r="A24" t="s">
        <v>848</v>
      </c>
      <c r="B24" t="s">
        <v>45</v>
      </c>
      <c r="C24" t="s">
        <v>12</v>
      </c>
      <c r="D24">
        <v>112414</v>
      </c>
      <c r="E24" s="4"/>
      <c r="F24" s="7">
        <v>41967</v>
      </c>
      <c r="G24" t="s">
        <v>102</v>
      </c>
      <c r="H24">
        <v>-326.18</v>
      </c>
    </row>
    <row r="25" spans="1:8" x14ac:dyDescent="0.35">
      <c r="A25" t="s">
        <v>848</v>
      </c>
      <c r="B25" t="s">
        <v>46</v>
      </c>
      <c r="C25" t="s">
        <v>12</v>
      </c>
      <c r="D25">
        <v>112414</v>
      </c>
      <c r="E25" s="4"/>
      <c r="F25" s="7">
        <v>41967</v>
      </c>
      <c r="G25" t="s">
        <v>102</v>
      </c>
      <c r="H25">
        <v>-325.96999999999997</v>
      </c>
    </row>
    <row r="26" spans="1:8" x14ac:dyDescent="0.35">
      <c r="A26" t="s">
        <v>848</v>
      </c>
      <c r="B26" t="s">
        <v>47</v>
      </c>
      <c r="C26" t="s">
        <v>12</v>
      </c>
      <c r="D26">
        <v>112414</v>
      </c>
      <c r="E26" s="4"/>
      <c r="F26" s="7">
        <v>41967</v>
      </c>
      <c r="G26" t="s">
        <v>102</v>
      </c>
      <c r="H26">
        <v>-326.08999999999997</v>
      </c>
    </row>
    <row r="27" spans="1:8" x14ac:dyDescent="0.35">
      <c r="A27" t="s">
        <v>848</v>
      </c>
      <c r="B27" t="s">
        <v>48</v>
      </c>
      <c r="C27" t="s">
        <v>12</v>
      </c>
      <c r="D27">
        <v>112414</v>
      </c>
      <c r="E27" s="4"/>
      <c r="F27" s="7">
        <v>41967</v>
      </c>
      <c r="G27" t="s">
        <v>102</v>
      </c>
      <c r="H27">
        <v>-326.16999999999996</v>
      </c>
    </row>
    <row r="28" spans="1:8" x14ac:dyDescent="0.35">
      <c r="A28" t="s">
        <v>848</v>
      </c>
      <c r="B28" t="s">
        <v>49</v>
      </c>
      <c r="C28" t="s">
        <v>12</v>
      </c>
      <c r="D28">
        <v>112414</v>
      </c>
      <c r="E28" s="4"/>
      <c r="F28" s="7">
        <v>41967</v>
      </c>
      <c r="G28" t="s">
        <v>102</v>
      </c>
      <c r="H28">
        <v>-326.09999999999997</v>
      </c>
    </row>
    <row r="29" spans="1:8" x14ac:dyDescent="0.35">
      <c r="A29" t="s">
        <v>848</v>
      </c>
      <c r="B29" t="s">
        <v>50</v>
      </c>
      <c r="C29" t="s">
        <v>12</v>
      </c>
      <c r="D29">
        <v>112414</v>
      </c>
      <c r="E29" s="4"/>
      <c r="F29" s="7">
        <v>41967</v>
      </c>
      <c r="G29" t="s">
        <v>102</v>
      </c>
      <c r="H29">
        <v>-326.41999999999996</v>
      </c>
    </row>
    <row r="30" spans="1:8" x14ac:dyDescent="0.35">
      <c r="A30" t="s">
        <v>848</v>
      </c>
      <c r="B30" t="s">
        <v>51</v>
      </c>
      <c r="C30" t="s">
        <v>12</v>
      </c>
      <c r="D30">
        <v>112414</v>
      </c>
      <c r="E30" s="4"/>
      <c r="F30" s="7">
        <v>41967</v>
      </c>
      <c r="G30" t="s">
        <v>102</v>
      </c>
      <c r="H30">
        <v>-325.72999999999996</v>
      </c>
    </row>
    <row r="31" spans="1:8" x14ac:dyDescent="0.35">
      <c r="A31" t="s">
        <v>848</v>
      </c>
      <c r="B31" t="s">
        <v>52</v>
      </c>
      <c r="C31" t="s">
        <v>12</v>
      </c>
      <c r="D31">
        <v>112414</v>
      </c>
      <c r="E31" s="4"/>
      <c r="F31" s="7">
        <v>41967</v>
      </c>
      <c r="G31" t="s">
        <v>102</v>
      </c>
      <c r="H31">
        <v>-326.25</v>
      </c>
    </row>
    <row r="32" spans="1:8" x14ac:dyDescent="0.35">
      <c r="A32" t="s">
        <v>845</v>
      </c>
      <c r="B32" t="s">
        <v>41</v>
      </c>
      <c r="C32" t="s">
        <v>12</v>
      </c>
      <c r="D32">
        <v>112414</v>
      </c>
      <c r="E32" s="4"/>
      <c r="F32" s="7">
        <v>41985</v>
      </c>
      <c r="G32" t="s">
        <v>102</v>
      </c>
      <c r="H32">
        <v>6.22</v>
      </c>
    </row>
    <row r="33" spans="1:8" x14ac:dyDescent="0.35">
      <c r="A33" t="s">
        <v>845</v>
      </c>
      <c r="B33" t="s">
        <v>33</v>
      </c>
      <c r="C33" t="s">
        <v>12</v>
      </c>
      <c r="D33">
        <v>112414</v>
      </c>
      <c r="E33" s="4"/>
      <c r="F33" s="7">
        <v>41988</v>
      </c>
      <c r="G33" t="s">
        <v>102</v>
      </c>
      <c r="H33">
        <v>1.48</v>
      </c>
    </row>
    <row r="34" spans="1:8" x14ac:dyDescent="0.35">
      <c r="A34" t="s">
        <v>845</v>
      </c>
      <c r="B34" t="s">
        <v>24</v>
      </c>
      <c r="C34" t="s">
        <v>12</v>
      </c>
      <c r="D34">
        <v>112414</v>
      </c>
      <c r="E34" s="4"/>
      <c r="F34" s="7">
        <v>41997</v>
      </c>
      <c r="G34" t="s">
        <v>102</v>
      </c>
      <c r="H34">
        <v>3.8</v>
      </c>
    </row>
    <row r="35" spans="1:8" x14ac:dyDescent="0.35">
      <c r="A35" t="s">
        <v>845</v>
      </c>
      <c r="B35" t="s">
        <v>29</v>
      </c>
      <c r="C35" t="s">
        <v>12</v>
      </c>
      <c r="D35">
        <v>112414</v>
      </c>
      <c r="E35" s="4"/>
      <c r="F35" s="7">
        <v>42002</v>
      </c>
      <c r="G35" t="s">
        <v>102</v>
      </c>
      <c r="H35">
        <v>2.94</v>
      </c>
    </row>
    <row r="36" spans="1:8" x14ac:dyDescent="0.35">
      <c r="A36" t="s">
        <v>845</v>
      </c>
      <c r="B36" t="s">
        <v>51</v>
      </c>
      <c r="C36" t="s">
        <v>12</v>
      </c>
      <c r="D36">
        <v>112414</v>
      </c>
      <c r="E36" s="4"/>
      <c r="F36" s="7">
        <v>42006</v>
      </c>
      <c r="G36" t="s">
        <v>102</v>
      </c>
      <c r="H36">
        <v>1.45</v>
      </c>
    </row>
    <row r="37" spans="1:8" x14ac:dyDescent="0.35">
      <c r="A37" t="s">
        <v>845</v>
      </c>
      <c r="B37" t="s">
        <v>30</v>
      </c>
      <c r="C37" t="s">
        <v>12</v>
      </c>
      <c r="D37">
        <v>112414</v>
      </c>
      <c r="E37" s="4"/>
      <c r="F37" s="7">
        <v>42025</v>
      </c>
      <c r="G37" t="s">
        <v>102</v>
      </c>
      <c r="H37">
        <v>2.29</v>
      </c>
    </row>
    <row r="38" spans="1:8" x14ac:dyDescent="0.35">
      <c r="A38" t="s">
        <v>845</v>
      </c>
      <c r="B38" t="s">
        <v>35</v>
      </c>
      <c r="C38" t="s">
        <v>12</v>
      </c>
      <c r="D38">
        <v>112414</v>
      </c>
      <c r="E38" s="4"/>
      <c r="F38" s="7">
        <v>42032</v>
      </c>
      <c r="G38" t="s">
        <v>102</v>
      </c>
      <c r="H38">
        <v>1.3</v>
      </c>
    </row>
    <row r="39" spans="1:8" x14ac:dyDescent="0.35">
      <c r="A39" t="s">
        <v>845</v>
      </c>
      <c r="B39" t="s">
        <v>42</v>
      </c>
      <c r="C39" t="s">
        <v>12</v>
      </c>
      <c r="D39">
        <v>112414</v>
      </c>
      <c r="E39" s="4"/>
      <c r="F39" s="7">
        <v>42048</v>
      </c>
      <c r="G39" t="s">
        <v>102</v>
      </c>
      <c r="H39">
        <v>4.08</v>
      </c>
    </row>
    <row r="40" spans="1:8" x14ac:dyDescent="0.35">
      <c r="A40" t="s">
        <v>848</v>
      </c>
      <c r="B40" t="s">
        <v>23</v>
      </c>
      <c r="C40" t="s">
        <v>12</v>
      </c>
      <c r="D40">
        <v>22115</v>
      </c>
      <c r="E40" s="4"/>
      <c r="F40" s="7">
        <v>42056</v>
      </c>
      <c r="G40" t="s">
        <v>102</v>
      </c>
      <c r="H40">
        <v>-340.35</v>
      </c>
    </row>
    <row r="41" spans="1:8" x14ac:dyDescent="0.35">
      <c r="A41" t="s">
        <v>848</v>
      </c>
      <c r="B41" t="s">
        <v>25</v>
      </c>
      <c r="C41" t="s">
        <v>12</v>
      </c>
      <c r="D41">
        <v>22115</v>
      </c>
      <c r="E41" s="4"/>
      <c r="F41" s="7">
        <v>42056</v>
      </c>
      <c r="G41" t="s">
        <v>102</v>
      </c>
      <c r="H41">
        <v>-341.90000000000003</v>
      </c>
    </row>
    <row r="42" spans="1:8" x14ac:dyDescent="0.35">
      <c r="A42" t="s">
        <v>848</v>
      </c>
      <c r="B42" t="s">
        <v>53</v>
      </c>
      <c r="C42" t="s">
        <v>12</v>
      </c>
      <c r="D42">
        <v>22115</v>
      </c>
      <c r="E42" s="4"/>
      <c r="F42" s="7">
        <v>42056</v>
      </c>
      <c r="G42" t="s">
        <v>102</v>
      </c>
      <c r="H42">
        <v>-339</v>
      </c>
    </row>
    <row r="43" spans="1:8" x14ac:dyDescent="0.35">
      <c r="A43" t="s">
        <v>848</v>
      </c>
      <c r="B43" t="s">
        <v>28</v>
      </c>
      <c r="C43" t="s">
        <v>12</v>
      </c>
      <c r="D43">
        <v>22115</v>
      </c>
      <c r="E43" s="4"/>
      <c r="F43" s="7">
        <v>42056</v>
      </c>
      <c r="G43" t="s">
        <v>102</v>
      </c>
      <c r="H43">
        <v>-339.15000000000003</v>
      </c>
    </row>
    <row r="44" spans="1:8" x14ac:dyDescent="0.35">
      <c r="A44" t="s">
        <v>848</v>
      </c>
      <c r="B44" t="s">
        <v>54</v>
      </c>
      <c r="C44" t="s">
        <v>12</v>
      </c>
      <c r="D44">
        <v>22115</v>
      </c>
      <c r="E44" s="4"/>
      <c r="F44" s="7">
        <v>42056</v>
      </c>
      <c r="G44" t="s">
        <v>102</v>
      </c>
      <c r="H44">
        <v>-344.01</v>
      </c>
    </row>
    <row r="45" spans="1:8" x14ac:dyDescent="0.35">
      <c r="A45" t="s">
        <v>848</v>
      </c>
      <c r="B45" t="s">
        <v>55</v>
      </c>
      <c r="C45" t="s">
        <v>12</v>
      </c>
      <c r="D45">
        <v>22115</v>
      </c>
      <c r="E45" s="4"/>
      <c r="F45" s="7">
        <v>42056</v>
      </c>
      <c r="G45" t="s">
        <v>102</v>
      </c>
      <c r="H45">
        <v>-340.55</v>
      </c>
    </row>
    <row r="46" spans="1:8" x14ac:dyDescent="0.35">
      <c r="A46" t="s">
        <v>848</v>
      </c>
      <c r="B46" t="s">
        <v>56</v>
      </c>
      <c r="C46" t="s">
        <v>12</v>
      </c>
      <c r="D46">
        <v>22115</v>
      </c>
      <c r="E46" s="4"/>
      <c r="F46" s="7">
        <v>42056</v>
      </c>
      <c r="G46" t="s">
        <v>102</v>
      </c>
      <c r="H46">
        <v>-341.66</v>
      </c>
    </row>
    <row r="47" spans="1:8" x14ac:dyDescent="0.35">
      <c r="A47" t="s">
        <v>848</v>
      </c>
      <c r="B47" t="s">
        <v>34</v>
      </c>
      <c r="C47" t="s">
        <v>12</v>
      </c>
      <c r="D47">
        <v>22115</v>
      </c>
      <c r="E47" s="4"/>
      <c r="F47" s="7">
        <v>42056</v>
      </c>
      <c r="G47" t="s">
        <v>102</v>
      </c>
      <c r="H47">
        <v>-342.48</v>
      </c>
    </row>
    <row r="48" spans="1:8" x14ac:dyDescent="0.35">
      <c r="A48" t="s">
        <v>848</v>
      </c>
      <c r="B48" t="s">
        <v>35</v>
      </c>
      <c r="C48" t="s">
        <v>12</v>
      </c>
      <c r="D48">
        <v>22115</v>
      </c>
      <c r="E48" s="4"/>
      <c r="F48" s="7">
        <v>42056</v>
      </c>
      <c r="G48" t="s">
        <v>102</v>
      </c>
      <c r="H48">
        <v>-340.34000000000003</v>
      </c>
    </row>
    <row r="49" spans="1:8" x14ac:dyDescent="0.35">
      <c r="A49" t="s">
        <v>848</v>
      </c>
      <c r="B49" t="s">
        <v>36</v>
      </c>
      <c r="C49" t="s">
        <v>12</v>
      </c>
      <c r="D49">
        <v>22115</v>
      </c>
      <c r="E49" s="4"/>
      <c r="F49" s="7">
        <v>42056</v>
      </c>
      <c r="G49" t="s">
        <v>102</v>
      </c>
      <c r="H49">
        <v>-339.24</v>
      </c>
    </row>
    <row r="50" spans="1:8" x14ac:dyDescent="0.35">
      <c r="A50" t="s">
        <v>848</v>
      </c>
      <c r="B50" t="s">
        <v>37</v>
      </c>
      <c r="C50" t="s">
        <v>12</v>
      </c>
      <c r="D50">
        <v>22115</v>
      </c>
      <c r="E50" s="4"/>
      <c r="F50" s="7">
        <v>42056</v>
      </c>
      <c r="G50" t="s">
        <v>102</v>
      </c>
      <c r="H50">
        <v>-341</v>
      </c>
    </row>
    <row r="51" spans="1:8" x14ac:dyDescent="0.35">
      <c r="A51" t="s">
        <v>848</v>
      </c>
      <c r="B51" t="s">
        <v>38</v>
      </c>
      <c r="C51" t="s">
        <v>12</v>
      </c>
      <c r="D51">
        <v>22115</v>
      </c>
      <c r="E51" s="4"/>
      <c r="F51" s="7">
        <v>42056</v>
      </c>
      <c r="G51" t="s">
        <v>102</v>
      </c>
      <c r="H51">
        <v>-340.55</v>
      </c>
    </row>
    <row r="52" spans="1:8" x14ac:dyDescent="0.35">
      <c r="A52" t="s">
        <v>848</v>
      </c>
      <c r="B52" t="s">
        <v>39</v>
      </c>
      <c r="C52" t="s">
        <v>12</v>
      </c>
      <c r="D52">
        <v>22115</v>
      </c>
      <c r="E52" s="4"/>
      <c r="F52" s="7">
        <v>42056</v>
      </c>
      <c r="G52" t="s">
        <v>102</v>
      </c>
      <c r="H52">
        <v>-341.25</v>
      </c>
    </row>
    <row r="53" spans="1:8" x14ac:dyDescent="0.35">
      <c r="A53" t="s">
        <v>848</v>
      </c>
      <c r="B53" t="s">
        <v>40</v>
      </c>
      <c r="C53" t="s">
        <v>12</v>
      </c>
      <c r="D53">
        <v>22115</v>
      </c>
      <c r="E53" s="4"/>
      <c r="F53" s="7">
        <v>42056</v>
      </c>
      <c r="G53" t="s">
        <v>102</v>
      </c>
      <c r="H53">
        <v>-337.56</v>
      </c>
    </row>
    <row r="54" spans="1:8" x14ac:dyDescent="0.35">
      <c r="A54" t="s">
        <v>848</v>
      </c>
      <c r="B54" t="s">
        <v>57</v>
      </c>
      <c r="C54" t="s">
        <v>12</v>
      </c>
      <c r="D54">
        <v>22115</v>
      </c>
      <c r="E54" s="4"/>
      <c r="F54" s="7">
        <v>42056</v>
      </c>
      <c r="G54" t="s">
        <v>102</v>
      </c>
      <c r="H54">
        <v>-341</v>
      </c>
    </row>
    <row r="55" spans="1:8" x14ac:dyDescent="0.35">
      <c r="A55" t="s">
        <v>848</v>
      </c>
      <c r="B55" t="s">
        <v>58</v>
      </c>
      <c r="C55" t="s">
        <v>12</v>
      </c>
      <c r="D55">
        <v>22115</v>
      </c>
      <c r="E55" s="4"/>
      <c r="F55" s="7">
        <v>42056</v>
      </c>
      <c r="G55" t="s">
        <v>102</v>
      </c>
      <c r="H55">
        <v>-342.35</v>
      </c>
    </row>
    <row r="56" spans="1:8" x14ac:dyDescent="0.35">
      <c r="A56" t="s">
        <v>848</v>
      </c>
      <c r="B56" t="s">
        <v>59</v>
      </c>
      <c r="C56" t="s">
        <v>12</v>
      </c>
      <c r="D56">
        <v>22115</v>
      </c>
      <c r="E56" s="4"/>
      <c r="F56" s="7">
        <v>42056</v>
      </c>
      <c r="G56" t="s">
        <v>102</v>
      </c>
      <c r="H56">
        <v>-337.5</v>
      </c>
    </row>
    <row r="57" spans="1:8" x14ac:dyDescent="0.35">
      <c r="A57" t="s">
        <v>848</v>
      </c>
      <c r="B57" t="s">
        <v>41</v>
      </c>
      <c r="C57" t="s">
        <v>12</v>
      </c>
      <c r="D57">
        <v>22115</v>
      </c>
      <c r="E57" s="4"/>
      <c r="F57" s="7">
        <v>42056</v>
      </c>
      <c r="G57" t="s">
        <v>102</v>
      </c>
      <c r="H57">
        <v>-342.53000000000003</v>
      </c>
    </row>
    <row r="58" spans="1:8" x14ac:dyDescent="0.35">
      <c r="A58" t="s">
        <v>848</v>
      </c>
      <c r="B58" t="s">
        <v>42</v>
      </c>
      <c r="C58" t="s">
        <v>12</v>
      </c>
      <c r="D58">
        <v>22115</v>
      </c>
      <c r="E58" s="4"/>
      <c r="F58" s="7">
        <v>42056</v>
      </c>
      <c r="G58" t="s">
        <v>102</v>
      </c>
      <c r="H58">
        <v>-340.5</v>
      </c>
    </row>
    <row r="59" spans="1:8" x14ac:dyDescent="0.35">
      <c r="A59" t="s">
        <v>848</v>
      </c>
      <c r="B59" t="s">
        <v>43</v>
      </c>
      <c r="C59" t="s">
        <v>12</v>
      </c>
      <c r="D59">
        <v>22115</v>
      </c>
      <c r="E59" s="4"/>
      <c r="F59" s="7">
        <v>42056</v>
      </c>
      <c r="G59" t="s">
        <v>102</v>
      </c>
      <c r="H59">
        <v>-338.87</v>
      </c>
    </row>
    <row r="60" spans="1:8" x14ac:dyDescent="0.35">
      <c r="A60" t="s">
        <v>848</v>
      </c>
      <c r="B60" t="s">
        <v>60</v>
      </c>
      <c r="C60" t="s">
        <v>12</v>
      </c>
      <c r="D60">
        <v>22115</v>
      </c>
      <c r="E60" s="4"/>
      <c r="F60" s="7">
        <v>42056</v>
      </c>
      <c r="G60" t="s">
        <v>102</v>
      </c>
      <c r="H60">
        <v>-342.81</v>
      </c>
    </row>
    <row r="61" spans="1:8" x14ac:dyDescent="0.35">
      <c r="A61" t="s">
        <v>848</v>
      </c>
      <c r="B61" t="s">
        <v>45</v>
      </c>
      <c r="C61" t="s">
        <v>12</v>
      </c>
      <c r="D61">
        <v>22115</v>
      </c>
      <c r="E61" s="4"/>
      <c r="F61" s="7">
        <v>42056</v>
      </c>
      <c r="G61" t="s">
        <v>102</v>
      </c>
      <c r="H61">
        <v>-340.79</v>
      </c>
    </row>
    <row r="62" spans="1:8" x14ac:dyDescent="0.35">
      <c r="A62" t="s">
        <v>848</v>
      </c>
      <c r="B62" t="s">
        <v>46</v>
      </c>
      <c r="C62" t="s">
        <v>12</v>
      </c>
      <c r="D62">
        <v>22115</v>
      </c>
      <c r="E62" s="4"/>
      <c r="F62" s="7">
        <v>42056</v>
      </c>
      <c r="G62" t="s">
        <v>102</v>
      </c>
      <c r="H62">
        <v>-340.63</v>
      </c>
    </row>
    <row r="63" spans="1:8" x14ac:dyDescent="0.35">
      <c r="A63" t="s">
        <v>848</v>
      </c>
      <c r="B63" t="s">
        <v>61</v>
      </c>
      <c r="C63" t="s">
        <v>12</v>
      </c>
      <c r="D63">
        <v>22115</v>
      </c>
      <c r="E63" s="4"/>
      <c r="F63" s="7">
        <v>42056</v>
      </c>
      <c r="G63" t="s">
        <v>102</v>
      </c>
      <c r="H63">
        <v>-339.96000000000004</v>
      </c>
    </row>
    <row r="64" spans="1:8" x14ac:dyDescent="0.35">
      <c r="A64" t="s">
        <v>848</v>
      </c>
      <c r="B64" t="s">
        <v>48</v>
      </c>
      <c r="C64" t="s">
        <v>12</v>
      </c>
      <c r="D64">
        <v>22115</v>
      </c>
      <c r="E64" s="4"/>
      <c r="F64" s="7">
        <v>42056</v>
      </c>
      <c r="G64" t="s">
        <v>102</v>
      </c>
      <c r="H64">
        <v>-342.22</v>
      </c>
    </row>
    <row r="65" spans="1:8" x14ac:dyDescent="0.35">
      <c r="A65" t="s">
        <v>848</v>
      </c>
      <c r="B65" t="s">
        <v>50</v>
      </c>
      <c r="C65" t="s">
        <v>12</v>
      </c>
      <c r="D65">
        <v>22115</v>
      </c>
      <c r="E65" s="4"/>
      <c r="F65" s="7">
        <v>42056</v>
      </c>
      <c r="G65" t="s">
        <v>102</v>
      </c>
      <c r="H65">
        <v>-339.02000000000004</v>
      </c>
    </row>
    <row r="66" spans="1:8" x14ac:dyDescent="0.35">
      <c r="A66" t="s">
        <v>848</v>
      </c>
      <c r="B66" t="s">
        <v>52</v>
      </c>
      <c r="C66" t="s">
        <v>12</v>
      </c>
      <c r="D66">
        <v>22115</v>
      </c>
      <c r="E66" s="4"/>
      <c r="F66" s="7">
        <v>42056</v>
      </c>
      <c r="G66" t="s">
        <v>102</v>
      </c>
      <c r="H66">
        <v>-339.19</v>
      </c>
    </row>
    <row r="67" spans="1:8" x14ac:dyDescent="0.35">
      <c r="A67" t="s">
        <v>848</v>
      </c>
      <c r="B67" t="s">
        <v>62</v>
      </c>
      <c r="C67" t="s">
        <v>12</v>
      </c>
      <c r="D67">
        <v>22115</v>
      </c>
      <c r="E67" s="4"/>
      <c r="F67" s="7">
        <v>42056</v>
      </c>
      <c r="G67" t="s">
        <v>102</v>
      </c>
      <c r="H67">
        <v>-342.65000000000003</v>
      </c>
    </row>
    <row r="68" spans="1:8" x14ac:dyDescent="0.35">
      <c r="A68" t="s">
        <v>845</v>
      </c>
      <c r="B68" t="s">
        <v>52</v>
      </c>
      <c r="C68" t="s">
        <v>12</v>
      </c>
      <c r="D68">
        <v>112414</v>
      </c>
      <c r="E68" s="4"/>
      <c r="F68" s="7">
        <v>42062</v>
      </c>
      <c r="G68" t="s">
        <v>102</v>
      </c>
      <c r="H68">
        <v>3.15</v>
      </c>
    </row>
    <row r="69" spans="1:8" x14ac:dyDescent="0.35">
      <c r="A69" t="s">
        <v>845</v>
      </c>
      <c r="B69" t="s">
        <v>32</v>
      </c>
      <c r="C69" t="s">
        <v>12</v>
      </c>
      <c r="D69">
        <v>112414</v>
      </c>
      <c r="E69" s="4"/>
      <c r="F69" s="7">
        <v>42065</v>
      </c>
      <c r="G69" t="s">
        <v>102</v>
      </c>
      <c r="H69">
        <v>1.66</v>
      </c>
    </row>
    <row r="70" spans="1:8" x14ac:dyDescent="0.35">
      <c r="A70" t="s">
        <v>845</v>
      </c>
      <c r="B70" t="s">
        <v>41</v>
      </c>
      <c r="C70" t="s">
        <v>12</v>
      </c>
      <c r="D70">
        <v>22115</v>
      </c>
      <c r="E70" s="4"/>
      <c r="F70" s="7">
        <v>42075</v>
      </c>
      <c r="G70" t="s">
        <v>102</v>
      </c>
      <c r="H70">
        <v>7.44</v>
      </c>
    </row>
    <row r="71" spans="1:8" x14ac:dyDescent="0.35">
      <c r="A71" t="s">
        <v>845</v>
      </c>
      <c r="B71" t="s">
        <v>36</v>
      </c>
      <c r="C71" t="s">
        <v>12</v>
      </c>
      <c r="D71">
        <v>112414</v>
      </c>
      <c r="E71" s="4"/>
      <c r="F71" s="7">
        <v>42075</v>
      </c>
      <c r="G71" t="s">
        <v>102</v>
      </c>
      <c r="H71">
        <v>2.75</v>
      </c>
    </row>
    <row r="72" spans="1:8" x14ac:dyDescent="0.35">
      <c r="A72" t="s">
        <v>845</v>
      </c>
      <c r="B72" t="s">
        <v>41</v>
      </c>
      <c r="C72" t="s">
        <v>12</v>
      </c>
      <c r="D72">
        <v>112414</v>
      </c>
      <c r="E72" s="4"/>
      <c r="F72" s="7">
        <v>42075</v>
      </c>
      <c r="G72" t="s">
        <v>102</v>
      </c>
      <c r="H72">
        <v>6.22</v>
      </c>
    </row>
    <row r="73" spans="1:8" x14ac:dyDescent="0.35">
      <c r="A73" t="s">
        <v>845</v>
      </c>
      <c r="B73" t="s">
        <v>33</v>
      </c>
      <c r="C73" t="s">
        <v>12</v>
      </c>
      <c r="D73">
        <v>22115</v>
      </c>
      <c r="E73" s="4"/>
      <c r="F73" s="7">
        <v>42079</v>
      </c>
      <c r="G73" t="s">
        <v>102</v>
      </c>
      <c r="H73">
        <v>0</v>
      </c>
    </row>
    <row r="74" spans="1:8" x14ac:dyDescent="0.35">
      <c r="A74" t="s">
        <v>845</v>
      </c>
      <c r="B74" t="s">
        <v>33</v>
      </c>
      <c r="C74" t="s">
        <v>12</v>
      </c>
      <c r="D74">
        <v>112414</v>
      </c>
      <c r="E74" s="4"/>
      <c r="F74" s="7">
        <v>42079</v>
      </c>
      <c r="G74" t="s">
        <v>102</v>
      </c>
      <c r="H74">
        <v>1.48</v>
      </c>
    </row>
    <row r="75" spans="1:8" x14ac:dyDescent="0.35">
      <c r="A75" t="s">
        <v>837</v>
      </c>
      <c r="B75" t="s">
        <v>37</v>
      </c>
      <c r="C75" t="s">
        <v>12</v>
      </c>
      <c r="D75">
        <v>22115</v>
      </c>
      <c r="E75" s="4"/>
      <c r="F75" s="7">
        <v>42087</v>
      </c>
      <c r="G75" t="s">
        <v>102</v>
      </c>
      <c r="H75">
        <v>-0.02</v>
      </c>
    </row>
    <row r="76" spans="1:8" x14ac:dyDescent="0.35">
      <c r="A76" t="s">
        <v>837</v>
      </c>
      <c r="B76" t="s">
        <v>37</v>
      </c>
      <c r="C76" t="s">
        <v>12</v>
      </c>
      <c r="D76">
        <v>112414</v>
      </c>
      <c r="E76" s="4"/>
      <c r="F76" s="7">
        <v>42087</v>
      </c>
      <c r="G76" t="s">
        <v>102</v>
      </c>
      <c r="H76">
        <v>-0.02</v>
      </c>
    </row>
    <row r="77" spans="1:8" x14ac:dyDescent="0.35">
      <c r="A77" t="s">
        <v>838</v>
      </c>
      <c r="B77" t="s">
        <v>40</v>
      </c>
      <c r="C77" t="s">
        <v>12</v>
      </c>
      <c r="D77">
        <v>22115</v>
      </c>
      <c r="E77" s="4"/>
      <c r="F77" s="7">
        <v>42087</v>
      </c>
      <c r="G77" t="s">
        <v>102</v>
      </c>
      <c r="H77">
        <v>-7.05</v>
      </c>
    </row>
    <row r="78" spans="1:8" x14ac:dyDescent="0.35">
      <c r="A78" t="s">
        <v>838</v>
      </c>
      <c r="B78" t="s">
        <v>40</v>
      </c>
      <c r="C78" t="s">
        <v>12</v>
      </c>
      <c r="D78">
        <v>112414</v>
      </c>
      <c r="E78" s="4"/>
      <c r="F78" s="7">
        <v>42087</v>
      </c>
      <c r="G78" t="s">
        <v>102</v>
      </c>
      <c r="H78">
        <v>-6.39</v>
      </c>
    </row>
    <row r="79" spans="1:8" x14ac:dyDescent="0.35">
      <c r="A79" t="s">
        <v>845</v>
      </c>
      <c r="B79" t="s">
        <v>34</v>
      </c>
      <c r="C79" t="s">
        <v>12</v>
      </c>
      <c r="D79">
        <v>22115</v>
      </c>
      <c r="E79" s="4"/>
      <c r="F79" s="7">
        <v>42087</v>
      </c>
      <c r="G79" t="s">
        <v>102</v>
      </c>
      <c r="H79">
        <v>3.3000000000000003</v>
      </c>
    </row>
    <row r="80" spans="1:8" x14ac:dyDescent="0.35">
      <c r="A80" t="s">
        <v>845</v>
      </c>
      <c r="B80" t="s">
        <v>37</v>
      </c>
      <c r="C80" t="s">
        <v>12</v>
      </c>
      <c r="D80">
        <v>22115</v>
      </c>
      <c r="E80" s="4"/>
      <c r="F80" s="7">
        <v>42087</v>
      </c>
      <c r="G80" t="s">
        <v>102</v>
      </c>
      <c r="H80">
        <v>19.779999999999998</v>
      </c>
    </row>
    <row r="81" spans="1:8" x14ac:dyDescent="0.35">
      <c r="A81" t="s">
        <v>845</v>
      </c>
      <c r="B81" t="s">
        <v>61</v>
      </c>
      <c r="C81" t="s">
        <v>12</v>
      </c>
      <c r="D81">
        <v>22115</v>
      </c>
      <c r="E81" s="4"/>
      <c r="F81" s="7">
        <v>42087</v>
      </c>
      <c r="G81" t="s">
        <v>102</v>
      </c>
      <c r="H81">
        <v>1.7</v>
      </c>
    </row>
    <row r="82" spans="1:8" x14ac:dyDescent="0.35">
      <c r="A82" t="s">
        <v>845</v>
      </c>
      <c r="B82" t="s">
        <v>34</v>
      </c>
      <c r="C82" t="s">
        <v>12</v>
      </c>
      <c r="D82">
        <v>112414</v>
      </c>
      <c r="E82" s="4"/>
      <c r="F82" s="7">
        <v>42087</v>
      </c>
      <c r="G82" t="s">
        <v>102</v>
      </c>
      <c r="H82">
        <v>3.1</v>
      </c>
    </row>
    <row r="83" spans="1:8" x14ac:dyDescent="0.35">
      <c r="A83" t="s">
        <v>845</v>
      </c>
      <c r="B83" t="s">
        <v>37</v>
      </c>
      <c r="C83" t="s">
        <v>12</v>
      </c>
      <c r="D83">
        <v>112414</v>
      </c>
      <c r="E83" s="4"/>
      <c r="F83" s="7">
        <v>42087</v>
      </c>
      <c r="G83" t="s">
        <v>102</v>
      </c>
      <c r="H83">
        <v>18.84</v>
      </c>
    </row>
    <row r="84" spans="1:8" x14ac:dyDescent="0.35">
      <c r="A84" t="s">
        <v>845</v>
      </c>
      <c r="B84" t="s">
        <v>61</v>
      </c>
      <c r="C84" t="s">
        <v>12</v>
      </c>
      <c r="D84">
        <v>112414</v>
      </c>
      <c r="E84" s="4"/>
      <c r="F84" s="7">
        <v>42087</v>
      </c>
      <c r="G84" t="s">
        <v>102</v>
      </c>
      <c r="H84">
        <v>0</v>
      </c>
    </row>
    <row r="85" spans="1:8" x14ac:dyDescent="0.35">
      <c r="A85" t="s">
        <v>845</v>
      </c>
      <c r="B85" t="s">
        <v>40</v>
      </c>
      <c r="C85" t="s">
        <v>12</v>
      </c>
      <c r="D85">
        <v>22115</v>
      </c>
      <c r="E85" s="4"/>
      <c r="F85" s="7">
        <v>42090</v>
      </c>
      <c r="G85" t="s">
        <v>102</v>
      </c>
      <c r="H85">
        <v>29.58</v>
      </c>
    </row>
    <row r="86" spans="1:8" x14ac:dyDescent="0.35">
      <c r="A86" t="s">
        <v>845</v>
      </c>
      <c r="B86" t="s">
        <v>40</v>
      </c>
      <c r="C86" t="s">
        <v>12</v>
      </c>
      <c r="D86">
        <v>112414</v>
      </c>
      <c r="E86" s="4"/>
      <c r="F86" s="7">
        <v>42090</v>
      </c>
      <c r="G86" t="s">
        <v>102</v>
      </c>
      <c r="H86">
        <v>26.78</v>
      </c>
    </row>
    <row r="87" spans="1:8" x14ac:dyDescent="0.35">
      <c r="A87" t="s">
        <v>845</v>
      </c>
      <c r="B87" t="s">
        <v>29</v>
      </c>
      <c r="C87" t="s">
        <v>12</v>
      </c>
      <c r="D87">
        <v>22115</v>
      </c>
      <c r="E87" s="4"/>
      <c r="F87" s="7">
        <v>42093</v>
      </c>
      <c r="G87" t="s">
        <v>102</v>
      </c>
      <c r="H87">
        <v>0</v>
      </c>
    </row>
    <row r="88" spans="1:8" x14ac:dyDescent="0.35">
      <c r="A88" t="s">
        <v>845</v>
      </c>
      <c r="B88" t="s">
        <v>46</v>
      </c>
      <c r="C88" t="s">
        <v>12</v>
      </c>
      <c r="D88">
        <v>22115</v>
      </c>
      <c r="E88" s="4"/>
      <c r="F88" s="7">
        <v>42093</v>
      </c>
      <c r="G88" t="s">
        <v>102</v>
      </c>
      <c r="H88">
        <v>2.2599999999999998</v>
      </c>
    </row>
    <row r="89" spans="1:8" x14ac:dyDescent="0.35">
      <c r="A89" t="s">
        <v>845</v>
      </c>
      <c r="B89" t="s">
        <v>29</v>
      </c>
      <c r="C89" t="s">
        <v>12</v>
      </c>
      <c r="D89">
        <v>112414</v>
      </c>
      <c r="E89" s="4"/>
      <c r="F89" s="7">
        <v>42093</v>
      </c>
      <c r="G89" t="s">
        <v>102</v>
      </c>
      <c r="H89">
        <v>2.94</v>
      </c>
    </row>
    <row r="90" spans="1:8" x14ac:dyDescent="0.35">
      <c r="A90" t="s">
        <v>845</v>
      </c>
      <c r="B90" t="s">
        <v>46</v>
      </c>
      <c r="C90" t="s">
        <v>12</v>
      </c>
      <c r="D90">
        <v>112414</v>
      </c>
      <c r="E90" s="4"/>
      <c r="F90" s="7">
        <v>42093</v>
      </c>
      <c r="G90" t="s">
        <v>102</v>
      </c>
      <c r="H90">
        <v>2.5</v>
      </c>
    </row>
    <row r="91" spans="1:8" x14ac:dyDescent="0.35">
      <c r="A91" t="s">
        <v>845</v>
      </c>
      <c r="B91" t="s">
        <v>51</v>
      </c>
      <c r="C91" t="s">
        <v>12</v>
      </c>
      <c r="D91">
        <v>22115</v>
      </c>
      <c r="E91" s="4"/>
      <c r="F91" s="7">
        <v>42095</v>
      </c>
      <c r="G91" t="s">
        <v>102</v>
      </c>
      <c r="H91">
        <v>0</v>
      </c>
    </row>
    <row r="92" spans="1:8" x14ac:dyDescent="0.35">
      <c r="A92" t="s">
        <v>845</v>
      </c>
      <c r="B92" t="s">
        <v>51</v>
      </c>
      <c r="C92" t="s">
        <v>12</v>
      </c>
      <c r="D92">
        <v>112414</v>
      </c>
      <c r="E92" s="4"/>
      <c r="F92" s="7">
        <v>42095</v>
      </c>
      <c r="G92" t="s">
        <v>102</v>
      </c>
      <c r="H92">
        <v>1.45</v>
      </c>
    </row>
    <row r="93" spans="1:8" x14ac:dyDescent="0.35">
      <c r="A93" t="s">
        <v>845</v>
      </c>
      <c r="B93" t="s">
        <v>56</v>
      </c>
      <c r="C93" t="s">
        <v>12</v>
      </c>
      <c r="D93">
        <v>22115</v>
      </c>
      <c r="E93" s="4"/>
      <c r="F93" s="7">
        <v>42096</v>
      </c>
      <c r="G93" t="s">
        <v>102</v>
      </c>
      <c r="H93">
        <v>1.21</v>
      </c>
    </row>
    <row r="94" spans="1:8" x14ac:dyDescent="0.35">
      <c r="A94" t="s">
        <v>845</v>
      </c>
      <c r="B94" t="s">
        <v>56</v>
      </c>
      <c r="C94" t="s">
        <v>12</v>
      </c>
      <c r="D94">
        <v>112414</v>
      </c>
      <c r="E94" s="4"/>
      <c r="F94" s="7">
        <v>42096</v>
      </c>
      <c r="G94" t="s">
        <v>102</v>
      </c>
      <c r="H94">
        <v>0</v>
      </c>
    </row>
    <row r="95" spans="1:8" x14ac:dyDescent="0.35">
      <c r="A95" t="s">
        <v>845</v>
      </c>
      <c r="B95" t="s">
        <v>30</v>
      </c>
      <c r="C95" t="s">
        <v>12</v>
      </c>
      <c r="D95">
        <v>22115</v>
      </c>
      <c r="E95" s="4"/>
      <c r="F95" s="7">
        <v>42116</v>
      </c>
      <c r="G95" t="s">
        <v>102</v>
      </c>
      <c r="H95">
        <v>0</v>
      </c>
    </row>
    <row r="96" spans="1:8" x14ac:dyDescent="0.35">
      <c r="A96" t="s">
        <v>845</v>
      </c>
      <c r="B96" t="s">
        <v>30</v>
      </c>
      <c r="C96" t="s">
        <v>12</v>
      </c>
      <c r="D96">
        <v>112414</v>
      </c>
      <c r="E96" s="4"/>
      <c r="F96" s="7">
        <v>42116</v>
      </c>
      <c r="G96" t="s">
        <v>102</v>
      </c>
      <c r="H96">
        <v>2.5299999999999998</v>
      </c>
    </row>
    <row r="97" spans="1:8" x14ac:dyDescent="0.35">
      <c r="A97" t="s">
        <v>845</v>
      </c>
      <c r="B97" t="s">
        <v>35</v>
      </c>
      <c r="C97" t="s">
        <v>12</v>
      </c>
      <c r="D97">
        <v>22115</v>
      </c>
      <c r="E97" s="4"/>
      <c r="F97" s="7">
        <v>42123</v>
      </c>
      <c r="G97" t="s">
        <v>102</v>
      </c>
      <c r="H97">
        <v>1.26</v>
      </c>
    </row>
    <row r="98" spans="1:8" x14ac:dyDescent="0.35">
      <c r="A98" t="s">
        <v>845</v>
      </c>
      <c r="B98" t="s">
        <v>35</v>
      </c>
      <c r="C98" t="s">
        <v>12</v>
      </c>
      <c r="D98">
        <v>112414</v>
      </c>
      <c r="E98" s="4"/>
      <c r="F98" s="7">
        <v>42123</v>
      </c>
      <c r="G98" t="s">
        <v>102</v>
      </c>
      <c r="H98">
        <v>1.3</v>
      </c>
    </row>
    <row r="99" spans="1:8" x14ac:dyDescent="0.35">
      <c r="A99" t="s">
        <v>845</v>
      </c>
      <c r="B99" t="s">
        <v>52</v>
      </c>
      <c r="C99" t="s">
        <v>12</v>
      </c>
      <c r="D99">
        <v>22115</v>
      </c>
      <c r="E99" s="4"/>
      <c r="F99" s="7">
        <v>42144</v>
      </c>
      <c r="G99" t="s">
        <v>102</v>
      </c>
      <c r="H99">
        <v>3.35</v>
      </c>
    </row>
    <row r="100" spans="1:8" x14ac:dyDescent="0.35">
      <c r="A100" t="s">
        <v>845</v>
      </c>
      <c r="B100" t="s">
        <v>52</v>
      </c>
      <c r="C100" t="s">
        <v>12</v>
      </c>
      <c r="D100">
        <v>112414</v>
      </c>
      <c r="E100" s="4"/>
      <c r="F100" s="7">
        <v>42144</v>
      </c>
      <c r="G100" t="s">
        <v>102</v>
      </c>
      <c r="H100">
        <v>3.15</v>
      </c>
    </row>
    <row r="101" spans="1:8" x14ac:dyDescent="0.35">
      <c r="A101" t="s">
        <v>845</v>
      </c>
      <c r="B101" t="s">
        <v>42</v>
      </c>
      <c r="C101" t="s">
        <v>12</v>
      </c>
      <c r="D101">
        <v>22115</v>
      </c>
      <c r="E101" s="4"/>
      <c r="F101" s="7">
        <v>42146</v>
      </c>
      <c r="G101" t="s">
        <v>102</v>
      </c>
      <c r="H101">
        <v>3.99</v>
      </c>
    </row>
    <row r="102" spans="1:8" x14ac:dyDescent="0.35">
      <c r="A102" t="s">
        <v>845</v>
      </c>
      <c r="B102" t="s">
        <v>42</v>
      </c>
      <c r="C102" t="s">
        <v>12</v>
      </c>
      <c r="D102">
        <v>112414</v>
      </c>
      <c r="E102" s="4"/>
      <c r="F102" s="7">
        <v>42146</v>
      </c>
      <c r="G102" t="s">
        <v>102</v>
      </c>
      <c r="H102">
        <v>4.32</v>
      </c>
    </row>
    <row r="103" spans="1:8" x14ac:dyDescent="0.35">
      <c r="A103" t="s">
        <v>848</v>
      </c>
      <c r="B103" t="s">
        <v>25</v>
      </c>
      <c r="C103" t="s">
        <v>12</v>
      </c>
      <c r="D103">
        <v>52815</v>
      </c>
      <c r="E103" s="4"/>
      <c r="F103" s="7">
        <v>42152</v>
      </c>
      <c r="G103" t="s">
        <v>102</v>
      </c>
      <c r="H103">
        <v>-338.21</v>
      </c>
    </row>
    <row r="104" spans="1:8" x14ac:dyDescent="0.35">
      <c r="A104" t="s">
        <v>848</v>
      </c>
      <c r="B104" t="s">
        <v>63</v>
      </c>
      <c r="C104" t="s">
        <v>12</v>
      </c>
      <c r="D104">
        <v>52815</v>
      </c>
      <c r="E104" s="4"/>
      <c r="F104" s="7">
        <v>42152</v>
      </c>
      <c r="G104" t="s">
        <v>102</v>
      </c>
      <c r="H104">
        <v>-337.15000000000003</v>
      </c>
    </row>
    <row r="105" spans="1:8" x14ac:dyDescent="0.35">
      <c r="A105" t="s">
        <v>848</v>
      </c>
      <c r="B105" t="s">
        <v>64</v>
      </c>
      <c r="C105" t="s">
        <v>12</v>
      </c>
      <c r="D105">
        <v>52815</v>
      </c>
      <c r="E105" s="4"/>
      <c r="F105" s="7">
        <v>42152</v>
      </c>
      <c r="G105" t="s">
        <v>102</v>
      </c>
      <c r="H105">
        <v>-338.98999999999995</v>
      </c>
    </row>
    <row r="106" spans="1:8" x14ac:dyDescent="0.35">
      <c r="A106" t="s">
        <v>848</v>
      </c>
      <c r="B106" t="s">
        <v>30</v>
      </c>
      <c r="C106" t="s">
        <v>12</v>
      </c>
      <c r="D106">
        <v>52815</v>
      </c>
      <c r="E106" s="4"/>
      <c r="F106" s="7">
        <v>42152</v>
      </c>
      <c r="G106" t="s">
        <v>102</v>
      </c>
      <c r="H106">
        <v>-337.40999999999997</v>
      </c>
    </row>
    <row r="107" spans="1:8" x14ac:dyDescent="0.35">
      <c r="A107" t="s">
        <v>848</v>
      </c>
      <c r="B107" t="s">
        <v>31</v>
      </c>
      <c r="C107" t="s">
        <v>12</v>
      </c>
      <c r="D107">
        <v>52815</v>
      </c>
      <c r="E107" s="4"/>
      <c r="F107" s="7">
        <v>42152</v>
      </c>
      <c r="G107" t="s">
        <v>102</v>
      </c>
      <c r="H107">
        <v>-339.49</v>
      </c>
    </row>
    <row r="108" spans="1:8" x14ac:dyDescent="0.35">
      <c r="A108" t="s">
        <v>848</v>
      </c>
      <c r="B108" t="s">
        <v>32</v>
      </c>
      <c r="C108" t="s">
        <v>12</v>
      </c>
      <c r="D108">
        <v>52815</v>
      </c>
      <c r="E108" s="4"/>
      <c r="F108" s="7">
        <v>42152</v>
      </c>
      <c r="G108" t="s">
        <v>102</v>
      </c>
      <c r="H108">
        <v>-338.31</v>
      </c>
    </row>
    <row r="109" spans="1:8" x14ac:dyDescent="0.35">
      <c r="A109" t="s">
        <v>848</v>
      </c>
      <c r="B109" t="s">
        <v>54</v>
      </c>
      <c r="C109" t="s">
        <v>12</v>
      </c>
      <c r="D109">
        <v>52815</v>
      </c>
      <c r="E109" s="4"/>
      <c r="F109" s="7">
        <v>42152</v>
      </c>
      <c r="G109" t="s">
        <v>102</v>
      </c>
      <c r="H109">
        <v>-340.05</v>
      </c>
    </row>
    <row r="110" spans="1:8" x14ac:dyDescent="0.35">
      <c r="A110" t="s">
        <v>848</v>
      </c>
      <c r="B110" t="s">
        <v>55</v>
      </c>
      <c r="C110" t="s">
        <v>12</v>
      </c>
      <c r="D110">
        <v>52815</v>
      </c>
      <c r="E110" s="4"/>
      <c r="F110" s="7">
        <v>42152</v>
      </c>
      <c r="G110" t="s">
        <v>102</v>
      </c>
      <c r="H110">
        <v>-340.15</v>
      </c>
    </row>
    <row r="111" spans="1:8" x14ac:dyDescent="0.35">
      <c r="A111" t="s">
        <v>848</v>
      </c>
      <c r="B111" t="s">
        <v>65</v>
      </c>
      <c r="C111" t="s">
        <v>12</v>
      </c>
      <c r="D111">
        <v>52815</v>
      </c>
      <c r="E111" s="4"/>
      <c r="F111" s="7">
        <v>42152</v>
      </c>
      <c r="G111" t="s">
        <v>102</v>
      </c>
      <c r="H111">
        <v>-339.78999999999996</v>
      </c>
    </row>
    <row r="112" spans="1:8" x14ac:dyDescent="0.35">
      <c r="A112" t="s">
        <v>848</v>
      </c>
      <c r="B112" t="s">
        <v>34</v>
      </c>
      <c r="C112" t="s">
        <v>12</v>
      </c>
      <c r="D112">
        <v>52815</v>
      </c>
      <c r="E112" s="4"/>
      <c r="F112" s="7">
        <v>42152</v>
      </c>
      <c r="G112" t="s">
        <v>102</v>
      </c>
      <c r="H112">
        <v>-337.95</v>
      </c>
    </row>
    <row r="113" spans="1:8" x14ac:dyDescent="0.35">
      <c r="A113" t="s">
        <v>848</v>
      </c>
      <c r="B113" t="s">
        <v>66</v>
      </c>
      <c r="C113" t="s">
        <v>12</v>
      </c>
      <c r="D113">
        <v>52815</v>
      </c>
      <c r="E113" s="4"/>
      <c r="F113" s="7">
        <v>42152</v>
      </c>
      <c r="G113" t="s">
        <v>102</v>
      </c>
      <c r="H113">
        <v>-337.59999999999997</v>
      </c>
    </row>
    <row r="114" spans="1:8" x14ac:dyDescent="0.35">
      <c r="A114" t="s">
        <v>848</v>
      </c>
      <c r="B114" t="s">
        <v>35</v>
      </c>
      <c r="C114" t="s">
        <v>12</v>
      </c>
      <c r="D114">
        <v>52815</v>
      </c>
      <c r="E114" s="4"/>
      <c r="F114" s="7">
        <v>42152</v>
      </c>
      <c r="G114" t="s">
        <v>102</v>
      </c>
      <c r="H114">
        <v>-337.68</v>
      </c>
    </row>
    <row r="115" spans="1:8" x14ac:dyDescent="0.35">
      <c r="A115" t="s">
        <v>848</v>
      </c>
      <c r="B115" t="s">
        <v>36</v>
      </c>
      <c r="C115" t="s">
        <v>12</v>
      </c>
      <c r="D115">
        <v>52815</v>
      </c>
      <c r="E115" s="4"/>
      <c r="F115" s="7">
        <v>42152</v>
      </c>
      <c r="G115" t="s">
        <v>102</v>
      </c>
      <c r="H115">
        <v>-339.20000000000005</v>
      </c>
    </row>
    <row r="116" spans="1:8" x14ac:dyDescent="0.35">
      <c r="A116" t="s">
        <v>848</v>
      </c>
      <c r="B116" t="s">
        <v>67</v>
      </c>
      <c r="C116" t="s">
        <v>12</v>
      </c>
      <c r="D116">
        <v>52815</v>
      </c>
      <c r="E116" s="4"/>
      <c r="F116" s="7">
        <v>42152</v>
      </c>
      <c r="G116" t="s">
        <v>102</v>
      </c>
      <c r="H116">
        <v>-339</v>
      </c>
    </row>
    <row r="117" spans="1:8" x14ac:dyDescent="0.35">
      <c r="A117" t="s">
        <v>848</v>
      </c>
      <c r="B117" t="s">
        <v>68</v>
      </c>
      <c r="C117" t="s">
        <v>12</v>
      </c>
      <c r="D117">
        <v>52815</v>
      </c>
      <c r="E117" s="4"/>
      <c r="F117" s="7">
        <v>42152</v>
      </c>
      <c r="G117" t="s">
        <v>102</v>
      </c>
      <c r="H117">
        <v>-338.76</v>
      </c>
    </row>
    <row r="118" spans="1:8" x14ac:dyDescent="0.35">
      <c r="A118" t="s">
        <v>848</v>
      </c>
      <c r="B118" t="s">
        <v>38</v>
      </c>
      <c r="C118" t="s">
        <v>12</v>
      </c>
      <c r="D118">
        <v>52815</v>
      </c>
      <c r="E118" s="4"/>
      <c r="F118" s="7">
        <v>42152</v>
      </c>
      <c r="G118" t="s">
        <v>102</v>
      </c>
      <c r="H118">
        <v>-332.41999999999996</v>
      </c>
    </row>
    <row r="119" spans="1:8" x14ac:dyDescent="0.35">
      <c r="A119" t="s">
        <v>848</v>
      </c>
      <c r="B119" t="s">
        <v>39</v>
      </c>
      <c r="C119" t="s">
        <v>12</v>
      </c>
      <c r="D119">
        <v>52815</v>
      </c>
      <c r="E119" s="4"/>
      <c r="F119" s="7">
        <v>42152</v>
      </c>
      <c r="G119" t="s">
        <v>102</v>
      </c>
      <c r="H119">
        <v>-338.66</v>
      </c>
    </row>
    <row r="120" spans="1:8" x14ac:dyDescent="0.35">
      <c r="A120" t="s">
        <v>848</v>
      </c>
      <c r="B120" t="s">
        <v>57</v>
      </c>
      <c r="C120" t="s">
        <v>12</v>
      </c>
      <c r="D120">
        <v>52815</v>
      </c>
      <c r="E120" s="4"/>
      <c r="F120" s="7">
        <v>42152</v>
      </c>
      <c r="G120" t="s">
        <v>102</v>
      </c>
      <c r="H120">
        <v>-338.15000000000003</v>
      </c>
    </row>
    <row r="121" spans="1:8" x14ac:dyDescent="0.35">
      <c r="A121" t="s">
        <v>848</v>
      </c>
      <c r="B121" t="s">
        <v>58</v>
      </c>
      <c r="C121" t="s">
        <v>12</v>
      </c>
      <c r="D121">
        <v>52815</v>
      </c>
      <c r="E121" s="4"/>
      <c r="F121" s="7">
        <v>42152</v>
      </c>
      <c r="G121" t="s">
        <v>102</v>
      </c>
      <c r="H121">
        <v>-338.02</v>
      </c>
    </row>
    <row r="122" spans="1:8" x14ac:dyDescent="0.35">
      <c r="A122" t="s">
        <v>848</v>
      </c>
      <c r="B122" t="s">
        <v>69</v>
      </c>
      <c r="C122" t="s">
        <v>12</v>
      </c>
      <c r="D122">
        <v>52815</v>
      </c>
      <c r="E122" s="4"/>
      <c r="F122" s="7">
        <v>42152</v>
      </c>
      <c r="G122" t="s">
        <v>102</v>
      </c>
      <c r="H122">
        <v>-337.97999999999996</v>
      </c>
    </row>
    <row r="123" spans="1:8" x14ac:dyDescent="0.35">
      <c r="A123" t="s">
        <v>848</v>
      </c>
      <c r="B123" t="s">
        <v>70</v>
      </c>
      <c r="C123" t="s">
        <v>12</v>
      </c>
      <c r="D123">
        <v>52815</v>
      </c>
      <c r="E123" s="4"/>
      <c r="F123" s="7">
        <v>42152</v>
      </c>
      <c r="G123" t="s">
        <v>102</v>
      </c>
      <c r="H123">
        <v>-336.4</v>
      </c>
    </row>
    <row r="124" spans="1:8" x14ac:dyDescent="0.35">
      <c r="A124" t="s">
        <v>848</v>
      </c>
      <c r="B124" t="s">
        <v>59</v>
      </c>
      <c r="C124" t="s">
        <v>12</v>
      </c>
      <c r="D124">
        <v>52815</v>
      </c>
      <c r="E124" s="4"/>
      <c r="F124" s="7">
        <v>42152</v>
      </c>
      <c r="G124" t="s">
        <v>102</v>
      </c>
      <c r="H124">
        <v>-339.65</v>
      </c>
    </row>
    <row r="125" spans="1:8" x14ac:dyDescent="0.35">
      <c r="A125" t="s">
        <v>848</v>
      </c>
      <c r="B125" t="s">
        <v>71</v>
      </c>
      <c r="C125" t="s">
        <v>12</v>
      </c>
      <c r="D125">
        <v>52815</v>
      </c>
      <c r="E125" s="4"/>
      <c r="F125" s="7">
        <v>42152</v>
      </c>
      <c r="G125" t="s">
        <v>102</v>
      </c>
      <c r="H125">
        <v>-336.16999999999996</v>
      </c>
    </row>
    <row r="126" spans="1:8" x14ac:dyDescent="0.35">
      <c r="A126" t="s">
        <v>848</v>
      </c>
      <c r="B126" t="s">
        <v>41</v>
      </c>
      <c r="C126" t="s">
        <v>12</v>
      </c>
      <c r="D126">
        <v>52815</v>
      </c>
      <c r="E126" s="4"/>
      <c r="F126" s="7">
        <v>42152</v>
      </c>
      <c r="G126" t="s">
        <v>102</v>
      </c>
      <c r="H126">
        <v>-337.72999999999996</v>
      </c>
    </row>
    <row r="127" spans="1:8" x14ac:dyDescent="0.35">
      <c r="A127" t="s">
        <v>848</v>
      </c>
      <c r="B127" t="s">
        <v>60</v>
      </c>
      <c r="C127" t="s">
        <v>12</v>
      </c>
      <c r="D127">
        <v>52815</v>
      </c>
      <c r="E127" s="4"/>
      <c r="F127" s="7">
        <v>42152</v>
      </c>
      <c r="G127" t="s">
        <v>102</v>
      </c>
      <c r="H127">
        <v>-337.96</v>
      </c>
    </row>
    <row r="128" spans="1:8" x14ac:dyDescent="0.35">
      <c r="A128" t="s">
        <v>848</v>
      </c>
      <c r="B128" t="s">
        <v>45</v>
      </c>
      <c r="C128" t="s">
        <v>12</v>
      </c>
      <c r="D128">
        <v>52815</v>
      </c>
      <c r="E128" s="4"/>
      <c r="F128" s="7">
        <v>42152</v>
      </c>
      <c r="G128" t="s">
        <v>102</v>
      </c>
      <c r="H128">
        <v>-337.26</v>
      </c>
    </row>
    <row r="129" spans="1:8" x14ac:dyDescent="0.35">
      <c r="A129" t="s">
        <v>848</v>
      </c>
      <c r="B129" t="s">
        <v>72</v>
      </c>
      <c r="C129" t="s">
        <v>12</v>
      </c>
      <c r="D129">
        <v>52815</v>
      </c>
      <c r="E129" s="4"/>
      <c r="F129" s="7">
        <v>42152</v>
      </c>
      <c r="G129" t="s">
        <v>102</v>
      </c>
      <c r="H129">
        <v>-339.35999999999996</v>
      </c>
    </row>
    <row r="130" spans="1:8" x14ac:dyDescent="0.35">
      <c r="A130" t="s">
        <v>848</v>
      </c>
      <c r="B130" t="s">
        <v>50</v>
      </c>
      <c r="C130" t="s">
        <v>12</v>
      </c>
      <c r="D130">
        <v>52815</v>
      </c>
      <c r="E130" s="4"/>
      <c r="F130" s="7">
        <v>42152</v>
      </c>
      <c r="G130" t="s">
        <v>102</v>
      </c>
      <c r="H130">
        <v>-340.78999999999996</v>
      </c>
    </row>
    <row r="131" spans="1:8" x14ac:dyDescent="0.35">
      <c r="A131" t="s">
        <v>848</v>
      </c>
      <c r="B131" t="s">
        <v>51</v>
      </c>
      <c r="C131" t="s">
        <v>12</v>
      </c>
      <c r="D131">
        <v>52815</v>
      </c>
      <c r="E131" s="4"/>
      <c r="F131" s="7">
        <v>42152</v>
      </c>
      <c r="G131" t="s">
        <v>102</v>
      </c>
      <c r="H131">
        <v>-337.81</v>
      </c>
    </row>
    <row r="132" spans="1:8" x14ac:dyDescent="0.35">
      <c r="A132" t="s">
        <v>845</v>
      </c>
      <c r="B132" t="s">
        <v>32</v>
      </c>
      <c r="C132" t="s">
        <v>12</v>
      </c>
      <c r="D132">
        <v>22115</v>
      </c>
      <c r="E132" s="4"/>
      <c r="F132" s="7">
        <v>42156</v>
      </c>
      <c r="G132" t="s">
        <v>102</v>
      </c>
      <c r="H132">
        <v>0</v>
      </c>
    </row>
    <row r="133" spans="1:8" x14ac:dyDescent="0.35">
      <c r="A133" t="s">
        <v>845</v>
      </c>
      <c r="B133" t="s">
        <v>32</v>
      </c>
      <c r="C133" t="s">
        <v>12</v>
      </c>
      <c r="D133">
        <v>52815</v>
      </c>
      <c r="E133" s="4"/>
      <c r="F133" s="7">
        <v>42156</v>
      </c>
      <c r="G133" t="s">
        <v>102</v>
      </c>
      <c r="H133">
        <v>0.80999999999999994</v>
      </c>
    </row>
    <row r="134" spans="1:8" x14ac:dyDescent="0.35">
      <c r="A134" t="s">
        <v>845</v>
      </c>
      <c r="B134" t="s">
        <v>32</v>
      </c>
      <c r="C134" t="s">
        <v>12</v>
      </c>
      <c r="D134">
        <v>112414</v>
      </c>
      <c r="E134" s="4"/>
      <c r="F134" s="7">
        <v>42156</v>
      </c>
      <c r="G134" t="s">
        <v>102</v>
      </c>
      <c r="H134">
        <v>0.85</v>
      </c>
    </row>
    <row r="135" spans="1:8" x14ac:dyDescent="0.35">
      <c r="A135" t="s">
        <v>845</v>
      </c>
      <c r="B135" t="s">
        <v>36</v>
      </c>
      <c r="C135" t="s">
        <v>12</v>
      </c>
      <c r="D135">
        <v>22115</v>
      </c>
      <c r="E135" s="4"/>
      <c r="F135" s="7">
        <v>42163</v>
      </c>
      <c r="G135" t="s">
        <v>102</v>
      </c>
      <c r="H135">
        <v>2.94</v>
      </c>
    </row>
    <row r="136" spans="1:8" x14ac:dyDescent="0.35">
      <c r="A136" t="s">
        <v>845</v>
      </c>
      <c r="B136" t="s">
        <v>36</v>
      </c>
      <c r="C136" t="s">
        <v>12</v>
      </c>
      <c r="D136">
        <v>52815</v>
      </c>
      <c r="E136" s="4"/>
      <c r="F136" s="7">
        <v>42163</v>
      </c>
      <c r="G136" t="s">
        <v>102</v>
      </c>
      <c r="H136">
        <v>0</v>
      </c>
    </row>
    <row r="137" spans="1:8" x14ac:dyDescent="0.35">
      <c r="A137" t="s">
        <v>845</v>
      </c>
      <c r="B137" t="s">
        <v>36</v>
      </c>
      <c r="C137" t="s">
        <v>12</v>
      </c>
      <c r="D137">
        <v>112414</v>
      </c>
      <c r="E137" s="4"/>
      <c r="F137" s="7">
        <v>42163</v>
      </c>
      <c r="G137" t="s">
        <v>102</v>
      </c>
      <c r="H137">
        <v>2.75</v>
      </c>
    </row>
    <row r="138" spans="1:8" x14ac:dyDescent="0.35">
      <c r="A138" t="s">
        <v>845</v>
      </c>
      <c r="B138" t="s">
        <v>41</v>
      </c>
      <c r="C138" t="s">
        <v>12</v>
      </c>
      <c r="D138">
        <v>22115</v>
      </c>
      <c r="E138" s="4"/>
      <c r="F138" s="7">
        <v>42167</v>
      </c>
      <c r="G138" t="s">
        <v>102</v>
      </c>
      <c r="H138">
        <v>7.44</v>
      </c>
    </row>
    <row r="139" spans="1:8" x14ac:dyDescent="0.35">
      <c r="A139" t="s">
        <v>845</v>
      </c>
      <c r="B139" t="s">
        <v>41</v>
      </c>
      <c r="C139" t="s">
        <v>12</v>
      </c>
      <c r="D139">
        <v>52815</v>
      </c>
      <c r="E139" s="4"/>
      <c r="F139" s="7">
        <v>42167</v>
      </c>
      <c r="G139" t="s">
        <v>102</v>
      </c>
      <c r="H139">
        <v>7.419999999999999</v>
      </c>
    </row>
    <row r="140" spans="1:8" x14ac:dyDescent="0.35">
      <c r="A140" t="s">
        <v>845</v>
      </c>
      <c r="B140" t="s">
        <v>41</v>
      </c>
      <c r="C140" t="s">
        <v>12</v>
      </c>
      <c r="D140">
        <v>112414</v>
      </c>
      <c r="E140" s="4"/>
      <c r="F140" s="7">
        <v>42167</v>
      </c>
      <c r="G140" t="s">
        <v>102</v>
      </c>
      <c r="H140">
        <v>6.22</v>
      </c>
    </row>
    <row r="141" spans="1:8" x14ac:dyDescent="0.35">
      <c r="A141" t="s">
        <v>845</v>
      </c>
      <c r="B141" t="s">
        <v>33</v>
      </c>
      <c r="C141" t="s">
        <v>12</v>
      </c>
      <c r="D141">
        <v>22115</v>
      </c>
      <c r="E141" s="4"/>
      <c r="F141" s="7">
        <v>42170</v>
      </c>
      <c r="G141" t="s">
        <v>102</v>
      </c>
      <c r="H141">
        <v>0</v>
      </c>
    </row>
    <row r="142" spans="1:8" x14ac:dyDescent="0.35">
      <c r="A142" t="s">
        <v>845</v>
      </c>
      <c r="B142" t="s">
        <v>33</v>
      </c>
      <c r="C142" t="s">
        <v>12</v>
      </c>
      <c r="D142">
        <v>52815</v>
      </c>
      <c r="E142" s="4"/>
      <c r="F142" s="7">
        <v>42170</v>
      </c>
      <c r="G142" t="s">
        <v>102</v>
      </c>
      <c r="H142">
        <v>0</v>
      </c>
    </row>
    <row r="143" spans="1:8" x14ac:dyDescent="0.35">
      <c r="A143" t="s">
        <v>845</v>
      </c>
      <c r="B143" t="s">
        <v>33</v>
      </c>
      <c r="C143" t="s">
        <v>12</v>
      </c>
      <c r="D143">
        <v>112414</v>
      </c>
      <c r="E143" s="4"/>
      <c r="F143" s="7">
        <v>42170</v>
      </c>
      <c r="G143" t="s">
        <v>102</v>
      </c>
      <c r="H143">
        <v>1.48</v>
      </c>
    </row>
    <row r="144" spans="1:8" x14ac:dyDescent="0.35">
      <c r="A144" t="s">
        <v>845</v>
      </c>
      <c r="B144" t="s">
        <v>61</v>
      </c>
      <c r="C144" t="s">
        <v>12</v>
      </c>
      <c r="D144">
        <v>22115</v>
      </c>
      <c r="E144" s="4"/>
      <c r="F144" s="7">
        <v>42172</v>
      </c>
      <c r="G144" t="s">
        <v>102</v>
      </c>
      <c r="H144">
        <v>1.7</v>
      </c>
    </row>
    <row r="145" spans="1:8" x14ac:dyDescent="0.35">
      <c r="A145" t="s">
        <v>845</v>
      </c>
      <c r="B145" t="s">
        <v>61</v>
      </c>
      <c r="C145" t="s">
        <v>12</v>
      </c>
      <c r="D145">
        <v>52815</v>
      </c>
      <c r="E145" s="4"/>
      <c r="F145" s="7">
        <v>42172</v>
      </c>
      <c r="G145" t="s">
        <v>102</v>
      </c>
      <c r="H145">
        <v>0</v>
      </c>
    </row>
    <row r="146" spans="1:8" x14ac:dyDescent="0.35">
      <c r="A146" t="s">
        <v>845</v>
      </c>
      <c r="B146" t="s">
        <v>61</v>
      </c>
      <c r="C146" t="s">
        <v>12</v>
      </c>
      <c r="D146">
        <v>112414</v>
      </c>
      <c r="E146" s="4"/>
      <c r="F146" s="7">
        <v>42172</v>
      </c>
      <c r="G146" t="s">
        <v>102</v>
      </c>
      <c r="H146">
        <v>0</v>
      </c>
    </row>
    <row r="147" spans="1:8" x14ac:dyDescent="0.35">
      <c r="A147" t="s">
        <v>845</v>
      </c>
      <c r="B147" t="s">
        <v>34</v>
      </c>
      <c r="C147" t="s">
        <v>12</v>
      </c>
      <c r="D147">
        <v>22115</v>
      </c>
      <c r="E147" s="4"/>
      <c r="F147" s="7">
        <v>42178</v>
      </c>
      <c r="G147" t="s">
        <v>102</v>
      </c>
      <c r="H147">
        <v>3.3</v>
      </c>
    </row>
    <row r="148" spans="1:8" x14ac:dyDescent="0.35">
      <c r="A148" t="s">
        <v>845</v>
      </c>
      <c r="B148" t="s">
        <v>34</v>
      </c>
      <c r="C148" t="s">
        <v>12</v>
      </c>
      <c r="D148">
        <v>52815</v>
      </c>
      <c r="E148" s="4"/>
      <c r="F148" s="7">
        <v>42178</v>
      </c>
      <c r="G148" t="s">
        <v>102</v>
      </c>
      <c r="H148">
        <v>3.0100000000000007</v>
      </c>
    </row>
    <row r="149" spans="1:8" x14ac:dyDescent="0.35">
      <c r="A149" t="s">
        <v>845</v>
      </c>
      <c r="B149" t="s">
        <v>34</v>
      </c>
      <c r="C149" t="s">
        <v>12</v>
      </c>
      <c r="D149">
        <v>112414</v>
      </c>
      <c r="E149" s="4"/>
      <c r="F149" s="7">
        <v>42178</v>
      </c>
      <c r="G149" t="s">
        <v>102</v>
      </c>
      <c r="H149">
        <v>3.11</v>
      </c>
    </row>
    <row r="150" spans="1:8" x14ac:dyDescent="0.35">
      <c r="A150" t="s">
        <v>845</v>
      </c>
      <c r="B150" t="s">
        <v>46</v>
      </c>
      <c r="C150" t="s">
        <v>12</v>
      </c>
      <c r="D150">
        <v>22115</v>
      </c>
      <c r="E150" s="4"/>
      <c r="F150" s="7">
        <v>42180</v>
      </c>
      <c r="G150" t="s">
        <v>102</v>
      </c>
      <c r="H150">
        <v>2.2599999999999998</v>
      </c>
    </row>
    <row r="151" spans="1:8" x14ac:dyDescent="0.35">
      <c r="A151" t="s">
        <v>845</v>
      </c>
      <c r="B151" t="s">
        <v>46</v>
      </c>
      <c r="C151" t="s">
        <v>12</v>
      </c>
      <c r="D151">
        <v>52815</v>
      </c>
      <c r="E151" s="4"/>
      <c r="F151" s="7">
        <v>42180</v>
      </c>
      <c r="G151" t="s">
        <v>102</v>
      </c>
      <c r="H151">
        <v>0</v>
      </c>
    </row>
    <row r="152" spans="1:8" x14ac:dyDescent="0.35">
      <c r="A152" t="s">
        <v>845</v>
      </c>
      <c r="B152" t="s">
        <v>46</v>
      </c>
      <c r="C152" t="s">
        <v>12</v>
      </c>
      <c r="D152">
        <v>112414</v>
      </c>
      <c r="E152" s="4"/>
      <c r="F152" s="7">
        <v>42180</v>
      </c>
      <c r="G152" t="s">
        <v>102</v>
      </c>
      <c r="H152">
        <v>2.5</v>
      </c>
    </row>
    <row r="153" spans="1:8" x14ac:dyDescent="0.35">
      <c r="A153" t="s">
        <v>845</v>
      </c>
      <c r="B153" t="s">
        <v>29</v>
      </c>
      <c r="C153" t="s">
        <v>12</v>
      </c>
      <c r="D153">
        <v>22115</v>
      </c>
      <c r="E153" s="4"/>
      <c r="F153" s="7">
        <v>42184</v>
      </c>
      <c r="G153" t="s">
        <v>102</v>
      </c>
      <c r="H153">
        <v>0</v>
      </c>
    </row>
    <row r="154" spans="1:8" x14ac:dyDescent="0.35">
      <c r="A154" t="s">
        <v>845</v>
      </c>
      <c r="B154" t="s">
        <v>65</v>
      </c>
      <c r="C154" t="s">
        <v>12</v>
      </c>
      <c r="D154">
        <v>22115</v>
      </c>
      <c r="E154" s="4"/>
      <c r="F154" s="7">
        <v>42184</v>
      </c>
      <c r="G154" t="s">
        <v>102</v>
      </c>
      <c r="H154">
        <v>0</v>
      </c>
    </row>
    <row r="155" spans="1:8" x14ac:dyDescent="0.35">
      <c r="A155" t="s">
        <v>845</v>
      </c>
      <c r="B155" t="s">
        <v>29</v>
      </c>
      <c r="C155" t="s">
        <v>12</v>
      </c>
      <c r="D155">
        <v>52815</v>
      </c>
      <c r="E155" s="4"/>
      <c r="F155" s="7">
        <v>42184</v>
      </c>
      <c r="G155" t="s">
        <v>102</v>
      </c>
      <c r="H155">
        <v>0</v>
      </c>
    </row>
    <row r="156" spans="1:8" x14ac:dyDescent="0.35">
      <c r="A156" t="s">
        <v>845</v>
      </c>
      <c r="B156" t="s">
        <v>65</v>
      </c>
      <c r="C156" t="s">
        <v>12</v>
      </c>
      <c r="D156">
        <v>52815</v>
      </c>
      <c r="E156" s="4"/>
      <c r="F156" s="7">
        <v>42184</v>
      </c>
      <c r="G156" t="s">
        <v>102</v>
      </c>
      <c r="H156">
        <v>1.29</v>
      </c>
    </row>
    <row r="157" spans="1:8" x14ac:dyDescent="0.35">
      <c r="A157" t="s">
        <v>845</v>
      </c>
      <c r="B157" t="s">
        <v>29</v>
      </c>
      <c r="C157" t="s">
        <v>12</v>
      </c>
      <c r="D157">
        <v>112414</v>
      </c>
      <c r="E157" s="4"/>
      <c r="F157" s="7">
        <v>42184</v>
      </c>
      <c r="G157" t="s">
        <v>102</v>
      </c>
      <c r="H157">
        <v>2.94</v>
      </c>
    </row>
    <row r="158" spans="1:8" x14ac:dyDescent="0.35">
      <c r="A158" t="s">
        <v>845</v>
      </c>
      <c r="B158" t="s">
        <v>65</v>
      </c>
      <c r="C158" t="s">
        <v>12</v>
      </c>
      <c r="D158">
        <v>112414</v>
      </c>
      <c r="E158" s="4"/>
      <c r="F158" s="7">
        <v>42184</v>
      </c>
      <c r="G158" t="s">
        <v>102</v>
      </c>
      <c r="H158">
        <v>0</v>
      </c>
    </row>
    <row r="159" spans="1:8" x14ac:dyDescent="0.35">
      <c r="A159" t="s">
        <v>845</v>
      </c>
      <c r="B159" t="s">
        <v>66</v>
      </c>
      <c r="C159" t="s">
        <v>12</v>
      </c>
      <c r="D159">
        <v>22115</v>
      </c>
      <c r="E159" s="4"/>
      <c r="F159" s="7">
        <v>42186</v>
      </c>
      <c r="G159" t="s">
        <v>102</v>
      </c>
      <c r="H159">
        <v>0</v>
      </c>
    </row>
    <row r="160" spans="1:8" x14ac:dyDescent="0.35">
      <c r="A160" t="s">
        <v>845</v>
      </c>
      <c r="B160" t="s">
        <v>51</v>
      </c>
      <c r="C160" t="s">
        <v>12</v>
      </c>
      <c r="D160">
        <v>22115</v>
      </c>
      <c r="E160" s="4"/>
      <c r="F160" s="7">
        <v>42186</v>
      </c>
      <c r="G160" t="s">
        <v>102</v>
      </c>
      <c r="H160">
        <v>0</v>
      </c>
    </row>
    <row r="161" spans="1:8" x14ac:dyDescent="0.35">
      <c r="A161" t="s">
        <v>845</v>
      </c>
      <c r="B161" t="s">
        <v>66</v>
      </c>
      <c r="C161" t="s">
        <v>12</v>
      </c>
      <c r="D161">
        <v>52815</v>
      </c>
      <c r="E161" s="4"/>
      <c r="F161" s="7">
        <v>42186</v>
      </c>
      <c r="G161" t="s">
        <v>102</v>
      </c>
      <c r="H161">
        <v>2.1</v>
      </c>
    </row>
    <row r="162" spans="1:8" x14ac:dyDescent="0.35">
      <c r="A162" t="s">
        <v>845</v>
      </c>
      <c r="B162" t="s">
        <v>51</v>
      </c>
      <c r="C162" t="s">
        <v>12</v>
      </c>
      <c r="D162">
        <v>52815</v>
      </c>
      <c r="E162" s="4"/>
      <c r="F162" s="7">
        <v>42186</v>
      </c>
      <c r="G162" t="s">
        <v>102</v>
      </c>
      <c r="H162">
        <v>1.99</v>
      </c>
    </row>
    <row r="163" spans="1:8" x14ac:dyDescent="0.35">
      <c r="A163" t="s">
        <v>845</v>
      </c>
      <c r="B163" t="s">
        <v>66</v>
      </c>
      <c r="C163" t="s">
        <v>12</v>
      </c>
      <c r="D163">
        <v>112414</v>
      </c>
      <c r="E163" s="4"/>
      <c r="F163" s="7">
        <v>42186</v>
      </c>
      <c r="G163" t="s">
        <v>102</v>
      </c>
      <c r="H163">
        <v>0</v>
      </c>
    </row>
    <row r="164" spans="1:8" x14ac:dyDescent="0.35">
      <c r="A164" t="s">
        <v>845</v>
      </c>
      <c r="B164" t="s">
        <v>51</v>
      </c>
      <c r="C164" t="s">
        <v>12</v>
      </c>
      <c r="D164">
        <v>112414</v>
      </c>
      <c r="E164" s="4"/>
      <c r="F164" s="7">
        <v>42186</v>
      </c>
      <c r="G164" t="s">
        <v>102</v>
      </c>
      <c r="H164">
        <v>1.76</v>
      </c>
    </row>
    <row r="165" spans="1:8" x14ac:dyDescent="0.35">
      <c r="A165" t="s">
        <v>845</v>
      </c>
      <c r="B165" t="s">
        <v>56</v>
      </c>
      <c r="C165" t="s">
        <v>12</v>
      </c>
      <c r="D165">
        <v>22115</v>
      </c>
      <c r="E165" s="4"/>
      <c r="F165" s="7">
        <v>42187</v>
      </c>
      <c r="G165" t="s">
        <v>102</v>
      </c>
      <c r="H165">
        <v>1.21</v>
      </c>
    </row>
    <row r="166" spans="1:8" x14ac:dyDescent="0.35">
      <c r="A166" t="s">
        <v>845</v>
      </c>
      <c r="B166" t="s">
        <v>56</v>
      </c>
      <c r="C166" t="s">
        <v>12</v>
      </c>
      <c r="D166">
        <v>52815</v>
      </c>
      <c r="E166" s="4"/>
      <c r="F166" s="7">
        <v>42187</v>
      </c>
      <c r="G166" t="s">
        <v>102</v>
      </c>
      <c r="H166">
        <v>0</v>
      </c>
    </row>
    <row r="167" spans="1:8" x14ac:dyDescent="0.35">
      <c r="A167" t="s">
        <v>845</v>
      </c>
      <c r="B167" t="s">
        <v>56</v>
      </c>
      <c r="C167" t="s">
        <v>12</v>
      </c>
      <c r="D167">
        <v>112414</v>
      </c>
      <c r="E167" s="4"/>
      <c r="F167" s="7">
        <v>42187</v>
      </c>
      <c r="G167" t="s">
        <v>102</v>
      </c>
      <c r="H167">
        <v>0</v>
      </c>
    </row>
    <row r="168" spans="1:8" x14ac:dyDescent="0.35">
      <c r="A168" t="s">
        <v>845</v>
      </c>
      <c r="B168" t="s">
        <v>64</v>
      </c>
      <c r="C168" t="s">
        <v>12</v>
      </c>
      <c r="D168">
        <v>22115</v>
      </c>
      <c r="E168" s="4"/>
      <c r="F168" s="7">
        <v>42200</v>
      </c>
      <c r="G168" t="s">
        <v>102</v>
      </c>
      <c r="H168">
        <v>0</v>
      </c>
    </row>
    <row r="169" spans="1:8" x14ac:dyDescent="0.35">
      <c r="A169" t="s">
        <v>845</v>
      </c>
      <c r="B169" t="s">
        <v>64</v>
      </c>
      <c r="C169" t="s">
        <v>12</v>
      </c>
      <c r="D169">
        <v>52815</v>
      </c>
      <c r="E169" s="4"/>
      <c r="F169" s="7">
        <v>42200</v>
      </c>
      <c r="G169" t="s">
        <v>102</v>
      </c>
      <c r="H169">
        <v>2.33</v>
      </c>
    </row>
    <row r="170" spans="1:8" x14ac:dyDescent="0.35">
      <c r="A170" t="s">
        <v>845</v>
      </c>
      <c r="B170" t="s">
        <v>64</v>
      </c>
      <c r="C170" t="s">
        <v>12</v>
      </c>
      <c r="D170">
        <v>112414</v>
      </c>
      <c r="E170" s="4"/>
      <c r="F170" s="7">
        <v>42200</v>
      </c>
      <c r="G170" t="s">
        <v>102</v>
      </c>
      <c r="H170">
        <v>0</v>
      </c>
    </row>
    <row r="171" spans="1:8" x14ac:dyDescent="0.35">
      <c r="A171" t="s">
        <v>845</v>
      </c>
      <c r="B171" t="s">
        <v>30</v>
      </c>
      <c r="C171" t="s">
        <v>12</v>
      </c>
      <c r="D171">
        <v>22115</v>
      </c>
      <c r="E171" s="4"/>
      <c r="F171" s="7">
        <v>42207</v>
      </c>
      <c r="G171" t="s">
        <v>102</v>
      </c>
      <c r="H171">
        <v>0</v>
      </c>
    </row>
    <row r="172" spans="1:8" x14ac:dyDescent="0.35">
      <c r="A172" t="s">
        <v>845</v>
      </c>
      <c r="B172" t="s">
        <v>35</v>
      </c>
      <c r="C172" t="s">
        <v>12</v>
      </c>
      <c r="D172">
        <v>22115</v>
      </c>
      <c r="E172" s="4"/>
      <c r="F172" s="7">
        <v>42207</v>
      </c>
      <c r="G172" t="s">
        <v>102</v>
      </c>
      <c r="H172">
        <v>1.27</v>
      </c>
    </row>
    <row r="173" spans="1:8" x14ac:dyDescent="0.35">
      <c r="A173" t="s">
        <v>845</v>
      </c>
      <c r="B173" t="s">
        <v>30</v>
      </c>
      <c r="C173" t="s">
        <v>12</v>
      </c>
      <c r="D173">
        <v>52815</v>
      </c>
      <c r="E173" s="4"/>
      <c r="F173" s="7">
        <v>42207</v>
      </c>
      <c r="G173" t="s">
        <v>102</v>
      </c>
      <c r="H173">
        <v>2.4100000000000006</v>
      </c>
    </row>
    <row r="174" spans="1:8" x14ac:dyDescent="0.35">
      <c r="A174" t="s">
        <v>845</v>
      </c>
      <c r="B174" t="s">
        <v>35</v>
      </c>
      <c r="C174" t="s">
        <v>12</v>
      </c>
      <c r="D174">
        <v>52815</v>
      </c>
      <c r="E174" s="4"/>
      <c r="F174" s="7">
        <v>42207</v>
      </c>
      <c r="G174" t="s">
        <v>102</v>
      </c>
      <c r="H174">
        <v>1.1499999999999999</v>
      </c>
    </row>
    <row r="175" spans="1:8" x14ac:dyDescent="0.35">
      <c r="A175" t="s">
        <v>845</v>
      </c>
      <c r="B175" t="s">
        <v>30</v>
      </c>
      <c r="C175" t="s">
        <v>12</v>
      </c>
      <c r="D175">
        <v>112414</v>
      </c>
      <c r="E175" s="4"/>
      <c r="F175" s="7">
        <v>42207</v>
      </c>
      <c r="G175" t="s">
        <v>102</v>
      </c>
      <c r="H175">
        <v>2.5299999999999998</v>
      </c>
    </row>
    <row r="176" spans="1:8" x14ac:dyDescent="0.35">
      <c r="A176" t="s">
        <v>845</v>
      </c>
      <c r="B176" t="s">
        <v>35</v>
      </c>
      <c r="C176" t="s">
        <v>12</v>
      </c>
      <c r="D176">
        <v>112414</v>
      </c>
      <c r="E176" s="4"/>
      <c r="F176" s="7">
        <v>42207</v>
      </c>
      <c r="G176" t="s">
        <v>102</v>
      </c>
      <c r="H176">
        <v>1.3</v>
      </c>
    </row>
    <row r="177" spans="1:8" x14ac:dyDescent="0.35">
      <c r="A177" t="s">
        <v>845</v>
      </c>
      <c r="B177" t="s">
        <v>42</v>
      </c>
      <c r="C177" t="s">
        <v>12</v>
      </c>
      <c r="D177">
        <v>22115</v>
      </c>
      <c r="E177" s="4"/>
      <c r="F177" s="7">
        <v>42230</v>
      </c>
      <c r="G177" t="s">
        <v>102</v>
      </c>
      <c r="H177">
        <v>3.99</v>
      </c>
    </row>
    <row r="178" spans="1:8" x14ac:dyDescent="0.35">
      <c r="A178" t="s">
        <v>845</v>
      </c>
      <c r="B178" t="s">
        <v>42</v>
      </c>
      <c r="C178" t="s">
        <v>12</v>
      </c>
      <c r="D178">
        <v>52815</v>
      </c>
      <c r="E178" s="4"/>
      <c r="F178" s="7">
        <v>42230</v>
      </c>
      <c r="G178" t="s">
        <v>102</v>
      </c>
      <c r="H178">
        <v>0</v>
      </c>
    </row>
    <row r="179" spans="1:8" x14ac:dyDescent="0.35">
      <c r="A179" t="s">
        <v>845</v>
      </c>
      <c r="B179" t="s">
        <v>42</v>
      </c>
      <c r="C179" t="s">
        <v>12</v>
      </c>
      <c r="D179">
        <v>112414</v>
      </c>
      <c r="E179" s="4"/>
      <c r="F179" s="7">
        <v>42230</v>
      </c>
      <c r="G179" t="s">
        <v>102</v>
      </c>
      <c r="H179">
        <v>4.32</v>
      </c>
    </row>
    <row r="180" spans="1:8" x14ac:dyDescent="0.35">
      <c r="A180" t="s">
        <v>845</v>
      </c>
      <c r="B180" t="s">
        <v>52</v>
      </c>
      <c r="C180" t="s">
        <v>12</v>
      </c>
      <c r="D180">
        <v>22115</v>
      </c>
      <c r="E180" s="4"/>
      <c r="F180" s="7">
        <v>42233</v>
      </c>
      <c r="G180" t="s">
        <v>102</v>
      </c>
      <c r="H180">
        <v>3.35</v>
      </c>
    </row>
    <row r="181" spans="1:8" x14ac:dyDescent="0.35">
      <c r="A181" t="s">
        <v>845</v>
      </c>
      <c r="B181" t="s">
        <v>52</v>
      </c>
      <c r="C181" t="s">
        <v>12</v>
      </c>
      <c r="D181">
        <v>52815</v>
      </c>
      <c r="E181" s="4"/>
      <c r="F181" s="7">
        <v>42233</v>
      </c>
      <c r="G181" t="s">
        <v>102</v>
      </c>
      <c r="H181">
        <v>0</v>
      </c>
    </row>
    <row r="182" spans="1:8" x14ac:dyDescent="0.35">
      <c r="A182" t="s">
        <v>845</v>
      </c>
      <c r="B182" t="s">
        <v>52</v>
      </c>
      <c r="C182" t="s">
        <v>12</v>
      </c>
      <c r="D182">
        <v>112414</v>
      </c>
      <c r="E182" s="4"/>
      <c r="F182" s="7">
        <v>42233</v>
      </c>
      <c r="G182" t="s">
        <v>102</v>
      </c>
      <c r="H182">
        <v>3.15</v>
      </c>
    </row>
    <row r="183" spans="1:8" x14ac:dyDescent="0.35">
      <c r="A183" t="s">
        <v>844</v>
      </c>
      <c r="B183" t="s">
        <v>55</v>
      </c>
      <c r="C183" t="s">
        <v>12</v>
      </c>
      <c r="D183">
        <v>22115</v>
      </c>
      <c r="E183" s="4"/>
      <c r="F183" s="7">
        <v>42234</v>
      </c>
      <c r="G183" t="s">
        <v>102</v>
      </c>
      <c r="H183">
        <v>94.16</v>
      </c>
    </row>
    <row r="184" spans="1:8" x14ac:dyDescent="0.35">
      <c r="A184" t="s">
        <v>844</v>
      </c>
      <c r="B184" t="s">
        <v>55</v>
      </c>
      <c r="C184" t="s">
        <v>12</v>
      </c>
      <c r="D184">
        <v>52815</v>
      </c>
      <c r="E184" s="4"/>
      <c r="F184" s="7">
        <v>42234</v>
      </c>
      <c r="G184" t="s">
        <v>102</v>
      </c>
      <c r="H184">
        <v>79.5</v>
      </c>
    </row>
    <row r="185" spans="1:8" x14ac:dyDescent="0.35">
      <c r="A185" t="s">
        <v>845</v>
      </c>
      <c r="B185" t="s">
        <v>55</v>
      </c>
      <c r="C185" t="s">
        <v>12</v>
      </c>
      <c r="D185">
        <v>22115</v>
      </c>
      <c r="E185" s="4"/>
      <c r="F185" s="7">
        <v>42234</v>
      </c>
      <c r="G185" t="s">
        <v>102</v>
      </c>
      <c r="H185">
        <v>57.71</v>
      </c>
    </row>
    <row r="186" spans="1:8" x14ac:dyDescent="0.35">
      <c r="A186" t="s">
        <v>845</v>
      </c>
      <c r="B186" t="s">
        <v>55</v>
      </c>
      <c r="C186" t="s">
        <v>12</v>
      </c>
      <c r="D186">
        <v>52815</v>
      </c>
      <c r="E186" s="4"/>
      <c r="F186" s="7">
        <v>42234</v>
      </c>
      <c r="G186" t="s">
        <v>102</v>
      </c>
      <c r="H186">
        <v>48.73</v>
      </c>
    </row>
    <row r="187" spans="1:8" x14ac:dyDescent="0.35">
      <c r="A187" t="s">
        <v>845</v>
      </c>
      <c r="B187" t="s">
        <v>55</v>
      </c>
      <c r="C187" t="s">
        <v>12</v>
      </c>
      <c r="D187">
        <v>112414</v>
      </c>
      <c r="E187" s="4"/>
      <c r="F187" s="7">
        <v>42234</v>
      </c>
      <c r="G187" t="s">
        <v>102</v>
      </c>
      <c r="H187">
        <v>0</v>
      </c>
    </row>
    <row r="188" spans="1:8" x14ac:dyDescent="0.35">
      <c r="A188" t="s">
        <v>842</v>
      </c>
      <c r="B188" t="s">
        <v>57</v>
      </c>
      <c r="C188" t="s">
        <v>12</v>
      </c>
      <c r="D188">
        <v>22115</v>
      </c>
      <c r="E188" s="4"/>
      <c r="F188" s="7">
        <v>42236</v>
      </c>
      <c r="G188" t="s">
        <v>102</v>
      </c>
      <c r="H188">
        <v>0.78</v>
      </c>
    </row>
    <row r="189" spans="1:8" x14ac:dyDescent="0.35">
      <c r="A189" t="s">
        <v>842</v>
      </c>
      <c r="B189" t="s">
        <v>57</v>
      </c>
      <c r="C189" t="s">
        <v>12</v>
      </c>
      <c r="D189">
        <v>52815</v>
      </c>
      <c r="E189" s="4"/>
      <c r="F189" s="7">
        <v>42236</v>
      </c>
      <c r="G189" t="s">
        <v>102</v>
      </c>
      <c r="H189">
        <v>0.95</v>
      </c>
    </row>
    <row r="190" spans="1:8" x14ac:dyDescent="0.35">
      <c r="A190" t="s">
        <v>842</v>
      </c>
      <c r="B190" t="s">
        <v>57</v>
      </c>
      <c r="C190" t="s">
        <v>12</v>
      </c>
      <c r="D190">
        <v>112414</v>
      </c>
      <c r="E190" s="4"/>
      <c r="F190" s="7">
        <v>42236</v>
      </c>
      <c r="G190" t="s">
        <v>102</v>
      </c>
      <c r="H190">
        <v>0</v>
      </c>
    </row>
    <row r="191" spans="1:8" x14ac:dyDescent="0.35">
      <c r="A191" t="s">
        <v>844</v>
      </c>
      <c r="B191" t="s">
        <v>63</v>
      </c>
      <c r="C191" t="s">
        <v>12</v>
      </c>
      <c r="D191">
        <v>52815</v>
      </c>
      <c r="E191" s="4"/>
      <c r="F191" s="7">
        <v>42244</v>
      </c>
      <c r="G191" t="s">
        <v>102</v>
      </c>
      <c r="H191">
        <v>1.66</v>
      </c>
    </row>
    <row r="192" spans="1:8" x14ac:dyDescent="0.35">
      <c r="A192" t="s">
        <v>845</v>
      </c>
      <c r="B192" t="s">
        <v>63</v>
      </c>
      <c r="C192" t="s">
        <v>12</v>
      </c>
      <c r="D192">
        <v>22115</v>
      </c>
      <c r="E192" s="4"/>
      <c r="F192" s="7">
        <v>42244</v>
      </c>
      <c r="G192" t="s">
        <v>102</v>
      </c>
      <c r="H192">
        <v>0</v>
      </c>
    </row>
    <row r="193" spans="1:8" x14ac:dyDescent="0.35">
      <c r="A193" t="s">
        <v>845</v>
      </c>
      <c r="B193" t="s">
        <v>63</v>
      </c>
      <c r="C193" t="s">
        <v>12</v>
      </c>
      <c r="D193">
        <v>52815</v>
      </c>
      <c r="E193" s="4"/>
      <c r="F193" s="7">
        <v>42244</v>
      </c>
      <c r="G193" t="s">
        <v>102</v>
      </c>
      <c r="H193">
        <v>3.87</v>
      </c>
    </row>
    <row r="194" spans="1:8" x14ac:dyDescent="0.35">
      <c r="A194" t="s">
        <v>845</v>
      </c>
      <c r="B194" t="s">
        <v>63</v>
      </c>
      <c r="C194" t="s">
        <v>12</v>
      </c>
      <c r="D194">
        <v>112414</v>
      </c>
      <c r="E194" s="4"/>
      <c r="F194" s="7">
        <v>42244</v>
      </c>
      <c r="G194" t="s">
        <v>102</v>
      </c>
      <c r="H194">
        <v>0</v>
      </c>
    </row>
    <row r="195" spans="1:8" x14ac:dyDescent="0.35">
      <c r="A195" t="s">
        <v>845</v>
      </c>
      <c r="B195" t="s">
        <v>32</v>
      </c>
      <c r="C195" t="s">
        <v>12</v>
      </c>
      <c r="D195">
        <v>22115</v>
      </c>
      <c r="E195" s="4"/>
      <c r="F195" s="7">
        <v>42255</v>
      </c>
      <c r="G195" t="s">
        <v>102</v>
      </c>
      <c r="H195">
        <v>0</v>
      </c>
    </row>
    <row r="196" spans="1:8" x14ac:dyDescent="0.35">
      <c r="A196" t="s">
        <v>845</v>
      </c>
      <c r="B196" t="s">
        <v>36</v>
      </c>
      <c r="C196" t="s">
        <v>12</v>
      </c>
      <c r="D196">
        <v>22115</v>
      </c>
      <c r="E196" s="4"/>
      <c r="F196" s="7">
        <v>42255</v>
      </c>
      <c r="G196" t="s">
        <v>102</v>
      </c>
      <c r="H196">
        <v>2.94</v>
      </c>
    </row>
    <row r="197" spans="1:8" x14ac:dyDescent="0.35">
      <c r="A197" t="s">
        <v>845</v>
      </c>
      <c r="B197" t="s">
        <v>32</v>
      </c>
      <c r="C197" t="s">
        <v>12</v>
      </c>
      <c r="D197">
        <v>52815</v>
      </c>
      <c r="E197" s="4"/>
      <c r="F197" s="7">
        <v>42255</v>
      </c>
      <c r="G197" t="s">
        <v>102</v>
      </c>
      <c r="H197">
        <v>1.57</v>
      </c>
    </row>
    <row r="198" spans="1:8" x14ac:dyDescent="0.35">
      <c r="A198" t="s">
        <v>845</v>
      </c>
      <c r="B198" t="s">
        <v>36</v>
      </c>
      <c r="C198" t="s">
        <v>12</v>
      </c>
      <c r="D198">
        <v>52815</v>
      </c>
      <c r="E198" s="4"/>
      <c r="F198" s="7">
        <v>42255</v>
      </c>
      <c r="G198" t="s">
        <v>102</v>
      </c>
      <c r="H198">
        <v>2.8800000000000003</v>
      </c>
    </row>
    <row r="199" spans="1:8" x14ac:dyDescent="0.35">
      <c r="A199" t="s">
        <v>845</v>
      </c>
      <c r="B199" t="s">
        <v>32</v>
      </c>
      <c r="C199" t="s">
        <v>12</v>
      </c>
      <c r="D199">
        <v>112414</v>
      </c>
      <c r="E199" s="4"/>
      <c r="F199" s="7">
        <v>42255</v>
      </c>
      <c r="G199" t="s">
        <v>102</v>
      </c>
      <c r="H199">
        <v>1.66</v>
      </c>
    </row>
    <row r="200" spans="1:8" x14ac:dyDescent="0.35">
      <c r="A200" t="s">
        <v>845</v>
      </c>
      <c r="B200" t="s">
        <v>36</v>
      </c>
      <c r="C200" t="s">
        <v>12</v>
      </c>
      <c r="D200">
        <v>112414</v>
      </c>
      <c r="E200" s="4"/>
      <c r="F200" s="7">
        <v>42255</v>
      </c>
      <c r="G200" t="s">
        <v>102</v>
      </c>
      <c r="H200">
        <v>2.75</v>
      </c>
    </row>
    <row r="201" spans="1:8" x14ac:dyDescent="0.35">
      <c r="A201" t="s">
        <v>845</v>
      </c>
      <c r="B201" t="s">
        <v>46</v>
      </c>
      <c r="C201" t="s">
        <v>12</v>
      </c>
      <c r="D201">
        <v>22115</v>
      </c>
      <c r="E201" s="4"/>
      <c r="F201" s="7">
        <v>42257</v>
      </c>
      <c r="G201" t="s">
        <v>102</v>
      </c>
      <c r="H201">
        <v>2.2599999999999998</v>
      </c>
    </row>
    <row r="202" spans="1:8" x14ac:dyDescent="0.35">
      <c r="A202" t="s">
        <v>845</v>
      </c>
      <c r="B202" t="s">
        <v>46</v>
      </c>
      <c r="C202" t="s">
        <v>12</v>
      </c>
      <c r="D202">
        <v>52815</v>
      </c>
      <c r="E202" s="4"/>
      <c r="F202" s="7">
        <v>42257</v>
      </c>
      <c r="G202" t="s">
        <v>102</v>
      </c>
      <c r="H202">
        <v>0</v>
      </c>
    </row>
    <row r="203" spans="1:8" x14ac:dyDescent="0.35">
      <c r="A203" t="s">
        <v>845</v>
      </c>
      <c r="B203" t="s">
        <v>46</v>
      </c>
      <c r="C203" t="s">
        <v>12</v>
      </c>
      <c r="D203">
        <v>112414</v>
      </c>
      <c r="E203" s="4"/>
      <c r="F203" s="7">
        <v>42257</v>
      </c>
      <c r="G203" t="s">
        <v>102</v>
      </c>
      <c r="H203">
        <v>2.5</v>
      </c>
    </row>
    <row r="204" spans="1:8" x14ac:dyDescent="0.35">
      <c r="A204" t="s">
        <v>845</v>
      </c>
      <c r="B204" t="s">
        <v>41</v>
      </c>
      <c r="C204" t="s">
        <v>12</v>
      </c>
      <c r="D204">
        <v>22115</v>
      </c>
      <c r="E204" s="4"/>
      <c r="F204" s="7">
        <v>42258</v>
      </c>
      <c r="G204" t="s">
        <v>102</v>
      </c>
      <c r="H204">
        <v>7.44</v>
      </c>
    </row>
    <row r="205" spans="1:8" x14ac:dyDescent="0.35">
      <c r="A205" t="s">
        <v>845</v>
      </c>
      <c r="B205" t="s">
        <v>41</v>
      </c>
      <c r="C205" t="s">
        <v>12</v>
      </c>
      <c r="D205">
        <v>52815</v>
      </c>
      <c r="E205" s="4"/>
      <c r="F205" s="7">
        <v>42258</v>
      </c>
      <c r="G205" t="s">
        <v>102</v>
      </c>
      <c r="H205">
        <v>7.419999999999999</v>
      </c>
    </row>
    <row r="206" spans="1:8" x14ac:dyDescent="0.35">
      <c r="A206" t="s">
        <v>845</v>
      </c>
      <c r="B206" t="s">
        <v>41</v>
      </c>
      <c r="C206" t="s">
        <v>12</v>
      </c>
      <c r="D206">
        <v>112414</v>
      </c>
      <c r="E206" s="4"/>
      <c r="F206" s="7">
        <v>42258</v>
      </c>
      <c r="G206" t="s">
        <v>102</v>
      </c>
      <c r="H206">
        <v>6.22</v>
      </c>
    </row>
    <row r="207" spans="1:8" x14ac:dyDescent="0.35">
      <c r="A207" t="s">
        <v>845</v>
      </c>
      <c r="B207" t="s">
        <v>33</v>
      </c>
      <c r="C207" t="s">
        <v>12</v>
      </c>
      <c r="D207">
        <v>22115</v>
      </c>
      <c r="E207" s="4"/>
      <c r="F207" s="7">
        <v>42262</v>
      </c>
      <c r="G207" t="s">
        <v>102</v>
      </c>
      <c r="H207">
        <v>0</v>
      </c>
    </row>
    <row r="208" spans="1:8" x14ac:dyDescent="0.35">
      <c r="A208" t="s">
        <v>845</v>
      </c>
      <c r="B208" t="s">
        <v>33</v>
      </c>
      <c r="C208" t="s">
        <v>12</v>
      </c>
      <c r="D208">
        <v>52815</v>
      </c>
      <c r="E208" s="4"/>
      <c r="F208" s="7">
        <v>42262</v>
      </c>
      <c r="G208" t="s">
        <v>102</v>
      </c>
      <c r="H208">
        <v>0</v>
      </c>
    </row>
    <row r="209" spans="1:8" x14ac:dyDescent="0.35">
      <c r="A209" t="s">
        <v>845</v>
      </c>
      <c r="B209" t="s">
        <v>33</v>
      </c>
      <c r="C209" t="s">
        <v>12</v>
      </c>
      <c r="D209">
        <v>112414</v>
      </c>
      <c r="E209" s="4"/>
      <c r="F209" s="7">
        <v>42262</v>
      </c>
      <c r="G209" t="s">
        <v>102</v>
      </c>
      <c r="H209">
        <v>1.48</v>
      </c>
    </row>
    <row r="210" spans="1:8" x14ac:dyDescent="0.35">
      <c r="A210" t="s">
        <v>845</v>
      </c>
      <c r="B210" t="s">
        <v>61</v>
      </c>
      <c r="C210" t="s">
        <v>12</v>
      </c>
      <c r="D210">
        <v>22115</v>
      </c>
      <c r="E210" s="4"/>
      <c r="F210" s="7">
        <v>42265</v>
      </c>
      <c r="G210" t="s">
        <v>102</v>
      </c>
      <c r="H210">
        <v>1.7</v>
      </c>
    </row>
    <row r="211" spans="1:8" x14ac:dyDescent="0.35">
      <c r="A211" t="s">
        <v>845</v>
      </c>
      <c r="B211" t="s">
        <v>61</v>
      </c>
      <c r="C211" t="s">
        <v>12</v>
      </c>
      <c r="D211">
        <v>52815</v>
      </c>
      <c r="E211" s="4"/>
      <c r="F211" s="7">
        <v>42265</v>
      </c>
      <c r="G211" t="s">
        <v>102</v>
      </c>
      <c r="H211">
        <v>0</v>
      </c>
    </row>
    <row r="212" spans="1:8" x14ac:dyDescent="0.35">
      <c r="A212" t="s">
        <v>845</v>
      </c>
      <c r="B212" t="s">
        <v>61</v>
      </c>
      <c r="C212" t="s">
        <v>12</v>
      </c>
      <c r="D212">
        <v>112414</v>
      </c>
      <c r="E212" s="4"/>
      <c r="F212" s="7">
        <v>42265</v>
      </c>
      <c r="G212" t="s">
        <v>102</v>
      </c>
      <c r="H212">
        <v>0</v>
      </c>
    </row>
    <row r="213" spans="1:8" x14ac:dyDescent="0.35">
      <c r="A213" t="s">
        <v>845</v>
      </c>
      <c r="B213" t="s">
        <v>34</v>
      </c>
      <c r="C213" t="s">
        <v>12</v>
      </c>
      <c r="D213">
        <v>22115</v>
      </c>
      <c r="E213" s="4"/>
      <c r="F213" s="7">
        <v>42269</v>
      </c>
      <c r="G213" t="s">
        <v>102</v>
      </c>
      <c r="H213">
        <v>3.3</v>
      </c>
    </row>
    <row r="214" spans="1:8" x14ac:dyDescent="0.35">
      <c r="A214" t="s">
        <v>845</v>
      </c>
      <c r="B214" t="s">
        <v>34</v>
      </c>
      <c r="C214" t="s">
        <v>12</v>
      </c>
      <c r="D214">
        <v>52815</v>
      </c>
      <c r="E214" s="4"/>
      <c r="F214" s="7">
        <v>42269</v>
      </c>
      <c r="G214" t="s">
        <v>102</v>
      </c>
      <c r="H214">
        <v>3.0100000000000007</v>
      </c>
    </row>
    <row r="215" spans="1:8" x14ac:dyDescent="0.35">
      <c r="A215" t="s">
        <v>845</v>
      </c>
      <c r="B215" t="s">
        <v>34</v>
      </c>
      <c r="C215" t="s">
        <v>12</v>
      </c>
      <c r="D215">
        <v>112414</v>
      </c>
      <c r="E215" s="4"/>
      <c r="F215" s="7">
        <v>42269</v>
      </c>
      <c r="G215" t="s">
        <v>102</v>
      </c>
      <c r="H215">
        <v>3.11</v>
      </c>
    </row>
    <row r="216" spans="1:8" x14ac:dyDescent="0.35">
      <c r="A216" t="s">
        <v>845</v>
      </c>
      <c r="B216" t="s">
        <v>29</v>
      </c>
      <c r="C216" t="s">
        <v>12</v>
      </c>
      <c r="D216">
        <v>22115</v>
      </c>
      <c r="E216" s="4"/>
      <c r="F216" s="7">
        <v>42275</v>
      </c>
      <c r="G216" t="s">
        <v>102</v>
      </c>
      <c r="H216">
        <v>0</v>
      </c>
    </row>
    <row r="217" spans="1:8" x14ac:dyDescent="0.35">
      <c r="A217" t="s">
        <v>845</v>
      </c>
      <c r="B217" t="s">
        <v>29</v>
      </c>
      <c r="C217" t="s">
        <v>12</v>
      </c>
      <c r="D217">
        <v>52815</v>
      </c>
      <c r="E217" s="4"/>
      <c r="F217" s="7">
        <v>42275</v>
      </c>
      <c r="G217" t="s">
        <v>102</v>
      </c>
      <c r="H217">
        <v>0</v>
      </c>
    </row>
    <row r="218" spans="1:8" x14ac:dyDescent="0.35">
      <c r="A218" t="s">
        <v>845</v>
      </c>
      <c r="B218" t="s">
        <v>29</v>
      </c>
      <c r="C218" t="s">
        <v>12</v>
      </c>
      <c r="D218">
        <v>112414</v>
      </c>
      <c r="E218" s="4"/>
      <c r="F218" s="7">
        <v>42275</v>
      </c>
      <c r="G218" t="s">
        <v>102</v>
      </c>
      <c r="H218">
        <v>2.94</v>
      </c>
    </row>
    <row r="219" spans="1:8" x14ac:dyDescent="0.35">
      <c r="A219" t="s">
        <v>845</v>
      </c>
      <c r="B219" t="s">
        <v>65</v>
      </c>
      <c r="C219" t="s">
        <v>12</v>
      </c>
      <c r="D219">
        <v>22115</v>
      </c>
      <c r="E219" s="4"/>
      <c r="F219" s="7">
        <v>42276</v>
      </c>
      <c r="G219" t="s">
        <v>102</v>
      </c>
      <c r="H219">
        <v>0</v>
      </c>
    </row>
    <row r="220" spans="1:8" x14ac:dyDescent="0.35">
      <c r="A220" t="s">
        <v>845</v>
      </c>
      <c r="B220" t="s">
        <v>65</v>
      </c>
      <c r="C220" t="s">
        <v>12</v>
      </c>
      <c r="D220">
        <v>52815</v>
      </c>
      <c r="E220" s="4"/>
      <c r="F220" s="7">
        <v>42276</v>
      </c>
      <c r="G220" t="s">
        <v>102</v>
      </c>
      <c r="H220">
        <v>1.29</v>
      </c>
    </row>
    <row r="221" spans="1:8" x14ac:dyDescent="0.35">
      <c r="A221" t="s">
        <v>845</v>
      </c>
      <c r="B221" t="s">
        <v>65</v>
      </c>
      <c r="C221" t="s">
        <v>12</v>
      </c>
      <c r="D221">
        <v>112414</v>
      </c>
      <c r="E221" s="4"/>
      <c r="F221" s="7">
        <v>42276</v>
      </c>
      <c r="G221" t="s">
        <v>102</v>
      </c>
      <c r="H221">
        <v>0</v>
      </c>
    </row>
    <row r="222" spans="1:8" x14ac:dyDescent="0.35">
      <c r="A222" t="s">
        <v>845</v>
      </c>
      <c r="B222" t="s">
        <v>66</v>
      </c>
      <c r="C222" t="s">
        <v>12</v>
      </c>
      <c r="D222">
        <v>22115</v>
      </c>
      <c r="E222" s="4"/>
      <c r="F222" s="7">
        <v>42278</v>
      </c>
      <c r="G222" t="s">
        <v>102</v>
      </c>
      <c r="H222">
        <v>0</v>
      </c>
    </row>
    <row r="223" spans="1:8" x14ac:dyDescent="0.35">
      <c r="A223" t="s">
        <v>845</v>
      </c>
      <c r="B223" t="s">
        <v>51</v>
      </c>
      <c r="C223" t="s">
        <v>12</v>
      </c>
      <c r="D223">
        <v>22115</v>
      </c>
      <c r="E223" s="4"/>
      <c r="F223" s="7">
        <v>42278</v>
      </c>
      <c r="G223" t="s">
        <v>102</v>
      </c>
      <c r="H223">
        <v>0</v>
      </c>
    </row>
    <row r="224" spans="1:8" x14ac:dyDescent="0.35">
      <c r="A224" t="s">
        <v>845</v>
      </c>
      <c r="B224" t="s">
        <v>66</v>
      </c>
      <c r="C224" t="s">
        <v>12</v>
      </c>
      <c r="D224">
        <v>52815</v>
      </c>
      <c r="E224" s="4"/>
      <c r="F224" s="7">
        <v>42278</v>
      </c>
      <c r="G224" t="s">
        <v>102</v>
      </c>
      <c r="H224">
        <v>2.1</v>
      </c>
    </row>
    <row r="225" spans="1:8" x14ac:dyDescent="0.35">
      <c r="A225" t="s">
        <v>845</v>
      </c>
      <c r="B225" t="s">
        <v>51</v>
      </c>
      <c r="C225" t="s">
        <v>12</v>
      </c>
      <c r="D225">
        <v>52815</v>
      </c>
      <c r="E225" s="4"/>
      <c r="F225" s="7">
        <v>42278</v>
      </c>
      <c r="G225" t="s">
        <v>102</v>
      </c>
      <c r="H225">
        <v>1.99</v>
      </c>
    </row>
    <row r="226" spans="1:8" x14ac:dyDescent="0.35">
      <c r="A226" t="s">
        <v>845</v>
      </c>
      <c r="B226" t="s">
        <v>66</v>
      </c>
      <c r="C226" t="s">
        <v>12</v>
      </c>
      <c r="D226">
        <v>112414</v>
      </c>
      <c r="E226" s="4"/>
      <c r="F226" s="7">
        <v>42278</v>
      </c>
      <c r="G226" t="s">
        <v>102</v>
      </c>
      <c r="H226">
        <v>0</v>
      </c>
    </row>
    <row r="227" spans="1:8" x14ac:dyDescent="0.35">
      <c r="A227" t="s">
        <v>845</v>
      </c>
      <c r="B227" t="s">
        <v>51</v>
      </c>
      <c r="C227" t="s">
        <v>12</v>
      </c>
      <c r="D227">
        <v>112414</v>
      </c>
      <c r="E227" s="4"/>
      <c r="F227" s="7">
        <v>42278</v>
      </c>
      <c r="G227" t="s">
        <v>102</v>
      </c>
      <c r="H227">
        <v>1.76</v>
      </c>
    </row>
    <row r="228" spans="1:8" x14ac:dyDescent="0.35">
      <c r="A228" t="s">
        <v>845</v>
      </c>
      <c r="B228" t="s">
        <v>56</v>
      </c>
      <c r="C228" t="s">
        <v>12</v>
      </c>
      <c r="D228">
        <v>22115</v>
      </c>
      <c r="E228" s="4"/>
      <c r="F228" s="7">
        <v>42279</v>
      </c>
      <c r="G228" t="s">
        <v>102</v>
      </c>
      <c r="H228">
        <v>1.21</v>
      </c>
    </row>
    <row r="229" spans="1:8" x14ac:dyDescent="0.35">
      <c r="A229" t="s">
        <v>845</v>
      </c>
      <c r="B229" t="s">
        <v>56</v>
      </c>
      <c r="C229" t="s">
        <v>12</v>
      </c>
      <c r="D229">
        <v>52815</v>
      </c>
      <c r="E229" s="4"/>
      <c r="F229" s="7">
        <v>42279</v>
      </c>
      <c r="G229" t="s">
        <v>102</v>
      </c>
      <c r="H229">
        <v>0</v>
      </c>
    </row>
    <row r="230" spans="1:8" x14ac:dyDescent="0.35">
      <c r="A230" t="s">
        <v>845</v>
      </c>
      <c r="B230" t="s">
        <v>56</v>
      </c>
      <c r="C230" t="s">
        <v>12</v>
      </c>
      <c r="D230">
        <v>112414</v>
      </c>
      <c r="E230" s="4"/>
      <c r="F230" s="7">
        <v>42279</v>
      </c>
      <c r="G230" t="s">
        <v>102</v>
      </c>
      <c r="H230">
        <v>0</v>
      </c>
    </row>
    <row r="231" spans="1:8" x14ac:dyDescent="0.35">
      <c r="A231" t="s">
        <v>845</v>
      </c>
      <c r="B231" t="s">
        <v>64</v>
      </c>
      <c r="C231" t="s">
        <v>12</v>
      </c>
      <c r="D231">
        <v>22115</v>
      </c>
      <c r="E231" s="4"/>
      <c r="F231" s="7">
        <v>42292</v>
      </c>
      <c r="G231" t="s">
        <v>102</v>
      </c>
      <c r="H231">
        <v>0</v>
      </c>
    </row>
    <row r="232" spans="1:8" x14ac:dyDescent="0.35">
      <c r="A232" t="s">
        <v>845</v>
      </c>
      <c r="B232" t="s">
        <v>64</v>
      </c>
      <c r="C232" t="s">
        <v>12</v>
      </c>
      <c r="D232">
        <v>52815</v>
      </c>
      <c r="E232" s="4"/>
      <c r="F232" s="7">
        <v>42292</v>
      </c>
      <c r="G232" t="s">
        <v>102</v>
      </c>
      <c r="H232">
        <v>2.33</v>
      </c>
    </row>
    <row r="233" spans="1:8" x14ac:dyDescent="0.35">
      <c r="A233" t="s">
        <v>845</v>
      </c>
      <c r="B233" t="s">
        <v>64</v>
      </c>
      <c r="C233" t="s">
        <v>12</v>
      </c>
      <c r="D233">
        <v>112414</v>
      </c>
      <c r="E233" s="4"/>
      <c r="F233" s="7">
        <v>42292</v>
      </c>
      <c r="G233" t="s">
        <v>102</v>
      </c>
      <c r="H233">
        <v>0</v>
      </c>
    </row>
    <row r="234" spans="1:8" x14ac:dyDescent="0.35">
      <c r="A234" t="s">
        <v>848</v>
      </c>
      <c r="B234" t="s">
        <v>38</v>
      </c>
      <c r="C234" t="s">
        <v>12</v>
      </c>
      <c r="D234">
        <v>52815</v>
      </c>
      <c r="E234" s="4"/>
      <c r="F234" s="7">
        <v>42296</v>
      </c>
      <c r="G234" t="s">
        <v>102</v>
      </c>
      <c r="H234">
        <v>-828.97</v>
      </c>
    </row>
    <row r="235" spans="1:8" x14ac:dyDescent="0.35">
      <c r="A235" t="s">
        <v>849</v>
      </c>
      <c r="B235" t="s">
        <v>38</v>
      </c>
      <c r="C235" t="s">
        <v>12</v>
      </c>
      <c r="D235">
        <v>22115</v>
      </c>
      <c r="E235" s="4"/>
      <c r="F235" s="7">
        <v>42296</v>
      </c>
      <c r="G235" t="s">
        <v>102</v>
      </c>
      <c r="H235">
        <v>266.53960000000001</v>
      </c>
    </row>
    <row r="236" spans="1:8" x14ac:dyDescent="0.35">
      <c r="A236" t="s">
        <v>849</v>
      </c>
      <c r="B236" t="s">
        <v>38</v>
      </c>
      <c r="C236" t="s">
        <v>12</v>
      </c>
      <c r="D236">
        <v>52815</v>
      </c>
      <c r="F236" s="7">
        <v>42296</v>
      </c>
      <c r="G236" t="s">
        <v>102</v>
      </c>
      <c r="H236">
        <v>382.97919999999999</v>
      </c>
    </row>
    <row r="237" spans="1:8" x14ac:dyDescent="0.35">
      <c r="A237" t="s">
        <v>849</v>
      </c>
      <c r="B237" t="s">
        <v>38</v>
      </c>
      <c r="C237" t="s">
        <v>12</v>
      </c>
      <c r="D237">
        <v>112414</v>
      </c>
      <c r="E237" s="4"/>
      <c r="F237" s="7">
        <v>42296</v>
      </c>
      <c r="G237" t="s">
        <v>102</v>
      </c>
      <c r="H237">
        <v>179.4512</v>
      </c>
    </row>
    <row r="238" spans="1:8" x14ac:dyDescent="0.35">
      <c r="A238" t="s">
        <v>845</v>
      </c>
      <c r="B238" t="s">
        <v>30</v>
      </c>
      <c r="C238" t="s">
        <v>12</v>
      </c>
      <c r="D238">
        <v>22115</v>
      </c>
      <c r="E238" s="4"/>
      <c r="F238" s="7">
        <v>42298</v>
      </c>
      <c r="G238" t="s">
        <v>102</v>
      </c>
      <c r="H238">
        <v>0</v>
      </c>
    </row>
    <row r="239" spans="1:8" x14ac:dyDescent="0.35">
      <c r="A239" t="s">
        <v>845</v>
      </c>
      <c r="B239" t="s">
        <v>30</v>
      </c>
      <c r="C239" t="s">
        <v>12</v>
      </c>
      <c r="D239">
        <v>52815</v>
      </c>
      <c r="E239" s="4"/>
      <c r="F239" s="7">
        <v>42298</v>
      </c>
      <c r="G239" t="s">
        <v>102</v>
      </c>
      <c r="H239">
        <v>2.4100000000000006</v>
      </c>
    </row>
    <row r="240" spans="1:8" x14ac:dyDescent="0.35">
      <c r="A240" t="s">
        <v>845</v>
      </c>
      <c r="B240" t="s">
        <v>30</v>
      </c>
      <c r="C240" t="s">
        <v>12</v>
      </c>
      <c r="D240">
        <v>112414</v>
      </c>
      <c r="E240" s="4"/>
      <c r="F240" s="7">
        <v>42298</v>
      </c>
      <c r="G240" t="s">
        <v>102</v>
      </c>
      <c r="H240">
        <v>2.5299999999999998</v>
      </c>
    </row>
    <row r="241" spans="1:8" x14ac:dyDescent="0.35">
      <c r="A241" t="s">
        <v>845</v>
      </c>
      <c r="B241" t="s">
        <v>35</v>
      </c>
      <c r="C241" t="s">
        <v>12</v>
      </c>
      <c r="D241">
        <v>22115</v>
      </c>
      <c r="E241" s="4"/>
      <c r="F241" s="7">
        <v>42305</v>
      </c>
      <c r="G241" t="s">
        <v>102</v>
      </c>
      <c r="H241">
        <v>1.27</v>
      </c>
    </row>
    <row r="242" spans="1:8" x14ac:dyDescent="0.35">
      <c r="A242" t="s">
        <v>845</v>
      </c>
      <c r="B242" t="s">
        <v>35</v>
      </c>
      <c r="C242" t="s">
        <v>12</v>
      </c>
      <c r="D242">
        <v>52815</v>
      </c>
      <c r="E242" s="4"/>
      <c r="F242" s="7">
        <v>42305</v>
      </c>
      <c r="G242" t="s">
        <v>102</v>
      </c>
      <c r="H242">
        <v>1.1499999999999999</v>
      </c>
    </row>
    <row r="243" spans="1:8" x14ac:dyDescent="0.35">
      <c r="A243" t="s">
        <v>845</v>
      </c>
      <c r="B243" t="s">
        <v>35</v>
      </c>
      <c r="C243" t="s">
        <v>12</v>
      </c>
      <c r="D243">
        <v>112414</v>
      </c>
      <c r="E243" s="4"/>
      <c r="F243" s="7">
        <v>42305</v>
      </c>
      <c r="G243" t="s">
        <v>102</v>
      </c>
      <c r="H243">
        <v>1.3</v>
      </c>
    </row>
    <row r="244" spans="1:8" x14ac:dyDescent="0.35">
      <c r="A244" t="s">
        <v>845</v>
      </c>
      <c r="B244" t="s">
        <v>25</v>
      </c>
      <c r="C244" t="s">
        <v>12</v>
      </c>
      <c r="D244">
        <v>22115</v>
      </c>
      <c r="E244" s="4"/>
      <c r="F244" s="7">
        <v>42313</v>
      </c>
      <c r="G244" t="s">
        <v>102</v>
      </c>
      <c r="H244">
        <v>7.24</v>
      </c>
    </row>
    <row r="245" spans="1:8" x14ac:dyDescent="0.35">
      <c r="A245" t="s">
        <v>845</v>
      </c>
      <c r="B245" t="s">
        <v>25</v>
      </c>
      <c r="C245" t="s">
        <v>12</v>
      </c>
      <c r="D245">
        <v>52815</v>
      </c>
      <c r="E245" s="4"/>
      <c r="F245" s="7">
        <v>42313</v>
      </c>
      <c r="G245" t="s">
        <v>102</v>
      </c>
      <c r="H245">
        <v>6.6400000000000006</v>
      </c>
    </row>
    <row r="246" spans="1:8" x14ac:dyDescent="0.35">
      <c r="A246" t="s">
        <v>845</v>
      </c>
      <c r="B246" t="s">
        <v>25</v>
      </c>
      <c r="C246" t="s">
        <v>12</v>
      </c>
      <c r="D246">
        <v>112414</v>
      </c>
      <c r="E246" s="4"/>
      <c r="F246" s="7">
        <v>42313</v>
      </c>
      <c r="G246" t="s">
        <v>102</v>
      </c>
      <c r="H246">
        <v>6.74</v>
      </c>
    </row>
    <row r="247" spans="1:8" x14ac:dyDescent="0.35">
      <c r="A247" t="s">
        <v>845</v>
      </c>
      <c r="B247" t="s">
        <v>42</v>
      </c>
      <c r="C247" t="s">
        <v>12</v>
      </c>
      <c r="D247">
        <v>22115</v>
      </c>
      <c r="E247" s="4"/>
      <c r="F247" s="7">
        <v>42321</v>
      </c>
      <c r="G247" t="s">
        <v>102</v>
      </c>
      <c r="H247">
        <v>3.99</v>
      </c>
    </row>
    <row r="248" spans="1:8" x14ac:dyDescent="0.35">
      <c r="A248" t="s">
        <v>845</v>
      </c>
      <c r="B248" t="s">
        <v>42</v>
      </c>
      <c r="C248" t="s">
        <v>12</v>
      </c>
      <c r="D248">
        <v>52815</v>
      </c>
      <c r="E248" s="4"/>
      <c r="F248" s="7">
        <v>42321</v>
      </c>
      <c r="G248" t="s">
        <v>102</v>
      </c>
      <c r="H248">
        <v>0</v>
      </c>
    </row>
    <row r="249" spans="1:8" x14ac:dyDescent="0.35">
      <c r="A249" t="s">
        <v>845</v>
      </c>
      <c r="B249" t="s">
        <v>42</v>
      </c>
      <c r="C249" t="s">
        <v>12</v>
      </c>
      <c r="D249">
        <v>112414</v>
      </c>
      <c r="E249" s="4"/>
      <c r="F249" s="7">
        <v>42321</v>
      </c>
      <c r="G249" t="s">
        <v>102</v>
      </c>
      <c r="H249">
        <v>4.32</v>
      </c>
    </row>
    <row r="250" spans="1:8" x14ac:dyDescent="0.35">
      <c r="A250" t="s">
        <v>845</v>
      </c>
      <c r="B250" t="s">
        <v>52</v>
      </c>
      <c r="C250" t="s">
        <v>12</v>
      </c>
      <c r="D250">
        <v>22115</v>
      </c>
      <c r="E250" s="4"/>
      <c r="F250" s="7">
        <v>42325</v>
      </c>
      <c r="G250" t="s">
        <v>102</v>
      </c>
      <c r="H250">
        <v>3.35</v>
      </c>
    </row>
    <row r="251" spans="1:8" x14ac:dyDescent="0.35">
      <c r="A251" t="s">
        <v>845</v>
      </c>
      <c r="B251" t="s">
        <v>52</v>
      </c>
      <c r="C251" t="s">
        <v>12</v>
      </c>
      <c r="D251">
        <v>52815</v>
      </c>
      <c r="E251" s="4"/>
      <c r="F251" s="7">
        <v>42325</v>
      </c>
      <c r="G251" t="s">
        <v>102</v>
      </c>
      <c r="H251">
        <v>0</v>
      </c>
    </row>
    <row r="252" spans="1:8" x14ac:dyDescent="0.35">
      <c r="A252" t="s">
        <v>845</v>
      </c>
      <c r="B252" t="s">
        <v>52</v>
      </c>
      <c r="C252" t="s">
        <v>12</v>
      </c>
      <c r="D252">
        <v>112414</v>
      </c>
      <c r="E252" s="4"/>
      <c r="F252" s="7">
        <v>42325</v>
      </c>
      <c r="G252" t="s">
        <v>102</v>
      </c>
      <c r="H252">
        <v>3.15</v>
      </c>
    </row>
    <row r="253" spans="1:8" x14ac:dyDescent="0.35">
      <c r="A253" t="s">
        <v>844</v>
      </c>
      <c r="B253" t="s">
        <v>63</v>
      </c>
      <c r="C253" t="s">
        <v>12</v>
      </c>
      <c r="D253">
        <v>52815</v>
      </c>
      <c r="E253" s="4"/>
      <c r="F253" s="7">
        <v>42335</v>
      </c>
      <c r="G253" t="s">
        <v>102</v>
      </c>
      <c r="H253">
        <v>1.66</v>
      </c>
    </row>
    <row r="254" spans="1:8" x14ac:dyDescent="0.35">
      <c r="A254" t="s">
        <v>845</v>
      </c>
      <c r="B254" t="s">
        <v>63</v>
      </c>
      <c r="C254" t="s">
        <v>12</v>
      </c>
      <c r="D254">
        <v>22115</v>
      </c>
      <c r="E254" s="4"/>
      <c r="F254" s="7">
        <v>42335</v>
      </c>
      <c r="G254" t="s">
        <v>102</v>
      </c>
      <c r="H254">
        <v>0</v>
      </c>
    </row>
    <row r="255" spans="1:8" x14ac:dyDescent="0.35">
      <c r="A255" t="s">
        <v>845</v>
      </c>
      <c r="B255" t="s">
        <v>63</v>
      </c>
      <c r="C255" t="s">
        <v>12</v>
      </c>
      <c r="D255">
        <v>52815</v>
      </c>
      <c r="E255" s="4"/>
      <c r="F255" s="7">
        <v>42335</v>
      </c>
      <c r="G255" t="s">
        <v>102</v>
      </c>
      <c r="H255">
        <v>3.87</v>
      </c>
    </row>
    <row r="256" spans="1:8" x14ac:dyDescent="0.35">
      <c r="A256" t="s">
        <v>845</v>
      </c>
      <c r="B256" t="s">
        <v>63</v>
      </c>
      <c r="C256" t="s">
        <v>12</v>
      </c>
      <c r="D256">
        <v>112414</v>
      </c>
      <c r="E256" s="4"/>
      <c r="F256" s="7">
        <v>42335</v>
      </c>
      <c r="G256" t="s">
        <v>102</v>
      </c>
      <c r="H256">
        <v>0</v>
      </c>
    </row>
    <row r="257" spans="1:8" x14ac:dyDescent="0.35">
      <c r="A257" t="s">
        <v>849</v>
      </c>
      <c r="B257" t="s">
        <v>23</v>
      </c>
      <c r="C257" t="s">
        <v>12</v>
      </c>
      <c r="D257">
        <v>112414</v>
      </c>
      <c r="E257" s="4"/>
      <c r="F257" s="7">
        <v>42339</v>
      </c>
      <c r="G257" t="s">
        <v>102</v>
      </c>
      <c r="H257">
        <v>358.58</v>
      </c>
    </row>
    <row r="258" spans="1:8" x14ac:dyDescent="0.35">
      <c r="A258" t="s">
        <v>849</v>
      </c>
      <c r="B258" t="s">
        <v>24</v>
      </c>
      <c r="C258" t="s">
        <v>12</v>
      </c>
      <c r="D258">
        <v>112414</v>
      </c>
      <c r="E258" s="4"/>
      <c r="F258" s="7">
        <v>42339</v>
      </c>
      <c r="G258" t="s">
        <v>102</v>
      </c>
      <c r="H258">
        <v>401.69</v>
      </c>
    </row>
    <row r="259" spans="1:8" x14ac:dyDescent="0.35">
      <c r="A259" t="s">
        <v>849</v>
      </c>
      <c r="B259" t="s">
        <v>25</v>
      </c>
      <c r="C259" t="s">
        <v>12</v>
      </c>
      <c r="D259">
        <v>112414</v>
      </c>
      <c r="E259" s="4"/>
      <c r="F259" s="7">
        <v>42339</v>
      </c>
      <c r="G259" t="s">
        <v>102</v>
      </c>
      <c r="H259">
        <v>376.39</v>
      </c>
    </row>
    <row r="260" spans="1:8" x14ac:dyDescent="0.35">
      <c r="A260" t="s">
        <v>849</v>
      </c>
      <c r="B260" t="s">
        <v>26</v>
      </c>
      <c r="C260" t="s">
        <v>12</v>
      </c>
      <c r="D260">
        <v>112414</v>
      </c>
      <c r="E260" s="4"/>
      <c r="F260" s="7">
        <v>42339</v>
      </c>
      <c r="G260" t="s">
        <v>102</v>
      </c>
      <c r="H260">
        <v>81.73</v>
      </c>
    </row>
    <row r="261" spans="1:8" x14ac:dyDescent="0.35">
      <c r="A261" t="s">
        <v>849</v>
      </c>
      <c r="B261" t="s">
        <v>27</v>
      </c>
      <c r="C261" t="s">
        <v>12</v>
      </c>
      <c r="D261">
        <v>112414</v>
      </c>
      <c r="E261" s="4"/>
      <c r="F261" s="7">
        <v>42339</v>
      </c>
      <c r="G261" t="s">
        <v>102</v>
      </c>
      <c r="H261">
        <v>234.8</v>
      </c>
    </row>
    <row r="262" spans="1:8" x14ac:dyDescent="0.35">
      <c r="A262" t="s">
        <v>849</v>
      </c>
      <c r="B262" t="s">
        <v>28</v>
      </c>
      <c r="C262" t="s">
        <v>12</v>
      </c>
      <c r="D262">
        <v>112414</v>
      </c>
      <c r="E262" s="4"/>
      <c r="F262" s="7">
        <v>42339</v>
      </c>
      <c r="G262" t="s">
        <v>102</v>
      </c>
      <c r="H262">
        <v>241.17</v>
      </c>
    </row>
    <row r="263" spans="1:8" x14ac:dyDescent="0.35">
      <c r="A263" t="s">
        <v>849</v>
      </c>
      <c r="B263" t="s">
        <v>29</v>
      </c>
      <c r="C263" t="s">
        <v>12</v>
      </c>
      <c r="D263">
        <v>112414</v>
      </c>
      <c r="E263" s="4"/>
      <c r="F263" s="7">
        <v>42339</v>
      </c>
      <c r="G263" t="s">
        <v>102</v>
      </c>
      <c r="H263">
        <v>274.08999999999997</v>
      </c>
    </row>
    <row r="264" spans="1:8" x14ac:dyDescent="0.35">
      <c r="A264" t="s">
        <v>849</v>
      </c>
      <c r="B264" t="s">
        <v>30</v>
      </c>
      <c r="C264" t="s">
        <v>12</v>
      </c>
      <c r="D264">
        <v>112414</v>
      </c>
      <c r="E264" s="4"/>
      <c r="F264" s="7">
        <v>42339</v>
      </c>
      <c r="G264" t="s">
        <v>102</v>
      </c>
      <c r="H264">
        <v>330.82</v>
      </c>
    </row>
    <row r="265" spans="1:8" x14ac:dyDescent="0.35">
      <c r="A265" t="s">
        <v>849</v>
      </c>
      <c r="B265" t="s">
        <v>31</v>
      </c>
      <c r="C265" t="s">
        <v>12</v>
      </c>
      <c r="D265">
        <v>112414</v>
      </c>
      <c r="E265" s="4"/>
      <c r="F265" s="7">
        <v>42339</v>
      </c>
      <c r="G265" t="s">
        <v>102</v>
      </c>
      <c r="H265">
        <v>395.1</v>
      </c>
    </row>
    <row r="266" spans="1:8" x14ac:dyDescent="0.35">
      <c r="A266" t="s">
        <v>849</v>
      </c>
      <c r="B266" t="s">
        <v>32</v>
      </c>
      <c r="C266" t="s">
        <v>12</v>
      </c>
      <c r="D266">
        <v>112414</v>
      </c>
      <c r="E266" s="4"/>
      <c r="F266" s="7">
        <v>42339</v>
      </c>
      <c r="G266" t="s">
        <v>102</v>
      </c>
      <c r="H266">
        <v>330.71</v>
      </c>
    </row>
    <row r="267" spans="1:8" x14ac:dyDescent="0.35">
      <c r="A267" t="s">
        <v>849</v>
      </c>
      <c r="B267" t="s">
        <v>33</v>
      </c>
      <c r="C267" t="s">
        <v>12</v>
      </c>
      <c r="D267">
        <v>112414</v>
      </c>
      <c r="E267" s="4"/>
      <c r="F267" s="7">
        <v>42339</v>
      </c>
      <c r="G267" t="s">
        <v>102</v>
      </c>
      <c r="H267">
        <v>730.04</v>
      </c>
    </row>
    <row r="268" spans="1:8" x14ac:dyDescent="0.35">
      <c r="A268" t="s">
        <v>849</v>
      </c>
      <c r="B268" t="s">
        <v>34</v>
      </c>
      <c r="C268" t="s">
        <v>12</v>
      </c>
      <c r="D268">
        <v>112414</v>
      </c>
      <c r="E268" s="4"/>
      <c r="F268" s="7">
        <v>42339</v>
      </c>
      <c r="G268" t="s">
        <v>102</v>
      </c>
      <c r="H268">
        <v>299.20999999999998</v>
      </c>
    </row>
    <row r="269" spans="1:8" x14ac:dyDescent="0.35">
      <c r="A269" t="s">
        <v>849</v>
      </c>
      <c r="B269" t="s">
        <v>35</v>
      </c>
      <c r="C269" t="s">
        <v>12</v>
      </c>
      <c r="D269">
        <v>112414</v>
      </c>
      <c r="E269" s="4"/>
      <c r="F269" s="7">
        <v>42339</v>
      </c>
      <c r="G269" t="s">
        <v>102</v>
      </c>
      <c r="H269">
        <v>342.74</v>
      </c>
    </row>
    <row r="270" spans="1:8" x14ac:dyDescent="0.35">
      <c r="A270" t="s">
        <v>849</v>
      </c>
      <c r="B270" t="s">
        <v>36</v>
      </c>
      <c r="C270" t="s">
        <v>12</v>
      </c>
      <c r="D270">
        <v>112414</v>
      </c>
      <c r="E270" s="4"/>
      <c r="F270" s="7">
        <v>42339</v>
      </c>
      <c r="G270" t="s">
        <v>102</v>
      </c>
      <c r="H270">
        <v>360.47</v>
      </c>
    </row>
    <row r="271" spans="1:8" x14ac:dyDescent="0.35">
      <c r="A271" t="s">
        <v>849</v>
      </c>
      <c r="B271" t="s">
        <v>37</v>
      </c>
      <c r="C271" t="s">
        <v>12</v>
      </c>
      <c r="D271">
        <v>112414</v>
      </c>
      <c r="E271" s="4"/>
      <c r="F271" s="7">
        <v>42339</v>
      </c>
      <c r="G271" t="s">
        <v>102</v>
      </c>
      <c r="H271">
        <v>354.89</v>
      </c>
    </row>
    <row r="272" spans="1:8" x14ac:dyDescent="0.35">
      <c r="A272" t="s">
        <v>849</v>
      </c>
      <c r="B272" t="s">
        <v>38</v>
      </c>
      <c r="C272" t="s">
        <v>12</v>
      </c>
      <c r="D272">
        <v>112414</v>
      </c>
      <c r="E272" s="4"/>
      <c r="F272" s="7">
        <v>42339</v>
      </c>
      <c r="G272" t="s">
        <v>102</v>
      </c>
      <c r="H272">
        <v>0</v>
      </c>
    </row>
    <row r="273" spans="1:8" x14ac:dyDescent="0.35">
      <c r="A273" t="s">
        <v>849</v>
      </c>
      <c r="B273" t="s">
        <v>39</v>
      </c>
      <c r="C273" t="s">
        <v>12</v>
      </c>
      <c r="D273">
        <v>112414</v>
      </c>
      <c r="E273" s="4"/>
      <c r="F273" s="7">
        <v>42339</v>
      </c>
      <c r="G273" t="s">
        <v>102</v>
      </c>
      <c r="H273">
        <v>212.65</v>
      </c>
    </row>
    <row r="274" spans="1:8" x14ac:dyDescent="0.35">
      <c r="A274" t="s">
        <v>849</v>
      </c>
      <c r="B274" t="s">
        <v>40</v>
      </c>
      <c r="C274" t="s">
        <v>12</v>
      </c>
      <c r="D274">
        <v>112414</v>
      </c>
      <c r="E274" s="4"/>
      <c r="F274" s="7">
        <v>42339</v>
      </c>
      <c r="G274" t="s">
        <v>102</v>
      </c>
      <c r="H274">
        <v>243.44</v>
      </c>
    </row>
    <row r="275" spans="1:8" x14ac:dyDescent="0.35">
      <c r="A275" t="s">
        <v>849</v>
      </c>
      <c r="B275" t="s">
        <v>41</v>
      </c>
      <c r="C275" t="s">
        <v>12</v>
      </c>
      <c r="D275">
        <v>112414</v>
      </c>
      <c r="E275" s="4"/>
      <c r="F275" s="7">
        <v>42339</v>
      </c>
      <c r="G275" t="s">
        <v>102</v>
      </c>
      <c r="H275">
        <v>155.78</v>
      </c>
    </row>
    <row r="276" spans="1:8" x14ac:dyDescent="0.35">
      <c r="A276" t="s">
        <v>849</v>
      </c>
      <c r="B276" t="s">
        <v>42</v>
      </c>
      <c r="C276" t="s">
        <v>12</v>
      </c>
      <c r="D276">
        <v>112414</v>
      </c>
      <c r="E276" s="4"/>
      <c r="F276" s="7">
        <v>42339</v>
      </c>
      <c r="G276" t="s">
        <v>102</v>
      </c>
      <c r="H276">
        <v>406.5</v>
      </c>
    </row>
    <row r="277" spans="1:8" x14ac:dyDescent="0.35">
      <c r="A277" t="s">
        <v>849</v>
      </c>
      <c r="B277" t="s">
        <v>43</v>
      </c>
      <c r="C277" t="s">
        <v>12</v>
      </c>
      <c r="D277">
        <v>112414</v>
      </c>
      <c r="E277" s="4"/>
      <c r="F277" s="7">
        <v>42339</v>
      </c>
      <c r="G277" t="s">
        <v>102</v>
      </c>
      <c r="H277">
        <v>91.38</v>
      </c>
    </row>
    <row r="278" spans="1:8" x14ac:dyDescent="0.35">
      <c r="A278" t="s">
        <v>849</v>
      </c>
      <c r="B278" t="s">
        <v>44</v>
      </c>
      <c r="C278" t="s">
        <v>12</v>
      </c>
      <c r="D278">
        <v>112414</v>
      </c>
      <c r="E278" s="4"/>
      <c r="F278" s="7">
        <v>42339</v>
      </c>
      <c r="G278" t="s">
        <v>102</v>
      </c>
      <c r="H278">
        <v>332.36</v>
      </c>
    </row>
    <row r="279" spans="1:8" x14ac:dyDescent="0.35">
      <c r="A279" t="s">
        <v>849</v>
      </c>
      <c r="B279" t="s">
        <v>45</v>
      </c>
      <c r="C279" t="s">
        <v>12</v>
      </c>
      <c r="D279">
        <v>112414</v>
      </c>
      <c r="E279" s="4"/>
      <c r="F279" s="7">
        <v>42339</v>
      </c>
      <c r="G279" t="s">
        <v>102</v>
      </c>
      <c r="H279">
        <v>327.61</v>
      </c>
    </row>
    <row r="280" spans="1:8" x14ac:dyDescent="0.35">
      <c r="A280" t="s">
        <v>849</v>
      </c>
      <c r="B280" t="s">
        <v>46</v>
      </c>
      <c r="C280" t="s">
        <v>12</v>
      </c>
      <c r="D280">
        <v>112414</v>
      </c>
      <c r="E280" s="4"/>
      <c r="F280" s="7">
        <v>42339</v>
      </c>
      <c r="G280" t="s">
        <v>102</v>
      </c>
      <c r="H280">
        <v>368</v>
      </c>
    </row>
    <row r="281" spans="1:8" x14ac:dyDescent="0.35">
      <c r="A281" t="s">
        <v>849</v>
      </c>
      <c r="B281" t="s">
        <v>47</v>
      </c>
      <c r="C281" t="s">
        <v>12</v>
      </c>
      <c r="D281">
        <v>112414</v>
      </c>
      <c r="E281" s="4"/>
      <c r="F281" s="7">
        <v>42339</v>
      </c>
      <c r="G281" t="s">
        <v>102</v>
      </c>
      <c r="H281">
        <v>424.79</v>
      </c>
    </row>
    <row r="282" spans="1:8" x14ac:dyDescent="0.35">
      <c r="A282" t="s">
        <v>849</v>
      </c>
      <c r="B282" t="s">
        <v>48</v>
      </c>
      <c r="C282" t="s">
        <v>12</v>
      </c>
      <c r="D282">
        <v>112414</v>
      </c>
      <c r="E282" s="4"/>
      <c r="F282" s="7">
        <v>42339</v>
      </c>
      <c r="G282" t="s">
        <v>102</v>
      </c>
      <c r="H282">
        <v>223.53</v>
      </c>
    </row>
    <row r="283" spans="1:8" x14ac:dyDescent="0.35">
      <c r="A283" t="s">
        <v>849</v>
      </c>
      <c r="B283" t="s">
        <v>49</v>
      </c>
      <c r="C283" t="s">
        <v>12</v>
      </c>
      <c r="D283">
        <v>112414</v>
      </c>
      <c r="E283" s="4"/>
      <c r="F283" s="7">
        <v>42339</v>
      </c>
      <c r="G283" t="s">
        <v>102</v>
      </c>
      <c r="H283">
        <v>158.77000000000001</v>
      </c>
    </row>
    <row r="284" spans="1:8" x14ac:dyDescent="0.35">
      <c r="A284" t="s">
        <v>849</v>
      </c>
      <c r="B284" t="s">
        <v>50</v>
      </c>
      <c r="C284" t="s">
        <v>12</v>
      </c>
      <c r="D284">
        <v>112414</v>
      </c>
      <c r="E284" s="4"/>
      <c r="F284" s="7">
        <v>42339</v>
      </c>
      <c r="G284" t="s">
        <v>102</v>
      </c>
      <c r="H284">
        <v>292.45</v>
      </c>
    </row>
    <row r="285" spans="1:8" x14ac:dyDescent="0.35">
      <c r="A285" t="s">
        <v>849</v>
      </c>
      <c r="B285" t="s">
        <v>51</v>
      </c>
      <c r="C285" t="s">
        <v>12</v>
      </c>
      <c r="D285">
        <v>112414</v>
      </c>
      <c r="E285" s="4"/>
      <c r="F285" s="7">
        <v>42339</v>
      </c>
      <c r="G285" t="s">
        <v>102</v>
      </c>
      <c r="H285">
        <v>217.97</v>
      </c>
    </row>
    <row r="286" spans="1:8" x14ac:dyDescent="0.35">
      <c r="A286" t="s">
        <v>849</v>
      </c>
      <c r="B286" t="s">
        <v>52</v>
      </c>
      <c r="C286" t="s">
        <v>12</v>
      </c>
      <c r="D286">
        <v>112414</v>
      </c>
      <c r="E286" s="4"/>
      <c r="F286" s="7">
        <v>42339</v>
      </c>
      <c r="G286" t="s">
        <v>102</v>
      </c>
      <c r="H286">
        <v>330.01</v>
      </c>
    </row>
    <row r="287" spans="1:8" x14ac:dyDescent="0.35">
      <c r="A287" t="s">
        <v>845</v>
      </c>
      <c r="B287" t="s">
        <v>32</v>
      </c>
      <c r="C287" t="s">
        <v>12</v>
      </c>
      <c r="D287">
        <v>22115</v>
      </c>
      <c r="E287" s="4"/>
      <c r="F287" s="7">
        <v>42345</v>
      </c>
      <c r="G287" t="s">
        <v>102</v>
      </c>
      <c r="H287">
        <v>0</v>
      </c>
    </row>
    <row r="288" spans="1:8" x14ac:dyDescent="0.35">
      <c r="A288" t="s">
        <v>845</v>
      </c>
      <c r="B288" t="s">
        <v>32</v>
      </c>
      <c r="C288" t="s">
        <v>12</v>
      </c>
      <c r="D288">
        <v>52815</v>
      </c>
      <c r="E288" s="4"/>
      <c r="F288" s="7">
        <v>42345</v>
      </c>
      <c r="G288" t="s">
        <v>102</v>
      </c>
      <c r="H288">
        <v>1.57</v>
      </c>
    </row>
    <row r="289" spans="1:8" x14ac:dyDescent="0.35">
      <c r="A289" t="s">
        <v>845</v>
      </c>
      <c r="B289" t="s">
        <v>32</v>
      </c>
      <c r="C289" t="s">
        <v>12</v>
      </c>
      <c r="D289">
        <v>112414</v>
      </c>
      <c r="E289" s="4"/>
      <c r="F289" s="7">
        <v>42345</v>
      </c>
      <c r="G289" t="s">
        <v>102</v>
      </c>
      <c r="H289">
        <v>1.66</v>
      </c>
    </row>
    <row r="290" spans="1:8" x14ac:dyDescent="0.35">
      <c r="A290" t="s">
        <v>845</v>
      </c>
      <c r="B290" t="s">
        <v>36</v>
      </c>
      <c r="C290" t="s">
        <v>12</v>
      </c>
      <c r="D290">
        <v>22115</v>
      </c>
      <c r="E290" s="4"/>
      <c r="F290" s="7">
        <v>42347</v>
      </c>
      <c r="G290" t="s">
        <v>102</v>
      </c>
      <c r="H290">
        <v>2.94</v>
      </c>
    </row>
    <row r="291" spans="1:8" x14ac:dyDescent="0.35">
      <c r="A291" t="s">
        <v>845</v>
      </c>
      <c r="B291" t="s">
        <v>36</v>
      </c>
      <c r="C291" t="s">
        <v>12</v>
      </c>
      <c r="D291">
        <v>52815</v>
      </c>
      <c r="E291" s="4"/>
      <c r="F291" s="7">
        <v>42347</v>
      </c>
      <c r="G291" t="s">
        <v>102</v>
      </c>
      <c r="H291">
        <v>2.8800000000000003</v>
      </c>
    </row>
    <row r="292" spans="1:8" x14ac:dyDescent="0.35">
      <c r="A292" t="s">
        <v>845</v>
      </c>
      <c r="B292" t="s">
        <v>36</v>
      </c>
      <c r="C292" t="s">
        <v>12</v>
      </c>
      <c r="D292">
        <v>112414</v>
      </c>
      <c r="E292" s="4"/>
      <c r="F292" s="7">
        <v>42347</v>
      </c>
      <c r="G292" t="s">
        <v>102</v>
      </c>
      <c r="H292">
        <v>2.75</v>
      </c>
    </row>
    <row r="293" spans="1:8" x14ac:dyDescent="0.35">
      <c r="A293" t="s">
        <v>845</v>
      </c>
      <c r="B293" t="s">
        <v>46</v>
      </c>
      <c r="C293" t="s">
        <v>12</v>
      </c>
      <c r="D293">
        <v>22115</v>
      </c>
      <c r="E293" s="4"/>
      <c r="F293" s="7">
        <v>42348</v>
      </c>
      <c r="G293" t="s">
        <v>102</v>
      </c>
      <c r="H293">
        <v>2.2599999999999998</v>
      </c>
    </row>
    <row r="294" spans="1:8" x14ac:dyDescent="0.35">
      <c r="A294" t="s">
        <v>845</v>
      </c>
      <c r="B294" t="s">
        <v>46</v>
      </c>
      <c r="C294" t="s">
        <v>12</v>
      </c>
      <c r="D294">
        <v>22115</v>
      </c>
      <c r="E294" s="4"/>
      <c r="F294" s="7">
        <v>42348</v>
      </c>
      <c r="G294" t="s">
        <v>102</v>
      </c>
      <c r="H294">
        <v>2.2599999999999998</v>
      </c>
    </row>
    <row r="295" spans="1:8" x14ac:dyDescent="0.35">
      <c r="A295" t="s">
        <v>845</v>
      </c>
      <c r="B295" t="s">
        <v>46</v>
      </c>
      <c r="C295" t="s">
        <v>12</v>
      </c>
      <c r="D295">
        <v>52815</v>
      </c>
      <c r="E295" s="4"/>
      <c r="F295" s="7">
        <v>42348</v>
      </c>
      <c r="G295" t="s">
        <v>102</v>
      </c>
      <c r="H295">
        <v>0</v>
      </c>
    </row>
    <row r="296" spans="1:8" x14ac:dyDescent="0.35">
      <c r="A296" t="s">
        <v>845</v>
      </c>
      <c r="B296" t="s">
        <v>46</v>
      </c>
      <c r="C296" t="s">
        <v>12</v>
      </c>
      <c r="D296">
        <v>52815</v>
      </c>
      <c r="E296" s="4"/>
      <c r="F296" s="7">
        <v>42348</v>
      </c>
      <c r="G296" t="s">
        <v>102</v>
      </c>
      <c r="H296">
        <v>0</v>
      </c>
    </row>
    <row r="297" spans="1:8" x14ac:dyDescent="0.35">
      <c r="A297" t="s">
        <v>845</v>
      </c>
      <c r="B297" t="s">
        <v>46</v>
      </c>
      <c r="C297" t="s">
        <v>12</v>
      </c>
      <c r="D297">
        <v>112414</v>
      </c>
      <c r="E297" s="4"/>
      <c r="F297" s="7">
        <v>42348</v>
      </c>
      <c r="G297" t="s">
        <v>102</v>
      </c>
      <c r="H297">
        <v>2.5</v>
      </c>
    </row>
    <row r="298" spans="1:8" x14ac:dyDescent="0.35">
      <c r="A298" t="s">
        <v>845</v>
      </c>
      <c r="B298" t="s">
        <v>46</v>
      </c>
      <c r="C298" t="s">
        <v>12</v>
      </c>
      <c r="D298">
        <v>112414</v>
      </c>
      <c r="E298" s="4"/>
      <c r="F298" s="7">
        <v>42348</v>
      </c>
      <c r="G298" t="s">
        <v>102</v>
      </c>
      <c r="H298">
        <v>2.5</v>
      </c>
    </row>
    <row r="299" spans="1:8" x14ac:dyDescent="0.35">
      <c r="A299" t="s">
        <v>845</v>
      </c>
      <c r="B299" t="s">
        <v>41</v>
      </c>
      <c r="C299" t="s">
        <v>12</v>
      </c>
      <c r="D299">
        <v>22115</v>
      </c>
      <c r="E299" s="4"/>
      <c r="F299" s="7">
        <v>42349</v>
      </c>
      <c r="G299" t="s">
        <v>102</v>
      </c>
      <c r="H299">
        <v>7.44</v>
      </c>
    </row>
    <row r="300" spans="1:8" x14ac:dyDescent="0.35">
      <c r="A300" t="s">
        <v>845</v>
      </c>
      <c r="B300" t="s">
        <v>41</v>
      </c>
      <c r="C300" t="s">
        <v>12</v>
      </c>
      <c r="D300">
        <v>52815</v>
      </c>
      <c r="E300" s="4"/>
      <c r="F300" s="7">
        <v>42349</v>
      </c>
      <c r="G300" t="s">
        <v>102</v>
      </c>
      <c r="H300">
        <v>7.419999999999999</v>
      </c>
    </row>
    <row r="301" spans="1:8" x14ac:dyDescent="0.35">
      <c r="A301" t="s">
        <v>845</v>
      </c>
      <c r="B301" t="s">
        <v>41</v>
      </c>
      <c r="C301" t="s">
        <v>12</v>
      </c>
      <c r="D301">
        <v>112414</v>
      </c>
      <c r="E301" s="4"/>
      <c r="F301" s="7">
        <v>42349</v>
      </c>
      <c r="G301" t="s">
        <v>102</v>
      </c>
      <c r="H301">
        <v>0</v>
      </c>
    </row>
    <row r="302" spans="1:8" x14ac:dyDescent="0.35">
      <c r="A302" t="s">
        <v>845</v>
      </c>
      <c r="B302" t="s">
        <v>33</v>
      </c>
      <c r="C302" t="s">
        <v>12</v>
      </c>
      <c r="D302">
        <v>22115</v>
      </c>
      <c r="E302" s="4"/>
      <c r="F302" s="7">
        <v>42353</v>
      </c>
      <c r="G302" t="s">
        <v>102</v>
      </c>
      <c r="H302">
        <v>0</v>
      </c>
    </row>
    <row r="303" spans="1:8" x14ac:dyDescent="0.35">
      <c r="A303" t="s">
        <v>845</v>
      </c>
      <c r="B303" t="s">
        <v>34</v>
      </c>
      <c r="C303" t="s">
        <v>12</v>
      </c>
      <c r="D303">
        <v>22115</v>
      </c>
      <c r="E303" s="4"/>
      <c r="F303" s="7">
        <v>42353</v>
      </c>
      <c r="G303" t="s">
        <v>102</v>
      </c>
      <c r="H303">
        <v>3.3</v>
      </c>
    </row>
    <row r="304" spans="1:8" x14ac:dyDescent="0.35">
      <c r="A304" t="s">
        <v>845</v>
      </c>
      <c r="B304" t="s">
        <v>61</v>
      </c>
      <c r="C304" t="s">
        <v>12</v>
      </c>
      <c r="D304">
        <v>22115</v>
      </c>
      <c r="E304" s="4"/>
      <c r="F304" s="7">
        <v>42353</v>
      </c>
      <c r="G304" t="s">
        <v>102</v>
      </c>
      <c r="H304">
        <v>1.7</v>
      </c>
    </row>
    <row r="305" spans="1:8" x14ac:dyDescent="0.35">
      <c r="A305" t="s">
        <v>845</v>
      </c>
      <c r="B305" t="s">
        <v>33</v>
      </c>
      <c r="C305" t="s">
        <v>12</v>
      </c>
      <c r="D305">
        <v>52815</v>
      </c>
      <c r="E305" s="4"/>
      <c r="F305" s="7">
        <v>42353</v>
      </c>
      <c r="G305" t="s">
        <v>102</v>
      </c>
      <c r="H305">
        <v>0</v>
      </c>
    </row>
    <row r="306" spans="1:8" x14ac:dyDescent="0.35">
      <c r="A306" t="s">
        <v>845</v>
      </c>
      <c r="B306" t="s">
        <v>34</v>
      </c>
      <c r="C306" t="s">
        <v>12</v>
      </c>
      <c r="D306">
        <v>52815</v>
      </c>
      <c r="E306" s="4"/>
      <c r="F306" s="7">
        <v>42353</v>
      </c>
      <c r="G306" t="s">
        <v>102</v>
      </c>
      <c r="H306">
        <v>3.0100000000000007</v>
      </c>
    </row>
    <row r="307" spans="1:8" x14ac:dyDescent="0.35">
      <c r="A307" t="s">
        <v>845</v>
      </c>
      <c r="B307" t="s">
        <v>61</v>
      </c>
      <c r="C307" t="s">
        <v>12</v>
      </c>
      <c r="D307">
        <v>52815</v>
      </c>
      <c r="E307" s="4"/>
      <c r="F307" s="7">
        <v>42353</v>
      </c>
      <c r="G307" t="s">
        <v>102</v>
      </c>
      <c r="H307">
        <v>0</v>
      </c>
    </row>
    <row r="308" spans="1:8" x14ac:dyDescent="0.35">
      <c r="A308" t="s">
        <v>845</v>
      </c>
      <c r="B308" t="s">
        <v>33</v>
      </c>
      <c r="C308" t="s">
        <v>12</v>
      </c>
      <c r="D308">
        <v>112414</v>
      </c>
      <c r="E308" s="4"/>
      <c r="F308" s="7">
        <v>42353</v>
      </c>
      <c r="G308" t="s">
        <v>102</v>
      </c>
      <c r="H308">
        <v>1.48</v>
      </c>
    </row>
    <row r="309" spans="1:8" x14ac:dyDescent="0.35">
      <c r="A309" t="s">
        <v>845</v>
      </c>
      <c r="B309" t="s">
        <v>34</v>
      </c>
      <c r="C309" t="s">
        <v>12</v>
      </c>
      <c r="D309">
        <v>112414</v>
      </c>
      <c r="E309" s="4"/>
      <c r="F309" s="7">
        <v>42353</v>
      </c>
      <c r="G309" t="s">
        <v>102</v>
      </c>
      <c r="H309">
        <v>3.11</v>
      </c>
    </row>
    <row r="310" spans="1:8" x14ac:dyDescent="0.35">
      <c r="A310" t="s">
        <v>845</v>
      </c>
      <c r="B310" t="s">
        <v>61</v>
      </c>
      <c r="C310" t="s">
        <v>12</v>
      </c>
      <c r="D310">
        <v>112414</v>
      </c>
      <c r="E310" s="4"/>
      <c r="F310" s="7">
        <v>42353</v>
      </c>
      <c r="G310" t="s">
        <v>102</v>
      </c>
      <c r="H310">
        <v>0</v>
      </c>
    </row>
    <row r="311" spans="1:8" x14ac:dyDescent="0.35">
      <c r="A311" t="s">
        <v>845</v>
      </c>
      <c r="B311" t="s">
        <v>65</v>
      </c>
      <c r="C311" t="s">
        <v>12</v>
      </c>
      <c r="D311">
        <v>22115</v>
      </c>
      <c r="E311" s="4"/>
      <c r="F311" s="7">
        <v>42368</v>
      </c>
      <c r="G311" t="s">
        <v>102</v>
      </c>
      <c r="H311">
        <v>0</v>
      </c>
    </row>
    <row r="312" spans="1:8" x14ac:dyDescent="0.35">
      <c r="A312" t="s">
        <v>845</v>
      </c>
      <c r="B312" t="s">
        <v>65</v>
      </c>
      <c r="C312" t="s">
        <v>12</v>
      </c>
      <c r="D312">
        <v>52815</v>
      </c>
      <c r="E312" s="4"/>
      <c r="F312" s="7">
        <v>42368</v>
      </c>
      <c r="G312" t="s">
        <v>102</v>
      </c>
      <c r="H312">
        <v>1.29</v>
      </c>
    </row>
    <row r="313" spans="1:8" x14ac:dyDescent="0.35">
      <c r="A313" t="s">
        <v>845</v>
      </c>
      <c r="B313" t="s">
        <v>65</v>
      </c>
      <c r="C313" t="s">
        <v>12</v>
      </c>
      <c r="D313">
        <v>112414</v>
      </c>
      <c r="E313" s="4"/>
      <c r="F313" s="7">
        <v>42368</v>
      </c>
      <c r="G313" t="s">
        <v>102</v>
      </c>
      <c r="H313">
        <v>0</v>
      </c>
    </row>
    <row r="314" spans="1:8" x14ac:dyDescent="0.35">
      <c r="A314" t="s">
        <v>844</v>
      </c>
      <c r="B314" t="s">
        <v>55</v>
      </c>
      <c r="C314" t="s">
        <v>12</v>
      </c>
      <c r="D314">
        <v>22115</v>
      </c>
      <c r="E314" s="4"/>
      <c r="F314" s="7">
        <v>42369</v>
      </c>
      <c r="G314" t="s">
        <v>102</v>
      </c>
      <c r="H314">
        <v>45.56</v>
      </c>
    </row>
    <row r="315" spans="1:8" x14ac:dyDescent="0.35">
      <c r="A315" t="s">
        <v>844</v>
      </c>
      <c r="B315" t="s">
        <v>55</v>
      </c>
      <c r="C315" t="s">
        <v>12</v>
      </c>
      <c r="D315">
        <v>52815</v>
      </c>
      <c r="E315" s="4"/>
      <c r="F315" s="7">
        <v>42369</v>
      </c>
      <c r="G315" t="s">
        <v>102</v>
      </c>
      <c r="H315">
        <v>38.47</v>
      </c>
    </row>
    <row r="316" spans="1:8" x14ac:dyDescent="0.35">
      <c r="A316" t="s">
        <v>845</v>
      </c>
      <c r="B316" t="s">
        <v>55</v>
      </c>
      <c r="C316" t="s">
        <v>12</v>
      </c>
      <c r="D316">
        <v>22115</v>
      </c>
      <c r="E316" s="4"/>
      <c r="F316" s="7">
        <v>42369</v>
      </c>
      <c r="G316" t="s">
        <v>102</v>
      </c>
      <c r="H316">
        <v>30.37</v>
      </c>
    </row>
    <row r="317" spans="1:8" x14ac:dyDescent="0.35">
      <c r="A317" t="s">
        <v>845</v>
      </c>
      <c r="B317" t="s">
        <v>55</v>
      </c>
      <c r="C317" t="s">
        <v>12</v>
      </c>
      <c r="D317">
        <v>52815</v>
      </c>
      <c r="E317" s="4"/>
      <c r="F317" s="7">
        <v>42369</v>
      </c>
      <c r="G317" t="s">
        <v>102</v>
      </c>
      <c r="H317">
        <v>25.650000000000002</v>
      </c>
    </row>
    <row r="318" spans="1:8" x14ac:dyDescent="0.35">
      <c r="A318" t="s">
        <v>845</v>
      </c>
      <c r="B318" t="s">
        <v>55</v>
      </c>
      <c r="C318" t="s">
        <v>12</v>
      </c>
      <c r="D318">
        <v>112414</v>
      </c>
      <c r="E318" s="4"/>
      <c r="F318" s="7">
        <v>42369</v>
      </c>
      <c r="G318" t="s">
        <v>102</v>
      </c>
      <c r="H318">
        <v>0</v>
      </c>
    </row>
    <row r="319" spans="1:8" x14ac:dyDescent="0.35">
      <c r="A319" t="s">
        <v>845</v>
      </c>
      <c r="B319" t="s">
        <v>66</v>
      </c>
      <c r="C319" t="s">
        <v>12</v>
      </c>
      <c r="D319">
        <v>22115</v>
      </c>
      <c r="E319" s="4"/>
      <c r="F319" s="7">
        <v>42373</v>
      </c>
      <c r="G319" t="s">
        <v>102</v>
      </c>
      <c r="H319">
        <v>0</v>
      </c>
    </row>
    <row r="320" spans="1:8" x14ac:dyDescent="0.35">
      <c r="A320" t="s">
        <v>845</v>
      </c>
      <c r="B320" t="s">
        <v>51</v>
      </c>
      <c r="C320" t="s">
        <v>12</v>
      </c>
      <c r="D320">
        <v>22115</v>
      </c>
      <c r="E320" s="4"/>
      <c r="F320" s="7">
        <v>42373</v>
      </c>
      <c r="G320" t="s">
        <v>102</v>
      </c>
      <c r="H320">
        <v>0</v>
      </c>
    </row>
    <row r="321" spans="1:8" x14ac:dyDescent="0.35">
      <c r="A321" t="s">
        <v>845</v>
      </c>
      <c r="B321" t="s">
        <v>66</v>
      </c>
      <c r="C321" t="s">
        <v>12</v>
      </c>
      <c r="D321">
        <v>52815</v>
      </c>
      <c r="E321" s="4"/>
      <c r="F321" s="7">
        <v>42373</v>
      </c>
      <c r="G321" t="s">
        <v>102</v>
      </c>
      <c r="H321">
        <v>2.1</v>
      </c>
    </row>
    <row r="322" spans="1:8" x14ac:dyDescent="0.35">
      <c r="A322" t="s">
        <v>845</v>
      </c>
      <c r="B322" t="s">
        <v>51</v>
      </c>
      <c r="C322" t="s">
        <v>12</v>
      </c>
      <c r="D322">
        <v>52815</v>
      </c>
      <c r="E322" s="4"/>
      <c r="F322" s="7">
        <v>42373</v>
      </c>
      <c r="G322" t="s">
        <v>102</v>
      </c>
      <c r="H322">
        <v>2</v>
      </c>
    </row>
    <row r="323" spans="1:8" x14ac:dyDescent="0.35">
      <c r="A323" t="s">
        <v>845</v>
      </c>
      <c r="B323" t="s">
        <v>66</v>
      </c>
      <c r="C323" t="s">
        <v>12</v>
      </c>
      <c r="D323">
        <v>112414</v>
      </c>
      <c r="E323" s="4"/>
      <c r="F323" s="7">
        <v>42373</v>
      </c>
      <c r="G323" t="s">
        <v>102</v>
      </c>
      <c r="H323">
        <v>0</v>
      </c>
    </row>
    <row r="324" spans="1:8" x14ac:dyDescent="0.35">
      <c r="A324" t="s">
        <v>845</v>
      </c>
      <c r="B324" t="s">
        <v>51</v>
      </c>
      <c r="C324" t="s">
        <v>12</v>
      </c>
      <c r="D324">
        <v>112414</v>
      </c>
      <c r="E324" s="4"/>
      <c r="F324" s="7">
        <v>42373</v>
      </c>
      <c r="G324" t="s">
        <v>102</v>
      </c>
      <c r="H324">
        <v>0</v>
      </c>
    </row>
    <row r="325" spans="1:8" x14ac:dyDescent="0.35">
      <c r="A325" t="s">
        <v>845</v>
      </c>
      <c r="B325" t="s">
        <v>56</v>
      </c>
      <c r="C325" t="s">
        <v>12</v>
      </c>
      <c r="D325">
        <v>22115</v>
      </c>
      <c r="E325" s="4"/>
      <c r="F325" s="7">
        <v>42374</v>
      </c>
      <c r="G325" t="s">
        <v>102</v>
      </c>
      <c r="H325">
        <v>1.21</v>
      </c>
    </row>
    <row r="326" spans="1:8" x14ac:dyDescent="0.35">
      <c r="A326" t="s">
        <v>845</v>
      </c>
      <c r="B326" t="s">
        <v>56</v>
      </c>
      <c r="C326" t="s">
        <v>12</v>
      </c>
      <c r="D326">
        <v>52815</v>
      </c>
      <c r="E326" s="4"/>
      <c r="F326" s="7">
        <v>42374</v>
      </c>
      <c r="G326" t="s">
        <v>102</v>
      </c>
      <c r="H326">
        <v>0</v>
      </c>
    </row>
    <row r="327" spans="1:8" x14ac:dyDescent="0.35">
      <c r="A327" t="s">
        <v>845</v>
      </c>
      <c r="B327" t="s">
        <v>56</v>
      </c>
      <c r="C327" t="s">
        <v>12</v>
      </c>
      <c r="D327">
        <v>112414</v>
      </c>
      <c r="E327" s="4"/>
      <c r="F327" s="7">
        <v>42374</v>
      </c>
      <c r="G327" t="s">
        <v>102</v>
      </c>
      <c r="H327">
        <v>0</v>
      </c>
    </row>
    <row r="328" spans="1:8" x14ac:dyDescent="0.35">
      <c r="A328" t="s">
        <v>845</v>
      </c>
      <c r="B328" t="s">
        <v>64</v>
      </c>
      <c r="C328" t="s">
        <v>12</v>
      </c>
      <c r="D328">
        <v>22115</v>
      </c>
      <c r="E328" s="4"/>
      <c r="F328" s="7">
        <v>42384</v>
      </c>
      <c r="G328" t="s">
        <v>102</v>
      </c>
      <c r="H328">
        <v>0</v>
      </c>
    </row>
    <row r="329" spans="1:8" x14ac:dyDescent="0.35">
      <c r="A329" t="s">
        <v>845</v>
      </c>
      <c r="B329" t="s">
        <v>64</v>
      </c>
      <c r="C329" t="s">
        <v>12</v>
      </c>
      <c r="D329">
        <v>52815</v>
      </c>
      <c r="E329" s="4"/>
      <c r="F329" s="7">
        <v>42384</v>
      </c>
      <c r="G329" t="s">
        <v>102</v>
      </c>
      <c r="H329">
        <v>2.4500000000000002</v>
      </c>
    </row>
    <row r="330" spans="1:8" x14ac:dyDescent="0.35">
      <c r="A330" t="s">
        <v>845</v>
      </c>
      <c r="B330" t="s">
        <v>64</v>
      </c>
      <c r="C330" t="s">
        <v>12</v>
      </c>
      <c r="D330">
        <v>112414</v>
      </c>
      <c r="E330" s="4"/>
      <c r="F330" s="7">
        <v>42384</v>
      </c>
      <c r="G330" t="s">
        <v>102</v>
      </c>
      <c r="H330">
        <v>0</v>
      </c>
    </row>
    <row r="331" spans="1:8" x14ac:dyDescent="0.35">
      <c r="A331" t="s">
        <v>845</v>
      </c>
      <c r="B331" t="s">
        <v>30</v>
      </c>
      <c r="C331" t="s">
        <v>12</v>
      </c>
      <c r="D331">
        <v>22115</v>
      </c>
      <c r="E331" s="4"/>
      <c r="F331" s="7">
        <v>42389</v>
      </c>
      <c r="G331" t="s">
        <v>102</v>
      </c>
      <c r="H331">
        <v>0</v>
      </c>
    </row>
    <row r="332" spans="1:8" x14ac:dyDescent="0.35">
      <c r="A332" t="s">
        <v>845</v>
      </c>
      <c r="B332" t="s">
        <v>30</v>
      </c>
      <c r="C332" t="s">
        <v>12</v>
      </c>
      <c r="D332">
        <v>52815</v>
      </c>
      <c r="E332" s="4"/>
      <c r="F332" s="7">
        <v>42389</v>
      </c>
      <c r="G332" t="s">
        <v>102</v>
      </c>
      <c r="H332">
        <v>2.42</v>
      </c>
    </row>
    <row r="333" spans="1:8" x14ac:dyDescent="0.35">
      <c r="A333" t="s">
        <v>845</v>
      </c>
      <c r="B333" t="s">
        <v>30</v>
      </c>
      <c r="C333" t="s">
        <v>12</v>
      </c>
      <c r="D333">
        <v>112414</v>
      </c>
      <c r="E333" s="4"/>
      <c r="F333" s="7">
        <v>42389</v>
      </c>
      <c r="G333" t="s">
        <v>102</v>
      </c>
      <c r="H333">
        <v>0</v>
      </c>
    </row>
    <row r="334" spans="1:8" x14ac:dyDescent="0.35">
      <c r="A334" t="s">
        <v>845</v>
      </c>
      <c r="B334" t="s">
        <v>35</v>
      </c>
      <c r="C334" t="s">
        <v>12</v>
      </c>
      <c r="D334">
        <v>22115</v>
      </c>
      <c r="E334" s="4"/>
      <c r="F334" s="7">
        <v>42396</v>
      </c>
      <c r="G334" t="s">
        <v>102</v>
      </c>
      <c r="H334">
        <v>1.26</v>
      </c>
    </row>
    <row r="335" spans="1:8" x14ac:dyDescent="0.35">
      <c r="A335" t="s">
        <v>845</v>
      </c>
      <c r="B335" t="s">
        <v>35</v>
      </c>
      <c r="C335" t="s">
        <v>12</v>
      </c>
      <c r="D335">
        <v>52815</v>
      </c>
      <c r="E335" s="4"/>
      <c r="F335" s="7">
        <v>42396</v>
      </c>
      <c r="G335" t="s">
        <v>102</v>
      </c>
      <c r="H335">
        <v>1.1599999999999999</v>
      </c>
    </row>
    <row r="336" spans="1:8" x14ac:dyDescent="0.35">
      <c r="A336" t="s">
        <v>845</v>
      </c>
      <c r="B336" t="s">
        <v>35</v>
      </c>
      <c r="C336" t="s">
        <v>12</v>
      </c>
      <c r="D336">
        <v>112414</v>
      </c>
      <c r="E336" s="4"/>
      <c r="F336" s="7">
        <v>42396</v>
      </c>
      <c r="G336" t="s">
        <v>102</v>
      </c>
      <c r="H336">
        <v>0</v>
      </c>
    </row>
    <row r="337" spans="1:8" x14ac:dyDescent="0.35">
      <c r="A337" t="s">
        <v>845</v>
      </c>
      <c r="B337" t="s">
        <v>42</v>
      </c>
      <c r="C337" t="s">
        <v>12</v>
      </c>
      <c r="D337">
        <v>22115</v>
      </c>
      <c r="E337" s="4"/>
      <c r="F337" s="7">
        <v>42419</v>
      </c>
      <c r="G337" t="s">
        <v>102</v>
      </c>
      <c r="H337">
        <v>3.98</v>
      </c>
    </row>
    <row r="338" spans="1:8" x14ac:dyDescent="0.35">
      <c r="A338" t="s">
        <v>845</v>
      </c>
      <c r="B338" t="s">
        <v>42</v>
      </c>
      <c r="C338" t="s">
        <v>12</v>
      </c>
      <c r="D338">
        <v>52815</v>
      </c>
      <c r="E338" s="4"/>
      <c r="F338" s="7">
        <v>42419</v>
      </c>
      <c r="G338" t="s">
        <v>102</v>
      </c>
      <c r="H338">
        <v>0</v>
      </c>
    </row>
    <row r="339" spans="1:8" x14ac:dyDescent="0.35">
      <c r="A339" t="s">
        <v>845</v>
      </c>
      <c r="B339" t="s">
        <v>42</v>
      </c>
      <c r="C339" t="s">
        <v>12</v>
      </c>
      <c r="D339">
        <v>112414</v>
      </c>
      <c r="E339" s="4"/>
      <c r="F339" s="7">
        <v>42419</v>
      </c>
      <c r="G339" t="s">
        <v>102</v>
      </c>
      <c r="H339">
        <v>0</v>
      </c>
    </row>
    <row r="340" spans="1:8" x14ac:dyDescent="0.35">
      <c r="A340" t="s">
        <v>842</v>
      </c>
      <c r="B340" t="s">
        <v>57</v>
      </c>
      <c r="C340" t="s">
        <v>12</v>
      </c>
      <c r="D340">
        <v>22115</v>
      </c>
      <c r="E340" s="4"/>
      <c r="F340" s="7">
        <v>42422</v>
      </c>
      <c r="G340" t="s">
        <v>102</v>
      </c>
      <c r="H340">
        <v>0.97</v>
      </c>
    </row>
    <row r="341" spans="1:8" x14ac:dyDescent="0.35">
      <c r="A341" t="s">
        <v>842</v>
      </c>
      <c r="B341" t="s">
        <v>57</v>
      </c>
      <c r="C341" t="s">
        <v>12</v>
      </c>
      <c r="D341">
        <v>52815</v>
      </c>
      <c r="E341" s="4"/>
      <c r="F341" s="7">
        <v>42422</v>
      </c>
      <c r="G341" t="s">
        <v>102</v>
      </c>
      <c r="H341">
        <v>1.2</v>
      </c>
    </row>
    <row r="342" spans="1:8" x14ac:dyDescent="0.35">
      <c r="A342" t="s">
        <v>842</v>
      </c>
      <c r="B342" t="s">
        <v>57</v>
      </c>
      <c r="C342" t="s">
        <v>12</v>
      </c>
      <c r="D342">
        <v>112414</v>
      </c>
      <c r="E342" s="4"/>
      <c r="F342" s="7">
        <v>42422</v>
      </c>
      <c r="G342" t="s">
        <v>102</v>
      </c>
      <c r="H342">
        <v>0</v>
      </c>
    </row>
    <row r="343" spans="1:8" x14ac:dyDescent="0.35">
      <c r="A343" t="s">
        <v>849</v>
      </c>
      <c r="B343" t="s">
        <v>37</v>
      </c>
      <c r="C343" t="s">
        <v>12</v>
      </c>
      <c r="D343">
        <v>22115</v>
      </c>
      <c r="E343" s="4"/>
      <c r="F343" s="7">
        <v>42423</v>
      </c>
      <c r="G343" t="s">
        <v>102</v>
      </c>
      <c r="H343">
        <v>378.72</v>
      </c>
    </row>
    <row r="344" spans="1:8" x14ac:dyDescent="0.35">
      <c r="A344" t="s">
        <v>844</v>
      </c>
      <c r="B344" t="s">
        <v>63</v>
      </c>
      <c r="C344" t="s">
        <v>12</v>
      </c>
      <c r="D344">
        <v>52815</v>
      </c>
      <c r="E344" s="4"/>
      <c r="F344" s="7">
        <v>42426</v>
      </c>
      <c r="G344" t="s">
        <v>102</v>
      </c>
      <c r="H344">
        <v>2.3199999999999998</v>
      </c>
    </row>
    <row r="345" spans="1:8" x14ac:dyDescent="0.35">
      <c r="A345" t="s">
        <v>845</v>
      </c>
      <c r="B345" t="s">
        <v>63</v>
      </c>
      <c r="C345" t="s">
        <v>12</v>
      </c>
      <c r="D345">
        <v>22115</v>
      </c>
      <c r="E345" s="4"/>
      <c r="F345" s="7">
        <v>42426</v>
      </c>
      <c r="G345" t="s">
        <v>102</v>
      </c>
      <c r="H345">
        <v>0</v>
      </c>
    </row>
    <row r="346" spans="1:8" x14ac:dyDescent="0.35">
      <c r="A346" t="s">
        <v>845</v>
      </c>
      <c r="B346" t="s">
        <v>52</v>
      </c>
      <c r="C346" t="s">
        <v>12</v>
      </c>
      <c r="D346">
        <v>22115</v>
      </c>
      <c r="E346" s="4"/>
      <c r="F346" s="7">
        <v>42426</v>
      </c>
      <c r="G346" t="s">
        <v>102</v>
      </c>
      <c r="H346">
        <v>3.35</v>
      </c>
    </row>
    <row r="347" spans="1:8" x14ac:dyDescent="0.35">
      <c r="A347" t="s">
        <v>845</v>
      </c>
      <c r="B347" t="s">
        <v>63</v>
      </c>
      <c r="C347" t="s">
        <v>12</v>
      </c>
      <c r="D347">
        <v>52815</v>
      </c>
      <c r="E347" s="4"/>
      <c r="F347" s="7">
        <v>42426</v>
      </c>
      <c r="G347" t="s">
        <v>102</v>
      </c>
      <c r="H347">
        <v>3.21</v>
      </c>
    </row>
    <row r="348" spans="1:8" x14ac:dyDescent="0.35">
      <c r="A348" t="s">
        <v>845</v>
      </c>
      <c r="B348" t="s">
        <v>52</v>
      </c>
      <c r="C348" t="s">
        <v>12</v>
      </c>
      <c r="D348">
        <v>52815</v>
      </c>
      <c r="E348" s="4"/>
      <c r="F348" s="7">
        <v>42426</v>
      </c>
      <c r="G348" t="s">
        <v>102</v>
      </c>
      <c r="H348">
        <v>0</v>
      </c>
    </row>
    <row r="349" spans="1:8" x14ac:dyDescent="0.35">
      <c r="A349" t="s">
        <v>845</v>
      </c>
      <c r="B349" t="s">
        <v>63</v>
      </c>
      <c r="C349" t="s">
        <v>12</v>
      </c>
      <c r="D349">
        <v>112414</v>
      </c>
      <c r="E349" s="4"/>
      <c r="F349" s="7">
        <v>42426</v>
      </c>
      <c r="G349" t="s">
        <v>102</v>
      </c>
      <c r="H349">
        <v>0</v>
      </c>
    </row>
    <row r="350" spans="1:8" x14ac:dyDescent="0.35">
      <c r="A350" t="s">
        <v>845</v>
      </c>
      <c r="B350" t="s">
        <v>52</v>
      </c>
      <c r="C350" t="s">
        <v>12</v>
      </c>
      <c r="D350">
        <v>112414</v>
      </c>
      <c r="E350" s="4"/>
      <c r="F350" s="7">
        <v>42426</v>
      </c>
      <c r="G350" t="s">
        <v>102</v>
      </c>
      <c r="H350">
        <v>0</v>
      </c>
    </row>
    <row r="351" spans="1:8" x14ac:dyDescent="0.35">
      <c r="A351" t="s">
        <v>845</v>
      </c>
      <c r="B351" t="s">
        <v>32</v>
      </c>
      <c r="C351" t="s">
        <v>12</v>
      </c>
      <c r="D351">
        <v>22115</v>
      </c>
      <c r="E351" s="4"/>
      <c r="F351" s="7">
        <v>42436</v>
      </c>
      <c r="G351" t="s">
        <v>102</v>
      </c>
      <c r="H351">
        <v>0</v>
      </c>
    </row>
    <row r="352" spans="1:8" x14ac:dyDescent="0.35">
      <c r="A352" t="s">
        <v>845</v>
      </c>
      <c r="B352" t="s">
        <v>32</v>
      </c>
      <c r="C352" t="s">
        <v>12</v>
      </c>
      <c r="D352">
        <v>52815</v>
      </c>
      <c r="E352" s="4"/>
      <c r="F352" s="7">
        <v>42436</v>
      </c>
      <c r="G352" t="s">
        <v>102</v>
      </c>
      <c r="H352">
        <v>1.57</v>
      </c>
    </row>
    <row r="353" spans="1:8" x14ac:dyDescent="0.35">
      <c r="A353" t="s">
        <v>845</v>
      </c>
      <c r="B353" t="s">
        <v>32</v>
      </c>
      <c r="C353" t="s">
        <v>12</v>
      </c>
      <c r="D353">
        <v>112414</v>
      </c>
      <c r="E353" s="4"/>
      <c r="F353" s="7">
        <v>42436</v>
      </c>
      <c r="G353" t="s">
        <v>102</v>
      </c>
      <c r="H353">
        <v>0</v>
      </c>
    </row>
    <row r="354" spans="1:8" x14ac:dyDescent="0.35">
      <c r="A354" t="s">
        <v>843</v>
      </c>
      <c r="E354" s="4"/>
      <c r="F354" s="7">
        <v>42437</v>
      </c>
      <c r="G354" t="s">
        <v>102</v>
      </c>
      <c r="H354">
        <v>-386.1</v>
      </c>
    </row>
    <row r="355" spans="1:8" x14ac:dyDescent="0.35">
      <c r="A355" t="s">
        <v>849</v>
      </c>
      <c r="B355" t="s">
        <v>42</v>
      </c>
      <c r="C355" t="s">
        <v>12</v>
      </c>
      <c r="D355">
        <v>22115</v>
      </c>
      <c r="F355" s="7">
        <v>42437</v>
      </c>
      <c r="G355" t="s">
        <v>102</v>
      </c>
      <c r="H355">
        <v>386.1</v>
      </c>
    </row>
    <row r="356" spans="1:8" x14ac:dyDescent="0.35">
      <c r="A356" t="s">
        <v>845</v>
      </c>
      <c r="B356" t="s">
        <v>36</v>
      </c>
      <c r="C356" t="s">
        <v>12</v>
      </c>
      <c r="D356">
        <v>22115</v>
      </c>
      <c r="E356" s="4"/>
      <c r="F356" s="7">
        <v>42440</v>
      </c>
      <c r="G356" t="s">
        <v>102</v>
      </c>
      <c r="H356">
        <v>2.94</v>
      </c>
    </row>
    <row r="357" spans="1:8" x14ac:dyDescent="0.35">
      <c r="A357" t="s">
        <v>845</v>
      </c>
      <c r="B357" t="s">
        <v>41</v>
      </c>
      <c r="C357" t="s">
        <v>12</v>
      </c>
      <c r="D357">
        <v>22115</v>
      </c>
      <c r="E357" s="4"/>
      <c r="F357" s="7">
        <v>42440</v>
      </c>
      <c r="G357" t="s">
        <v>102</v>
      </c>
      <c r="H357">
        <v>2.48</v>
      </c>
    </row>
    <row r="358" spans="1:8" x14ac:dyDescent="0.35">
      <c r="A358" t="s">
        <v>845</v>
      </c>
      <c r="B358" t="s">
        <v>36</v>
      </c>
      <c r="C358" t="s">
        <v>12</v>
      </c>
      <c r="D358">
        <v>52815</v>
      </c>
      <c r="E358" s="4"/>
      <c r="F358" s="7">
        <v>42440</v>
      </c>
      <c r="G358" t="s">
        <v>102</v>
      </c>
      <c r="H358">
        <v>2.8800000000000003</v>
      </c>
    </row>
    <row r="359" spans="1:8" x14ac:dyDescent="0.35">
      <c r="A359" t="s">
        <v>845</v>
      </c>
      <c r="B359" t="s">
        <v>41</v>
      </c>
      <c r="C359" t="s">
        <v>12</v>
      </c>
      <c r="D359">
        <v>52815</v>
      </c>
      <c r="E359" s="4"/>
      <c r="F359" s="7">
        <v>42440</v>
      </c>
      <c r="G359" t="s">
        <v>102</v>
      </c>
      <c r="H359">
        <v>2.4700000000000002</v>
      </c>
    </row>
    <row r="360" spans="1:8" x14ac:dyDescent="0.35">
      <c r="A360" t="s">
        <v>845</v>
      </c>
      <c r="B360" t="s">
        <v>36</v>
      </c>
      <c r="C360" t="s">
        <v>12</v>
      </c>
      <c r="D360">
        <v>112414</v>
      </c>
      <c r="E360" s="4"/>
      <c r="F360" s="7">
        <v>42440</v>
      </c>
      <c r="G360" t="s">
        <v>102</v>
      </c>
      <c r="H360">
        <v>0</v>
      </c>
    </row>
    <row r="361" spans="1:8" x14ac:dyDescent="0.35">
      <c r="A361" t="s">
        <v>845</v>
      </c>
      <c r="B361" t="s">
        <v>41</v>
      </c>
      <c r="C361" t="s">
        <v>12</v>
      </c>
      <c r="D361">
        <v>112414</v>
      </c>
      <c r="E361" s="4"/>
      <c r="F361" s="7">
        <v>42440</v>
      </c>
      <c r="G361" t="s">
        <v>102</v>
      </c>
      <c r="H361">
        <v>0</v>
      </c>
    </row>
    <row r="362" spans="1:8" x14ac:dyDescent="0.35">
      <c r="A362" t="s">
        <v>849</v>
      </c>
      <c r="B362" t="s">
        <v>25</v>
      </c>
      <c r="C362" t="s">
        <v>12</v>
      </c>
      <c r="D362">
        <v>22115</v>
      </c>
      <c r="E362" s="4"/>
      <c r="F362" s="7">
        <v>42443</v>
      </c>
      <c r="G362" t="s">
        <v>102</v>
      </c>
      <c r="H362">
        <v>341.77</v>
      </c>
    </row>
    <row r="363" spans="1:8" x14ac:dyDescent="0.35">
      <c r="A363" t="s">
        <v>849</v>
      </c>
      <c r="B363" t="s">
        <v>73</v>
      </c>
      <c r="C363" t="s">
        <v>12</v>
      </c>
      <c r="D363">
        <v>22115</v>
      </c>
      <c r="E363" s="4"/>
      <c r="F363" s="7">
        <v>42443</v>
      </c>
      <c r="G363" t="s">
        <v>102</v>
      </c>
      <c r="H363">
        <v>289.25</v>
      </c>
    </row>
    <row r="364" spans="1:8" x14ac:dyDescent="0.35">
      <c r="A364" t="s">
        <v>849</v>
      </c>
      <c r="B364" t="s">
        <v>53</v>
      </c>
      <c r="C364" t="s">
        <v>12</v>
      </c>
      <c r="D364">
        <v>22115</v>
      </c>
      <c r="E364" s="4"/>
      <c r="F364" s="7">
        <v>42443</v>
      </c>
      <c r="G364" t="s">
        <v>102</v>
      </c>
      <c r="H364">
        <v>158.84</v>
      </c>
    </row>
    <row r="365" spans="1:8" x14ac:dyDescent="0.35">
      <c r="A365" t="s">
        <v>849</v>
      </c>
      <c r="B365" t="s">
        <v>28</v>
      </c>
      <c r="C365" t="s">
        <v>12</v>
      </c>
      <c r="D365">
        <v>22115</v>
      </c>
      <c r="E365" s="4"/>
      <c r="F365" s="7">
        <v>42443</v>
      </c>
      <c r="G365" t="s">
        <v>102</v>
      </c>
      <c r="H365">
        <v>139.38999999999999</v>
      </c>
    </row>
    <row r="366" spans="1:8" x14ac:dyDescent="0.35">
      <c r="A366" t="s">
        <v>849</v>
      </c>
      <c r="B366" t="s">
        <v>54</v>
      </c>
      <c r="C366" t="s">
        <v>12</v>
      </c>
      <c r="D366">
        <v>22115</v>
      </c>
      <c r="E366" s="4"/>
      <c r="F366" s="7">
        <v>42443</v>
      </c>
      <c r="G366" t="s">
        <v>102</v>
      </c>
      <c r="H366">
        <v>277.49</v>
      </c>
    </row>
    <row r="367" spans="1:8" x14ac:dyDescent="0.35">
      <c r="A367" t="s">
        <v>849</v>
      </c>
      <c r="B367" t="s">
        <v>55</v>
      </c>
      <c r="C367" t="s">
        <v>12</v>
      </c>
      <c r="D367">
        <v>22115</v>
      </c>
      <c r="E367" s="4"/>
      <c r="F367" s="7">
        <v>42443</v>
      </c>
      <c r="G367" t="s">
        <v>102</v>
      </c>
      <c r="H367">
        <v>148.6</v>
      </c>
    </row>
    <row r="368" spans="1:8" x14ac:dyDescent="0.35">
      <c r="A368" t="s">
        <v>849</v>
      </c>
      <c r="B368" t="s">
        <v>56</v>
      </c>
      <c r="C368" t="s">
        <v>12</v>
      </c>
      <c r="D368">
        <v>22115</v>
      </c>
      <c r="E368" s="4"/>
      <c r="F368" s="7">
        <v>42443</v>
      </c>
      <c r="G368" t="s">
        <v>102</v>
      </c>
      <c r="H368">
        <v>296.83</v>
      </c>
    </row>
    <row r="369" spans="1:8" x14ac:dyDescent="0.35">
      <c r="A369" t="s">
        <v>849</v>
      </c>
      <c r="B369" t="s">
        <v>34</v>
      </c>
      <c r="C369" t="s">
        <v>12</v>
      </c>
      <c r="D369">
        <v>22115</v>
      </c>
      <c r="E369" s="4"/>
      <c r="F369" s="7">
        <v>42443</v>
      </c>
      <c r="G369" t="s">
        <v>102</v>
      </c>
      <c r="H369">
        <v>289.16000000000003</v>
      </c>
    </row>
    <row r="370" spans="1:8" x14ac:dyDescent="0.35">
      <c r="A370" t="s">
        <v>849</v>
      </c>
      <c r="B370" t="s">
        <v>35</v>
      </c>
      <c r="C370" t="s">
        <v>12</v>
      </c>
      <c r="D370">
        <v>22115</v>
      </c>
      <c r="E370" s="4"/>
      <c r="F370" s="7">
        <v>42443</v>
      </c>
      <c r="G370" t="s">
        <v>102</v>
      </c>
      <c r="H370">
        <v>332.53</v>
      </c>
    </row>
    <row r="371" spans="1:8" x14ac:dyDescent="0.35">
      <c r="A371" t="s">
        <v>849</v>
      </c>
      <c r="B371" t="s">
        <v>36</v>
      </c>
      <c r="C371" t="s">
        <v>12</v>
      </c>
      <c r="D371">
        <v>22115</v>
      </c>
      <c r="E371" s="4"/>
      <c r="F371" s="7">
        <v>42443</v>
      </c>
      <c r="G371" t="s">
        <v>102</v>
      </c>
      <c r="H371">
        <v>325.02</v>
      </c>
    </row>
    <row r="372" spans="1:8" x14ac:dyDescent="0.35">
      <c r="A372" t="s">
        <v>849</v>
      </c>
      <c r="B372" t="s">
        <v>39</v>
      </c>
      <c r="C372" t="s">
        <v>12</v>
      </c>
      <c r="D372">
        <v>22115</v>
      </c>
      <c r="E372" s="4"/>
      <c r="F372" s="7">
        <v>42443</v>
      </c>
      <c r="G372" t="s">
        <v>102</v>
      </c>
      <c r="H372">
        <v>178.65</v>
      </c>
    </row>
    <row r="373" spans="1:8" x14ac:dyDescent="0.35">
      <c r="A373" t="s">
        <v>849</v>
      </c>
      <c r="B373" t="s">
        <v>40</v>
      </c>
      <c r="C373" t="s">
        <v>12</v>
      </c>
      <c r="D373">
        <v>22115</v>
      </c>
      <c r="E373" s="4"/>
      <c r="F373" s="7">
        <v>42443</v>
      </c>
      <c r="G373" t="s">
        <v>102</v>
      </c>
      <c r="H373">
        <v>207.7</v>
      </c>
    </row>
    <row r="374" spans="1:8" x14ac:dyDescent="0.35">
      <c r="A374" t="s">
        <v>849</v>
      </c>
      <c r="B374" t="s">
        <v>57</v>
      </c>
      <c r="C374" t="s">
        <v>12</v>
      </c>
      <c r="D374">
        <v>22115</v>
      </c>
      <c r="E374" s="4"/>
      <c r="F374" s="7">
        <v>42443</v>
      </c>
      <c r="G374" t="s">
        <v>102</v>
      </c>
      <c r="H374">
        <v>129.83000000000001</v>
      </c>
    </row>
    <row r="375" spans="1:8" x14ac:dyDescent="0.35">
      <c r="A375" t="s">
        <v>849</v>
      </c>
      <c r="B375" t="s">
        <v>58</v>
      </c>
      <c r="C375" t="s">
        <v>12</v>
      </c>
      <c r="D375">
        <v>22115</v>
      </c>
      <c r="E375" s="4"/>
      <c r="F375" s="7">
        <v>42443</v>
      </c>
      <c r="G375" t="s">
        <v>102</v>
      </c>
      <c r="H375">
        <v>265.48</v>
      </c>
    </row>
    <row r="376" spans="1:8" x14ac:dyDescent="0.35">
      <c r="A376" t="s">
        <v>849</v>
      </c>
      <c r="B376" t="s">
        <v>59</v>
      </c>
      <c r="C376" t="s">
        <v>12</v>
      </c>
      <c r="D376">
        <v>22115</v>
      </c>
      <c r="E376" s="4"/>
      <c r="F376" s="7">
        <v>42443</v>
      </c>
      <c r="G376" t="s">
        <v>102</v>
      </c>
      <c r="H376">
        <v>335.97</v>
      </c>
    </row>
    <row r="377" spans="1:8" x14ac:dyDescent="0.35">
      <c r="A377" t="s">
        <v>849</v>
      </c>
      <c r="B377" t="s">
        <v>41</v>
      </c>
      <c r="C377" t="s">
        <v>12</v>
      </c>
      <c r="D377">
        <v>22115</v>
      </c>
      <c r="E377" s="4"/>
      <c r="F377" s="7">
        <v>42443</v>
      </c>
      <c r="G377" t="s">
        <v>102</v>
      </c>
      <c r="H377">
        <v>157.93</v>
      </c>
    </row>
    <row r="378" spans="1:8" x14ac:dyDescent="0.35">
      <c r="A378" t="s">
        <v>849</v>
      </c>
      <c r="B378" t="s">
        <v>42</v>
      </c>
      <c r="C378" t="s">
        <v>12</v>
      </c>
      <c r="D378">
        <v>22115</v>
      </c>
      <c r="E378" s="4"/>
      <c r="F378" s="7">
        <v>42443</v>
      </c>
      <c r="G378" t="s">
        <v>102</v>
      </c>
      <c r="H378">
        <v>2.25</v>
      </c>
    </row>
    <row r="379" spans="1:8" x14ac:dyDescent="0.35">
      <c r="A379" t="s">
        <v>849</v>
      </c>
      <c r="B379" t="s">
        <v>43</v>
      </c>
      <c r="C379" t="s">
        <v>12</v>
      </c>
      <c r="D379">
        <v>22115</v>
      </c>
      <c r="E379" s="4"/>
      <c r="F379" s="7">
        <v>42443</v>
      </c>
      <c r="G379" t="s">
        <v>102</v>
      </c>
      <c r="H379">
        <v>104.24</v>
      </c>
    </row>
    <row r="380" spans="1:8" x14ac:dyDescent="0.35">
      <c r="A380" t="s">
        <v>849</v>
      </c>
      <c r="B380" t="s">
        <v>60</v>
      </c>
      <c r="C380" t="s">
        <v>12</v>
      </c>
      <c r="D380">
        <v>22115</v>
      </c>
      <c r="E380" s="4"/>
      <c r="F380" s="7">
        <v>42443</v>
      </c>
      <c r="G380" t="s">
        <v>102</v>
      </c>
      <c r="H380">
        <v>219.29</v>
      </c>
    </row>
    <row r="381" spans="1:8" x14ac:dyDescent="0.35">
      <c r="A381" t="s">
        <v>849</v>
      </c>
      <c r="B381" t="s">
        <v>45</v>
      </c>
      <c r="C381" t="s">
        <v>12</v>
      </c>
      <c r="D381">
        <v>22115</v>
      </c>
      <c r="E381" s="4"/>
      <c r="F381" s="7">
        <v>42443</v>
      </c>
      <c r="G381" t="s">
        <v>102</v>
      </c>
      <c r="H381">
        <v>258.54000000000002</v>
      </c>
    </row>
    <row r="382" spans="1:8" x14ac:dyDescent="0.35">
      <c r="A382" t="s">
        <v>849</v>
      </c>
      <c r="B382" t="s">
        <v>46</v>
      </c>
      <c r="C382" t="s">
        <v>12</v>
      </c>
      <c r="D382">
        <v>22115</v>
      </c>
      <c r="E382" s="4"/>
      <c r="F382" s="7">
        <v>42443</v>
      </c>
      <c r="G382" t="s">
        <v>102</v>
      </c>
      <c r="H382">
        <v>298.14999999999998</v>
      </c>
    </row>
    <row r="383" spans="1:8" x14ac:dyDescent="0.35">
      <c r="A383" t="s">
        <v>849</v>
      </c>
      <c r="B383" t="s">
        <v>61</v>
      </c>
      <c r="C383" t="s">
        <v>12</v>
      </c>
      <c r="D383">
        <v>22115</v>
      </c>
      <c r="E383" s="4"/>
      <c r="F383" s="7">
        <v>42443</v>
      </c>
      <c r="G383" t="s">
        <v>102</v>
      </c>
      <c r="H383">
        <v>254.19</v>
      </c>
    </row>
    <row r="384" spans="1:8" x14ac:dyDescent="0.35">
      <c r="A384" t="s">
        <v>849</v>
      </c>
      <c r="B384" t="s">
        <v>48</v>
      </c>
      <c r="C384" t="s">
        <v>12</v>
      </c>
      <c r="D384">
        <v>22115</v>
      </c>
      <c r="E384" s="4"/>
      <c r="F384" s="7">
        <v>42443</v>
      </c>
      <c r="G384" t="s">
        <v>102</v>
      </c>
      <c r="H384">
        <v>280.14</v>
      </c>
    </row>
    <row r="385" spans="1:8" x14ac:dyDescent="0.35">
      <c r="A385" t="s">
        <v>849</v>
      </c>
      <c r="B385" t="s">
        <v>50</v>
      </c>
      <c r="C385" t="s">
        <v>12</v>
      </c>
      <c r="D385">
        <v>22115</v>
      </c>
      <c r="E385" s="4"/>
      <c r="F385" s="7">
        <v>42443</v>
      </c>
      <c r="G385" t="s">
        <v>102</v>
      </c>
      <c r="H385">
        <v>215.61</v>
      </c>
    </row>
    <row r="386" spans="1:8" x14ac:dyDescent="0.35">
      <c r="A386" t="s">
        <v>849</v>
      </c>
      <c r="B386" t="s">
        <v>52</v>
      </c>
      <c r="C386" t="s">
        <v>12</v>
      </c>
      <c r="D386">
        <v>22115</v>
      </c>
      <c r="E386" s="4"/>
      <c r="F386" s="7">
        <v>42443</v>
      </c>
      <c r="G386" t="s">
        <v>102</v>
      </c>
      <c r="H386">
        <v>318.81</v>
      </c>
    </row>
    <row r="387" spans="1:8" x14ac:dyDescent="0.35">
      <c r="A387" t="s">
        <v>849</v>
      </c>
      <c r="B387" t="s">
        <v>62</v>
      </c>
      <c r="C387" t="s">
        <v>12</v>
      </c>
      <c r="D387">
        <v>22115</v>
      </c>
      <c r="E387" s="4"/>
      <c r="F387" s="7">
        <v>42443</v>
      </c>
      <c r="G387" t="s">
        <v>102</v>
      </c>
      <c r="H387">
        <v>266.89</v>
      </c>
    </row>
    <row r="388" spans="1:8" x14ac:dyDescent="0.35">
      <c r="A388" t="s">
        <v>845</v>
      </c>
      <c r="B388" t="s">
        <v>61</v>
      </c>
      <c r="C388" t="s">
        <v>12</v>
      </c>
      <c r="D388">
        <v>22115</v>
      </c>
      <c r="E388" s="4"/>
      <c r="F388" s="7">
        <v>42445</v>
      </c>
      <c r="G388" t="s">
        <v>102</v>
      </c>
      <c r="H388">
        <v>1.7</v>
      </c>
    </row>
    <row r="389" spans="1:8" x14ac:dyDescent="0.35">
      <c r="A389" t="s">
        <v>845</v>
      </c>
      <c r="B389" t="s">
        <v>61</v>
      </c>
      <c r="C389" t="s">
        <v>12</v>
      </c>
      <c r="D389">
        <v>52815</v>
      </c>
      <c r="E389" s="4"/>
      <c r="F389" s="7">
        <v>42445</v>
      </c>
      <c r="G389" t="s">
        <v>102</v>
      </c>
      <c r="H389">
        <v>0</v>
      </c>
    </row>
    <row r="390" spans="1:8" x14ac:dyDescent="0.35">
      <c r="A390" t="s">
        <v>845</v>
      </c>
      <c r="B390" t="s">
        <v>61</v>
      </c>
      <c r="C390" t="s">
        <v>12</v>
      </c>
      <c r="D390">
        <v>112414</v>
      </c>
      <c r="E390" s="4"/>
      <c r="F390" s="7">
        <v>42445</v>
      </c>
      <c r="G390" t="s">
        <v>102</v>
      </c>
      <c r="H390">
        <v>0</v>
      </c>
    </row>
    <row r="391" spans="1:8" x14ac:dyDescent="0.35">
      <c r="A391" t="s">
        <v>845</v>
      </c>
      <c r="B391" t="s">
        <v>34</v>
      </c>
      <c r="C391" t="s">
        <v>12</v>
      </c>
      <c r="D391">
        <v>22115</v>
      </c>
      <c r="E391" s="4"/>
      <c r="F391" s="7">
        <v>42451</v>
      </c>
      <c r="G391" t="s">
        <v>102</v>
      </c>
      <c r="H391">
        <v>3.39</v>
      </c>
    </row>
    <row r="392" spans="1:8" x14ac:dyDescent="0.35">
      <c r="A392" t="s">
        <v>845</v>
      </c>
      <c r="B392" t="s">
        <v>34</v>
      </c>
      <c r="C392" t="s">
        <v>12</v>
      </c>
      <c r="D392">
        <v>52815</v>
      </c>
      <c r="E392" s="4"/>
      <c r="F392" s="7">
        <v>42451</v>
      </c>
      <c r="G392" t="s">
        <v>102</v>
      </c>
      <c r="H392">
        <v>3.1</v>
      </c>
    </row>
    <row r="393" spans="1:8" x14ac:dyDescent="0.35">
      <c r="A393" t="s">
        <v>845</v>
      </c>
      <c r="B393" t="s">
        <v>34</v>
      </c>
      <c r="C393" t="s">
        <v>12</v>
      </c>
      <c r="D393">
        <v>112414</v>
      </c>
      <c r="E393" s="4"/>
      <c r="F393" s="7">
        <v>42451</v>
      </c>
      <c r="G393" t="s">
        <v>102</v>
      </c>
      <c r="H393">
        <v>0</v>
      </c>
    </row>
    <row r="394" spans="1:8" x14ac:dyDescent="0.35">
      <c r="A394" t="s">
        <v>838</v>
      </c>
      <c r="B394" t="s">
        <v>40</v>
      </c>
      <c r="C394" t="s">
        <v>12</v>
      </c>
      <c r="D394">
        <v>22115</v>
      </c>
      <c r="E394" s="4"/>
      <c r="F394" s="7">
        <v>42453</v>
      </c>
      <c r="G394" t="s">
        <v>102</v>
      </c>
      <c r="H394">
        <v>-6.34</v>
      </c>
    </row>
    <row r="395" spans="1:8" x14ac:dyDescent="0.35">
      <c r="A395" t="s">
        <v>838</v>
      </c>
      <c r="B395" t="s">
        <v>40</v>
      </c>
      <c r="C395" t="s">
        <v>12</v>
      </c>
      <c r="D395">
        <v>52815</v>
      </c>
      <c r="E395" s="4"/>
      <c r="F395" s="7">
        <v>42453</v>
      </c>
      <c r="G395" t="s">
        <v>102</v>
      </c>
      <c r="H395">
        <v>0</v>
      </c>
    </row>
    <row r="396" spans="1:8" x14ac:dyDescent="0.35">
      <c r="A396" t="s">
        <v>838</v>
      </c>
      <c r="B396" t="s">
        <v>40</v>
      </c>
      <c r="C396" t="s">
        <v>12</v>
      </c>
      <c r="D396">
        <v>112414</v>
      </c>
      <c r="E396" s="4"/>
      <c r="F396" s="7">
        <v>42453</v>
      </c>
      <c r="G396" t="s">
        <v>102</v>
      </c>
      <c r="H396">
        <v>0</v>
      </c>
    </row>
    <row r="397" spans="1:8" x14ac:dyDescent="0.35">
      <c r="A397" t="s">
        <v>845</v>
      </c>
      <c r="B397" t="s">
        <v>40</v>
      </c>
      <c r="C397" t="s">
        <v>12</v>
      </c>
      <c r="D397">
        <v>22115</v>
      </c>
      <c r="E397" s="4"/>
      <c r="F397" s="7">
        <v>42453</v>
      </c>
      <c r="G397" t="s">
        <v>102</v>
      </c>
      <c r="H397">
        <v>26.62</v>
      </c>
    </row>
    <row r="398" spans="1:8" x14ac:dyDescent="0.35">
      <c r="A398" t="s">
        <v>845</v>
      </c>
      <c r="B398" t="s">
        <v>40</v>
      </c>
      <c r="C398" t="s">
        <v>12</v>
      </c>
      <c r="D398">
        <v>52815</v>
      </c>
      <c r="E398" s="4"/>
      <c r="F398" s="7">
        <v>42453</v>
      </c>
      <c r="G398" t="s">
        <v>102</v>
      </c>
      <c r="H398">
        <v>0</v>
      </c>
    </row>
    <row r="399" spans="1:8" x14ac:dyDescent="0.35">
      <c r="A399" t="s">
        <v>845</v>
      </c>
      <c r="B399" t="s">
        <v>40</v>
      </c>
      <c r="C399" t="s">
        <v>12</v>
      </c>
      <c r="D399">
        <v>112414</v>
      </c>
      <c r="E399" s="4"/>
      <c r="F399" s="7">
        <v>42453</v>
      </c>
      <c r="G399" t="s">
        <v>102</v>
      </c>
      <c r="H399">
        <v>0</v>
      </c>
    </row>
    <row r="400" spans="1:8" x14ac:dyDescent="0.35">
      <c r="A400" t="s">
        <v>845</v>
      </c>
      <c r="B400" t="s">
        <v>65</v>
      </c>
      <c r="C400" t="s">
        <v>12</v>
      </c>
      <c r="D400">
        <v>22115</v>
      </c>
      <c r="E400" s="4"/>
      <c r="F400" s="7">
        <v>42459</v>
      </c>
      <c r="G400" t="s">
        <v>102</v>
      </c>
      <c r="H400">
        <v>0</v>
      </c>
    </row>
    <row r="401" spans="1:8" x14ac:dyDescent="0.35">
      <c r="A401" t="s">
        <v>845</v>
      </c>
      <c r="B401" t="s">
        <v>65</v>
      </c>
      <c r="C401" t="s">
        <v>12</v>
      </c>
      <c r="D401">
        <v>52815</v>
      </c>
      <c r="E401" s="4"/>
      <c r="F401" s="7">
        <v>42459</v>
      </c>
      <c r="G401" t="s">
        <v>102</v>
      </c>
      <c r="H401">
        <v>1.29</v>
      </c>
    </row>
    <row r="402" spans="1:8" x14ac:dyDescent="0.35">
      <c r="A402" t="s">
        <v>845</v>
      </c>
      <c r="B402" t="s">
        <v>65</v>
      </c>
      <c r="C402" t="s">
        <v>12</v>
      </c>
      <c r="D402">
        <v>112414</v>
      </c>
      <c r="E402" s="4"/>
      <c r="F402" s="7">
        <v>42459</v>
      </c>
      <c r="G402" t="s">
        <v>102</v>
      </c>
      <c r="H402">
        <v>0</v>
      </c>
    </row>
    <row r="403" spans="1:8" x14ac:dyDescent="0.35">
      <c r="A403" t="s">
        <v>845</v>
      </c>
      <c r="B403" t="s">
        <v>66</v>
      </c>
      <c r="C403" t="s">
        <v>12</v>
      </c>
      <c r="D403">
        <v>22115</v>
      </c>
      <c r="E403" s="4"/>
      <c r="F403" s="7">
        <v>42461</v>
      </c>
      <c r="G403" t="s">
        <v>102</v>
      </c>
      <c r="H403">
        <v>0</v>
      </c>
    </row>
    <row r="404" spans="1:8" x14ac:dyDescent="0.35">
      <c r="A404" t="s">
        <v>845</v>
      </c>
      <c r="B404" t="s">
        <v>51</v>
      </c>
      <c r="C404" t="s">
        <v>12</v>
      </c>
      <c r="D404">
        <v>22115</v>
      </c>
      <c r="E404" s="4"/>
      <c r="F404" s="7">
        <v>42461</v>
      </c>
      <c r="G404" t="s">
        <v>102</v>
      </c>
      <c r="H404">
        <v>0</v>
      </c>
    </row>
    <row r="405" spans="1:8" x14ac:dyDescent="0.35">
      <c r="A405" t="s">
        <v>845</v>
      </c>
      <c r="B405" t="s">
        <v>66</v>
      </c>
      <c r="C405" t="s">
        <v>12</v>
      </c>
      <c r="D405">
        <v>52815</v>
      </c>
      <c r="E405" s="4"/>
      <c r="F405" s="7">
        <v>42461</v>
      </c>
      <c r="G405" t="s">
        <v>102</v>
      </c>
      <c r="H405">
        <v>2.1</v>
      </c>
    </row>
    <row r="406" spans="1:8" x14ac:dyDescent="0.35">
      <c r="A406" t="s">
        <v>845</v>
      </c>
      <c r="B406" t="s">
        <v>51</v>
      </c>
      <c r="C406" t="s">
        <v>12</v>
      </c>
      <c r="D406">
        <v>52815</v>
      </c>
      <c r="E406" s="4"/>
      <c r="F406" s="7">
        <v>42461</v>
      </c>
      <c r="G406" t="s">
        <v>102</v>
      </c>
      <c r="H406">
        <v>2</v>
      </c>
    </row>
    <row r="407" spans="1:8" x14ac:dyDescent="0.35">
      <c r="A407" t="s">
        <v>845</v>
      </c>
      <c r="B407" t="s">
        <v>66</v>
      </c>
      <c r="C407" t="s">
        <v>12</v>
      </c>
      <c r="D407">
        <v>112414</v>
      </c>
      <c r="E407" s="4"/>
      <c r="F407" s="7">
        <v>42461</v>
      </c>
      <c r="G407" t="s">
        <v>102</v>
      </c>
      <c r="H407">
        <v>0</v>
      </c>
    </row>
    <row r="408" spans="1:8" x14ac:dyDescent="0.35">
      <c r="A408" t="s">
        <v>845</v>
      </c>
      <c r="B408" t="s">
        <v>51</v>
      </c>
      <c r="C408" t="s">
        <v>12</v>
      </c>
      <c r="D408">
        <v>112414</v>
      </c>
      <c r="E408" s="4"/>
      <c r="F408" s="7">
        <v>42461</v>
      </c>
      <c r="G408" t="s">
        <v>102</v>
      </c>
      <c r="H408">
        <v>0</v>
      </c>
    </row>
    <row r="409" spans="1:8" x14ac:dyDescent="0.35">
      <c r="A409" t="s">
        <v>845</v>
      </c>
      <c r="B409" t="s">
        <v>56</v>
      </c>
      <c r="C409" t="s">
        <v>12</v>
      </c>
      <c r="D409">
        <v>22115</v>
      </c>
      <c r="E409" s="4"/>
      <c r="F409" s="7">
        <v>42464</v>
      </c>
      <c r="G409" t="s">
        <v>102</v>
      </c>
      <c r="H409">
        <v>1.21</v>
      </c>
    </row>
    <row r="410" spans="1:8" x14ac:dyDescent="0.35">
      <c r="A410" t="s">
        <v>845</v>
      </c>
      <c r="B410" t="s">
        <v>56</v>
      </c>
      <c r="C410" t="s">
        <v>12</v>
      </c>
      <c r="D410">
        <v>52815</v>
      </c>
      <c r="E410" s="4"/>
      <c r="F410" s="7">
        <v>42464</v>
      </c>
      <c r="G410" t="s">
        <v>102</v>
      </c>
      <c r="H410">
        <v>0</v>
      </c>
    </row>
    <row r="411" spans="1:8" x14ac:dyDescent="0.35">
      <c r="A411" t="s">
        <v>845</v>
      </c>
      <c r="B411" t="s">
        <v>56</v>
      </c>
      <c r="C411" t="s">
        <v>12</v>
      </c>
      <c r="D411">
        <v>112414</v>
      </c>
      <c r="E411" s="4"/>
      <c r="F411" s="7">
        <v>42464</v>
      </c>
      <c r="G411" t="s">
        <v>102</v>
      </c>
      <c r="H411">
        <v>0</v>
      </c>
    </row>
    <row r="412" spans="1:8" x14ac:dyDescent="0.35">
      <c r="A412" t="s">
        <v>848</v>
      </c>
      <c r="B412" s="3" t="s">
        <v>95</v>
      </c>
      <c r="C412" s="3" t="s">
        <v>13</v>
      </c>
      <c r="D412" s="3">
        <v>40716</v>
      </c>
      <c r="E412" s="6"/>
      <c r="F412" s="9">
        <v>42467</v>
      </c>
      <c r="G412" s="3" t="s">
        <v>210</v>
      </c>
      <c r="H412">
        <v>-218.9</v>
      </c>
    </row>
    <row r="413" spans="1:8" x14ac:dyDescent="0.35">
      <c r="A413" t="s">
        <v>848</v>
      </c>
      <c r="B413" s="3" t="s">
        <v>96</v>
      </c>
      <c r="C413" s="3" t="s">
        <v>13</v>
      </c>
      <c r="D413" s="3">
        <v>40716</v>
      </c>
      <c r="E413" s="6"/>
      <c r="F413" s="9">
        <v>42467</v>
      </c>
      <c r="G413" s="3" t="s">
        <v>210</v>
      </c>
      <c r="H413">
        <v>-207.19</v>
      </c>
    </row>
    <row r="414" spans="1:8" x14ac:dyDescent="0.35">
      <c r="A414" t="s">
        <v>848</v>
      </c>
      <c r="B414" s="3" t="s">
        <v>93</v>
      </c>
      <c r="C414" s="3" t="s">
        <v>13</v>
      </c>
      <c r="D414" s="3">
        <v>40716</v>
      </c>
      <c r="E414" s="6"/>
      <c r="F414" s="9">
        <v>42467</v>
      </c>
      <c r="G414" s="3" t="s">
        <v>210</v>
      </c>
      <c r="H414">
        <v>-217.36</v>
      </c>
    </row>
    <row r="415" spans="1:8" x14ac:dyDescent="0.35">
      <c r="A415" t="s">
        <v>848</v>
      </c>
      <c r="B415" s="3" t="s">
        <v>90</v>
      </c>
      <c r="C415" s="3" t="s">
        <v>13</v>
      </c>
      <c r="D415" s="3">
        <v>40716</v>
      </c>
      <c r="E415" s="6"/>
      <c r="F415" s="9">
        <v>42467</v>
      </c>
      <c r="G415" s="3" t="s">
        <v>210</v>
      </c>
      <c r="H415">
        <v>-206.64</v>
      </c>
    </row>
    <row r="416" spans="1:8" x14ac:dyDescent="0.35">
      <c r="A416" t="s">
        <v>848</v>
      </c>
      <c r="B416" s="3" t="s">
        <v>94</v>
      </c>
      <c r="C416" s="3" t="s">
        <v>13</v>
      </c>
      <c r="D416" s="3">
        <v>40716</v>
      </c>
      <c r="E416" s="6"/>
      <c r="F416" s="9">
        <v>42467</v>
      </c>
      <c r="G416" s="3" t="s">
        <v>210</v>
      </c>
      <c r="H416">
        <v>-227.85</v>
      </c>
    </row>
    <row r="417" spans="1:8" x14ac:dyDescent="0.35">
      <c r="A417" t="s">
        <v>848</v>
      </c>
      <c r="B417" s="3" t="s">
        <v>92</v>
      </c>
      <c r="C417" s="3" t="s">
        <v>13</v>
      </c>
      <c r="D417" s="3">
        <v>40716</v>
      </c>
      <c r="E417" s="6"/>
      <c r="F417" s="9">
        <v>42467</v>
      </c>
      <c r="G417" s="3" t="s">
        <v>210</v>
      </c>
      <c r="H417">
        <v>-230.85</v>
      </c>
    </row>
    <row r="418" spans="1:8" x14ac:dyDescent="0.35">
      <c r="A418" t="s">
        <v>848</v>
      </c>
      <c r="B418" s="3" t="s">
        <v>88</v>
      </c>
      <c r="C418" s="3" t="s">
        <v>13</v>
      </c>
      <c r="D418" s="3">
        <v>40716</v>
      </c>
      <c r="E418" s="6"/>
      <c r="F418" s="9">
        <v>42467</v>
      </c>
      <c r="G418" s="3" t="s">
        <v>210</v>
      </c>
      <c r="H418">
        <v>-220.44</v>
      </c>
    </row>
    <row r="419" spans="1:8" x14ac:dyDescent="0.35">
      <c r="A419" t="s">
        <v>848</v>
      </c>
      <c r="B419" s="3" t="s">
        <v>91</v>
      </c>
      <c r="C419" s="3" t="s">
        <v>13</v>
      </c>
      <c r="D419" s="3">
        <v>40716</v>
      </c>
      <c r="E419" s="6"/>
      <c r="F419" s="9">
        <v>42467</v>
      </c>
      <c r="G419" s="3" t="s">
        <v>210</v>
      </c>
      <c r="H419">
        <v>-228.54</v>
      </c>
    </row>
    <row r="420" spans="1:8" x14ac:dyDescent="0.35">
      <c r="A420" t="s">
        <v>848</v>
      </c>
      <c r="B420" s="3" t="s">
        <v>89</v>
      </c>
      <c r="C420" s="3" t="s">
        <v>13</v>
      </c>
      <c r="D420" s="3">
        <v>40716</v>
      </c>
      <c r="E420" s="6"/>
      <c r="F420" s="9">
        <v>42467</v>
      </c>
      <c r="G420" s="3" t="s">
        <v>210</v>
      </c>
      <c r="H420">
        <v>-208.2</v>
      </c>
    </row>
    <row r="421" spans="1:8" x14ac:dyDescent="0.35">
      <c r="A421" t="s">
        <v>848</v>
      </c>
      <c r="B421" s="3" t="s">
        <v>87</v>
      </c>
      <c r="C421" s="3" t="s">
        <v>13</v>
      </c>
      <c r="D421" s="3">
        <v>40716</v>
      </c>
      <c r="E421" s="6"/>
      <c r="F421" s="9">
        <v>42467</v>
      </c>
      <c r="G421" s="3" t="s">
        <v>210</v>
      </c>
      <c r="H421">
        <v>-222.6</v>
      </c>
    </row>
    <row r="422" spans="1:8" x14ac:dyDescent="0.35">
      <c r="A422" t="s">
        <v>848</v>
      </c>
      <c r="B422" s="3" t="s">
        <v>54</v>
      </c>
      <c r="C422" s="3" t="s">
        <v>13</v>
      </c>
      <c r="D422" s="3">
        <v>40716</v>
      </c>
      <c r="E422" s="6"/>
      <c r="F422" s="9">
        <v>42467</v>
      </c>
      <c r="G422" s="3" t="s">
        <v>210</v>
      </c>
      <c r="H422">
        <v>-207.41</v>
      </c>
    </row>
    <row r="423" spans="1:8" x14ac:dyDescent="0.35">
      <c r="A423" t="s">
        <v>848</v>
      </c>
      <c r="B423" s="3" t="s">
        <v>86</v>
      </c>
      <c r="C423" s="3" t="s">
        <v>13</v>
      </c>
      <c r="D423" s="3">
        <v>40716</v>
      </c>
      <c r="E423" s="6"/>
      <c r="F423" s="9">
        <v>42467</v>
      </c>
      <c r="G423" s="3" t="s">
        <v>210</v>
      </c>
      <c r="H423">
        <v>-227.85</v>
      </c>
    </row>
    <row r="424" spans="1:8" x14ac:dyDescent="0.35">
      <c r="A424" t="s">
        <v>848</v>
      </c>
      <c r="B424" s="3" t="s">
        <v>85</v>
      </c>
      <c r="C424" s="3" t="s">
        <v>13</v>
      </c>
      <c r="D424" s="3">
        <v>40716</v>
      </c>
      <c r="E424" s="6"/>
      <c r="F424" s="9">
        <v>42467</v>
      </c>
      <c r="G424" s="3" t="s">
        <v>210</v>
      </c>
      <c r="H424">
        <v>-222.7</v>
      </c>
    </row>
    <row r="425" spans="1:8" x14ac:dyDescent="0.35">
      <c r="A425" t="s">
        <v>848</v>
      </c>
      <c r="B425" s="3" t="s">
        <v>84</v>
      </c>
      <c r="C425" s="3" t="s">
        <v>13</v>
      </c>
      <c r="D425" s="3">
        <v>40716</v>
      </c>
      <c r="E425" s="6"/>
      <c r="F425" s="9">
        <v>42467</v>
      </c>
      <c r="G425" s="3" t="s">
        <v>210</v>
      </c>
      <c r="H425">
        <v>-225.04</v>
      </c>
    </row>
    <row r="426" spans="1:8" x14ac:dyDescent="0.35">
      <c r="A426" t="s">
        <v>848</v>
      </c>
      <c r="B426" s="3" t="s">
        <v>82</v>
      </c>
      <c r="C426" s="3" t="s">
        <v>13</v>
      </c>
      <c r="D426" s="3">
        <v>40716</v>
      </c>
      <c r="E426" s="6"/>
      <c r="F426" s="9">
        <v>42467</v>
      </c>
      <c r="G426" s="3" t="s">
        <v>210</v>
      </c>
      <c r="H426">
        <v>-217.98</v>
      </c>
    </row>
    <row r="427" spans="1:8" x14ac:dyDescent="0.35">
      <c r="A427" t="s">
        <v>848</v>
      </c>
      <c r="B427" t="s">
        <v>81</v>
      </c>
      <c r="C427" t="s">
        <v>13</v>
      </c>
      <c r="D427">
        <v>40716</v>
      </c>
      <c r="E427" s="4"/>
      <c r="F427" s="7">
        <v>42467</v>
      </c>
      <c r="G427" t="s">
        <v>210</v>
      </c>
      <c r="H427">
        <v>-224.23</v>
      </c>
    </row>
    <row r="428" spans="1:8" x14ac:dyDescent="0.35">
      <c r="A428" t="s">
        <v>848</v>
      </c>
      <c r="B428" t="s">
        <v>67</v>
      </c>
      <c r="C428" t="s">
        <v>13</v>
      </c>
      <c r="D428">
        <v>40716</v>
      </c>
      <c r="E428" s="4"/>
      <c r="F428" s="7">
        <v>42467</v>
      </c>
      <c r="G428" t="s">
        <v>210</v>
      </c>
      <c r="H428">
        <v>-216.36</v>
      </c>
    </row>
    <row r="429" spans="1:8" x14ac:dyDescent="0.35">
      <c r="A429" t="s">
        <v>848</v>
      </c>
      <c r="B429" s="3" t="s">
        <v>83</v>
      </c>
      <c r="C429" s="3" t="s">
        <v>13</v>
      </c>
      <c r="D429" s="3">
        <v>40716</v>
      </c>
      <c r="E429" s="6"/>
      <c r="F429" s="9">
        <v>42467</v>
      </c>
      <c r="G429" s="3" t="s">
        <v>210</v>
      </c>
      <c r="H429">
        <v>-190.73</v>
      </c>
    </row>
    <row r="430" spans="1:8" x14ac:dyDescent="0.35">
      <c r="A430" t="s">
        <v>848</v>
      </c>
      <c r="B430" t="s">
        <v>80</v>
      </c>
      <c r="C430" t="s">
        <v>13</v>
      </c>
      <c r="D430">
        <v>40716</v>
      </c>
      <c r="E430" s="4"/>
      <c r="F430" s="7">
        <v>42467</v>
      </c>
      <c r="G430" t="s">
        <v>210</v>
      </c>
      <c r="H430">
        <v>-215.77</v>
      </c>
    </row>
    <row r="431" spans="1:8" x14ac:dyDescent="0.35">
      <c r="A431" t="s">
        <v>848</v>
      </c>
      <c r="B431" t="s">
        <v>79</v>
      </c>
      <c r="C431" t="s">
        <v>13</v>
      </c>
      <c r="D431">
        <v>40716</v>
      </c>
      <c r="E431" s="4"/>
      <c r="F431" s="7">
        <v>42467</v>
      </c>
      <c r="G431" t="s">
        <v>210</v>
      </c>
      <c r="H431">
        <v>-201.9</v>
      </c>
    </row>
    <row r="432" spans="1:8" x14ac:dyDescent="0.35">
      <c r="A432" t="s">
        <v>848</v>
      </c>
      <c r="B432" s="2" t="s">
        <v>59</v>
      </c>
      <c r="C432" s="2" t="s">
        <v>13</v>
      </c>
      <c r="D432" s="2">
        <v>40716</v>
      </c>
      <c r="E432" s="5"/>
      <c r="F432" s="8">
        <v>42467</v>
      </c>
      <c r="G432" s="2" t="s">
        <v>210</v>
      </c>
      <c r="H432">
        <v>-214.29</v>
      </c>
    </row>
    <row r="433" spans="1:8" x14ac:dyDescent="0.35">
      <c r="A433" t="s">
        <v>848</v>
      </c>
      <c r="B433" t="s">
        <v>74</v>
      </c>
      <c r="C433" t="s">
        <v>13</v>
      </c>
      <c r="D433">
        <v>40716</v>
      </c>
      <c r="E433" s="4"/>
      <c r="F433" s="7">
        <v>42467</v>
      </c>
      <c r="G433" t="s">
        <v>210</v>
      </c>
      <c r="H433">
        <v>-224.99</v>
      </c>
    </row>
    <row r="434" spans="1:8" x14ac:dyDescent="0.35">
      <c r="A434" t="s">
        <v>848</v>
      </c>
      <c r="B434" t="s">
        <v>45</v>
      </c>
      <c r="C434" t="s">
        <v>13</v>
      </c>
      <c r="D434">
        <v>40716</v>
      </c>
      <c r="E434" s="4"/>
      <c r="F434" s="7">
        <v>42467</v>
      </c>
      <c r="G434" t="s">
        <v>210</v>
      </c>
      <c r="H434">
        <v>-222.8</v>
      </c>
    </row>
    <row r="435" spans="1:8" x14ac:dyDescent="0.35">
      <c r="A435" t="s">
        <v>848</v>
      </c>
      <c r="B435" t="s">
        <v>75</v>
      </c>
      <c r="C435" t="s">
        <v>13</v>
      </c>
      <c r="D435">
        <v>40716</v>
      </c>
      <c r="E435" s="4"/>
      <c r="F435" s="7">
        <v>42467</v>
      </c>
      <c r="G435" t="s">
        <v>210</v>
      </c>
      <c r="H435">
        <v>-218.68</v>
      </c>
    </row>
    <row r="436" spans="1:8" x14ac:dyDescent="0.35">
      <c r="A436" t="s">
        <v>848</v>
      </c>
      <c r="B436" t="s">
        <v>78</v>
      </c>
      <c r="C436" t="s">
        <v>13</v>
      </c>
      <c r="D436">
        <v>40716</v>
      </c>
      <c r="E436" s="4"/>
      <c r="F436" s="7">
        <v>42467</v>
      </c>
      <c r="G436" t="s">
        <v>210</v>
      </c>
      <c r="H436">
        <v>-221.92</v>
      </c>
    </row>
    <row r="437" spans="1:8" x14ac:dyDescent="0.35">
      <c r="A437" t="s">
        <v>848</v>
      </c>
      <c r="B437" t="s">
        <v>76</v>
      </c>
      <c r="C437" t="s">
        <v>13</v>
      </c>
      <c r="D437">
        <v>40716</v>
      </c>
      <c r="E437" s="4"/>
      <c r="F437" s="7">
        <v>42467</v>
      </c>
      <c r="G437" t="s">
        <v>210</v>
      </c>
      <c r="H437">
        <v>-218.4</v>
      </c>
    </row>
    <row r="438" spans="1:8" x14ac:dyDescent="0.35">
      <c r="A438" t="s">
        <v>848</v>
      </c>
      <c r="B438" s="2" t="s">
        <v>61</v>
      </c>
      <c r="C438" s="2" t="s">
        <v>13</v>
      </c>
      <c r="D438" s="2">
        <v>40716</v>
      </c>
      <c r="E438" s="5"/>
      <c r="F438" s="8">
        <v>42467</v>
      </c>
      <c r="G438" s="2" t="s">
        <v>210</v>
      </c>
      <c r="H438">
        <v>-209.58</v>
      </c>
    </row>
    <row r="439" spans="1:8" x14ac:dyDescent="0.35">
      <c r="A439" t="s">
        <v>848</v>
      </c>
      <c r="B439" t="s">
        <v>77</v>
      </c>
      <c r="C439" t="s">
        <v>13</v>
      </c>
      <c r="D439">
        <v>40716</v>
      </c>
      <c r="E439" s="4"/>
      <c r="F439" s="7">
        <v>42467</v>
      </c>
      <c r="G439" t="s">
        <v>210</v>
      </c>
      <c r="H439">
        <v>-226.54</v>
      </c>
    </row>
    <row r="440" spans="1:8" x14ac:dyDescent="0.35">
      <c r="A440" t="s">
        <v>845</v>
      </c>
      <c r="B440" t="s">
        <v>64</v>
      </c>
      <c r="C440" t="s">
        <v>12</v>
      </c>
      <c r="D440">
        <v>22115</v>
      </c>
      <c r="E440" s="4"/>
      <c r="F440" s="7">
        <v>42475</v>
      </c>
      <c r="G440" t="s">
        <v>102</v>
      </c>
      <c r="H440">
        <v>0</v>
      </c>
    </row>
    <row r="441" spans="1:8" x14ac:dyDescent="0.35">
      <c r="A441" t="s">
        <v>845</v>
      </c>
      <c r="B441" t="s">
        <v>64</v>
      </c>
      <c r="C441" t="s">
        <v>12</v>
      </c>
      <c r="D441">
        <v>52815</v>
      </c>
      <c r="E441" s="4"/>
      <c r="F441" s="7">
        <v>42475</v>
      </c>
      <c r="G441" t="s">
        <v>102</v>
      </c>
      <c r="H441">
        <v>2.4500000000000002</v>
      </c>
    </row>
    <row r="442" spans="1:8" x14ac:dyDescent="0.35">
      <c r="A442" t="s">
        <v>845</v>
      </c>
      <c r="B442" t="s">
        <v>64</v>
      </c>
      <c r="C442" t="s">
        <v>12</v>
      </c>
      <c r="D442">
        <v>112414</v>
      </c>
      <c r="E442" s="4"/>
      <c r="F442" s="7">
        <v>42475</v>
      </c>
      <c r="G442" t="s">
        <v>102</v>
      </c>
      <c r="H442">
        <v>0</v>
      </c>
    </row>
    <row r="443" spans="1:8" x14ac:dyDescent="0.35">
      <c r="A443" t="s">
        <v>846</v>
      </c>
      <c r="E443" s="4"/>
      <c r="F443" s="7">
        <v>42480</v>
      </c>
      <c r="G443" t="s">
        <v>100</v>
      </c>
      <c r="H443">
        <v>112.2</v>
      </c>
    </row>
    <row r="444" spans="1:8" x14ac:dyDescent="0.35">
      <c r="A444" t="s">
        <v>842</v>
      </c>
      <c r="B444" t="s">
        <v>92</v>
      </c>
      <c r="C444" t="s">
        <v>13</v>
      </c>
      <c r="D444">
        <v>40716</v>
      </c>
      <c r="E444" s="4"/>
      <c r="F444" s="7">
        <v>42480</v>
      </c>
      <c r="G444" t="s">
        <v>210</v>
      </c>
      <c r="H444">
        <v>1.37</v>
      </c>
    </row>
    <row r="445" spans="1:8" x14ac:dyDescent="0.35">
      <c r="A445" t="s">
        <v>845</v>
      </c>
      <c r="B445" t="s">
        <v>30</v>
      </c>
      <c r="C445" t="s">
        <v>12</v>
      </c>
      <c r="D445">
        <v>22115</v>
      </c>
      <c r="E445" s="4"/>
      <c r="F445" s="7">
        <v>42487</v>
      </c>
      <c r="G445" t="s">
        <v>102</v>
      </c>
      <c r="H445">
        <v>0</v>
      </c>
    </row>
    <row r="446" spans="1:8" x14ac:dyDescent="0.35">
      <c r="A446" t="s">
        <v>845</v>
      </c>
      <c r="B446" t="s">
        <v>35</v>
      </c>
      <c r="C446" t="s">
        <v>12</v>
      </c>
      <c r="D446">
        <v>22115</v>
      </c>
      <c r="E446" s="4"/>
      <c r="F446" s="7">
        <v>42487</v>
      </c>
      <c r="G446" t="s">
        <v>102</v>
      </c>
      <c r="H446">
        <v>0</v>
      </c>
    </row>
    <row r="447" spans="1:8" x14ac:dyDescent="0.35">
      <c r="A447" t="s">
        <v>845</v>
      </c>
      <c r="B447" t="s">
        <v>30</v>
      </c>
      <c r="C447" t="s">
        <v>12</v>
      </c>
      <c r="D447">
        <v>52815</v>
      </c>
      <c r="E447" s="4"/>
      <c r="F447" s="7">
        <v>42487</v>
      </c>
      <c r="G447" t="s">
        <v>102</v>
      </c>
      <c r="H447">
        <v>2.99</v>
      </c>
    </row>
    <row r="448" spans="1:8" x14ac:dyDescent="0.35">
      <c r="A448" t="s">
        <v>845</v>
      </c>
      <c r="B448" t="s">
        <v>35</v>
      </c>
      <c r="C448" t="s">
        <v>12</v>
      </c>
      <c r="D448">
        <v>52815</v>
      </c>
      <c r="E448" s="4"/>
      <c r="F448" s="7">
        <v>42487</v>
      </c>
      <c r="G448" t="s">
        <v>102</v>
      </c>
      <c r="H448">
        <v>1.1599999999999999</v>
      </c>
    </row>
    <row r="449" spans="1:8" x14ac:dyDescent="0.35">
      <c r="A449" t="s">
        <v>845</v>
      </c>
      <c r="B449" t="s">
        <v>30</v>
      </c>
      <c r="C449" t="s">
        <v>12</v>
      </c>
      <c r="D449">
        <v>112414</v>
      </c>
      <c r="E449" s="4"/>
      <c r="F449" s="7">
        <v>42487</v>
      </c>
      <c r="G449" t="s">
        <v>102</v>
      </c>
      <c r="H449">
        <v>0</v>
      </c>
    </row>
    <row r="450" spans="1:8" x14ac:dyDescent="0.35">
      <c r="A450" t="s">
        <v>845</v>
      </c>
      <c r="B450" t="s">
        <v>35</v>
      </c>
      <c r="C450" t="s">
        <v>12</v>
      </c>
      <c r="D450">
        <v>112414</v>
      </c>
      <c r="E450" s="4"/>
      <c r="F450" s="7">
        <v>42487</v>
      </c>
      <c r="G450" t="s">
        <v>102</v>
      </c>
      <c r="H450">
        <v>0</v>
      </c>
    </row>
    <row r="451" spans="1:8" x14ac:dyDescent="0.35">
      <c r="A451" t="s">
        <v>845</v>
      </c>
      <c r="B451" t="s">
        <v>90</v>
      </c>
      <c r="C451" t="s">
        <v>13</v>
      </c>
      <c r="D451">
        <v>40716</v>
      </c>
      <c r="E451" s="4"/>
      <c r="F451" s="7">
        <v>42487</v>
      </c>
      <c r="G451" t="s">
        <v>210</v>
      </c>
      <c r="H451">
        <v>1.75</v>
      </c>
    </row>
    <row r="452" spans="1:8" x14ac:dyDescent="0.35">
      <c r="A452" t="s">
        <v>845</v>
      </c>
      <c r="B452" t="s">
        <v>95</v>
      </c>
      <c r="C452" t="s">
        <v>13</v>
      </c>
      <c r="D452">
        <v>40716</v>
      </c>
      <c r="E452" s="4"/>
      <c r="F452" s="7">
        <v>42502</v>
      </c>
      <c r="G452" t="s">
        <v>210</v>
      </c>
      <c r="H452">
        <v>1.1399999999999999</v>
      </c>
    </row>
    <row r="453" spans="1:8" x14ac:dyDescent="0.35">
      <c r="A453" t="s">
        <v>845</v>
      </c>
      <c r="B453" t="s">
        <v>89</v>
      </c>
      <c r="C453" t="s">
        <v>13</v>
      </c>
      <c r="D453">
        <v>40716</v>
      </c>
      <c r="E453" s="4"/>
      <c r="F453" s="7">
        <v>42503</v>
      </c>
      <c r="G453" t="s">
        <v>210</v>
      </c>
      <c r="H453">
        <v>1.76</v>
      </c>
    </row>
    <row r="454" spans="1:8" x14ac:dyDescent="0.35">
      <c r="A454" t="s">
        <v>845</v>
      </c>
      <c r="B454" t="s">
        <v>79</v>
      </c>
      <c r="C454" t="s">
        <v>13</v>
      </c>
      <c r="D454">
        <v>40716</v>
      </c>
      <c r="E454" s="4"/>
      <c r="F454" s="7">
        <v>42510</v>
      </c>
      <c r="G454" t="s">
        <v>210</v>
      </c>
      <c r="H454">
        <v>0.36</v>
      </c>
    </row>
    <row r="455" spans="1:8" x14ac:dyDescent="0.35">
      <c r="A455" t="s">
        <v>842</v>
      </c>
      <c r="B455" t="s">
        <v>57</v>
      </c>
      <c r="C455" t="s">
        <v>12</v>
      </c>
      <c r="D455">
        <v>22115</v>
      </c>
      <c r="E455" s="4"/>
      <c r="F455" s="7">
        <v>42510</v>
      </c>
      <c r="G455" t="s">
        <v>102</v>
      </c>
      <c r="H455">
        <v>0</v>
      </c>
    </row>
    <row r="456" spans="1:8" x14ac:dyDescent="0.35">
      <c r="A456" t="s">
        <v>842</v>
      </c>
      <c r="B456" t="s">
        <v>57</v>
      </c>
      <c r="C456" t="s">
        <v>12</v>
      </c>
      <c r="D456">
        <v>52815</v>
      </c>
      <c r="E456" s="4"/>
      <c r="F456" s="7">
        <v>42510</v>
      </c>
      <c r="G456" t="s">
        <v>102</v>
      </c>
      <c r="H456">
        <v>4.78</v>
      </c>
    </row>
    <row r="457" spans="1:8" x14ac:dyDescent="0.35">
      <c r="A457" t="s">
        <v>842</v>
      </c>
      <c r="B457" t="s">
        <v>57</v>
      </c>
      <c r="C457" t="s">
        <v>12</v>
      </c>
      <c r="D457">
        <v>112414</v>
      </c>
      <c r="E457" s="4"/>
      <c r="F457" s="7">
        <v>42510</v>
      </c>
      <c r="G457" t="s">
        <v>102</v>
      </c>
      <c r="H457">
        <v>0</v>
      </c>
    </row>
    <row r="458" spans="1:8" x14ac:dyDescent="0.35">
      <c r="A458" t="s">
        <v>844</v>
      </c>
      <c r="B458" t="s">
        <v>63</v>
      </c>
      <c r="C458" t="s">
        <v>12</v>
      </c>
      <c r="D458">
        <v>52815</v>
      </c>
      <c r="E458" s="4"/>
      <c r="F458" s="7">
        <v>42517</v>
      </c>
      <c r="G458" t="s">
        <v>102</v>
      </c>
      <c r="H458">
        <v>2.3199999999999998</v>
      </c>
    </row>
    <row r="459" spans="1:8" x14ac:dyDescent="0.35">
      <c r="A459" t="s">
        <v>845</v>
      </c>
      <c r="B459" t="s">
        <v>63</v>
      </c>
      <c r="C459" t="s">
        <v>12</v>
      </c>
      <c r="D459">
        <v>22115</v>
      </c>
      <c r="E459" s="4"/>
      <c r="F459" s="7">
        <v>42517</v>
      </c>
      <c r="G459" t="s">
        <v>102</v>
      </c>
      <c r="H459">
        <v>0</v>
      </c>
    </row>
    <row r="460" spans="1:8" x14ac:dyDescent="0.35">
      <c r="A460" t="s">
        <v>845</v>
      </c>
      <c r="B460" t="s">
        <v>63</v>
      </c>
      <c r="C460" t="s">
        <v>12</v>
      </c>
      <c r="D460">
        <v>52815</v>
      </c>
      <c r="E460" s="4"/>
      <c r="F460" s="7">
        <v>42517</v>
      </c>
      <c r="G460" t="s">
        <v>102</v>
      </c>
      <c r="H460">
        <v>3.21</v>
      </c>
    </row>
    <row r="461" spans="1:8" x14ac:dyDescent="0.35">
      <c r="A461" t="s">
        <v>845</v>
      </c>
      <c r="B461" t="s">
        <v>63</v>
      </c>
      <c r="C461" t="s">
        <v>12</v>
      </c>
      <c r="D461">
        <v>112414</v>
      </c>
      <c r="E461" s="4"/>
      <c r="F461" s="7">
        <v>42517</v>
      </c>
      <c r="G461" t="s">
        <v>102</v>
      </c>
      <c r="H461">
        <v>0</v>
      </c>
    </row>
    <row r="462" spans="1:8" x14ac:dyDescent="0.35">
      <c r="A462" t="s">
        <v>845</v>
      </c>
      <c r="B462" t="s">
        <v>93</v>
      </c>
      <c r="C462" t="s">
        <v>13</v>
      </c>
      <c r="D462">
        <v>40716</v>
      </c>
      <c r="E462" s="4"/>
      <c r="F462" s="7">
        <v>42524</v>
      </c>
      <c r="G462" t="s">
        <v>210</v>
      </c>
      <c r="H462">
        <v>1.76</v>
      </c>
    </row>
    <row r="463" spans="1:8" x14ac:dyDescent="0.35">
      <c r="A463" t="s">
        <v>845</v>
      </c>
      <c r="B463" t="s">
        <v>32</v>
      </c>
      <c r="C463" t="s">
        <v>12</v>
      </c>
      <c r="D463">
        <v>22115</v>
      </c>
      <c r="E463" s="4"/>
      <c r="F463" s="7">
        <v>42527</v>
      </c>
      <c r="G463" t="s">
        <v>102</v>
      </c>
      <c r="H463">
        <v>0</v>
      </c>
    </row>
    <row r="464" spans="1:8" x14ac:dyDescent="0.35">
      <c r="A464" t="s">
        <v>845</v>
      </c>
      <c r="B464" t="s">
        <v>32</v>
      </c>
      <c r="C464" t="s">
        <v>12</v>
      </c>
      <c r="D464">
        <v>52815</v>
      </c>
      <c r="E464" s="4"/>
      <c r="F464" s="7">
        <v>42527</v>
      </c>
      <c r="G464" t="s">
        <v>102</v>
      </c>
      <c r="H464">
        <v>1.57</v>
      </c>
    </row>
    <row r="465" spans="1:8" x14ac:dyDescent="0.35">
      <c r="A465" t="s">
        <v>845</v>
      </c>
      <c r="B465" t="s">
        <v>32</v>
      </c>
      <c r="C465" t="s">
        <v>12</v>
      </c>
      <c r="D465">
        <v>112414</v>
      </c>
      <c r="E465" s="4"/>
      <c r="F465" s="7">
        <v>42527</v>
      </c>
      <c r="G465" t="s">
        <v>102</v>
      </c>
      <c r="H465">
        <v>0</v>
      </c>
    </row>
    <row r="466" spans="1:8" x14ac:dyDescent="0.35">
      <c r="A466" t="s">
        <v>845</v>
      </c>
      <c r="B466" t="s">
        <v>84</v>
      </c>
      <c r="C466" t="s">
        <v>13</v>
      </c>
      <c r="D466">
        <v>40716</v>
      </c>
      <c r="E466" s="4"/>
      <c r="F466" s="7">
        <v>42529</v>
      </c>
      <c r="G466" t="s">
        <v>210</v>
      </c>
      <c r="H466">
        <v>0.87</v>
      </c>
    </row>
    <row r="467" spans="1:8" x14ac:dyDescent="0.35">
      <c r="A467" t="s">
        <v>845</v>
      </c>
      <c r="B467" t="s">
        <v>36</v>
      </c>
      <c r="C467" t="s">
        <v>12</v>
      </c>
      <c r="D467">
        <v>22115</v>
      </c>
      <c r="E467" s="4"/>
      <c r="F467" s="7">
        <v>42530</v>
      </c>
      <c r="G467" t="s">
        <v>102</v>
      </c>
      <c r="H467">
        <v>0</v>
      </c>
    </row>
    <row r="468" spans="1:8" x14ac:dyDescent="0.35">
      <c r="A468" t="s">
        <v>845</v>
      </c>
      <c r="B468" t="s">
        <v>36</v>
      </c>
      <c r="C468" t="s">
        <v>12</v>
      </c>
      <c r="D468">
        <v>52815</v>
      </c>
      <c r="E468" s="4"/>
      <c r="F468" s="7">
        <v>42530</v>
      </c>
      <c r="G468" t="s">
        <v>102</v>
      </c>
      <c r="H468">
        <v>3.08</v>
      </c>
    </row>
    <row r="469" spans="1:8" x14ac:dyDescent="0.35">
      <c r="A469" t="s">
        <v>845</v>
      </c>
      <c r="B469" t="s">
        <v>36</v>
      </c>
      <c r="C469" t="s">
        <v>12</v>
      </c>
      <c r="D469">
        <v>112414</v>
      </c>
      <c r="E469" s="4"/>
      <c r="F469" s="7">
        <v>42530</v>
      </c>
      <c r="G469" t="s">
        <v>102</v>
      </c>
      <c r="H469">
        <v>0</v>
      </c>
    </row>
    <row r="470" spans="1:8" x14ac:dyDescent="0.35">
      <c r="A470" t="s">
        <v>845</v>
      </c>
      <c r="B470" t="s">
        <v>41</v>
      </c>
      <c r="C470" t="s">
        <v>12</v>
      </c>
      <c r="D470">
        <v>22115</v>
      </c>
      <c r="E470" s="4"/>
      <c r="F470" s="7">
        <v>42534</v>
      </c>
      <c r="G470" t="s">
        <v>102</v>
      </c>
      <c r="H470">
        <v>0</v>
      </c>
    </row>
    <row r="471" spans="1:8" x14ac:dyDescent="0.35">
      <c r="A471" t="s">
        <v>845</v>
      </c>
      <c r="B471" t="s">
        <v>41</v>
      </c>
      <c r="C471" t="s">
        <v>12</v>
      </c>
      <c r="D471">
        <v>52815</v>
      </c>
      <c r="E471" s="4"/>
      <c r="F471" s="7">
        <v>42534</v>
      </c>
      <c r="G471" t="s">
        <v>102</v>
      </c>
      <c r="H471">
        <v>2.4700000000000002</v>
      </c>
    </row>
    <row r="472" spans="1:8" x14ac:dyDescent="0.35">
      <c r="A472" t="s">
        <v>845</v>
      </c>
      <c r="B472" t="s">
        <v>41</v>
      </c>
      <c r="C472" t="s">
        <v>12</v>
      </c>
      <c r="D472">
        <v>112414</v>
      </c>
      <c r="E472" s="4"/>
      <c r="F472" s="7">
        <v>42534</v>
      </c>
      <c r="G472" t="s">
        <v>102</v>
      </c>
      <c r="H472">
        <v>0</v>
      </c>
    </row>
    <row r="473" spans="1:8" x14ac:dyDescent="0.35">
      <c r="A473" t="s">
        <v>845</v>
      </c>
      <c r="B473" t="s">
        <v>76</v>
      </c>
      <c r="C473" t="s">
        <v>13</v>
      </c>
      <c r="D473">
        <v>40716</v>
      </c>
      <c r="E473" s="4"/>
      <c r="F473" s="7">
        <v>42536</v>
      </c>
      <c r="G473" t="s">
        <v>210</v>
      </c>
      <c r="H473">
        <v>2.85</v>
      </c>
    </row>
    <row r="474" spans="1:8" x14ac:dyDescent="0.35">
      <c r="A474" t="s">
        <v>845</v>
      </c>
      <c r="B474" t="s">
        <v>61</v>
      </c>
      <c r="C474" t="s">
        <v>13</v>
      </c>
      <c r="D474">
        <v>40716</v>
      </c>
      <c r="E474" s="4"/>
      <c r="F474" s="7">
        <v>42537</v>
      </c>
      <c r="G474" t="s">
        <v>210</v>
      </c>
      <c r="H474">
        <v>1.4</v>
      </c>
    </row>
    <row r="475" spans="1:8" x14ac:dyDescent="0.35">
      <c r="A475" t="s">
        <v>845</v>
      </c>
      <c r="B475" t="s">
        <v>34</v>
      </c>
      <c r="C475" t="s">
        <v>12</v>
      </c>
      <c r="D475">
        <v>22115</v>
      </c>
      <c r="E475" s="4"/>
      <c r="F475" s="7">
        <v>42542</v>
      </c>
      <c r="G475" t="s">
        <v>102</v>
      </c>
      <c r="H475">
        <v>0</v>
      </c>
    </row>
    <row r="476" spans="1:8" x14ac:dyDescent="0.35">
      <c r="A476" t="s">
        <v>845</v>
      </c>
      <c r="B476" t="s">
        <v>34</v>
      </c>
      <c r="C476" t="s">
        <v>12</v>
      </c>
      <c r="D476">
        <v>52815</v>
      </c>
      <c r="E476" s="4"/>
      <c r="F476" s="7">
        <v>42542</v>
      </c>
      <c r="G476" t="s">
        <v>102</v>
      </c>
      <c r="H476">
        <v>3.1</v>
      </c>
    </row>
    <row r="477" spans="1:8" x14ac:dyDescent="0.35">
      <c r="A477" t="s">
        <v>845</v>
      </c>
      <c r="B477" t="s">
        <v>34</v>
      </c>
      <c r="C477" t="s">
        <v>12</v>
      </c>
      <c r="D477">
        <v>112414</v>
      </c>
      <c r="E477" s="4"/>
      <c r="F477" s="7">
        <v>42542</v>
      </c>
      <c r="G477" t="s">
        <v>102</v>
      </c>
      <c r="H477">
        <v>0</v>
      </c>
    </row>
    <row r="478" spans="1:8" x14ac:dyDescent="0.35">
      <c r="A478" t="s">
        <v>845</v>
      </c>
      <c r="B478" t="s">
        <v>81</v>
      </c>
      <c r="C478" t="s">
        <v>13</v>
      </c>
      <c r="D478">
        <v>40716</v>
      </c>
      <c r="E478" s="4"/>
      <c r="F478" s="7">
        <v>42542</v>
      </c>
      <c r="G478" t="s">
        <v>210</v>
      </c>
      <c r="H478">
        <v>2.04</v>
      </c>
    </row>
    <row r="479" spans="1:8" x14ac:dyDescent="0.35">
      <c r="A479" t="s">
        <v>845</v>
      </c>
      <c r="B479" t="s">
        <v>65</v>
      </c>
      <c r="C479" t="s">
        <v>12</v>
      </c>
      <c r="D479">
        <v>22115</v>
      </c>
      <c r="E479" s="4"/>
      <c r="F479" s="7">
        <v>42550</v>
      </c>
      <c r="G479" t="s">
        <v>102</v>
      </c>
      <c r="H479">
        <v>0</v>
      </c>
    </row>
    <row r="480" spans="1:8" x14ac:dyDescent="0.35">
      <c r="A480" t="s">
        <v>845</v>
      </c>
      <c r="B480" t="s">
        <v>65</v>
      </c>
      <c r="C480" t="s">
        <v>12</v>
      </c>
      <c r="D480">
        <v>52815</v>
      </c>
      <c r="E480" s="4"/>
      <c r="F480" s="7">
        <v>42550</v>
      </c>
      <c r="G480" t="s">
        <v>102</v>
      </c>
      <c r="H480">
        <v>1.41</v>
      </c>
    </row>
    <row r="481" spans="1:8" x14ac:dyDescent="0.35">
      <c r="A481" t="s">
        <v>845</v>
      </c>
      <c r="B481" t="s">
        <v>65</v>
      </c>
      <c r="C481" t="s">
        <v>12</v>
      </c>
      <c r="D481">
        <v>112414</v>
      </c>
      <c r="E481" s="4"/>
      <c r="F481" s="7">
        <v>42550</v>
      </c>
      <c r="G481" t="s">
        <v>102</v>
      </c>
      <c r="H481">
        <v>0</v>
      </c>
    </row>
    <row r="482" spans="1:8" x14ac:dyDescent="0.35">
      <c r="A482" t="s">
        <v>845</v>
      </c>
      <c r="B482" t="s">
        <v>66</v>
      </c>
      <c r="C482" t="s">
        <v>12</v>
      </c>
      <c r="D482">
        <v>22115</v>
      </c>
      <c r="E482" s="4"/>
      <c r="F482" s="7">
        <v>42552</v>
      </c>
      <c r="G482" t="s">
        <v>102</v>
      </c>
      <c r="H482">
        <v>0</v>
      </c>
    </row>
    <row r="483" spans="1:8" x14ac:dyDescent="0.35">
      <c r="A483" t="s">
        <v>845</v>
      </c>
      <c r="B483" t="s">
        <v>51</v>
      </c>
      <c r="C483" t="s">
        <v>12</v>
      </c>
      <c r="D483">
        <v>22115</v>
      </c>
      <c r="E483" s="4"/>
      <c r="F483" s="7">
        <v>42552</v>
      </c>
      <c r="G483" t="s">
        <v>102</v>
      </c>
      <c r="H483">
        <v>0</v>
      </c>
    </row>
    <row r="484" spans="1:8" x14ac:dyDescent="0.35">
      <c r="A484" t="s">
        <v>845</v>
      </c>
      <c r="B484" t="s">
        <v>66</v>
      </c>
      <c r="C484" t="s">
        <v>12</v>
      </c>
      <c r="D484">
        <v>52815</v>
      </c>
      <c r="E484" s="4"/>
      <c r="F484" s="7">
        <v>42552</v>
      </c>
      <c r="G484" t="s">
        <v>102</v>
      </c>
      <c r="H484">
        <v>2.31</v>
      </c>
    </row>
    <row r="485" spans="1:8" x14ac:dyDescent="0.35">
      <c r="A485" t="s">
        <v>845</v>
      </c>
      <c r="B485" t="s">
        <v>51</v>
      </c>
      <c r="C485" t="s">
        <v>12</v>
      </c>
      <c r="D485">
        <v>52815</v>
      </c>
      <c r="E485" s="4"/>
      <c r="F485" s="7">
        <v>42552</v>
      </c>
      <c r="G485" t="s">
        <v>102</v>
      </c>
      <c r="H485">
        <v>2</v>
      </c>
    </row>
    <row r="486" spans="1:8" x14ac:dyDescent="0.35">
      <c r="A486" t="s">
        <v>845</v>
      </c>
      <c r="B486" t="s">
        <v>66</v>
      </c>
      <c r="C486" t="s">
        <v>12</v>
      </c>
      <c r="D486">
        <v>112414</v>
      </c>
      <c r="E486" s="4"/>
      <c r="F486" s="7">
        <v>42552</v>
      </c>
      <c r="G486" t="s">
        <v>102</v>
      </c>
      <c r="H486">
        <v>0</v>
      </c>
    </row>
    <row r="487" spans="1:8" x14ac:dyDescent="0.35">
      <c r="A487" t="s">
        <v>845</v>
      </c>
      <c r="B487" t="s">
        <v>51</v>
      </c>
      <c r="C487" t="s">
        <v>12</v>
      </c>
      <c r="D487">
        <v>112414</v>
      </c>
      <c r="E487" s="4"/>
      <c r="F487" s="7">
        <v>42552</v>
      </c>
      <c r="G487" t="s">
        <v>102</v>
      </c>
      <c r="H487">
        <v>0</v>
      </c>
    </row>
    <row r="488" spans="1:8" x14ac:dyDescent="0.35">
      <c r="A488" t="s">
        <v>845</v>
      </c>
      <c r="B488" t="s">
        <v>88</v>
      </c>
      <c r="C488" t="s">
        <v>13</v>
      </c>
      <c r="D488">
        <v>40716</v>
      </c>
      <c r="E488" s="4"/>
      <c r="F488" s="7">
        <v>42556</v>
      </c>
      <c r="G488" t="s">
        <v>210</v>
      </c>
      <c r="H488">
        <v>1.21</v>
      </c>
    </row>
    <row r="489" spans="1:8" x14ac:dyDescent="0.35">
      <c r="A489" t="s">
        <v>845</v>
      </c>
      <c r="B489" t="s">
        <v>82</v>
      </c>
      <c r="C489" t="s">
        <v>13</v>
      </c>
      <c r="D489">
        <v>40716</v>
      </c>
      <c r="E489" s="4"/>
      <c r="F489" s="7">
        <v>42557</v>
      </c>
      <c r="G489" t="s">
        <v>210</v>
      </c>
      <c r="H489">
        <v>2.23</v>
      </c>
    </row>
    <row r="490" spans="1:8" x14ac:dyDescent="0.35">
      <c r="A490" t="s">
        <v>838</v>
      </c>
      <c r="B490" t="s">
        <v>74</v>
      </c>
      <c r="C490" t="s">
        <v>13</v>
      </c>
      <c r="D490">
        <v>40716</v>
      </c>
      <c r="E490" s="4"/>
      <c r="F490" s="7">
        <v>42559</v>
      </c>
      <c r="G490" t="s">
        <v>210</v>
      </c>
      <c r="H490">
        <v>-0.14000000000000001</v>
      </c>
    </row>
    <row r="491" spans="1:8" x14ac:dyDescent="0.35">
      <c r="A491" t="s">
        <v>845</v>
      </c>
      <c r="B491" t="s">
        <v>74</v>
      </c>
      <c r="C491" t="s">
        <v>13</v>
      </c>
      <c r="D491">
        <v>40716</v>
      </c>
      <c r="E491" s="4"/>
      <c r="F491" s="7">
        <v>42562</v>
      </c>
      <c r="G491" t="s">
        <v>210</v>
      </c>
      <c r="H491">
        <v>0.96</v>
      </c>
    </row>
    <row r="492" spans="1:8" x14ac:dyDescent="0.35">
      <c r="A492" t="s">
        <v>845</v>
      </c>
      <c r="B492" t="s">
        <v>64</v>
      </c>
      <c r="C492" t="s">
        <v>12</v>
      </c>
      <c r="D492">
        <v>22115</v>
      </c>
      <c r="E492" s="4"/>
      <c r="F492" s="7">
        <v>42566</v>
      </c>
      <c r="G492" t="s">
        <v>102</v>
      </c>
      <c r="H492">
        <v>0</v>
      </c>
    </row>
    <row r="493" spans="1:8" x14ac:dyDescent="0.35">
      <c r="A493" t="s">
        <v>845</v>
      </c>
      <c r="B493" t="s">
        <v>64</v>
      </c>
      <c r="C493" t="s">
        <v>12</v>
      </c>
      <c r="D493">
        <v>52815</v>
      </c>
      <c r="E493" s="4"/>
      <c r="F493" s="7">
        <v>42566</v>
      </c>
      <c r="G493" t="s">
        <v>102</v>
      </c>
      <c r="H493">
        <v>2.4500000000000002</v>
      </c>
    </row>
    <row r="494" spans="1:8" x14ac:dyDescent="0.35">
      <c r="A494" t="s">
        <v>845</v>
      </c>
      <c r="B494" t="s">
        <v>64</v>
      </c>
      <c r="C494" t="s">
        <v>12</v>
      </c>
      <c r="D494">
        <v>112414</v>
      </c>
      <c r="E494" s="4"/>
      <c r="F494" s="7">
        <v>42566</v>
      </c>
      <c r="G494" t="s">
        <v>102</v>
      </c>
      <c r="H494">
        <v>0</v>
      </c>
    </row>
    <row r="495" spans="1:8" x14ac:dyDescent="0.35">
      <c r="A495" t="s">
        <v>842</v>
      </c>
      <c r="B495" t="s">
        <v>92</v>
      </c>
      <c r="C495" t="s">
        <v>13</v>
      </c>
      <c r="D495">
        <v>40716</v>
      </c>
      <c r="E495" s="4"/>
      <c r="F495" s="7">
        <v>42571</v>
      </c>
      <c r="G495" t="s">
        <v>210</v>
      </c>
      <c r="H495">
        <v>13.02</v>
      </c>
    </row>
    <row r="496" spans="1:8" x14ac:dyDescent="0.35">
      <c r="A496" t="s">
        <v>845</v>
      </c>
      <c r="B496" t="s">
        <v>30</v>
      </c>
      <c r="C496" t="s">
        <v>12</v>
      </c>
      <c r="D496">
        <v>22115</v>
      </c>
      <c r="E496" s="4"/>
      <c r="F496" s="7">
        <v>42578</v>
      </c>
      <c r="G496" t="s">
        <v>102</v>
      </c>
      <c r="H496">
        <v>0</v>
      </c>
    </row>
    <row r="497" spans="1:8" x14ac:dyDescent="0.35">
      <c r="A497" t="s">
        <v>845</v>
      </c>
      <c r="B497" t="s">
        <v>35</v>
      </c>
      <c r="C497" t="s">
        <v>12</v>
      </c>
      <c r="D497">
        <v>22115</v>
      </c>
      <c r="E497" s="4"/>
      <c r="F497" s="7">
        <v>42578</v>
      </c>
      <c r="G497" t="s">
        <v>102</v>
      </c>
      <c r="H497">
        <v>0</v>
      </c>
    </row>
    <row r="498" spans="1:8" x14ac:dyDescent="0.35">
      <c r="A498" t="s">
        <v>845</v>
      </c>
      <c r="B498" t="s">
        <v>30</v>
      </c>
      <c r="C498" t="s">
        <v>12</v>
      </c>
      <c r="D498">
        <v>52815</v>
      </c>
      <c r="E498" s="4"/>
      <c r="F498" s="7">
        <v>42578</v>
      </c>
      <c r="G498" t="s">
        <v>102</v>
      </c>
      <c r="H498">
        <v>2.99</v>
      </c>
    </row>
    <row r="499" spans="1:8" x14ac:dyDescent="0.35">
      <c r="A499" t="s">
        <v>845</v>
      </c>
      <c r="B499" t="s">
        <v>35</v>
      </c>
      <c r="C499" t="s">
        <v>12</v>
      </c>
      <c r="D499">
        <v>52815</v>
      </c>
      <c r="E499" s="4"/>
      <c r="F499" s="7">
        <v>42578</v>
      </c>
      <c r="G499" t="s">
        <v>102</v>
      </c>
      <c r="H499">
        <v>1.1599999999999999</v>
      </c>
    </row>
    <row r="500" spans="1:8" x14ac:dyDescent="0.35">
      <c r="A500" t="s">
        <v>845</v>
      </c>
      <c r="B500" t="s">
        <v>30</v>
      </c>
      <c r="C500" t="s">
        <v>12</v>
      </c>
      <c r="D500">
        <v>112414</v>
      </c>
      <c r="E500" s="4"/>
      <c r="F500" s="7">
        <v>42578</v>
      </c>
      <c r="G500" t="s">
        <v>102</v>
      </c>
      <c r="H500">
        <v>0</v>
      </c>
    </row>
    <row r="501" spans="1:8" x14ac:dyDescent="0.35">
      <c r="A501" t="s">
        <v>845</v>
      </c>
      <c r="B501" t="s">
        <v>35</v>
      </c>
      <c r="C501" t="s">
        <v>12</v>
      </c>
      <c r="D501">
        <v>112414</v>
      </c>
      <c r="E501" s="4"/>
      <c r="F501" s="7">
        <v>42578</v>
      </c>
      <c r="G501" t="s">
        <v>102</v>
      </c>
      <c r="H501">
        <v>0</v>
      </c>
    </row>
    <row r="502" spans="1:8" x14ac:dyDescent="0.35">
      <c r="A502" t="s">
        <v>845</v>
      </c>
      <c r="B502" t="s">
        <v>90</v>
      </c>
      <c r="C502" t="s">
        <v>13</v>
      </c>
      <c r="D502">
        <v>40716</v>
      </c>
      <c r="E502" s="4"/>
      <c r="F502" s="7">
        <v>42578</v>
      </c>
      <c r="G502" t="s">
        <v>210</v>
      </c>
      <c r="H502">
        <v>1.75</v>
      </c>
    </row>
    <row r="503" spans="1:8" x14ac:dyDescent="0.35">
      <c r="A503" t="s">
        <v>849</v>
      </c>
      <c r="B503" t="s">
        <v>71</v>
      </c>
      <c r="C503" t="s">
        <v>12</v>
      </c>
      <c r="D503">
        <v>52815</v>
      </c>
      <c r="F503" s="7">
        <v>42591</v>
      </c>
      <c r="G503" t="s">
        <v>102</v>
      </c>
      <c r="H503">
        <v>601.66999999999996</v>
      </c>
    </row>
    <row r="504" spans="1:8" x14ac:dyDescent="0.35">
      <c r="A504" t="s">
        <v>845</v>
      </c>
      <c r="B504" t="s">
        <v>95</v>
      </c>
      <c r="C504" t="s">
        <v>13</v>
      </c>
      <c r="D504">
        <v>40716</v>
      </c>
      <c r="E504" s="4"/>
      <c r="F504" s="7">
        <v>42593</v>
      </c>
      <c r="G504" t="s">
        <v>210</v>
      </c>
      <c r="H504">
        <v>1.1399999999999999</v>
      </c>
    </row>
    <row r="505" spans="1:8" x14ac:dyDescent="0.35">
      <c r="A505" t="s">
        <v>842</v>
      </c>
      <c r="B505" t="s">
        <v>57</v>
      </c>
      <c r="C505" t="s">
        <v>12</v>
      </c>
      <c r="D505">
        <v>22115</v>
      </c>
      <c r="E505" s="4"/>
      <c r="F505" s="7">
        <v>42604</v>
      </c>
      <c r="G505" t="s">
        <v>102</v>
      </c>
      <c r="H505">
        <v>0</v>
      </c>
    </row>
    <row r="506" spans="1:8" x14ac:dyDescent="0.35">
      <c r="A506" t="s">
        <v>842</v>
      </c>
      <c r="B506" t="s">
        <v>57</v>
      </c>
      <c r="C506" t="s">
        <v>12</v>
      </c>
      <c r="D506">
        <v>52815</v>
      </c>
      <c r="E506" s="4"/>
      <c r="F506" s="7">
        <v>42604</v>
      </c>
      <c r="G506" t="s">
        <v>102</v>
      </c>
      <c r="H506">
        <v>4.78</v>
      </c>
    </row>
    <row r="507" spans="1:8" x14ac:dyDescent="0.35">
      <c r="A507" t="s">
        <v>842</v>
      </c>
      <c r="B507" t="s">
        <v>57</v>
      </c>
      <c r="C507" t="s">
        <v>12</v>
      </c>
      <c r="D507">
        <v>112414</v>
      </c>
      <c r="E507" s="4"/>
      <c r="F507" s="7">
        <v>42604</v>
      </c>
      <c r="G507" t="s">
        <v>102</v>
      </c>
      <c r="H507">
        <v>0</v>
      </c>
    </row>
    <row r="508" spans="1:8" x14ac:dyDescent="0.35">
      <c r="A508" t="s">
        <v>844</v>
      </c>
      <c r="B508" t="s">
        <v>63</v>
      </c>
      <c r="C508" t="s">
        <v>12</v>
      </c>
      <c r="D508">
        <v>52815</v>
      </c>
      <c r="E508" s="4"/>
      <c r="F508" s="7">
        <v>42608</v>
      </c>
      <c r="G508" t="s">
        <v>102</v>
      </c>
      <c r="H508">
        <v>1.1100000000000001</v>
      </c>
    </row>
    <row r="509" spans="1:8" x14ac:dyDescent="0.35">
      <c r="A509" t="s">
        <v>845</v>
      </c>
      <c r="B509" t="s">
        <v>63</v>
      </c>
      <c r="C509" t="s">
        <v>12</v>
      </c>
      <c r="D509">
        <v>22115</v>
      </c>
      <c r="E509" s="4"/>
      <c r="F509" s="7">
        <v>42608</v>
      </c>
      <c r="G509" t="s">
        <v>102</v>
      </c>
      <c r="H509">
        <v>0</v>
      </c>
    </row>
    <row r="510" spans="1:8" x14ac:dyDescent="0.35">
      <c r="A510" t="s">
        <v>845</v>
      </c>
      <c r="B510" t="s">
        <v>63</v>
      </c>
      <c r="C510" t="s">
        <v>12</v>
      </c>
      <c r="D510">
        <v>52815</v>
      </c>
      <c r="E510" s="4"/>
      <c r="F510" s="7">
        <v>42608</v>
      </c>
      <c r="G510" t="s">
        <v>102</v>
      </c>
      <c r="H510">
        <v>4.42</v>
      </c>
    </row>
    <row r="511" spans="1:8" x14ac:dyDescent="0.35">
      <c r="A511" t="s">
        <v>845</v>
      </c>
      <c r="B511" t="s">
        <v>63</v>
      </c>
      <c r="C511" t="s">
        <v>12</v>
      </c>
      <c r="D511">
        <v>112414</v>
      </c>
      <c r="E511" s="4"/>
      <c r="F511" s="7">
        <v>42608</v>
      </c>
      <c r="G511" t="s">
        <v>102</v>
      </c>
      <c r="H511">
        <v>0</v>
      </c>
    </row>
    <row r="512" spans="1:8" x14ac:dyDescent="0.35">
      <c r="A512" t="s">
        <v>845</v>
      </c>
      <c r="B512" t="s">
        <v>79</v>
      </c>
      <c r="C512" t="s">
        <v>13</v>
      </c>
      <c r="D512">
        <v>40716</v>
      </c>
      <c r="E512" s="4"/>
      <c r="F512" s="7">
        <v>42608</v>
      </c>
      <c r="G512" t="s">
        <v>210</v>
      </c>
      <c r="H512">
        <v>0.42</v>
      </c>
    </row>
    <row r="513" spans="1:8" x14ac:dyDescent="0.35">
      <c r="A513" t="s">
        <v>845</v>
      </c>
      <c r="B513" t="s">
        <v>32</v>
      </c>
      <c r="C513" t="s">
        <v>12</v>
      </c>
      <c r="D513">
        <v>22115</v>
      </c>
      <c r="E513" s="4"/>
      <c r="F513" s="7">
        <v>42619</v>
      </c>
      <c r="G513" t="s">
        <v>102</v>
      </c>
      <c r="H513">
        <v>0</v>
      </c>
    </row>
    <row r="514" spans="1:8" x14ac:dyDescent="0.35">
      <c r="A514" t="s">
        <v>845</v>
      </c>
      <c r="B514" t="s">
        <v>32</v>
      </c>
      <c r="C514" t="s">
        <v>12</v>
      </c>
      <c r="D514">
        <v>52815</v>
      </c>
      <c r="E514" s="4"/>
      <c r="F514" s="7">
        <v>42619</v>
      </c>
      <c r="G514" t="s">
        <v>102</v>
      </c>
      <c r="H514">
        <v>1.57</v>
      </c>
    </row>
    <row r="515" spans="1:8" x14ac:dyDescent="0.35">
      <c r="A515" t="s">
        <v>845</v>
      </c>
      <c r="B515" t="s">
        <v>32</v>
      </c>
      <c r="C515" t="s">
        <v>12</v>
      </c>
      <c r="D515">
        <v>112414</v>
      </c>
      <c r="E515" s="4"/>
      <c r="F515" s="7">
        <v>42619</v>
      </c>
      <c r="G515" t="s">
        <v>102</v>
      </c>
      <c r="H515">
        <v>0</v>
      </c>
    </row>
    <row r="516" spans="1:8" x14ac:dyDescent="0.35">
      <c r="A516" t="s">
        <v>845</v>
      </c>
      <c r="B516" t="s">
        <v>93</v>
      </c>
      <c r="C516" t="s">
        <v>13</v>
      </c>
      <c r="D516">
        <v>40716</v>
      </c>
      <c r="E516" s="4"/>
      <c r="F516" s="7">
        <v>42619</v>
      </c>
      <c r="G516" t="s">
        <v>210</v>
      </c>
      <c r="H516">
        <v>1.76</v>
      </c>
    </row>
    <row r="517" spans="1:8" x14ac:dyDescent="0.35">
      <c r="A517" t="s">
        <v>845</v>
      </c>
      <c r="B517" t="s">
        <v>36</v>
      </c>
      <c r="C517" t="s">
        <v>12</v>
      </c>
      <c r="D517">
        <v>22115</v>
      </c>
      <c r="E517" s="4"/>
      <c r="F517" s="7">
        <v>42620</v>
      </c>
      <c r="G517" t="s">
        <v>102</v>
      </c>
      <c r="H517">
        <v>0</v>
      </c>
    </row>
    <row r="518" spans="1:8" x14ac:dyDescent="0.35">
      <c r="A518" t="s">
        <v>845</v>
      </c>
      <c r="B518" t="s">
        <v>36</v>
      </c>
      <c r="C518" t="s">
        <v>12</v>
      </c>
      <c r="D518">
        <v>52815</v>
      </c>
      <c r="E518" s="4"/>
      <c r="F518" s="7">
        <v>42620</v>
      </c>
      <c r="G518" t="s">
        <v>102</v>
      </c>
      <c r="H518">
        <v>3.08</v>
      </c>
    </row>
    <row r="519" spans="1:8" x14ac:dyDescent="0.35">
      <c r="A519" t="s">
        <v>845</v>
      </c>
      <c r="B519" t="s">
        <v>36</v>
      </c>
      <c r="C519" t="s">
        <v>12</v>
      </c>
      <c r="D519">
        <v>112414</v>
      </c>
      <c r="E519" s="4"/>
      <c r="F519" s="7">
        <v>42620</v>
      </c>
      <c r="G519" t="s">
        <v>102</v>
      </c>
      <c r="H519">
        <v>0</v>
      </c>
    </row>
    <row r="520" spans="1:8" x14ac:dyDescent="0.35">
      <c r="A520" t="s">
        <v>845</v>
      </c>
      <c r="B520" t="s">
        <v>84</v>
      </c>
      <c r="C520" t="s">
        <v>13</v>
      </c>
      <c r="D520">
        <v>40716</v>
      </c>
      <c r="E520" s="4"/>
      <c r="F520" s="7">
        <v>42621</v>
      </c>
      <c r="G520" t="s">
        <v>210</v>
      </c>
      <c r="H520">
        <v>0.87</v>
      </c>
    </row>
    <row r="521" spans="1:8" x14ac:dyDescent="0.35">
      <c r="A521" t="s">
        <v>845</v>
      </c>
      <c r="B521" t="s">
        <v>61</v>
      </c>
      <c r="C521" t="s">
        <v>13</v>
      </c>
      <c r="D521">
        <v>40716</v>
      </c>
      <c r="E521" s="4"/>
      <c r="F521" s="7">
        <v>42625</v>
      </c>
      <c r="G521" t="s">
        <v>210</v>
      </c>
      <c r="H521">
        <v>1.4</v>
      </c>
    </row>
    <row r="522" spans="1:8" x14ac:dyDescent="0.35">
      <c r="A522" t="s">
        <v>845</v>
      </c>
      <c r="B522" t="s">
        <v>76</v>
      </c>
      <c r="C522" t="s">
        <v>13</v>
      </c>
      <c r="D522">
        <v>40716</v>
      </c>
      <c r="E522" s="4"/>
      <c r="F522" s="7">
        <v>42628</v>
      </c>
      <c r="G522" t="s">
        <v>210</v>
      </c>
      <c r="H522">
        <v>2.85</v>
      </c>
    </row>
    <row r="523" spans="1:8" x14ac:dyDescent="0.35">
      <c r="A523" t="s">
        <v>845</v>
      </c>
      <c r="B523" t="s">
        <v>58</v>
      </c>
      <c r="C523" t="s">
        <v>12</v>
      </c>
      <c r="D523">
        <v>22115</v>
      </c>
      <c r="E523" s="4"/>
      <c r="F523" s="7">
        <v>42634</v>
      </c>
      <c r="G523" t="s">
        <v>102</v>
      </c>
      <c r="H523">
        <v>0</v>
      </c>
    </row>
    <row r="524" spans="1:8" x14ac:dyDescent="0.35">
      <c r="A524" t="s">
        <v>845</v>
      </c>
      <c r="B524" t="s">
        <v>58</v>
      </c>
      <c r="C524" t="s">
        <v>12</v>
      </c>
      <c r="D524">
        <v>52815</v>
      </c>
      <c r="E524" s="4"/>
      <c r="F524" s="7">
        <v>42634</v>
      </c>
      <c r="G524" t="s">
        <v>102</v>
      </c>
      <c r="H524">
        <v>2.0099999999999998</v>
      </c>
    </row>
    <row r="525" spans="1:8" x14ac:dyDescent="0.35">
      <c r="A525" t="s">
        <v>845</v>
      </c>
      <c r="B525" t="s">
        <v>58</v>
      </c>
      <c r="C525" t="s">
        <v>12</v>
      </c>
      <c r="D525">
        <v>112414</v>
      </c>
      <c r="E525" s="4"/>
      <c r="F525" s="7">
        <v>42634</v>
      </c>
      <c r="G525" t="s">
        <v>102</v>
      </c>
      <c r="H525">
        <v>0</v>
      </c>
    </row>
    <row r="526" spans="1:8" x14ac:dyDescent="0.35">
      <c r="A526" t="s">
        <v>845</v>
      </c>
      <c r="B526" t="s">
        <v>81</v>
      </c>
      <c r="C526" t="s">
        <v>13</v>
      </c>
      <c r="D526">
        <v>40716</v>
      </c>
      <c r="E526" s="4"/>
      <c r="F526" s="7">
        <v>42634</v>
      </c>
      <c r="G526" t="s">
        <v>210</v>
      </c>
      <c r="H526">
        <v>2.04</v>
      </c>
    </row>
    <row r="527" spans="1:8" x14ac:dyDescent="0.35">
      <c r="A527" t="s">
        <v>845</v>
      </c>
      <c r="B527" t="s">
        <v>34</v>
      </c>
      <c r="C527" t="s">
        <v>12</v>
      </c>
      <c r="D527">
        <v>22115</v>
      </c>
      <c r="E527" s="4"/>
      <c r="F527" s="7">
        <v>42635</v>
      </c>
      <c r="G527" t="s">
        <v>102</v>
      </c>
      <c r="H527">
        <v>0</v>
      </c>
    </row>
    <row r="528" spans="1:8" x14ac:dyDescent="0.35">
      <c r="A528" t="s">
        <v>845</v>
      </c>
      <c r="B528" t="s">
        <v>34</v>
      </c>
      <c r="C528" t="s">
        <v>12</v>
      </c>
      <c r="D528">
        <v>52815</v>
      </c>
      <c r="E528" s="4"/>
      <c r="F528" s="7">
        <v>42635</v>
      </c>
      <c r="G528" t="s">
        <v>102</v>
      </c>
      <c r="H528">
        <v>3.1</v>
      </c>
    </row>
    <row r="529" spans="1:8" x14ac:dyDescent="0.35">
      <c r="A529" t="s">
        <v>845</v>
      </c>
      <c r="B529" t="s">
        <v>34</v>
      </c>
      <c r="C529" t="s">
        <v>12</v>
      </c>
      <c r="D529">
        <v>112414</v>
      </c>
      <c r="E529" s="4"/>
      <c r="F529" s="7">
        <v>42635</v>
      </c>
      <c r="G529" t="s">
        <v>102</v>
      </c>
      <c r="H529">
        <v>0</v>
      </c>
    </row>
    <row r="530" spans="1:8" x14ac:dyDescent="0.35">
      <c r="A530" t="s">
        <v>845</v>
      </c>
      <c r="B530" t="s">
        <v>65</v>
      </c>
      <c r="C530" t="s">
        <v>12</v>
      </c>
      <c r="D530">
        <v>22115</v>
      </c>
      <c r="E530" s="4"/>
      <c r="F530" s="7">
        <v>42642</v>
      </c>
      <c r="G530" t="s">
        <v>102</v>
      </c>
      <c r="H530">
        <v>0</v>
      </c>
    </row>
    <row r="531" spans="1:8" x14ac:dyDescent="0.35">
      <c r="A531" t="s">
        <v>845</v>
      </c>
      <c r="B531" t="s">
        <v>65</v>
      </c>
      <c r="C531" t="s">
        <v>12</v>
      </c>
      <c r="D531">
        <v>52815</v>
      </c>
      <c r="E531" s="4"/>
      <c r="F531" s="7">
        <v>42642</v>
      </c>
      <c r="G531" t="s">
        <v>102</v>
      </c>
      <c r="H531">
        <v>1.41</v>
      </c>
    </row>
    <row r="532" spans="1:8" x14ac:dyDescent="0.35">
      <c r="A532" t="s">
        <v>845</v>
      </c>
      <c r="B532" t="s">
        <v>65</v>
      </c>
      <c r="C532" t="s">
        <v>12</v>
      </c>
      <c r="D532">
        <v>112414</v>
      </c>
      <c r="E532" s="4"/>
      <c r="F532" s="7">
        <v>42642</v>
      </c>
      <c r="G532" t="s">
        <v>102</v>
      </c>
      <c r="H532">
        <v>0</v>
      </c>
    </row>
    <row r="533" spans="1:8" x14ac:dyDescent="0.35">
      <c r="A533" t="s">
        <v>845</v>
      </c>
      <c r="B533" t="s">
        <v>66</v>
      </c>
      <c r="C533" t="s">
        <v>12</v>
      </c>
      <c r="D533">
        <v>22115</v>
      </c>
      <c r="E533" s="4"/>
      <c r="F533" s="7">
        <v>42646</v>
      </c>
      <c r="G533" t="s">
        <v>102</v>
      </c>
      <c r="H533">
        <v>0</v>
      </c>
    </row>
    <row r="534" spans="1:8" x14ac:dyDescent="0.35">
      <c r="A534" t="s">
        <v>845</v>
      </c>
      <c r="B534" t="s">
        <v>51</v>
      </c>
      <c r="C534" t="s">
        <v>12</v>
      </c>
      <c r="D534">
        <v>22115</v>
      </c>
      <c r="E534" s="4"/>
      <c r="F534" s="7">
        <v>42646</v>
      </c>
      <c r="G534" t="s">
        <v>102</v>
      </c>
      <c r="H534">
        <v>0</v>
      </c>
    </row>
    <row r="535" spans="1:8" x14ac:dyDescent="0.35">
      <c r="A535" t="s">
        <v>845</v>
      </c>
      <c r="B535" t="s">
        <v>66</v>
      </c>
      <c r="C535" t="s">
        <v>12</v>
      </c>
      <c r="D535">
        <v>52815</v>
      </c>
      <c r="E535" s="4"/>
      <c r="F535" s="7">
        <v>42646</v>
      </c>
      <c r="G535" t="s">
        <v>102</v>
      </c>
      <c r="H535">
        <v>2.31</v>
      </c>
    </row>
    <row r="536" spans="1:8" x14ac:dyDescent="0.35">
      <c r="A536" t="s">
        <v>845</v>
      </c>
      <c r="B536" t="s">
        <v>51</v>
      </c>
      <c r="C536" t="s">
        <v>12</v>
      </c>
      <c r="D536">
        <v>52815</v>
      </c>
      <c r="E536" s="4"/>
      <c r="F536" s="7">
        <v>42646</v>
      </c>
      <c r="G536" t="s">
        <v>102</v>
      </c>
      <c r="H536">
        <v>1</v>
      </c>
    </row>
    <row r="537" spans="1:8" x14ac:dyDescent="0.35">
      <c r="A537" t="s">
        <v>845</v>
      </c>
      <c r="B537" t="s">
        <v>66</v>
      </c>
      <c r="C537" t="s">
        <v>12</v>
      </c>
      <c r="D537">
        <v>112414</v>
      </c>
      <c r="E537" s="4"/>
      <c r="F537" s="7">
        <v>42646</v>
      </c>
      <c r="G537" t="s">
        <v>102</v>
      </c>
      <c r="H537">
        <v>0</v>
      </c>
    </row>
    <row r="538" spans="1:8" x14ac:dyDescent="0.35">
      <c r="A538" t="s">
        <v>845</v>
      </c>
      <c r="B538" t="s">
        <v>51</v>
      </c>
      <c r="C538" t="s">
        <v>12</v>
      </c>
      <c r="D538">
        <v>112414</v>
      </c>
      <c r="E538" s="4"/>
      <c r="F538" s="7">
        <v>42646</v>
      </c>
      <c r="G538" t="s">
        <v>102</v>
      </c>
      <c r="H538">
        <v>0</v>
      </c>
    </row>
    <row r="539" spans="1:8" x14ac:dyDescent="0.35">
      <c r="A539" t="s">
        <v>845</v>
      </c>
      <c r="B539" t="s">
        <v>88</v>
      </c>
      <c r="C539" t="s">
        <v>13</v>
      </c>
      <c r="D539">
        <v>40716</v>
      </c>
      <c r="E539" s="4"/>
      <c r="F539" s="7">
        <v>42646</v>
      </c>
      <c r="G539" t="s">
        <v>210</v>
      </c>
      <c r="H539">
        <v>1.21</v>
      </c>
    </row>
    <row r="540" spans="1:8" x14ac:dyDescent="0.35">
      <c r="A540" t="s">
        <v>845</v>
      </c>
      <c r="B540" t="s">
        <v>82</v>
      </c>
      <c r="C540" t="s">
        <v>13</v>
      </c>
      <c r="D540">
        <v>40716</v>
      </c>
      <c r="E540" s="4"/>
      <c r="F540" s="7">
        <v>42648</v>
      </c>
      <c r="G540" t="s">
        <v>210</v>
      </c>
      <c r="H540">
        <v>2.23</v>
      </c>
    </row>
    <row r="541" spans="1:8" x14ac:dyDescent="0.35">
      <c r="A541" t="s">
        <v>838</v>
      </c>
      <c r="B541" t="s">
        <v>74</v>
      </c>
      <c r="C541" t="s">
        <v>13</v>
      </c>
      <c r="D541">
        <v>40716</v>
      </c>
      <c r="E541" s="4"/>
      <c r="F541" s="7">
        <v>42649</v>
      </c>
      <c r="G541" t="s">
        <v>210</v>
      </c>
      <c r="H541">
        <v>-0.14000000000000001</v>
      </c>
    </row>
    <row r="542" spans="1:8" x14ac:dyDescent="0.35">
      <c r="A542" t="s">
        <v>845</v>
      </c>
      <c r="B542" t="s">
        <v>74</v>
      </c>
      <c r="C542" t="s">
        <v>13</v>
      </c>
      <c r="D542">
        <v>40716</v>
      </c>
      <c r="E542" s="4"/>
      <c r="F542" s="7">
        <v>42650</v>
      </c>
      <c r="G542" t="s">
        <v>210</v>
      </c>
      <c r="H542">
        <v>0.94</v>
      </c>
    </row>
    <row r="543" spans="1:8" x14ac:dyDescent="0.35">
      <c r="A543" t="s">
        <v>845</v>
      </c>
      <c r="B543" t="s">
        <v>64</v>
      </c>
      <c r="C543" t="s">
        <v>12</v>
      </c>
      <c r="D543">
        <v>22115</v>
      </c>
      <c r="E543" s="4"/>
      <c r="F543" s="7">
        <v>42657</v>
      </c>
      <c r="G543" t="s">
        <v>102</v>
      </c>
      <c r="H543">
        <v>0</v>
      </c>
    </row>
    <row r="544" spans="1:8" x14ac:dyDescent="0.35">
      <c r="A544" t="s">
        <v>845</v>
      </c>
      <c r="B544" t="s">
        <v>64</v>
      </c>
      <c r="C544" t="s">
        <v>12</v>
      </c>
      <c r="D544">
        <v>52815</v>
      </c>
      <c r="E544" s="4"/>
      <c r="F544" s="7">
        <v>42657</v>
      </c>
      <c r="G544" t="s">
        <v>102</v>
      </c>
      <c r="H544">
        <v>2.4500000000000002</v>
      </c>
    </row>
    <row r="545" spans="1:8" x14ac:dyDescent="0.35">
      <c r="A545" t="s">
        <v>845</v>
      </c>
      <c r="B545" t="s">
        <v>64</v>
      </c>
      <c r="C545" t="s">
        <v>12</v>
      </c>
      <c r="D545">
        <v>112414</v>
      </c>
      <c r="E545" s="4"/>
      <c r="F545" s="7">
        <v>42657</v>
      </c>
      <c r="G545" t="s">
        <v>102</v>
      </c>
      <c r="H545">
        <v>0</v>
      </c>
    </row>
    <row r="546" spans="1:8" x14ac:dyDescent="0.35">
      <c r="A546" t="s">
        <v>842</v>
      </c>
      <c r="B546" t="s">
        <v>92</v>
      </c>
      <c r="C546" t="s">
        <v>13</v>
      </c>
      <c r="D546">
        <v>40716</v>
      </c>
      <c r="E546" s="4"/>
      <c r="F546" s="7">
        <v>42663</v>
      </c>
      <c r="G546" t="s">
        <v>210</v>
      </c>
      <c r="H546">
        <v>12.91</v>
      </c>
    </row>
    <row r="547" spans="1:8" x14ac:dyDescent="0.35">
      <c r="A547" t="s">
        <v>845</v>
      </c>
      <c r="B547" t="s">
        <v>30</v>
      </c>
      <c r="C547" t="s">
        <v>12</v>
      </c>
      <c r="D547">
        <v>22115</v>
      </c>
      <c r="E547" s="4"/>
      <c r="F547" s="7">
        <v>42669</v>
      </c>
      <c r="G547" t="s">
        <v>102</v>
      </c>
      <c r="H547">
        <v>0</v>
      </c>
    </row>
    <row r="548" spans="1:8" x14ac:dyDescent="0.35">
      <c r="A548" t="s">
        <v>845</v>
      </c>
      <c r="B548" t="s">
        <v>35</v>
      </c>
      <c r="C548" t="s">
        <v>12</v>
      </c>
      <c r="D548">
        <v>22115</v>
      </c>
      <c r="E548" s="4"/>
      <c r="F548" s="7">
        <v>42669</v>
      </c>
      <c r="G548" t="s">
        <v>102</v>
      </c>
      <c r="H548">
        <v>0</v>
      </c>
    </row>
    <row r="549" spans="1:8" x14ac:dyDescent="0.35">
      <c r="A549" t="s">
        <v>845</v>
      </c>
      <c r="B549" t="s">
        <v>30</v>
      </c>
      <c r="C549" t="s">
        <v>12</v>
      </c>
      <c r="D549">
        <v>52815</v>
      </c>
      <c r="E549" s="4"/>
      <c r="F549" s="7">
        <v>42669</v>
      </c>
      <c r="G549" t="s">
        <v>102</v>
      </c>
      <c r="H549">
        <v>2.99</v>
      </c>
    </row>
    <row r="550" spans="1:8" x14ac:dyDescent="0.35">
      <c r="A550" t="s">
        <v>845</v>
      </c>
      <c r="B550" t="s">
        <v>35</v>
      </c>
      <c r="C550" t="s">
        <v>12</v>
      </c>
      <c r="D550">
        <v>52815</v>
      </c>
      <c r="E550" s="4"/>
      <c r="F550" s="7">
        <v>42669</v>
      </c>
      <c r="G550" t="s">
        <v>102</v>
      </c>
      <c r="H550">
        <v>1.74</v>
      </c>
    </row>
    <row r="551" spans="1:8" x14ac:dyDescent="0.35">
      <c r="A551" t="s">
        <v>845</v>
      </c>
      <c r="B551" t="s">
        <v>30</v>
      </c>
      <c r="C551" t="s">
        <v>12</v>
      </c>
      <c r="D551">
        <v>112414</v>
      </c>
      <c r="E551" s="4"/>
      <c r="F551" s="7">
        <v>42669</v>
      </c>
      <c r="G551" t="s">
        <v>102</v>
      </c>
      <c r="H551">
        <v>0</v>
      </c>
    </row>
    <row r="552" spans="1:8" x14ac:dyDescent="0.35">
      <c r="A552" t="s">
        <v>845</v>
      </c>
      <c r="B552" t="s">
        <v>35</v>
      </c>
      <c r="C552" t="s">
        <v>12</v>
      </c>
      <c r="D552">
        <v>112414</v>
      </c>
      <c r="E552" s="4"/>
      <c r="F552" s="7">
        <v>42669</v>
      </c>
      <c r="G552" t="s">
        <v>102</v>
      </c>
      <c r="H552">
        <v>0</v>
      </c>
    </row>
    <row r="553" spans="1:8" x14ac:dyDescent="0.35">
      <c r="A553" t="s">
        <v>845</v>
      </c>
      <c r="B553" t="s">
        <v>90</v>
      </c>
      <c r="C553" t="s">
        <v>13</v>
      </c>
      <c r="D553">
        <v>40716</v>
      </c>
      <c r="E553" s="4"/>
      <c r="F553" s="7">
        <v>42670</v>
      </c>
      <c r="G553" t="s">
        <v>210</v>
      </c>
      <c r="H553">
        <v>1.75</v>
      </c>
    </row>
    <row r="554" spans="1:8" x14ac:dyDescent="0.35">
      <c r="A554" t="s">
        <v>845</v>
      </c>
      <c r="B554" t="s">
        <v>25</v>
      </c>
      <c r="C554" t="s">
        <v>12</v>
      </c>
      <c r="D554">
        <v>22115</v>
      </c>
      <c r="E554" s="4"/>
      <c r="F554" s="7">
        <v>42671</v>
      </c>
      <c r="G554" t="s">
        <v>102</v>
      </c>
      <c r="H554">
        <v>0</v>
      </c>
    </row>
    <row r="555" spans="1:8" x14ac:dyDescent="0.35">
      <c r="A555" t="s">
        <v>845</v>
      </c>
      <c r="B555" t="s">
        <v>25</v>
      </c>
      <c r="C555" t="s">
        <v>12</v>
      </c>
      <c r="D555">
        <v>52815</v>
      </c>
      <c r="E555" s="4"/>
      <c r="F555" s="7">
        <v>42671</v>
      </c>
      <c r="G555" t="s">
        <v>102</v>
      </c>
      <c r="H555">
        <v>9.48</v>
      </c>
    </row>
    <row r="556" spans="1:8" x14ac:dyDescent="0.35">
      <c r="A556" t="s">
        <v>845</v>
      </c>
      <c r="B556" t="s">
        <v>25</v>
      </c>
      <c r="C556" t="s">
        <v>12</v>
      </c>
      <c r="D556">
        <v>112414</v>
      </c>
      <c r="E556" s="4"/>
      <c r="F556" s="7">
        <v>42671</v>
      </c>
      <c r="G556" t="s">
        <v>102</v>
      </c>
      <c r="H556">
        <v>0</v>
      </c>
    </row>
    <row r="557" spans="1:8" x14ac:dyDescent="0.35">
      <c r="A557" t="s">
        <v>845</v>
      </c>
      <c r="B557" t="s">
        <v>95</v>
      </c>
      <c r="C557" t="s">
        <v>13</v>
      </c>
      <c r="D557">
        <v>40716</v>
      </c>
      <c r="E557" s="4"/>
      <c r="F557" s="7">
        <v>42684</v>
      </c>
      <c r="G557" t="s">
        <v>210</v>
      </c>
      <c r="H557">
        <v>1.1399999999999999</v>
      </c>
    </row>
    <row r="558" spans="1:8" x14ac:dyDescent="0.35">
      <c r="A558" t="s">
        <v>842</v>
      </c>
      <c r="B558" t="s">
        <v>57</v>
      </c>
      <c r="C558" t="s">
        <v>12</v>
      </c>
      <c r="D558">
        <v>22115</v>
      </c>
      <c r="E558" s="4"/>
      <c r="F558" s="7">
        <v>42695</v>
      </c>
      <c r="G558" t="s">
        <v>102</v>
      </c>
      <c r="H558">
        <v>0</v>
      </c>
    </row>
    <row r="559" spans="1:8" x14ac:dyDescent="0.35">
      <c r="A559" t="s">
        <v>842</v>
      </c>
      <c r="B559" t="s">
        <v>57</v>
      </c>
      <c r="C559" t="s">
        <v>12</v>
      </c>
      <c r="D559">
        <v>52815</v>
      </c>
      <c r="E559" s="4"/>
      <c r="F559" s="7">
        <v>42695</v>
      </c>
      <c r="G559" t="s">
        <v>102</v>
      </c>
      <c r="H559">
        <v>2.39</v>
      </c>
    </row>
    <row r="560" spans="1:8" x14ac:dyDescent="0.35">
      <c r="A560" t="s">
        <v>842</v>
      </c>
      <c r="B560" t="s">
        <v>57</v>
      </c>
      <c r="C560" t="s">
        <v>12</v>
      </c>
      <c r="D560">
        <v>112414</v>
      </c>
      <c r="E560" s="4"/>
      <c r="F560" s="7">
        <v>42695</v>
      </c>
      <c r="G560" t="s">
        <v>102</v>
      </c>
      <c r="H560">
        <v>0</v>
      </c>
    </row>
    <row r="561" spans="1:8" x14ac:dyDescent="0.35">
      <c r="A561" t="s">
        <v>845</v>
      </c>
      <c r="B561" t="s">
        <v>61</v>
      </c>
      <c r="C561" t="s">
        <v>13</v>
      </c>
      <c r="D561">
        <v>40716</v>
      </c>
      <c r="E561" s="4"/>
      <c r="F561" s="7">
        <v>42697</v>
      </c>
      <c r="G561" t="s">
        <v>210</v>
      </c>
      <c r="H561">
        <v>1.4</v>
      </c>
    </row>
    <row r="562" spans="1:8" x14ac:dyDescent="0.35">
      <c r="A562" t="s">
        <v>844</v>
      </c>
      <c r="B562" t="s">
        <v>63</v>
      </c>
      <c r="C562" t="s">
        <v>12</v>
      </c>
      <c r="D562">
        <v>52815</v>
      </c>
      <c r="E562" s="4"/>
      <c r="F562" s="7">
        <v>42699</v>
      </c>
      <c r="G562" t="s">
        <v>102</v>
      </c>
      <c r="H562">
        <v>1.1100000000000001</v>
      </c>
    </row>
    <row r="563" spans="1:8" x14ac:dyDescent="0.35">
      <c r="A563" t="s">
        <v>845</v>
      </c>
      <c r="B563" t="s">
        <v>63</v>
      </c>
      <c r="C563" t="s">
        <v>12</v>
      </c>
      <c r="D563">
        <v>22115</v>
      </c>
      <c r="E563" s="4"/>
      <c r="F563" s="7">
        <v>42699</v>
      </c>
      <c r="G563" t="s">
        <v>102</v>
      </c>
      <c r="H563">
        <v>0</v>
      </c>
    </row>
    <row r="564" spans="1:8" x14ac:dyDescent="0.35">
      <c r="A564" t="s">
        <v>845</v>
      </c>
      <c r="B564" t="s">
        <v>63</v>
      </c>
      <c r="C564" t="s">
        <v>12</v>
      </c>
      <c r="D564">
        <v>52815</v>
      </c>
      <c r="E564" s="4"/>
      <c r="F564" s="7">
        <v>42699</v>
      </c>
      <c r="G564" t="s">
        <v>102</v>
      </c>
      <c r="H564">
        <v>4.42</v>
      </c>
    </row>
    <row r="565" spans="1:8" x14ac:dyDescent="0.35">
      <c r="A565" t="s">
        <v>845</v>
      </c>
      <c r="B565" t="s">
        <v>63</v>
      </c>
      <c r="C565" t="s">
        <v>12</v>
      </c>
      <c r="D565">
        <v>112414</v>
      </c>
      <c r="E565" s="4"/>
      <c r="F565" s="7">
        <v>42699</v>
      </c>
      <c r="G565" t="s">
        <v>102</v>
      </c>
      <c r="H565">
        <v>0</v>
      </c>
    </row>
    <row r="566" spans="1:8" x14ac:dyDescent="0.35">
      <c r="A566" t="s">
        <v>845</v>
      </c>
      <c r="B566" t="s">
        <v>79</v>
      </c>
      <c r="C566" t="s">
        <v>13</v>
      </c>
      <c r="D566">
        <v>40716</v>
      </c>
      <c r="E566" s="4"/>
      <c r="F566" s="7">
        <v>42699</v>
      </c>
      <c r="G566" t="s">
        <v>210</v>
      </c>
      <c r="H566">
        <v>2.58</v>
      </c>
    </row>
    <row r="567" spans="1:8" x14ac:dyDescent="0.35">
      <c r="A567" t="s">
        <v>845</v>
      </c>
      <c r="B567" t="s">
        <v>32</v>
      </c>
      <c r="C567" t="s">
        <v>12</v>
      </c>
      <c r="D567">
        <v>22115</v>
      </c>
      <c r="E567" s="4"/>
      <c r="F567" s="7">
        <v>42709</v>
      </c>
      <c r="G567" t="s">
        <v>102</v>
      </c>
      <c r="H567">
        <v>0</v>
      </c>
    </row>
    <row r="568" spans="1:8" x14ac:dyDescent="0.35">
      <c r="A568" t="s">
        <v>845</v>
      </c>
      <c r="B568" t="s">
        <v>32</v>
      </c>
      <c r="C568" t="s">
        <v>12</v>
      </c>
      <c r="D568">
        <v>52815</v>
      </c>
      <c r="E568" s="4"/>
      <c r="F568" s="7">
        <v>42709</v>
      </c>
      <c r="G568" t="s">
        <v>102</v>
      </c>
      <c r="H568">
        <v>1.57</v>
      </c>
    </row>
    <row r="569" spans="1:8" x14ac:dyDescent="0.35">
      <c r="A569" t="s">
        <v>845</v>
      </c>
      <c r="B569" t="s">
        <v>32</v>
      </c>
      <c r="C569" t="s">
        <v>12</v>
      </c>
      <c r="D569">
        <v>112414</v>
      </c>
      <c r="E569" s="4"/>
      <c r="F569" s="7">
        <v>42709</v>
      </c>
      <c r="G569" t="s">
        <v>102</v>
      </c>
      <c r="H569">
        <v>0</v>
      </c>
    </row>
    <row r="570" spans="1:8" x14ac:dyDescent="0.35">
      <c r="A570" t="s">
        <v>845</v>
      </c>
      <c r="B570" t="s">
        <v>93</v>
      </c>
      <c r="C570" t="s">
        <v>13</v>
      </c>
      <c r="D570">
        <v>40716</v>
      </c>
      <c r="E570" s="4"/>
      <c r="F570" s="7">
        <v>42710</v>
      </c>
      <c r="G570" t="s">
        <v>210</v>
      </c>
      <c r="H570">
        <v>1.76</v>
      </c>
    </row>
    <row r="571" spans="1:8" x14ac:dyDescent="0.35">
      <c r="A571" t="s">
        <v>845</v>
      </c>
      <c r="B571" t="s">
        <v>84</v>
      </c>
      <c r="C571" t="s">
        <v>13</v>
      </c>
      <c r="D571">
        <v>40716</v>
      </c>
      <c r="E571" s="4"/>
      <c r="F571" s="7">
        <v>42712</v>
      </c>
      <c r="G571" t="s">
        <v>210</v>
      </c>
      <c r="H571">
        <v>0.87</v>
      </c>
    </row>
    <row r="572" spans="1:8" x14ac:dyDescent="0.35">
      <c r="A572" t="s">
        <v>845</v>
      </c>
      <c r="B572" t="s">
        <v>34</v>
      </c>
      <c r="C572" t="s">
        <v>12</v>
      </c>
      <c r="D572">
        <v>22115</v>
      </c>
      <c r="E572" s="4"/>
      <c r="F572" s="7">
        <v>42717</v>
      </c>
      <c r="G572" t="s">
        <v>102</v>
      </c>
      <c r="H572">
        <v>0</v>
      </c>
    </row>
    <row r="573" spans="1:8" x14ac:dyDescent="0.35">
      <c r="A573" t="s">
        <v>845</v>
      </c>
      <c r="B573" t="s">
        <v>34</v>
      </c>
      <c r="C573" t="s">
        <v>12</v>
      </c>
      <c r="D573">
        <v>52815</v>
      </c>
      <c r="E573" s="4"/>
      <c r="F573" s="7">
        <v>42717</v>
      </c>
      <c r="G573" t="s">
        <v>102</v>
      </c>
      <c r="H573">
        <v>3.1</v>
      </c>
    </row>
    <row r="574" spans="1:8" x14ac:dyDescent="0.35">
      <c r="A574" t="s">
        <v>845</v>
      </c>
      <c r="B574" t="s">
        <v>34</v>
      </c>
      <c r="C574" t="s">
        <v>12</v>
      </c>
      <c r="D574">
        <v>112414</v>
      </c>
      <c r="E574" s="4"/>
      <c r="F574" s="7">
        <v>42717</v>
      </c>
      <c r="G574" t="s">
        <v>102</v>
      </c>
      <c r="H574">
        <v>0</v>
      </c>
    </row>
    <row r="575" spans="1:8" x14ac:dyDescent="0.35">
      <c r="A575" t="s">
        <v>845</v>
      </c>
      <c r="B575" t="s">
        <v>76</v>
      </c>
      <c r="C575" t="s">
        <v>13</v>
      </c>
      <c r="D575">
        <v>40716</v>
      </c>
      <c r="E575" s="4"/>
      <c r="F575" s="7">
        <v>42719</v>
      </c>
      <c r="G575" t="s">
        <v>210</v>
      </c>
      <c r="H575">
        <v>2.85</v>
      </c>
    </row>
    <row r="576" spans="1:8" x14ac:dyDescent="0.35">
      <c r="A576" t="s">
        <v>844</v>
      </c>
      <c r="B576" t="s">
        <v>55</v>
      </c>
      <c r="C576" t="s">
        <v>12</v>
      </c>
      <c r="D576">
        <v>52815</v>
      </c>
      <c r="E576" s="4"/>
      <c r="F576" s="7">
        <v>42723</v>
      </c>
      <c r="G576" t="s">
        <v>102</v>
      </c>
      <c r="H576">
        <v>38.47</v>
      </c>
    </row>
    <row r="577" spans="1:8" x14ac:dyDescent="0.35">
      <c r="A577" t="s">
        <v>845</v>
      </c>
      <c r="B577" t="s">
        <v>55</v>
      </c>
      <c r="C577" t="s">
        <v>12</v>
      </c>
      <c r="D577">
        <v>22115</v>
      </c>
      <c r="E577" s="4"/>
      <c r="F577" s="7">
        <v>42723</v>
      </c>
      <c r="G577" t="s">
        <v>102</v>
      </c>
      <c r="H577">
        <v>0</v>
      </c>
    </row>
    <row r="578" spans="1:8" x14ac:dyDescent="0.35">
      <c r="A578" t="s">
        <v>845</v>
      </c>
      <c r="B578" t="s">
        <v>55</v>
      </c>
      <c r="C578" t="s">
        <v>12</v>
      </c>
      <c r="D578">
        <v>112414</v>
      </c>
      <c r="E578" s="4"/>
      <c r="F578" s="7">
        <v>42723</v>
      </c>
      <c r="G578" t="s">
        <v>102</v>
      </c>
      <c r="H578">
        <v>0</v>
      </c>
    </row>
    <row r="579" spans="1:8" x14ac:dyDescent="0.35">
      <c r="A579" t="s">
        <v>845</v>
      </c>
      <c r="B579" t="s">
        <v>81</v>
      </c>
      <c r="C579" t="s">
        <v>13</v>
      </c>
      <c r="D579">
        <v>40716</v>
      </c>
      <c r="E579" s="4"/>
      <c r="F579" s="7">
        <v>42724</v>
      </c>
      <c r="G579" t="s">
        <v>210</v>
      </c>
      <c r="H579">
        <v>2.04</v>
      </c>
    </row>
    <row r="580" spans="1:8" x14ac:dyDescent="0.35">
      <c r="A580" t="s">
        <v>845</v>
      </c>
      <c r="B580" t="s">
        <v>58</v>
      </c>
      <c r="C580" t="s">
        <v>12</v>
      </c>
      <c r="D580">
        <v>22115</v>
      </c>
      <c r="E580" s="4"/>
      <c r="F580" s="7">
        <v>42725</v>
      </c>
      <c r="G580" t="s">
        <v>102</v>
      </c>
      <c r="H580">
        <v>0</v>
      </c>
    </row>
    <row r="581" spans="1:8" x14ac:dyDescent="0.35">
      <c r="A581" t="s">
        <v>845</v>
      </c>
      <c r="B581" t="s">
        <v>58</v>
      </c>
      <c r="C581" t="s">
        <v>12</v>
      </c>
      <c r="D581">
        <v>52815</v>
      </c>
      <c r="E581" s="4"/>
      <c r="F581" s="7">
        <v>42725</v>
      </c>
      <c r="G581" t="s">
        <v>102</v>
      </c>
      <c r="H581">
        <v>2.0099999999999998</v>
      </c>
    </row>
    <row r="582" spans="1:8" x14ac:dyDescent="0.35">
      <c r="A582" t="s">
        <v>845</v>
      </c>
      <c r="B582" t="s">
        <v>58</v>
      </c>
      <c r="C582" t="s">
        <v>12</v>
      </c>
      <c r="D582">
        <v>112414</v>
      </c>
      <c r="E582" s="4"/>
      <c r="F582" s="7">
        <v>42725</v>
      </c>
      <c r="G582" t="s">
        <v>102</v>
      </c>
      <c r="H582">
        <v>0</v>
      </c>
    </row>
    <row r="583" spans="1:8" x14ac:dyDescent="0.35">
      <c r="A583" t="s">
        <v>845</v>
      </c>
      <c r="B583" t="s">
        <v>65</v>
      </c>
      <c r="C583" t="s">
        <v>12</v>
      </c>
      <c r="D583">
        <v>22115</v>
      </c>
      <c r="E583" s="4"/>
      <c r="F583" s="7">
        <v>42733</v>
      </c>
      <c r="G583" t="s">
        <v>102</v>
      </c>
      <c r="H583">
        <v>0</v>
      </c>
    </row>
    <row r="584" spans="1:8" x14ac:dyDescent="0.35">
      <c r="A584" t="s">
        <v>845</v>
      </c>
      <c r="B584" t="s">
        <v>65</v>
      </c>
      <c r="C584" t="s">
        <v>12</v>
      </c>
      <c r="D584">
        <v>52815</v>
      </c>
      <c r="E584" s="4"/>
      <c r="F584" s="7">
        <v>42733</v>
      </c>
      <c r="G584" t="s">
        <v>102</v>
      </c>
      <c r="H584">
        <v>1.41</v>
      </c>
    </row>
    <row r="585" spans="1:8" x14ac:dyDescent="0.35">
      <c r="A585" t="s">
        <v>845</v>
      </c>
      <c r="B585" t="s">
        <v>65</v>
      </c>
      <c r="C585" t="s">
        <v>12</v>
      </c>
      <c r="D585">
        <v>112414</v>
      </c>
      <c r="E585" s="4"/>
      <c r="F585" s="7">
        <v>42733</v>
      </c>
      <c r="G585" t="s">
        <v>102</v>
      </c>
      <c r="H585">
        <v>0</v>
      </c>
    </row>
    <row r="586" spans="1:8" x14ac:dyDescent="0.35">
      <c r="A586" t="s">
        <v>845</v>
      </c>
      <c r="B586" t="s">
        <v>66</v>
      </c>
      <c r="C586" t="s">
        <v>12</v>
      </c>
      <c r="D586">
        <v>22115</v>
      </c>
      <c r="E586" s="4"/>
      <c r="F586" s="7">
        <v>42738</v>
      </c>
      <c r="G586" t="s">
        <v>102</v>
      </c>
      <c r="H586">
        <v>0</v>
      </c>
    </row>
    <row r="587" spans="1:8" x14ac:dyDescent="0.35">
      <c r="A587" t="s">
        <v>845</v>
      </c>
      <c r="B587" t="s">
        <v>51</v>
      </c>
      <c r="C587" t="s">
        <v>12</v>
      </c>
      <c r="D587">
        <v>22115</v>
      </c>
      <c r="E587" s="4"/>
      <c r="F587" s="7">
        <v>42738</v>
      </c>
      <c r="G587" t="s">
        <v>102</v>
      </c>
      <c r="H587">
        <v>0</v>
      </c>
    </row>
    <row r="588" spans="1:8" x14ac:dyDescent="0.35">
      <c r="A588" t="s">
        <v>845</v>
      </c>
      <c r="B588" t="s">
        <v>66</v>
      </c>
      <c r="C588" t="s">
        <v>12</v>
      </c>
      <c r="D588">
        <v>52815</v>
      </c>
      <c r="E588" s="4"/>
      <c r="F588" s="7">
        <v>42738</v>
      </c>
      <c r="G588" t="s">
        <v>102</v>
      </c>
      <c r="H588">
        <v>2.31</v>
      </c>
    </row>
    <row r="589" spans="1:8" x14ac:dyDescent="0.35">
      <c r="A589" t="s">
        <v>845</v>
      </c>
      <c r="B589" t="s">
        <v>51</v>
      </c>
      <c r="C589" t="s">
        <v>12</v>
      </c>
      <c r="D589">
        <v>52815</v>
      </c>
      <c r="E589" s="4"/>
      <c r="F589" s="7">
        <v>42738</v>
      </c>
      <c r="G589" t="s">
        <v>102</v>
      </c>
      <c r="H589">
        <v>1</v>
      </c>
    </row>
    <row r="590" spans="1:8" x14ac:dyDescent="0.35">
      <c r="A590" t="s">
        <v>845</v>
      </c>
      <c r="B590" t="s">
        <v>66</v>
      </c>
      <c r="C590" t="s">
        <v>12</v>
      </c>
      <c r="D590">
        <v>112414</v>
      </c>
      <c r="E590" s="4"/>
      <c r="F590" s="7">
        <v>42738</v>
      </c>
      <c r="G590" t="s">
        <v>102</v>
      </c>
      <c r="H590">
        <v>0</v>
      </c>
    </row>
    <row r="591" spans="1:8" x14ac:dyDescent="0.35">
      <c r="A591" t="s">
        <v>845</v>
      </c>
      <c r="B591" t="s">
        <v>51</v>
      </c>
      <c r="C591" t="s">
        <v>12</v>
      </c>
      <c r="D591">
        <v>112414</v>
      </c>
      <c r="E591" s="4"/>
      <c r="F591" s="7">
        <v>42738</v>
      </c>
      <c r="G591" t="s">
        <v>102</v>
      </c>
      <c r="H591">
        <v>0</v>
      </c>
    </row>
    <row r="592" spans="1:8" x14ac:dyDescent="0.35">
      <c r="A592" t="s">
        <v>838</v>
      </c>
      <c r="B592" t="s">
        <v>74</v>
      </c>
      <c r="C592" t="s">
        <v>13</v>
      </c>
      <c r="D592">
        <v>40716</v>
      </c>
      <c r="E592" s="4"/>
      <c r="F592" s="7">
        <v>42739</v>
      </c>
      <c r="G592" t="s">
        <v>210</v>
      </c>
      <c r="H592">
        <v>-0.14000000000000001</v>
      </c>
    </row>
    <row r="593" spans="1:8" x14ac:dyDescent="0.35">
      <c r="A593" t="s">
        <v>845</v>
      </c>
      <c r="B593" t="s">
        <v>88</v>
      </c>
      <c r="C593" t="s">
        <v>13</v>
      </c>
      <c r="D593">
        <v>40716</v>
      </c>
      <c r="E593" s="4"/>
      <c r="F593" s="7">
        <v>42739</v>
      </c>
      <c r="G593" t="s">
        <v>210</v>
      </c>
      <c r="H593">
        <v>1.21</v>
      </c>
    </row>
    <row r="594" spans="1:8" x14ac:dyDescent="0.35">
      <c r="A594" t="s">
        <v>845</v>
      </c>
      <c r="B594" t="s">
        <v>82</v>
      </c>
      <c r="C594" t="s">
        <v>13</v>
      </c>
      <c r="D594">
        <v>40716</v>
      </c>
      <c r="E594" s="4"/>
      <c r="F594" s="7">
        <v>42739</v>
      </c>
      <c r="G594" t="s">
        <v>210</v>
      </c>
      <c r="H594">
        <v>2.39</v>
      </c>
    </row>
    <row r="595" spans="1:8" x14ac:dyDescent="0.35">
      <c r="A595" t="s">
        <v>845</v>
      </c>
      <c r="B595" t="s">
        <v>74</v>
      </c>
      <c r="C595" t="s">
        <v>13</v>
      </c>
      <c r="D595">
        <v>40716</v>
      </c>
      <c r="E595" s="4"/>
      <c r="F595" s="7">
        <v>42740</v>
      </c>
      <c r="G595" t="s">
        <v>210</v>
      </c>
      <c r="H595">
        <v>0.94</v>
      </c>
    </row>
    <row r="596" spans="1:8" x14ac:dyDescent="0.35">
      <c r="A596" t="s">
        <v>845</v>
      </c>
      <c r="B596" t="s">
        <v>64</v>
      </c>
      <c r="C596" t="s">
        <v>12</v>
      </c>
      <c r="D596">
        <v>22115</v>
      </c>
      <c r="E596" s="4"/>
      <c r="F596" s="7">
        <v>42748</v>
      </c>
      <c r="G596" t="s">
        <v>102</v>
      </c>
      <c r="H596">
        <v>0</v>
      </c>
    </row>
    <row r="597" spans="1:8" x14ac:dyDescent="0.35">
      <c r="A597" t="s">
        <v>845</v>
      </c>
      <c r="B597" t="s">
        <v>64</v>
      </c>
      <c r="C597" t="s">
        <v>12</v>
      </c>
      <c r="D597">
        <v>52815</v>
      </c>
      <c r="E597" s="4"/>
      <c r="F597" s="7">
        <v>42748</v>
      </c>
      <c r="G597" t="s">
        <v>102</v>
      </c>
      <c r="H597">
        <v>2.58</v>
      </c>
    </row>
    <row r="598" spans="1:8" x14ac:dyDescent="0.35">
      <c r="A598" t="s">
        <v>845</v>
      </c>
      <c r="B598" t="s">
        <v>64</v>
      </c>
      <c r="C598" t="s">
        <v>12</v>
      </c>
      <c r="D598">
        <v>112414</v>
      </c>
      <c r="E598" s="4"/>
      <c r="F598" s="7">
        <v>42748</v>
      </c>
      <c r="G598" t="s">
        <v>102</v>
      </c>
      <c r="H598">
        <v>0</v>
      </c>
    </row>
    <row r="599" spans="1:8" x14ac:dyDescent="0.35">
      <c r="A599" t="s">
        <v>845</v>
      </c>
      <c r="B599" t="s">
        <v>92</v>
      </c>
      <c r="C599" t="s">
        <v>13</v>
      </c>
      <c r="D599">
        <v>40716</v>
      </c>
      <c r="E599" s="4"/>
      <c r="F599" s="7">
        <v>42755</v>
      </c>
      <c r="G599" t="s">
        <v>210</v>
      </c>
      <c r="H599">
        <v>18.89</v>
      </c>
    </row>
    <row r="600" spans="1:8" x14ac:dyDescent="0.35">
      <c r="A600" t="s">
        <v>845</v>
      </c>
      <c r="B600" t="s">
        <v>30</v>
      </c>
      <c r="C600" t="s">
        <v>12</v>
      </c>
      <c r="D600">
        <v>22115</v>
      </c>
      <c r="E600" s="4"/>
      <c r="F600" s="7">
        <v>42760</v>
      </c>
      <c r="G600" t="s">
        <v>102</v>
      </c>
      <c r="H600">
        <v>0</v>
      </c>
    </row>
    <row r="601" spans="1:8" x14ac:dyDescent="0.35">
      <c r="A601" t="s">
        <v>845</v>
      </c>
      <c r="B601" t="s">
        <v>35</v>
      </c>
      <c r="C601" t="s">
        <v>12</v>
      </c>
      <c r="D601">
        <v>22115</v>
      </c>
      <c r="E601" s="4"/>
      <c r="F601" s="7">
        <v>42760</v>
      </c>
      <c r="G601" t="s">
        <v>102</v>
      </c>
      <c r="H601">
        <v>0</v>
      </c>
    </row>
    <row r="602" spans="1:8" x14ac:dyDescent="0.35">
      <c r="A602" t="s">
        <v>845</v>
      </c>
      <c r="B602" t="s">
        <v>30</v>
      </c>
      <c r="C602" t="s">
        <v>12</v>
      </c>
      <c r="D602">
        <v>52815</v>
      </c>
      <c r="E602" s="4"/>
      <c r="F602" s="7">
        <v>42760</v>
      </c>
      <c r="G602" t="s">
        <v>102</v>
      </c>
      <c r="H602">
        <v>2.99</v>
      </c>
    </row>
    <row r="603" spans="1:8" x14ac:dyDescent="0.35">
      <c r="A603" t="s">
        <v>845</v>
      </c>
      <c r="B603" t="s">
        <v>35</v>
      </c>
      <c r="C603" t="s">
        <v>12</v>
      </c>
      <c r="D603">
        <v>52815</v>
      </c>
      <c r="E603" s="4"/>
      <c r="F603" s="7">
        <v>42760</v>
      </c>
      <c r="G603" t="s">
        <v>102</v>
      </c>
      <c r="H603">
        <v>1.74</v>
      </c>
    </row>
    <row r="604" spans="1:8" x14ac:dyDescent="0.35">
      <c r="A604" t="s">
        <v>845</v>
      </c>
      <c r="B604" t="s">
        <v>30</v>
      </c>
      <c r="C604" t="s">
        <v>12</v>
      </c>
      <c r="D604">
        <v>112414</v>
      </c>
      <c r="E604" s="4"/>
      <c r="F604" s="7">
        <v>42760</v>
      </c>
      <c r="G604" t="s">
        <v>102</v>
      </c>
      <c r="H604">
        <v>0</v>
      </c>
    </row>
    <row r="605" spans="1:8" x14ac:dyDescent="0.35">
      <c r="A605" t="s">
        <v>845</v>
      </c>
      <c r="B605" t="s">
        <v>35</v>
      </c>
      <c r="C605" t="s">
        <v>12</v>
      </c>
      <c r="D605">
        <v>112414</v>
      </c>
      <c r="E605" s="4"/>
      <c r="F605" s="7">
        <v>42760</v>
      </c>
      <c r="G605" t="s">
        <v>102</v>
      </c>
      <c r="H605">
        <v>0</v>
      </c>
    </row>
    <row r="606" spans="1:8" x14ac:dyDescent="0.35">
      <c r="A606" t="s">
        <v>845</v>
      </c>
      <c r="B606" t="s">
        <v>90</v>
      </c>
      <c r="C606" t="s">
        <v>13</v>
      </c>
      <c r="D606">
        <v>40716</v>
      </c>
      <c r="E606" s="4"/>
      <c r="F606" s="7">
        <v>42760</v>
      </c>
      <c r="G606" t="s">
        <v>210</v>
      </c>
      <c r="H606">
        <v>7</v>
      </c>
    </row>
    <row r="607" spans="1:8" x14ac:dyDescent="0.35">
      <c r="A607" t="s">
        <v>849</v>
      </c>
      <c r="B607" t="s">
        <v>36</v>
      </c>
      <c r="C607" t="s">
        <v>12</v>
      </c>
      <c r="D607">
        <v>52815</v>
      </c>
      <c r="F607" s="7">
        <v>42779</v>
      </c>
      <c r="G607" t="s">
        <v>102</v>
      </c>
      <c r="H607">
        <v>442.06</v>
      </c>
    </row>
    <row r="608" spans="1:8" x14ac:dyDescent="0.35">
      <c r="A608" t="s">
        <v>845</v>
      </c>
      <c r="B608" t="s">
        <v>95</v>
      </c>
      <c r="C608" t="s">
        <v>13</v>
      </c>
      <c r="D608">
        <v>40716</v>
      </c>
      <c r="E608" s="4"/>
      <c r="F608" s="7">
        <v>42782</v>
      </c>
      <c r="G608" t="s">
        <v>210</v>
      </c>
      <c r="H608">
        <v>1.1399999999999999</v>
      </c>
    </row>
    <row r="609" spans="1:8" x14ac:dyDescent="0.35">
      <c r="A609" t="s">
        <v>845</v>
      </c>
      <c r="B609" t="s">
        <v>57</v>
      </c>
      <c r="C609" t="s">
        <v>12</v>
      </c>
      <c r="D609">
        <v>22115</v>
      </c>
      <c r="E609" s="4"/>
      <c r="F609" s="7">
        <v>42787</v>
      </c>
      <c r="G609" t="s">
        <v>102</v>
      </c>
      <c r="H609">
        <v>0</v>
      </c>
    </row>
    <row r="610" spans="1:8" x14ac:dyDescent="0.35">
      <c r="A610" t="s">
        <v>845</v>
      </c>
      <c r="B610" t="s">
        <v>57</v>
      </c>
      <c r="C610" t="s">
        <v>12</v>
      </c>
      <c r="D610">
        <v>52815</v>
      </c>
      <c r="E610" s="4"/>
      <c r="F610" s="7">
        <v>42787</v>
      </c>
      <c r="G610" t="s">
        <v>102</v>
      </c>
      <c r="H610">
        <v>3.34</v>
      </c>
    </row>
    <row r="611" spans="1:8" x14ac:dyDescent="0.35">
      <c r="A611" t="s">
        <v>845</v>
      </c>
      <c r="B611" t="s">
        <v>57</v>
      </c>
      <c r="C611" t="s">
        <v>12</v>
      </c>
      <c r="D611">
        <v>112414</v>
      </c>
      <c r="E611" s="4"/>
      <c r="F611" s="7">
        <v>42787</v>
      </c>
      <c r="G611" t="s">
        <v>102</v>
      </c>
      <c r="H611">
        <v>0</v>
      </c>
    </row>
    <row r="612" spans="1:8" x14ac:dyDescent="0.35">
      <c r="A612" t="s">
        <v>845</v>
      </c>
      <c r="B612" t="s">
        <v>63</v>
      </c>
      <c r="C612" t="s">
        <v>12</v>
      </c>
      <c r="D612">
        <v>22115</v>
      </c>
      <c r="E612" s="4"/>
      <c r="F612" s="7">
        <v>42790</v>
      </c>
      <c r="G612" t="s">
        <v>102</v>
      </c>
      <c r="H612">
        <v>0</v>
      </c>
    </row>
    <row r="613" spans="1:8" x14ac:dyDescent="0.35">
      <c r="A613" t="s">
        <v>845</v>
      </c>
      <c r="B613" t="s">
        <v>63</v>
      </c>
      <c r="C613" t="s">
        <v>12</v>
      </c>
      <c r="D613">
        <v>52815</v>
      </c>
      <c r="E613" s="4"/>
      <c r="F613" s="7">
        <v>42790</v>
      </c>
      <c r="G613" t="s">
        <v>102</v>
      </c>
      <c r="H613">
        <v>5.53</v>
      </c>
    </row>
    <row r="614" spans="1:8" x14ac:dyDescent="0.35">
      <c r="A614" t="s">
        <v>845</v>
      </c>
      <c r="B614" t="s">
        <v>63</v>
      </c>
      <c r="C614" t="s">
        <v>12</v>
      </c>
      <c r="D614">
        <v>112414</v>
      </c>
      <c r="E614" s="4"/>
      <c r="F614" s="7">
        <v>42790</v>
      </c>
      <c r="G614" t="s">
        <v>102</v>
      </c>
      <c r="H614">
        <v>0</v>
      </c>
    </row>
    <row r="615" spans="1:8" x14ac:dyDescent="0.35">
      <c r="A615" t="s">
        <v>845</v>
      </c>
      <c r="B615" t="s">
        <v>79</v>
      </c>
      <c r="C615" t="s">
        <v>13</v>
      </c>
      <c r="D615">
        <v>40716</v>
      </c>
      <c r="E615" s="4"/>
      <c r="F615" s="7">
        <v>42797</v>
      </c>
      <c r="G615" t="s">
        <v>210</v>
      </c>
      <c r="H615">
        <v>2.64</v>
      </c>
    </row>
    <row r="616" spans="1:8" x14ac:dyDescent="0.35">
      <c r="A616" t="s">
        <v>845</v>
      </c>
      <c r="B616" t="s">
        <v>32</v>
      </c>
      <c r="C616" t="s">
        <v>12</v>
      </c>
      <c r="D616">
        <v>22115</v>
      </c>
      <c r="E616" s="4"/>
      <c r="F616" s="7">
        <v>42800</v>
      </c>
      <c r="G616" t="s">
        <v>102</v>
      </c>
      <c r="H616">
        <v>0</v>
      </c>
    </row>
    <row r="617" spans="1:8" x14ac:dyDescent="0.35">
      <c r="A617" t="s">
        <v>845</v>
      </c>
      <c r="B617" t="s">
        <v>32</v>
      </c>
      <c r="C617" t="s">
        <v>12</v>
      </c>
      <c r="D617">
        <v>52815</v>
      </c>
      <c r="E617" s="4"/>
      <c r="F617" s="7">
        <v>42800</v>
      </c>
      <c r="G617" t="s">
        <v>102</v>
      </c>
      <c r="H617">
        <v>1.57</v>
      </c>
    </row>
    <row r="618" spans="1:8" x14ac:dyDescent="0.35">
      <c r="A618" t="s">
        <v>845</v>
      </c>
      <c r="B618" t="s">
        <v>32</v>
      </c>
      <c r="C618" t="s">
        <v>12</v>
      </c>
      <c r="D618">
        <v>112414</v>
      </c>
      <c r="E618" s="4"/>
      <c r="F618" s="7">
        <v>42800</v>
      </c>
      <c r="G618" t="s">
        <v>102</v>
      </c>
      <c r="H618">
        <v>0</v>
      </c>
    </row>
    <row r="619" spans="1:8" x14ac:dyDescent="0.35">
      <c r="A619" t="s">
        <v>845</v>
      </c>
      <c r="B619" t="s">
        <v>84</v>
      </c>
      <c r="C619" t="s">
        <v>13</v>
      </c>
      <c r="D619">
        <v>40716</v>
      </c>
      <c r="E619" s="4"/>
      <c r="F619" s="7">
        <v>42802</v>
      </c>
      <c r="G619" t="s">
        <v>210</v>
      </c>
      <c r="H619">
        <v>0.87</v>
      </c>
    </row>
    <row r="620" spans="1:8" x14ac:dyDescent="0.35">
      <c r="A620" t="s">
        <v>845</v>
      </c>
      <c r="B620" t="s">
        <v>93</v>
      </c>
      <c r="C620" t="s">
        <v>13</v>
      </c>
      <c r="D620">
        <v>40716</v>
      </c>
      <c r="E620" s="4"/>
      <c r="F620" s="7">
        <v>42808</v>
      </c>
      <c r="G620" t="s">
        <v>210</v>
      </c>
      <c r="H620">
        <v>2</v>
      </c>
    </row>
    <row r="621" spans="1:8" x14ac:dyDescent="0.35">
      <c r="A621" t="s">
        <v>845</v>
      </c>
      <c r="B621" t="s">
        <v>76</v>
      </c>
      <c r="C621" t="s">
        <v>13</v>
      </c>
      <c r="D621">
        <v>40716</v>
      </c>
      <c r="E621" s="4"/>
      <c r="F621" s="7">
        <v>42809</v>
      </c>
      <c r="G621" t="s">
        <v>210</v>
      </c>
      <c r="H621">
        <v>2.85</v>
      </c>
    </row>
    <row r="622" spans="1:8" x14ac:dyDescent="0.35">
      <c r="A622" t="s">
        <v>845</v>
      </c>
      <c r="B622" t="s">
        <v>72</v>
      </c>
      <c r="C622" t="s">
        <v>12</v>
      </c>
      <c r="D622">
        <v>22115</v>
      </c>
      <c r="E622" s="4"/>
      <c r="F622" s="7">
        <v>42814</v>
      </c>
      <c r="G622" t="s">
        <v>102</v>
      </c>
      <c r="H622">
        <v>0</v>
      </c>
    </row>
    <row r="623" spans="1:8" x14ac:dyDescent="0.35">
      <c r="A623" t="s">
        <v>845</v>
      </c>
      <c r="B623" t="s">
        <v>72</v>
      </c>
      <c r="C623" t="s">
        <v>12</v>
      </c>
      <c r="D623">
        <v>52815</v>
      </c>
      <c r="E623" s="4"/>
      <c r="F623" s="7">
        <v>42814</v>
      </c>
      <c r="G623" t="s">
        <v>102</v>
      </c>
      <c r="H623">
        <v>1.84</v>
      </c>
    </row>
    <row r="624" spans="1:8" x14ac:dyDescent="0.35">
      <c r="A624" t="s">
        <v>845</v>
      </c>
      <c r="B624" t="s">
        <v>72</v>
      </c>
      <c r="C624" t="s">
        <v>12</v>
      </c>
      <c r="D624">
        <v>112414</v>
      </c>
      <c r="E624" s="4"/>
      <c r="F624" s="7">
        <v>42814</v>
      </c>
      <c r="G624" t="s">
        <v>102</v>
      </c>
      <c r="H624">
        <v>0</v>
      </c>
    </row>
    <row r="625" spans="1:8" x14ac:dyDescent="0.35">
      <c r="A625" t="s">
        <v>845</v>
      </c>
      <c r="B625" t="s">
        <v>97</v>
      </c>
      <c r="C625" t="s">
        <v>13</v>
      </c>
      <c r="D625">
        <v>40716</v>
      </c>
      <c r="E625" s="4"/>
      <c r="F625" s="7">
        <v>42816</v>
      </c>
      <c r="G625" t="s">
        <v>210</v>
      </c>
      <c r="H625">
        <v>1.4</v>
      </c>
    </row>
    <row r="626" spans="1:8" x14ac:dyDescent="0.35">
      <c r="A626" t="s">
        <v>845</v>
      </c>
      <c r="B626" t="s">
        <v>34</v>
      </c>
      <c r="C626" t="s">
        <v>12</v>
      </c>
      <c r="D626">
        <v>22115</v>
      </c>
      <c r="E626" s="4"/>
      <c r="F626" s="7">
        <v>42822</v>
      </c>
      <c r="G626" t="s">
        <v>102</v>
      </c>
      <c r="H626">
        <v>0</v>
      </c>
    </row>
    <row r="627" spans="1:8" x14ac:dyDescent="0.35">
      <c r="A627" t="s">
        <v>845</v>
      </c>
      <c r="B627" t="s">
        <v>34</v>
      </c>
      <c r="C627" t="s">
        <v>12</v>
      </c>
      <c r="D627">
        <v>52815</v>
      </c>
      <c r="E627" s="4"/>
      <c r="F627" s="7">
        <v>42822</v>
      </c>
      <c r="G627" t="s">
        <v>102</v>
      </c>
      <c r="H627">
        <v>3.19</v>
      </c>
    </row>
    <row r="628" spans="1:8" x14ac:dyDescent="0.35">
      <c r="A628" t="s">
        <v>845</v>
      </c>
      <c r="B628" t="s">
        <v>34</v>
      </c>
      <c r="C628" t="s">
        <v>12</v>
      </c>
      <c r="D628">
        <v>112414</v>
      </c>
      <c r="E628" s="4"/>
      <c r="F628" s="7">
        <v>42822</v>
      </c>
      <c r="G628" t="s">
        <v>102</v>
      </c>
      <c r="H628">
        <v>0</v>
      </c>
    </row>
    <row r="629" spans="1:8" x14ac:dyDescent="0.35">
      <c r="A629" t="s">
        <v>845</v>
      </c>
      <c r="B629" t="s">
        <v>81</v>
      </c>
      <c r="C629" t="s">
        <v>13</v>
      </c>
      <c r="D629">
        <v>40716</v>
      </c>
      <c r="E629" s="4"/>
      <c r="F629" s="7">
        <v>42822</v>
      </c>
      <c r="G629" t="s">
        <v>210</v>
      </c>
      <c r="H629">
        <v>2.5499999999999998</v>
      </c>
    </row>
    <row r="630" spans="1:8" x14ac:dyDescent="0.35">
      <c r="A630" t="s">
        <v>845</v>
      </c>
      <c r="B630" t="s">
        <v>58</v>
      </c>
      <c r="C630" t="s">
        <v>12</v>
      </c>
      <c r="D630">
        <v>22115</v>
      </c>
      <c r="E630" s="4"/>
      <c r="F630" s="7">
        <v>42823</v>
      </c>
      <c r="G630" t="s">
        <v>102</v>
      </c>
      <c r="H630">
        <v>0</v>
      </c>
    </row>
    <row r="631" spans="1:8" x14ac:dyDescent="0.35">
      <c r="A631" t="s">
        <v>845</v>
      </c>
      <c r="B631" t="s">
        <v>58</v>
      </c>
      <c r="C631" t="s">
        <v>12</v>
      </c>
      <c r="D631">
        <v>52815</v>
      </c>
      <c r="E631" s="4"/>
      <c r="F631" s="7">
        <v>42823</v>
      </c>
      <c r="G631" t="s">
        <v>102</v>
      </c>
      <c r="H631">
        <v>2.0099999999999998</v>
      </c>
    </row>
    <row r="632" spans="1:8" x14ac:dyDescent="0.35">
      <c r="A632" t="s">
        <v>845</v>
      </c>
      <c r="B632" t="s">
        <v>58</v>
      </c>
      <c r="C632" t="s">
        <v>12</v>
      </c>
      <c r="D632">
        <v>112414</v>
      </c>
      <c r="E632" s="4"/>
      <c r="F632" s="7">
        <v>42823</v>
      </c>
      <c r="G632" t="s">
        <v>102</v>
      </c>
      <c r="H632">
        <v>0</v>
      </c>
    </row>
    <row r="633" spans="1:8" x14ac:dyDescent="0.35">
      <c r="A633" t="s">
        <v>845</v>
      </c>
      <c r="B633" t="s">
        <v>65</v>
      </c>
      <c r="C633" t="s">
        <v>12</v>
      </c>
      <c r="D633">
        <v>22115</v>
      </c>
      <c r="E633" s="4"/>
      <c r="F633" s="7">
        <v>42824</v>
      </c>
      <c r="G633" t="s">
        <v>102</v>
      </c>
      <c r="H633">
        <v>0</v>
      </c>
    </row>
    <row r="634" spans="1:8" x14ac:dyDescent="0.35">
      <c r="A634" t="s">
        <v>845</v>
      </c>
      <c r="B634" t="s">
        <v>65</v>
      </c>
      <c r="C634" t="s">
        <v>12</v>
      </c>
      <c r="D634">
        <v>52815</v>
      </c>
      <c r="E634" s="4"/>
      <c r="F634" s="7">
        <v>42824</v>
      </c>
      <c r="G634" t="s">
        <v>102</v>
      </c>
      <c r="H634">
        <v>1.56</v>
      </c>
    </row>
    <row r="635" spans="1:8" x14ac:dyDescent="0.35">
      <c r="A635" t="s">
        <v>845</v>
      </c>
      <c r="B635" t="s">
        <v>65</v>
      </c>
      <c r="C635" t="s">
        <v>12</v>
      </c>
      <c r="D635">
        <v>112414</v>
      </c>
      <c r="E635" s="4"/>
      <c r="F635" s="7">
        <v>42824</v>
      </c>
      <c r="G635" t="s">
        <v>102</v>
      </c>
      <c r="H635">
        <v>0</v>
      </c>
    </row>
    <row r="636" spans="1:8" x14ac:dyDescent="0.35">
      <c r="A636" t="s">
        <v>845</v>
      </c>
      <c r="B636" t="s">
        <v>66</v>
      </c>
      <c r="C636" t="s">
        <v>12</v>
      </c>
      <c r="D636">
        <v>22115</v>
      </c>
      <c r="E636" s="4"/>
      <c r="F636" s="7">
        <v>42828</v>
      </c>
      <c r="G636" t="s">
        <v>102</v>
      </c>
      <c r="H636">
        <v>0</v>
      </c>
    </row>
    <row r="637" spans="1:8" x14ac:dyDescent="0.35">
      <c r="A637" t="s">
        <v>845</v>
      </c>
      <c r="B637" t="s">
        <v>51</v>
      </c>
      <c r="C637" t="s">
        <v>12</v>
      </c>
      <c r="D637">
        <v>22115</v>
      </c>
      <c r="E637" s="4"/>
      <c r="F637" s="7">
        <v>42828</v>
      </c>
      <c r="G637" t="s">
        <v>102</v>
      </c>
      <c r="H637">
        <v>0</v>
      </c>
    </row>
    <row r="638" spans="1:8" x14ac:dyDescent="0.35">
      <c r="A638" t="s">
        <v>845</v>
      </c>
      <c r="B638" t="s">
        <v>66</v>
      </c>
      <c r="C638" t="s">
        <v>12</v>
      </c>
      <c r="D638">
        <v>52815</v>
      </c>
      <c r="E638" s="4"/>
      <c r="F638" s="7">
        <v>42828</v>
      </c>
      <c r="G638" t="s">
        <v>102</v>
      </c>
      <c r="H638">
        <v>2.31</v>
      </c>
    </row>
    <row r="639" spans="1:8" x14ac:dyDescent="0.35">
      <c r="A639" t="s">
        <v>845</v>
      </c>
      <c r="B639" t="s">
        <v>51</v>
      </c>
      <c r="C639" t="s">
        <v>12</v>
      </c>
      <c r="D639">
        <v>52815</v>
      </c>
      <c r="E639" s="4"/>
      <c r="F639" s="7">
        <v>42828</v>
      </c>
      <c r="G639" t="s">
        <v>102</v>
      </c>
      <c r="H639">
        <v>1</v>
      </c>
    </row>
    <row r="640" spans="1:8" x14ac:dyDescent="0.35">
      <c r="A640" t="s">
        <v>845</v>
      </c>
      <c r="B640" t="s">
        <v>66</v>
      </c>
      <c r="C640" t="s">
        <v>12</v>
      </c>
      <c r="D640">
        <v>112414</v>
      </c>
      <c r="E640" s="4"/>
      <c r="F640" s="7">
        <v>42828</v>
      </c>
      <c r="G640" t="s">
        <v>102</v>
      </c>
      <c r="H640">
        <v>0</v>
      </c>
    </row>
    <row r="641" spans="1:8" x14ac:dyDescent="0.35">
      <c r="A641" t="s">
        <v>845</v>
      </c>
      <c r="B641" t="s">
        <v>51</v>
      </c>
      <c r="C641" t="s">
        <v>12</v>
      </c>
      <c r="D641">
        <v>112414</v>
      </c>
      <c r="E641" s="4"/>
      <c r="F641" s="7">
        <v>42828</v>
      </c>
      <c r="G641" t="s">
        <v>102</v>
      </c>
      <c r="H641">
        <v>0</v>
      </c>
    </row>
    <row r="642" spans="1:8" x14ac:dyDescent="0.35">
      <c r="A642" t="s">
        <v>845</v>
      </c>
      <c r="B642" t="s">
        <v>88</v>
      </c>
      <c r="C642" t="s">
        <v>13</v>
      </c>
      <c r="D642">
        <v>40716</v>
      </c>
      <c r="E642" s="4"/>
      <c r="F642" s="7">
        <v>42829</v>
      </c>
      <c r="G642" t="s">
        <v>210</v>
      </c>
      <c r="H642">
        <v>1.21</v>
      </c>
    </row>
    <row r="643" spans="1:8" x14ac:dyDescent="0.35">
      <c r="A643" t="s">
        <v>838</v>
      </c>
      <c r="B643" t="s">
        <v>74</v>
      </c>
      <c r="C643" t="s">
        <v>13</v>
      </c>
      <c r="D643">
        <v>40716</v>
      </c>
      <c r="E643" s="4"/>
      <c r="F643" s="7">
        <v>42830</v>
      </c>
      <c r="G643" t="s">
        <v>210</v>
      </c>
      <c r="H643">
        <v>-0.14000000000000001</v>
      </c>
    </row>
    <row r="644" spans="1:8" x14ac:dyDescent="0.35">
      <c r="A644" t="s">
        <v>847</v>
      </c>
      <c r="C644" t="s">
        <v>13</v>
      </c>
      <c r="D644">
        <v>40716</v>
      </c>
      <c r="E644" s="4"/>
      <c r="F644" s="7">
        <v>42830</v>
      </c>
      <c r="G644" t="s">
        <v>210</v>
      </c>
      <c r="H644">
        <v>0.02</v>
      </c>
    </row>
    <row r="645" spans="1:8" x14ac:dyDescent="0.35">
      <c r="A645" t="s">
        <v>845</v>
      </c>
      <c r="B645" t="s">
        <v>82</v>
      </c>
      <c r="C645" t="s">
        <v>13</v>
      </c>
      <c r="D645">
        <v>40716</v>
      </c>
      <c r="E645" s="4"/>
      <c r="F645" s="7">
        <v>42830</v>
      </c>
      <c r="G645" t="s">
        <v>210</v>
      </c>
      <c r="H645">
        <v>2.39</v>
      </c>
    </row>
    <row r="646" spans="1:8" x14ac:dyDescent="0.35">
      <c r="A646" t="s">
        <v>845</v>
      </c>
      <c r="B646" t="s">
        <v>74</v>
      </c>
      <c r="C646" t="s">
        <v>13</v>
      </c>
      <c r="D646">
        <v>40716</v>
      </c>
      <c r="E646" s="4"/>
      <c r="F646" s="7">
        <v>42830</v>
      </c>
      <c r="G646" t="s">
        <v>210</v>
      </c>
      <c r="H646">
        <v>0.93</v>
      </c>
    </row>
    <row r="647" spans="1:8" x14ac:dyDescent="0.35">
      <c r="A647" t="s">
        <v>845</v>
      </c>
      <c r="B647" t="s">
        <v>64</v>
      </c>
      <c r="C647" t="s">
        <v>12</v>
      </c>
      <c r="D647">
        <v>22115</v>
      </c>
      <c r="E647" s="4"/>
      <c r="F647" s="7">
        <v>42838</v>
      </c>
      <c r="G647" t="s">
        <v>102</v>
      </c>
      <c r="H647">
        <v>0</v>
      </c>
    </row>
    <row r="648" spans="1:8" x14ac:dyDescent="0.35">
      <c r="A648" t="s">
        <v>845</v>
      </c>
      <c r="B648" t="s">
        <v>64</v>
      </c>
      <c r="C648" t="s">
        <v>12</v>
      </c>
      <c r="D648">
        <v>52815</v>
      </c>
      <c r="E648" s="4"/>
      <c r="F648" s="7">
        <v>42838</v>
      </c>
      <c r="G648" t="s">
        <v>102</v>
      </c>
      <c r="H648">
        <v>2.58</v>
      </c>
    </row>
    <row r="649" spans="1:8" x14ac:dyDescent="0.35">
      <c r="A649" t="s">
        <v>845</v>
      </c>
      <c r="B649" t="s">
        <v>64</v>
      </c>
      <c r="C649" t="s">
        <v>12</v>
      </c>
      <c r="D649">
        <v>112414</v>
      </c>
      <c r="E649" s="4"/>
      <c r="F649" s="7">
        <v>42838</v>
      </c>
      <c r="G649" t="s">
        <v>102</v>
      </c>
      <c r="H649">
        <v>0</v>
      </c>
    </row>
    <row r="650" spans="1:8" x14ac:dyDescent="0.35">
      <c r="A650" t="s">
        <v>845</v>
      </c>
      <c r="B650" t="s">
        <v>92</v>
      </c>
      <c r="C650" t="s">
        <v>13</v>
      </c>
      <c r="D650">
        <v>40716</v>
      </c>
      <c r="E650" s="4"/>
      <c r="F650" s="7">
        <v>42845</v>
      </c>
      <c r="G650" t="s">
        <v>210</v>
      </c>
      <c r="H650">
        <v>20.87</v>
      </c>
    </row>
    <row r="651" spans="1:8" x14ac:dyDescent="0.35">
      <c r="A651" t="s">
        <v>845</v>
      </c>
      <c r="B651" t="s">
        <v>90</v>
      </c>
      <c r="C651" t="s">
        <v>13</v>
      </c>
      <c r="D651">
        <v>40716</v>
      </c>
      <c r="E651" s="4"/>
      <c r="F651" s="7">
        <v>42850</v>
      </c>
      <c r="G651" t="s">
        <v>210</v>
      </c>
      <c r="H651">
        <v>1.75</v>
      </c>
    </row>
    <row r="652" spans="1:8" x14ac:dyDescent="0.35">
      <c r="A652" t="s">
        <v>845</v>
      </c>
      <c r="B652" t="s">
        <v>30</v>
      </c>
      <c r="C652" t="s">
        <v>12</v>
      </c>
      <c r="D652">
        <v>22115</v>
      </c>
      <c r="E652" s="4"/>
      <c r="F652" s="7">
        <v>42851</v>
      </c>
      <c r="G652" t="s">
        <v>102</v>
      </c>
      <c r="H652">
        <v>0</v>
      </c>
    </row>
    <row r="653" spans="1:8" x14ac:dyDescent="0.35">
      <c r="A653" t="s">
        <v>845</v>
      </c>
      <c r="B653" t="s">
        <v>35</v>
      </c>
      <c r="C653" t="s">
        <v>12</v>
      </c>
      <c r="D653">
        <v>22115</v>
      </c>
      <c r="E653" s="4"/>
      <c r="F653" s="7">
        <v>42851</v>
      </c>
      <c r="G653" t="s">
        <v>102</v>
      </c>
      <c r="H653">
        <v>0</v>
      </c>
    </row>
    <row r="654" spans="1:8" x14ac:dyDescent="0.35">
      <c r="A654" t="s">
        <v>845</v>
      </c>
      <c r="B654" t="s">
        <v>30</v>
      </c>
      <c r="C654" t="s">
        <v>12</v>
      </c>
      <c r="D654">
        <v>52815</v>
      </c>
      <c r="E654" s="4"/>
      <c r="F654" s="7">
        <v>42851</v>
      </c>
      <c r="G654" t="s">
        <v>102</v>
      </c>
      <c r="H654">
        <v>3.34</v>
      </c>
    </row>
    <row r="655" spans="1:8" x14ac:dyDescent="0.35">
      <c r="A655" t="s">
        <v>845</v>
      </c>
      <c r="B655" t="s">
        <v>35</v>
      </c>
      <c r="C655" t="s">
        <v>12</v>
      </c>
      <c r="D655">
        <v>52815</v>
      </c>
      <c r="E655" s="4"/>
      <c r="F655" s="7">
        <v>42851</v>
      </c>
      <c r="G655" t="s">
        <v>102</v>
      </c>
      <c r="H655">
        <v>1.74</v>
      </c>
    </row>
    <row r="656" spans="1:8" x14ac:dyDescent="0.35">
      <c r="A656" t="s">
        <v>845</v>
      </c>
      <c r="B656" t="s">
        <v>30</v>
      </c>
      <c r="C656" t="s">
        <v>12</v>
      </c>
      <c r="D656">
        <v>112414</v>
      </c>
      <c r="E656" s="4"/>
      <c r="F656" s="7">
        <v>42851</v>
      </c>
      <c r="G656" t="s">
        <v>102</v>
      </c>
      <c r="H656">
        <v>0</v>
      </c>
    </row>
    <row r="657" spans="1:8" x14ac:dyDescent="0.35">
      <c r="A657" t="s">
        <v>845</v>
      </c>
      <c r="B657" t="s">
        <v>35</v>
      </c>
      <c r="C657" t="s">
        <v>12</v>
      </c>
      <c r="D657">
        <v>112414</v>
      </c>
      <c r="E657" s="4"/>
      <c r="F657" s="7">
        <v>42851</v>
      </c>
      <c r="G657" t="s">
        <v>102</v>
      </c>
      <c r="H657">
        <v>0</v>
      </c>
    </row>
    <row r="658" spans="1:8" x14ac:dyDescent="0.35">
      <c r="A658" t="s">
        <v>846</v>
      </c>
      <c r="E658" s="4"/>
      <c r="F658" s="7">
        <v>42851</v>
      </c>
      <c r="G658" t="s">
        <v>100</v>
      </c>
      <c r="H658">
        <v>416.2</v>
      </c>
    </row>
    <row r="659" spans="1:8" x14ac:dyDescent="0.35">
      <c r="A659" t="s">
        <v>841</v>
      </c>
      <c r="B659" t="s">
        <v>63</v>
      </c>
      <c r="C659" t="s">
        <v>12</v>
      </c>
      <c r="D659">
        <v>112414</v>
      </c>
      <c r="E659" s="4"/>
      <c r="F659" s="7">
        <v>42871</v>
      </c>
      <c r="G659" t="s">
        <v>102</v>
      </c>
      <c r="H659">
        <v>-7.66</v>
      </c>
    </row>
    <row r="660" spans="1:8" x14ac:dyDescent="0.35">
      <c r="A660" t="s">
        <v>845</v>
      </c>
      <c r="B660" t="s">
        <v>95</v>
      </c>
      <c r="C660" t="s">
        <v>13</v>
      </c>
      <c r="D660">
        <v>40716</v>
      </c>
      <c r="E660" s="4"/>
      <c r="F660" s="7">
        <v>42873</v>
      </c>
      <c r="G660" t="s">
        <v>210</v>
      </c>
      <c r="H660">
        <v>1.26</v>
      </c>
    </row>
    <row r="661" spans="1:8" x14ac:dyDescent="0.35">
      <c r="A661" t="s">
        <v>845</v>
      </c>
      <c r="B661" t="s">
        <v>79</v>
      </c>
      <c r="C661" t="s">
        <v>13</v>
      </c>
      <c r="D661">
        <v>40716</v>
      </c>
      <c r="E661" s="4"/>
      <c r="F661" s="7">
        <v>42874</v>
      </c>
      <c r="G661" t="s">
        <v>210</v>
      </c>
      <c r="H661">
        <v>2.7</v>
      </c>
    </row>
    <row r="662" spans="1:8" x14ac:dyDescent="0.35">
      <c r="A662" t="s">
        <v>845</v>
      </c>
      <c r="B662" t="s">
        <v>57</v>
      </c>
      <c r="C662" t="s">
        <v>12</v>
      </c>
      <c r="D662">
        <v>22115</v>
      </c>
      <c r="E662" s="4"/>
      <c r="F662" s="7">
        <v>42877</v>
      </c>
      <c r="G662" t="s">
        <v>102</v>
      </c>
      <c r="H662">
        <v>0</v>
      </c>
    </row>
    <row r="663" spans="1:8" x14ac:dyDescent="0.35">
      <c r="A663" t="s">
        <v>845</v>
      </c>
      <c r="B663" t="s">
        <v>57</v>
      </c>
      <c r="C663" t="s">
        <v>12</v>
      </c>
      <c r="D663">
        <v>52815</v>
      </c>
      <c r="E663" s="4"/>
      <c r="F663" s="7">
        <v>42877</v>
      </c>
      <c r="G663" t="s">
        <v>102</v>
      </c>
      <c r="H663">
        <v>13.14</v>
      </c>
    </row>
    <row r="664" spans="1:8" x14ac:dyDescent="0.35">
      <c r="A664" t="s">
        <v>845</v>
      </c>
      <c r="B664" t="s">
        <v>57</v>
      </c>
      <c r="C664" t="s">
        <v>12</v>
      </c>
      <c r="D664">
        <v>112414</v>
      </c>
      <c r="E664" s="4"/>
      <c r="F664" s="7">
        <v>42877</v>
      </c>
      <c r="G664" t="s">
        <v>102</v>
      </c>
      <c r="H664">
        <v>0</v>
      </c>
    </row>
    <row r="665" spans="1:8" x14ac:dyDescent="0.35">
      <c r="A665" t="s">
        <v>845</v>
      </c>
      <c r="B665" t="s">
        <v>63</v>
      </c>
      <c r="C665" t="s">
        <v>12</v>
      </c>
      <c r="D665">
        <v>22115</v>
      </c>
      <c r="E665" s="4"/>
      <c r="F665" s="7">
        <v>42881</v>
      </c>
      <c r="G665" t="s">
        <v>102</v>
      </c>
      <c r="H665">
        <v>0</v>
      </c>
    </row>
    <row r="666" spans="1:8" x14ac:dyDescent="0.35">
      <c r="A666" t="s">
        <v>845</v>
      </c>
      <c r="B666" t="s">
        <v>63</v>
      </c>
      <c r="C666" t="s">
        <v>12</v>
      </c>
      <c r="D666">
        <v>52815</v>
      </c>
      <c r="E666" s="4"/>
      <c r="F666" s="7">
        <v>42881</v>
      </c>
      <c r="G666" t="s">
        <v>102</v>
      </c>
      <c r="H666">
        <v>5.53</v>
      </c>
    </row>
    <row r="667" spans="1:8" x14ac:dyDescent="0.35">
      <c r="A667" t="s">
        <v>845</v>
      </c>
      <c r="B667" t="s">
        <v>63</v>
      </c>
      <c r="C667" t="s">
        <v>12</v>
      </c>
      <c r="D667">
        <v>112414</v>
      </c>
      <c r="E667" s="4"/>
      <c r="F667" s="7">
        <v>42881</v>
      </c>
      <c r="G667" t="s">
        <v>102</v>
      </c>
      <c r="H667">
        <v>0</v>
      </c>
    </row>
    <row r="668" spans="1:8" x14ac:dyDescent="0.35">
      <c r="A668" t="s">
        <v>845</v>
      </c>
      <c r="B668" t="s">
        <v>32</v>
      </c>
      <c r="C668" t="s">
        <v>12</v>
      </c>
      <c r="D668">
        <v>22115</v>
      </c>
      <c r="E668" s="4"/>
      <c r="F668" s="7">
        <v>42891</v>
      </c>
      <c r="G668" t="s">
        <v>102</v>
      </c>
      <c r="H668">
        <v>0</v>
      </c>
    </row>
    <row r="669" spans="1:8" x14ac:dyDescent="0.35">
      <c r="A669" t="s">
        <v>845</v>
      </c>
      <c r="B669" t="s">
        <v>32</v>
      </c>
      <c r="C669" t="s">
        <v>12</v>
      </c>
      <c r="D669">
        <v>52815</v>
      </c>
      <c r="E669" s="4"/>
      <c r="F669" s="7">
        <v>42891</v>
      </c>
      <c r="G669" t="s">
        <v>102</v>
      </c>
      <c r="H669">
        <v>1.57</v>
      </c>
    </row>
    <row r="670" spans="1:8" x14ac:dyDescent="0.35">
      <c r="A670" t="s">
        <v>845</v>
      </c>
      <c r="B670" t="s">
        <v>32</v>
      </c>
      <c r="C670" t="s">
        <v>12</v>
      </c>
      <c r="D670">
        <v>112414</v>
      </c>
      <c r="E670" s="4"/>
      <c r="F670" s="7">
        <v>42891</v>
      </c>
      <c r="G670" t="s">
        <v>102</v>
      </c>
      <c r="H670">
        <v>0</v>
      </c>
    </row>
    <row r="671" spans="1:8" x14ac:dyDescent="0.35">
      <c r="A671" t="s">
        <v>845</v>
      </c>
      <c r="B671" t="s">
        <v>93</v>
      </c>
      <c r="C671" t="s">
        <v>13</v>
      </c>
      <c r="D671">
        <v>40716</v>
      </c>
      <c r="E671" s="4"/>
      <c r="F671" s="7">
        <v>42891</v>
      </c>
      <c r="G671" t="s">
        <v>210</v>
      </c>
      <c r="H671">
        <v>2</v>
      </c>
    </row>
    <row r="672" spans="1:8" x14ac:dyDescent="0.35">
      <c r="A672" t="s">
        <v>845</v>
      </c>
      <c r="B672" t="s">
        <v>84</v>
      </c>
      <c r="C672" t="s">
        <v>13</v>
      </c>
      <c r="D672">
        <v>40716</v>
      </c>
      <c r="E672" s="4"/>
      <c r="F672" s="7">
        <v>42894</v>
      </c>
      <c r="G672" t="s">
        <v>210</v>
      </c>
      <c r="H672">
        <v>0.87</v>
      </c>
    </row>
    <row r="673" spans="1:8" x14ac:dyDescent="0.35">
      <c r="A673" t="s">
        <v>845</v>
      </c>
      <c r="B673" t="s">
        <v>97</v>
      </c>
      <c r="C673" t="s">
        <v>13</v>
      </c>
      <c r="D673">
        <v>40716</v>
      </c>
      <c r="E673" s="4"/>
      <c r="F673" s="7">
        <v>42900</v>
      </c>
      <c r="G673" t="s">
        <v>210</v>
      </c>
      <c r="H673">
        <v>1.4</v>
      </c>
    </row>
    <row r="674" spans="1:8" x14ac:dyDescent="0.35">
      <c r="A674" t="s">
        <v>845</v>
      </c>
      <c r="B674" t="s">
        <v>76</v>
      </c>
      <c r="C674" t="s">
        <v>13</v>
      </c>
      <c r="D674">
        <v>40716</v>
      </c>
      <c r="E674" s="4"/>
      <c r="F674" s="7">
        <v>42901</v>
      </c>
      <c r="G674" t="s">
        <v>210</v>
      </c>
      <c r="H674">
        <v>0.6</v>
      </c>
    </row>
    <row r="675" spans="1:8" x14ac:dyDescent="0.35">
      <c r="A675" t="s">
        <v>845</v>
      </c>
      <c r="B675" t="s">
        <v>72</v>
      </c>
      <c r="C675" t="s">
        <v>12</v>
      </c>
      <c r="D675">
        <v>22115</v>
      </c>
      <c r="E675" s="4"/>
      <c r="F675" s="7">
        <v>42905</v>
      </c>
      <c r="G675" t="s">
        <v>102</v>
      </c>
      <c r="H675">
        <v>0</v>
      </c>
    </row>
    <row r="676" spans="1:8" x14ac:dyDescent="0.35">
      <c r="A676" t="s">
        <v>845</v>
      </c>
      <c r="B676" t="s">
        <v>72</v>
      </c>
      <c r="C676" t="s">
        <v>12</v>
      </c>
      <c r="D676">
        <v>52815</v>
      </c>
      <c r="E676" s="4"/>
      <c r="F676" s="7">
        <v>42905</v>
      </c>
      <c r="G676" t="s">
        <v>102</v>
      </c>
      <c r="H676">
        <v>1.84</v>
      </c>
    </row>
    <row r="677" spans="1:8" x14ac:dyDescent="0.35">
      <c r="A677" t="s">
        <v>845</v>
      </c>
      <c r="B677" t="s">
        <v>72</v>
      </c>
      <c r="C677" t="s">
        <v>12</v>
      </c>
      <c r="D677">
        <v>112414</v>
      </c>
      <c r="E677" s="4"/>
      <c r="F677" s="7">
        <v>42905</v>
      </c>
      <c r="G677" t="s">
        <v>102</v>
      </c>
      <c r="H677">
        <v>0</v>
      </c>
    </row>
    <row r="678" spans="1:8" x14ac:dyDescent="0.35">
      <c r="A678" t="s">
        <v>845</v>
      </c>
      <c r="B678" t="s">
        <v>34</v>
      </c>
      <c r="C678" t="s">
        <v>12</v>
      </c>
      <c r="D678">
        <v>22115</v>
      </c>
      <c r="E678" s="4"/>
      <c r="F678" s="7">
        <v>42906</v>
      </c>
      <c r="G678" t="s">
        <v>102</v>
      </c>
      <c r="H678">
        <v>0</v>
      </c>
    </row>
    <row r="679" spans="1:8" x14ac:dyDescent="0.35">
      <c r="A679" t="s">
        <v>845</v>
      </c>
      <c r="B679" t="s">
        <v>34</v>
      </c>
      <c r="C679" t="s">
        <v>12</v>
      </c>
      <c r="D679">
        <v>52815</v>
      </c>
      <c r="E679" s="4"/>
      <c r="F679" s="7">
        <v>42906</v>
      </c>
      <c r="G679" t="s">
        <v>102</v>
      </c>
      <c r="H679">
        <v>3.19</v>
      </c>
    </row>
    <row r="680" spans="1:8" x14ac:dyDescent="0.35">
      <c r="A680" t="s">
        <v>845</v>
      </c>
      <c r="B680" t="s">
        <v>34</v>
      </c>
      <c r="C680" t="s">
        <v>12</v>
      </c>
      <c r="D680">
        <v>112414</v>
      </c>
      <c r="E680" s="4"/>
      <c r="F680" s="7">
        <v>42906</v>
      </c>
      <c r="G680" t="s">
        <v>102</v>
      </c>
      <c r="H680">
        <v>0</v>
      </c>
    </row>
    <row r="681" spans="1:8" x14ac:dyDescent="0.35">
      <c r="A681" t="s">
        <v>845</v>
      </c>
      <c r="B681" t="s">
        <v>81</v>
      </c>
      <c r="C681" t="s">
        <v>13</v>
      </c>
      <c r="D681">
        <v>40716</v>
      </c>
      <c r="E681" s="4"/>
      <c r="F681" s="7">
        <v>42906</v>
      </c>
      <c r="G681" t="s">
        <v>210</v>
      </c>
      <c r="H681">
        <v>2.5499999999999998</v>
      </c>
    </row>
    <row r="682" spans="1:8" x14ac:dyDescent="0.35">
      <c r="A682" t="s">
        <v>845</v>
      </c>
      <c r="B682" t="s">
        <v>58</v>
      </c>
      <c r="C682" t="s">
        <v>12</v>
      </c>
      <c r="D682">
        <v>22115</v>
      </c>
      <c r="E682" s="4"/>
      <c r="F682" s="7">
        <v>42914</v>
      </c>
      <c r="G682" t="s">
        <v>102</v>
      </c>
      <c r="H682">
        <v>0</v>
      </c>
    </row>
    <row r="683" spans="1:8" x14ac:dyDescent="0.35">
      <c r="A683" t="s">
        <v>845</v>
      </c>
      <c r="B683" t="s">
        <v>58</v>
      </c>
      <c r="C683" t="s">
        <v>12</v>
      </c>
      <c r="D683">
        <v>52815</v>
      </c>
      <c r="E683" s="4"/>
      <c r="F683" s="7">
        <v>42914</v>
      </c>
      <c r="G683" t="s">
        <v>102</v>
      </c>
      <c r="H683">
        <v>2.0099999999999998</v>
      </c>
    </row>
    <row r="684" spans="1:8" x14ac:dyDescent="0.35">
      <c r="A684" t="s">
        <v>845</v>
      </c>
      <c r="B684" t="s">
        <v>58</v>
      </c>
      <c r="C684" t="s">
        <v>12</v>
      </c>
      <c r="D684">
        <v>112414</v>
      </c>
      <c r="E684" s="4"/>
      <c r="F684" s="7">
        <v>42914</v>
      </c>
      <c r="G684" t="s">
        <v>102</v>
      </c>
      <c r="H684">
        <v>0</v>
      </c>
    </row>
    <row r="685" spans="1:8" x14ac:dyDescent="0.35">
      <c r="A685" t="s">
        <v>845</v>
      </c>
      <c r="B685" t="s">
        <v>65</v>
      </c>
      <c r="C685" t="s">
        <v>12</v>
      </c>
      <c r="D685">
        <v>22115</v>
      </c>
      <c r="E685" s="4"/>
      <c r="F685" s="7">
        <v>42915</v>
      </c>
      <c r="G685" t="s">
        <v>102</v>
      </c>
      <c r="H685">
        <v>0</v>
      </c>
    </row>
    <row r="686" spans="1:8" x14ac:dyDescent="0.35">
      <c r="A686" t="s">
        <v>845</v>
      </c>
      <c r="B686" t="s">
        <v>65</v>
      </c>
      <c r="C686" t="s">
        <v>12</v>
      </c>
      <c r="D686">
        <v>52815</v>
      </c>
      <c r="E686" s="4"/>
      <c r="F686" s="7">
        <v>42915</v>
      </c>
      <c r="G686" t="s">
        <v>102</v>
      </c>
      <c r="H686">
        <v>1.56</v>
      </c>
    </row>
    <row r="687" spans="1:8" x14ac:dyDescent="0.35">
      <c r="A687" t="s">
        <v>845</v>
      </c>
      <c r="B687" t="s">
        <v>65</v>
      </c>
      <c r="C687" t="s">
        <v>12</v>
      </c>
      <c r="D687">
        <v>112414</v>
      </c>
      <c r="E687" s="4"/>
      <c r="F687" s="7">
        <v>42915</v>
      </c>
      <c r="G687" t="s">
        <v>102</v>
      </c>
      <c r="H687">
        <v>0</v>
      </c>
    </row>
    <row r="688" spans="1:8" x14ac:dyDescent="0.35">
      <c r="A688" t="s">
        <v>845</v>
      </c>
      <c r="B688" t="s">
        <v>66</v>
      </c>
      <c r="C688" t="s">
        <v>12</v>
      </c>
      <c r="D688">
        <v>22115</v>
      </c>
      <c r="E688" s="4"/>
      <c r="F688" s="7">
        <v>42919</v>
      </c>
      <c r="G688" t="s">
        <v>102</v>
      </c>
      <c r="H688">
        <v>0</v>
      </c>
    </row>
    <row r="689" spans="1:8" x14ac:dyDescent="0.35">
      <c r="A689" t="s">
        <v>845</v>
      </c>
      <c r="B689" t="s">
        <v>51</v>
      </c>
      <c r="C689" t="s">
        <v>12</v>
      </c>
      <c r="D689">
        <v>22115</v>
      </c>
      <c r="E689" s="4"/>
      <c r="F689" s="7">
        <v>42919</v>
      </c>
      <c r="G689" t="s">
        <v>102</v>
      </c>
      <c r="H689">
        <v>0</v>
      </c>
    </row>
    <row r="690" spans="1:8" x14ac:dyDescent="0.35">
      <c r="A690" t="s">
        <v>845</v>
      </c>
      <c r="B690" t="s">
        <v>66</v>
      </c>
      <c r="C690" t="s">
        <v>12</v>
      </c>
      <c r="D690">
        <v>52815</v>
      </c>
      <c r="E690" s="4"/>
      <c r="F690" s="7">
        <v>42919</v>
      </c>
      <c r="G690" t="s">
        <v>102</v>
      </c>
      <c r="H690">
        <v>2.52</v>
      </c>
    </row>
    <row r="691" spans="1:8" x14ac:dyDescent="0.35">
      <c r="A691" t="s">
        <v>845</v>
      </c>
      <c r="B691" t="s">
        <v>51</v>
      </c>
      <c r="C691" t="s">
        <v>12</v>
      </c>
      <c r="D691">
        <v>52815</v>
      </c>
      <c r="E691" s="4"/>
      <c r="F691" s="7">
        <v>42919</v>
      </c>
      <c r="G691" t="s">
        <v>102</v>
      </c>
      <c r="H691">
        <v>1</v>
      </c>
    </row>
    <row r="692" spans="1:8" x14ac:dyDescent="0.35">
      <c r="A692" t="s">
        <v>845</v>
      </c>
      <c r="B692" t="s">
        <v>66</v>
      </c>
      <c r="C692" t="s">
        <v>12</v>
      </c>
      <c r="D692">
        <v>112414</v>
      </c>
      <c r="E692" s="4"/>
      <c r="F692" s="7">
        <v>42919</v>
      </c>
      <c r="G692" t="s">
        <v>102</v>
      </c>
      <c r="H692">
        <v>0</v>
      </c>
    </row>
    <row r="693" spans="1:8" x14ac:dyDescent="0.35">
      <c r="A693" t="s">
        <v>845</v>
      </c>
      <c r="B693" t="s">
        <v>51</v>
      </c>
      <c r="C693" t="s">
        <v>12</v>
      </c>
      <c r="D693">
        <v>112414</v>
      </c>
      <c r="E693" s="4"/>
      <c r="F693" s="7">
        <v>42919</v>
      </c>
      <c r="G693" t="s">
        <v>102</v>
      </c>
      <c r="H693">
        <v>0</v>
      </c>
    </row>
    <row r="694" spans="1:8" x14ac:dyDescent="0.35">
      <c r="A694" t="s">
        <v>838</v>
      </c>
      <c r="B694" t="s">
        <v>74</v>
      </c>
      <c r="C694" t="s">
        <v>13</v>
      </c>
      <c r="D694">
        <v>40716</v>
      </c>
      <c r="E694" s="4"/>
      <c r="F694" s="7">
        <v>42921</v>
      </c>
      <c r="G694" t="s">
        <v>210</v>
      </c>
      <c r="H694">
        <v>-0.14000000000000001</v>
      </c>
    </row>
    <row r="695" spans="1:8" x14ac:dyDescent="0.35">
      <c r="A695" t="s">
        <v>845</v>
      </c>
      <c r="B695" t="s">
        <v>88</v>
      </c>
      <c r="C695" t="s">
        <v>13</v>
      </c>
      <c r="D695">
        <v>40716</v>
      </c>
      <c r="E695" s="4"/>
      <c r="F695" s="7">
        <v>42921</v>
      </c>
      <c r="G695" t="s">
        <v>210</v>
      </c>
      <c r="H695">
        <v>1.21</v>
      </c>
    </row>
    <row r="696" spans="1:8" x14ac:dyDescent="0.35">
      <c r="A696" t="s">
        <v>845</v>
      </c>
      <c r="B696" t="s">
        <v>82</v>
      </c>
      <c r="C696" t="s">
        <v>13</v>
      </c>
      <c r="D696">
        <v>40716</v>
      </c>
      <c r="E696" s="4"/>
      <c r="F696" s="7">
        <v>42921</v>
      </c>
      <c r="G696" t="s">
        <v>210</v>
      </c>
      <c r="H696">
        <v>2.39</v>
      </c>
    </row>
    <row r="697" spans="1:8" x14ac:dyDescent="0.35">
      <c r="A697" t="s">
        <v>845</v>
      </c>
      <c r="B697" t="s">
        <v>74</v>
      </c>
      <c r="C697" t="s">
        <v>13</v>
      </c>
      <c r="D697">
        <v>40716</v>
      </c>
      <c r="E697" s="4"/>
      <c r="F697" s="7">
        <v>42922</v>
      </c>
      <c r="G697" t="s">
        <v>210</v>
      </c>
      <c r="H697">
        <v>0.96</v>
      </c>
    </row>
    <row r="698" spans="1:8" x14ac:dyDescent="0.35">
      <c r="A698" t="s">
        <v>845</v>
      </c>
      <c r="B698" t="s">
        <v>64</v>
      </c>
      <c r="C698" t="s">
        <v>12</v>
      </c>
      <c r="D698">
        <v>22115</v>
      </c>
      <c r="E698" s="4"/>
      <c r="F698" s="7">
        <v>42930</v>
      </c>
      <c r="G698" t="s">
        <v>102</v>
      </c>
      <c r="H698">
        <v>0</v>
      </c>
    </row>
    <row r="699" spans="1:8" x14ac:dyDescent="0.35">
      <c r="A699" t="s">
        <v>845</v>
      </c>
      <c r="B699" t="s">
        <v>64</v>
      </c>
      <c r="C699" t="s">
        <v>12</v>
      </c>
      <c r="D699">
        <v>52815</v>
      </c>
      <c r="E699" s="4"/>
      <c r="F699" s="7">
        <v>42930</v>
      </c>
      <c r="G699" t="s">
        <v>102</v>
      </c>
      <c r="H699">
        <v>2.58</v>
      </c>
    </row>
    <row r="700" spans="1:8" x14ac:dyDescent="0.35">
      <c r="A700" t="s">
        <v>845</v>
      </c>
      <c r="B700" t="s">
        <v>64</v>
      </c>
      <c r="C700" t="s">
        <v>12</v>
      </c>
      <c r="D700">
        <v>112414</v>
      </c>
      <c r="E700" s="4"/>
      <c r="F700" s="7">
        <v>42930</v>
      </c>
      <c r="G700" t="s">
        <v>102</v>
      </c>
      <c r="H700">
        <v>0</v>
      </c>
    </row>
    <row r="701" spans="1:8" x14ac:dyDescent="0.35">
      <c r="A701" t="s">
        <v>845</v>
      </c>
      <c r="B701" t="s">
        <v>92</v>
      </c>
      <c r="C701" t="s">
        <v>13</v>
      </c>
      <c r="D701">
        <v>40716</v>
      </c>
      <c r="E701" s="4"/>
      <c r="F701" s="7">
        <v>42936</v>
      </c>
      <c r="G701" t="s">
        <v>210</v>
      </c>
      <c r="H701">
        <v>15.83</v>
      </c>
    </row>
    <row r="702" spans="1:8" x14ac:dyDescent="0.35">
      <c r="A702" t="s">
        <v>845</v>
      </c>
      <c r="B702" t="s">
        <v>30</v>
      </c>
      <c r="C702" t="s">
        <v>12</v>
      </c>
      <c r="D702">
        <v>22115</v>
      </c>
      <c r="E702" s="4"/>
      <c r="F702" s="7">
        <v>42942</v>
      </c>
      <c r="G702" t="s">
        <v>102</v>
      </c>
      <c r="H702">
        <v>0</v>
      </c>
    </row>
    <row r="703" spans="1:8" x14ac:dyDescent="0.35">
      <c r="A703" t="s">
        <v>845</v>
      </c>
      <c r="B703" t="s">
        <v>35</v>
      </c>
      <c r="C703" t="s">
        <v>12</v>
      </c>
      <c r="D703">
        <v>22115</v>
      </c>
      <c r="E703" s="4"/>
      <c r="F703" s="7">
        <v>42942</v>
      </c>
      <c r="G703" t="s">
        <v>102</v>
      </c>
      <c r="H703">
        <v>0</v>
      </c>
    </row>
    <row r="704" spans="1:8" x14ac:dyDescent="0.35">
      <c r="A704" t="s">
        <v>845</v>
      </c>
      <c r="B704" t="s">
        <v>30</v>
      </c>
      <c r="C704" t="s">
        <v>12</v>
      </c>
      <c r="D704">
        <v>52815</v>
      </c>
      <c r="E704" s="4"/>
      <c r="F704" s="7">
        <v>42942</v>
      </c>
      <c r="G704" t="s">
        <v>102</v>
      </c>
      <c r="H704">
        <v>3.34</v>
      </c>
    </row>
    <row r="705" spans="1:8" x14ac:dyDescent="0.35">
      <c r="A705" t="s">
        <v>845</v>
      </c>
      <c r="B705" t="s">
        <v>35</v>
      </c>
      <c r="C705" t="s">
        <v>12</v>
      </c>
      <c r="D705">
        <v>52815</v>
      </c>
      <c r="E705" s="4"/>
      <c r="F705" s="7">
        <v>42942</v>
      </c>
      <c r="G705" t="s">
        <v>102</v>
      </c>
      <c r="H705">
        <v>1.74</v>
      </c>
    </row>
    <row r="706" spans="1:8" x14ac:dyDescent="0.35">
      <c r="A706" t="s">
        <v>845</v>
      </c>
      <c r="B706" t="s">
        <v>30</v>
      </c>
      <c r="C706" t="s">
        <v>12</v>
      </c>
      <c r="D706">
        <v>112414</v>
      </c>
      <c r="E706" s="4"/>
      <c r="F706" s="7">
        <v>42942</v>
      </c>
      <c r="G706" t="s">
        <v>102</v>
      </c>
      <c r="H706">
        <v>0</v>
      </c>
    </row>
    <row r="707" spans="1:8" x14ac:dyDescent="0.35">
      <c r="A707" t="s">
        <v>845</v>
      </c>
      <c r="B707" t="s">
        <v>35</v>
      </c>
      <c r="C707" t="s">
        <v>12</v>
      </c>
      <c r="D707">
        <v>112414</v>
      </c>
      <c r="E707" s="4"/>
      <c r="F707" s="7">
        <v>42942</v>
      </c>
      <c r="G707" t="s">
        <v>102</v>
      </c>
      <c r="H707">
        <v>0</v>
      </c>
    </row>
    <row r="708" spans="1:8" x14ac:dyDescent="0.35">
      <c r="A708" t="s">
        <v>845</v>
      </c>
      <c r="B708" t="s">
        <v>90</v>
      </c>
      <c r="C708" t="s">
        <v>13</v>
      </c>
      <c r="D708">
        <v>40716</v>
      </c>
      <c r="E708" s="4"/>
      <c r="F708" s="7">
        <v>42942</v>
      </c>
      <c r="G708" t="s">
        <v>210</v>
      </c>
      <c r="H708">
        <v>1.75</v>
      </c>
    </row>
    <row r="709" spans="1:8" x14ac:dyDescent="0.35">
      <c r="A709" t="s">
        <v>849</v>
      </c>
      <c r="B709" t="s">
        <v>59</v>
      </c>
      <c r="C709" t="s">
        <v>12</v>
      </c>
      <c r="D709">
        <v>52815</v>
      </c>
      <c r="F709" s="7">
        <v>42955</v>
      </c>
      <c r="G709" t="s">
        <v>102</v>
      </c>
      <c r="H709">
        <v>419.76</v>
      </c>
    </row>
    <row r="710" spans="1:8" x14ac:dyDescent="0.35">
      <c r="A710" t="s">
        <v>849</v>
      </c>
      <c r="B710" t="s">
        <v>59</v>
      </c>
      <c r="C710" t="s">
        <v>13</v>
      </c>
      <c r="D710">
        <v>40716</v>
      </c>
      <c r="E710" s="4"/>
      <c r="F710" s="7">
        <v>42955</v>
      </c>
      <c r="G710" t="s">
        <v>210</v>
      </c>
      <c r="H710">
        <v>301.5</v>
      </c>
    </row>
    <row r="711" spans="1:8" x14ac:dyDescent="0.35">
      <c r="A711" t="s">
        <v>845</v>
      </c>
      <c r="B711" t="s">
        <v>95</v>
      </c>
      <c r="C711" t="s">
        <v>13</v>
      </c>
      <c r="D711">
        <v>40716</v>
      </c>
      <c r="E711" s="4"/>
      <c r="F711" s="7">
        <v>42964</v>
      </c>
      <c r="G711" t="s">
        <v>210</v>
      </c>
      <c r="H711">
        <v>1.26</v>
      </c>
    </row>
    <row r="712" spans="1:8" x14ac:dyDescent="0.35">
      <c r="A712" t="s">
        <v>845</v>
      </c>
      <c r="B712" t="s">
        <v>57</v>
      </c>
      <c r="C712" t="s">
        <v>12</v>
      </c>
      <c r="D712">
        <v>22115</v>
      </c>
      <c r="E712" s="4"/>
      <c r="F712" s="7">
        <v>42968</v>
      </c>
      <c r="G712" t="s">
        <v>102</v>
      </c>
      <c r="H712">
        <v>0</v>
      </c>
    </row>
    <row r="713" spans="1:8" x14ac:dyDescent="0.35">
      <c r="A713" t="s">
        <v>845</v>
      </c>
      <c r="B713" t="s">
        <v>57</v>
      </c>
      <c r="C713" t="s">
        <v>12</v>
      </c>
      <c r="D713">
        <v>52815</v>
      </c>
      <c r="E713" s="4"/>
      <c r="F713" s="7">
        <v>42968</v>
      </c>
      <c r="G713" t="s">
        <v>102</v>
      </c>
      <c r="H713">
        <v>3.82</v>
      </c>
    </row>
    <row r="714" spans="1:8" x14ac:dyDescent="0.35">
      <c r="A714" t="s">
        <v>845</v>
      </c>
      <c r="B714" t="s">
        <v>57</v>
      </c>
      <c r="C714" t="s">
        <v>12</v>
      </c>
      <c r="D714">
        <v>112414</v>
      </c>
      <c r="E714" s="4"/>
      <c r="F714" s="7">
        <v>42968</v>
      </c>
      <c r="G714" t="s">
        <v>102</v>
      </c>
      <c r="H714">
        <v>0</v>
      </c>
    </row>
    <row r="715" spans="1:8" x14ac:dyDescent="0.35">
      <c r="A715" t="s">
        <v>845</v>
      </c>
      <c r="B715" t="s">
        <v>63</v>
      </c>
      <c r="C715" t="s">
        <v>12</v>
      </c>
      <c r="D715">
        <v>22115</v>
      </c>
      <c r="E715" s="4"/>
      <c r="F715" s="7">
        <v>42972</v>
      </c>
      <c r="G715" t="s">
        <v>102</v>
      </c>
      <c r="H715">
        <v>0</v>
      </c>
    </row>
    <row r="716" spans="1:8" x14ac:dyDescent="0.35">
      <c r="A716" t="s">
        <v>845</v>
      </c>
      <c r="B716" t="s">
        <v>63</v>
      </c>
      <c r="C716" t="s">
        <v>12</v>
      </c>
      <c r="D716">
        <v>52815</v>
      </c>
      <c r="E716" s="4"/>
      <c r="F716" s="7">
        <v>42972</v>
      </c>
      <c r="G716" t="s">
        <v>102</v>
      </c>
      <c r="H716">
        <v>5.53</v>
      </c>
    </row>
    <row r="717" spans="1:8" x14ac:dyDescent="0.35">
      <c r="A717" t="s">
        <v>845</v>
      </c>
      <c r="B717" t="s">
        <v>63</v>
      </c>
      <c r="C717" t="s">
        <v>12</v>
      </c>
      <c r="D717">
        <v>112414</v>
      </c>
      <c r="E717" s="4"/>
      <c r="F717" s="7">
        <v>42972</v>
      </c>
      <c r="G717" t="s">
        <v>102</v>
      </c>
      <c r="H717">
        <v>0</v>
      </c>
    </row>
    <row r="718" spans="1:8" x14ac:dyDescent="0.35">
      <c r="A718" t="s">
        <v>845</v>
      </c>
      <c r="B718" t="s">
        <v>79</v>
      </c>
      <c r="C718" t="s">
        <v>13</v>
      </c>
      <c r="D718">
        <v>40716</v>
      </c>
      <c r="E718" s="4"/>
      <c r="F718" s="7">
        <v>42978</v>
      </c>
      <c r="G718" t="s">
        <v>210</v>
      </c>
      <c r="H718">
        <v>2.16</v>
      </c>
    </row>
    <row r="719" spans="1:8" x14ac:dyDescent="0.35">
      <c r="A719" t="s">
        <v>845</v>
      </c>
      <c r="B719" t="s">
        <v>32</v>
      </c>
      <c r="C719" t="s">
        <v>12</v>
      </c>
      <c r="D719">
        <v>22115</v>
      </c>
      <c r="E719" s="4"/>
      <c r="F719" s="7">
        <v>42983</v>
      </c>
      <c r="G719" t="s">
        <v>102</v>
      </c>
      <c r="H719">
        <v>0</v>
      </c>
    </row>
    <row r="720" spans="1:8" x14ac:dyDescent="0.35">
      <c r="A720" t="s">
        <v>845</v>
      </c>
      <c r="B720" t="s">
        <v>32</v>
      </c>
      <c r="C720" t="s">
        <v>12</v>
      </c>
      <c r="D720">
        <v>52815</v>
      </c>
      <c r="E720" s="4"/>
      <c r="F720" s="7">
        <v>42983</v>
      </c>
      <c r="G720" t="s">
        <v>102</v>
      </c>
      <c r="H720">
        <v>1.57</v>
      </c>
    </row>
    <row r="721" spans="1:8" x14ac:dyDescent="0.35">
      <c r="A721" t="s">
        <v>845</v>
      </c>
      <c r="B721" t="s">
        <v>32</v>
      </c>
      <c r="C721" t="s">
        <v>12</v>
      </c>
      <c r="D721">
        <v>112414</v>
      </c>
      <c r="E721" s="4"/>
      <c r="F721" s="7">
        <v>42983</v>
      </c>
      <c r="G721" t="s">
        <v>102</v>
      </c>
      <c r="H721">
        <v>0</v>
      </c>
    </row>
    <row r="722" spans="1:8" x14ac:dyDescent="0.35">
      <c r="A722" t="s">
        <v>845</v>
      </c>
      <c r="B722" t="s">
        <v>93</v>
      </c>
      <c r="C722" t="s">
        <v>13</v>
      </c>
      <c r="D722">
        <v>40716</v>
      </c>
      <c r="E722" s="4"/>
      <c r="F722" s="7">
        <v>42986</v>
      </c>
      <c r="G722" t="s">
        <v>210</v>
      </c>
      <c r="H722">
        <v>2</v>
      </c>
    </row>
    <row r="723" spans="1:8" x14ac:dyDescent="0.35">
      <c r="A723" t="s">
        <v>845</v>
      </c>
      <c r="B723" t="s">
        <v>84</v>
      </c>
      <c r="C723" t="s">
        <v>13</v>
      </c>
      <c r="D723">
        <v>40716</v>
      </c>
      <c r="E723" s="4"/>
      <c r="F723" s="7">
        <v>42986</v>
      </c>
      <c r="G723" t="s">
        <v>210</v>
      </c>
      <c r="H723">
        <v>0.87</v>
      </c>
    </row>
    <row r="724" spans="1:8" x14ac:dyDescent="0.35">
      <c r="A724" t="s">
        <v>845</v>
      </c>
      <c r="B724" t="s">
        <v>97</v>
      </c>
      <c r="C724" t="s">
        <v>13</v>
      </c>
      <c r="D724">
        <v>40716</v>
      </c>
      <c r="E724" s="4"/>
      <c r="F724" s="7">
        <v>42986</v>
      </c>
      <c r="G724" t="s">
        <v>210</v>
      </c>
      <c r="H724">
        <v>1.4</v>
      </c>
    </row>
    <row r="725" spans="1:8" x14ac:dyDescent="0.35">
      <c r="A725" t="s">
        <v>845</v>
      </c>
      <c r="B725" t="s">
        <v>76</v>
      </c>
      <c r="C725" t="s">
        <v>13</v>
      </c>
      <c r="D725">
        <v>40716</v>
      </c>
      <c r="E725" s="4"/>
      <c r="F725" s="7">
        <v>42993</v>
      </c>
      <c r="G725" t="s">
        <v>210</v>
      </c>
      <c r="H725">
        <v>0.6</v>
      </c>
    </row>
    <row r="726" spans="1:8" x14ac:dyDescent="0.35">
      <c r="A726" t="s">
        <v>845</v>
      </c>
      <c r="B726" t="s">
        <v>72</v>
      </c>
      <c r="C726" t="s">
        <v>12</v>
      </c>
      <c r="D726">
        <v>22115</v>
      </c>
      <c r="E726" s="4"/>
      <c r="F726" s="7">
        <v>42996</v>
      </c>
      <c r="G726" t="s">
        <v>102</v>
      </c>
      <c r="H726">
        <v>0</v>
      </c>
    </row>
    <row r="727" spans="1:8" x14ac:dyDescent="0.35">
      <c r="A727" t="s">
        <v>845</v>
      </c>
      <c r="B727" t="s">
        <v>72</v>
      </c>
      <c r="C727" t="s">
        <v>12</v>
      </c>
      <c r="D727">
        <v>52815</v>
      </c>
      <c r="E727" s="4"/>
      <c r="F727" s="7">
        <v>42996</v>
      </c>
      <c r="G727" t="s">
        <v>102</v>
      </c>
      <c r="H727">
        <v>1.84</v>
      </c>
    </row>
    <row r="728" spans="1:8" x14ac:dyDescent="0.35">
      <c r="A728" t="s">
        <v>845</v>
      </c>
      <c r="B728" t="s">
        <v>72</v>
      </c>
      <c r="C728" t="s">
        <v>12</v>
      </c>
      <c r="D728">
        <v>112414</v>
      </c>
      <c r="E728" s="4"/>
      <c r="F728" s="7">
        <v>42996</v>
      </c>
      <c r="G728" t="s">
        <v>102</v>
      </c>
      <c r="H728">
        <v>0</v>
      </c>
    </row>
    <row r="729" spans="1:8" x14ac:dyDescent="0.35">
      <c r="A729" t="s">
        <v>845</v>
      </c>
      <c r="B729" t="s">
        <v>81</v>
      </c>
      <c r="C729" t="s">
        <v>13</v>
      </c>
      <c r="D729">
        <v>40716</v>
      </c>
      <c r="E729" s="4"/>
      <c r="F729" s="7">
        <v>42996</v>
      </c>
      <c r="G729" t="s">
        <v>210</v>
      </c>
      <c r="H729">
        <v>2.5499999999999998</v>
      </c>
    </row>
    <row r="730" spans="1:8" x14ac:dyDescent="0.35">
      <c r="A730" t="s">
        <v>845</v>
      </c>
      <c r="B730" t="s">
        <v>74</v>
      </c>
      <c r="C730" t="s">
        <v>13</v>
      </c>
      <c r="D730">
        <v>40716</v>
      </c>
      <c r="E730" s="4"/>
      <c r="F730" s="7">
        <v>42996</v>
      </c>
      <c r="G730" t="s">
        <v>210</v>
      </c>
      <c r="H730">
        <v>0.93</v>
      </c>
    </row>
    <row r="731" spans="1:8" x14ac:dyDescent="0.35">
      <c r="A731" t="s">
        <v>845</v>
      </c>
      <c r="B731" t="s">
        <v>58</v>
      </c>
      <c r="C731" t="s">
        <v>12</v>
      </c>
      <c r="D731">
        <v>22115</v>
      </c>
      <c r="E731" s="4"/>
      <c r="F731" s="7">
        <v>42998</v>
      </c>
      <c r="G731" t="s">
        <v>102</v>
      </c>
      <c r="H731">
        <v>0</v>
      </c>
    </row>
    <row r="732" spans="1:8" x14ac:dyDescent="0.35">
      <c r="A732" t="s">
        <v>845</v>
      </c>
      <c r="B732" t="s">
        <v>58</v>
      </c>
      <c r="C732" t="s">
        <v>12</v>
      </c>
      <c r="D732">
        <v>52815</v>
      </c>
      <c r="E732" s="4"/>
      <c r="F732" s="7">
        <v>42998</v>
      </c>
      <c r="G732" t="s">
        <v>102</v>
      </c>
      <c r="H732">
        <v>2.0099999999999998</v>
      </c>
    </row>
    <row r="733" spans="1:8" x14ac:dyDescent="0.35">
      <c r="A733" t="s">
        <v>845</v>
      </c>
      <c r="B733" t="s">
        <v>58</v>
      </c>
      <c r="C733" t="s">
        <v>12</v>
      </c>
      <c r="D733">
        <v>112414</v>
      </c>
      <c r="E733" s="4"/>
      <c r="F733" s="7">
        <v>42998</v>
      </c>
      <c r="G733" t="s">
        <v>102</v>
      </c>
      <c r="H733">
        <v>0</v>
      </c>
    </row>
    <row r="734" spans="1:8" x14ac:dyDescent="0.35">
      <c r="A734" t="s">
        <v>845</v>
      </c>
      <c r="B734" t="s">
        <v>34</v>
      </c>
      <c r="C734" t="s">
        <v>12</v>
      </c>
      <c r="D734">
        <v>22115</v>
      </c>
      <c r="E734" s="4"/>
      <c r="F734" s="7">
        <v>42999</v>
      </c>
      <c r="G734" t="s">
        <v>102</v>
      </c>
      <c r="H734">
        <v>0</v>
      </c>
    </row>
    <row r="735" spans="1:8" x14ac:dyDescent="0.35">
      <c r="A735" t="s">
        <v>845</v>
      </c>
      <c r="B735" t="s">
        <v>34</v>
      </c>
      <c r="C735" t="s">
        <v>12</v>
      </c>
      <c r="D735">
        <v>52815</v>
      </c>
      <c r="E735" s="4"/>
      <c r="F735" s="7">
        <v>42999</v>
      </c>
      <c r="G735" t="s">
        <v>102</v>
      </c>
      <c r="H735">
        <v>3.19</v>
      </c>
    </row>
    <row r="736" spans="1:8" x14ac:dyDescent="0.35">
      <c r="A736" t="s">
        <v>845</v>
      </c>
      <c r="B736" t="s">
        <v>34</v>
      </c>
      <c r="C736" t="s">
        <v>12</v>
      </c>
      <c r="D736">
        <v>112414</v>
      </c>
      <c r="E736" s="4"/>
      <c r="F736" s="7">
        <v>42999</v>
      </c>
      <c r="G736" t="s">
        <v>102</v>
      </c>
      <c r="H736">
        <v>0</v>
      </c>
    </row>
    <row r="737" spans="1:8" x14ac:dyDescent="0.35">
      <c r="A737" t="s">
        <v>845</v>
      </c>
      <c r="B737" t="s">
        <v>65</v>
      </c>
      <c r="C737" t="s">
        <v>12</v>
      </c>
      <c r="D737">
        <v>22115</v>
      </c>
      <c r="E737" s="4"/>
      <c r="F737" s="7">
        <v>43006</v>
      </c>
      <c r="G737" t="s">
        <v>102</v>
      </c>
      <c r="H737">
        <v>0</v>
      </c>
    </row>
    <row r="738" spans="1:8" x14ac:dyDescent="0.35">
      <c r="A738" t="s">
        <v>845</v>
      </c>
      <c r="B738" t="s">
        <v>65</v>
      </c>
      <c r="C738" t="s">
        <v>12</v>
      </c>
      <c r="D738">
        <v>52815</v>
      </c>
      <c r="E738" s="4"/>
      <c r="F738" s="7">
        <v>43006</v>
      </c>
      <c r="G738" t="s">
        <v>102</v>
      </c>
      <c r="H738">
        <v>1.56</v>
      </c>
    </row>
    <row r="739" spans="1:8" x14ac:dyDescent="0.35">
      <c r="A739" t="s">
        <v>845</v>
      </c>
      <c r="B739" t="s">
        <v>65</v>
      </c>
      <c r="C739" t="s">
        <v>12</v>
      </c>
      <c r="D739">
        <v>112414</v>
      </c>
      <c r="E739" s="4"/>
      <c r="F739" s="7">
        <v>43006</v>
      </c>
      <c r="G739" t="s">
        <v>102</v>
      </c>
      <c r="H739">
        <v>0</v>
      </c>
    </row>
    <row r="740" spans="1:8" x14ac:dyDescent="0.35">
      <c r="A740" t="s">
        <v>845</v>
      </c>
      <c r="B740" t="s">
        <v>55</v>
      </c>
      <c r="C740" t="s">
        <v>12</v>
      </c>
      <c r="D740">
        <v>22115</v>
      </c>
      <c r="E740" s="4"/>
      <c r="F740" s="7">
        <v>43007</v>
      </c>
      <c r="G740" t="s">
        <v>102</v>
      </c>
      <c r="H740">
        <v>0</v>
      </c>
    </row>
    <row r="741" spans="1:8" x14ac:dyDescent="0.35">
      <c r="A741" t="s">
        <v>845</v>
      </c>
      <c r="B741" t="s">
        <v>55</v>
      </c>
      <c r="C741" t="s">
        <v>12</v>
      </c>
      <c r="D741">
        <v>52815</v>
      </c>
      <c r="E741" s="4"/>
      <c r="F741" s="7">
        <v>43007</v>
      </c>
      <c r="G741" t="s">
        <v>102</v>
      </c>
      <c r="H741">
        <v>38.47</v>
      </c>
    </row>
    <row r="742" spans="1:8" x14ac:dyDescent="0.35">
      <c r="A742" t="s">
        <v>845</v>
      </c>
      <c r="B742" t="s">
        <v>55</v>
      </c>
      <c r="C742" t="s">
        <v>12</v>
      </c>
      <c r="D742">
        <v>112414</v>
      </c>
      <c r="E742" s="4"/>
      <c r="F742" s="7">
        <v>43007</v>
      </c>
      <c r="G742" t="s">
        <v>102</v>
      </c>
      <c r="H742">
        <v>0</v>
      </c>
    </row>
    <row r="743" spans="1:8" x14ac:dyDescent="0.35">
      <c r="A743" t="s">
        <v>845</v>
      </c>
      <c r="B743" t="s">
        <v>66</v>
      </c>
      <c r="C743" t="s">
        <v>12</v>
      </c>
      <c r="D743">
        <v>22115</v>
      </c>
      <c r="E743" s="4"/>
      <c r="F743" s="7">
        <v>43010</v>
      </c>
      <c r="G743" t="s">
        <v>102</v>
      </c>
      <c r="H743">
        <v>0</v>
      </c>
    </row>
    <row r="744" spans="1:8" x14ac:dyDescent="0.35">
      <c r="A744" t="s">
        <v>845</v>
      </c>
      <c r="B744" t="s">
        <v>51</v>
      </c>
      <c r="C744" t="s">
        <v>12</v>
      </c>
      <c r="D744">
        <v>22115</v>
      </c>
      <c r="E744" s="4"/>
      <c r="F744" s="7">
        <v>43010</v>
      </c>
      <c r="G744" t="s">
        <v>102</v>
      </c>
      <c r="H744">
        <v>0</v>
      </c>
    </row>
    <row r="745" spans="1:8" x14ac:dyDescent="0.35">
      <c r="A745" t="s">
        <v>845</v>
      </c>
      <c r="B745" t="s">
        <v>66</v>
      </c>
      <c r="C745" t="s">
        <v>12</v>
      </c>
      <c r="D745">
        <v>52815</v>
      </c>
      <c r="E745" s="4"/>
      <c r="F745" s="7">
        <v>43010</v>
      </c>
      <c r="G745" t="s">
        <v>102</v>
      </c>
      <c r="H745">
        <v>2.52</v>
      </c>
    </row>
    <row r="746" spans="1:8" x14ac:dyDescent="0.35">
      <c r="A746" t="s">
        <v>845</v>
      </c>
      <c r="B746" t="s">
        <v>51</v>
      </c>
      <c r="C746" t="s">
        <v>12</v>
      </c>
      <c r="D746">
        <v>52815</v>
      </c>
      <c r="E746" s="4"/>
      <c r="F746" s="7">
        <v>43010</v>
      </c>
      <c r="G746" t="s">
        <v>102</v>
      </c>
      <c r="H746">
        <v>1</v>
      </c>
    </row>
    <row r="747" spans="1:8" x14ac:dyDescent="0.35">
      <c r="A747" t="s">
        <v>845</v>
      </c>
      <c r="B747" t="s">
        <v>66</v>
      </c>
      <c r="C747" t="s">
        <v>12</v>
      </c>
      <c r="D747">
        <v>112414</v>
      </c>
      <c r="E747" s="4"/>
      <c r="F747" s="7">
        <v>43010</v>
      </c>
      <c r="G747" t="s">
        <v>102</v>
      </c>
      <c r="H747">
        <v>0</v>
      </c>
    </row>
    <row r="748" spans="1:8" x14ac:dyDescent="0.35">
      <c r="A748" t="s">
        <v>845</v>
      </c>
      <c r="B748" t="s">
        <v>51</v>
      </c>
      <c r="C748" t="s">
        <v>12</v>
      </c>
      <c r="D748">
        <v>112414</v>
      </c>
      <c r="E748" s="4"/>
      <c r="F748" s="7">
        <v>43010</v>
      </c>
      <c r="G748" t="s">
        <v>102</v>
      </c>
      <c r="H748">
        <v>0</v>
      </c>
    </row>
    <row r="749" spans="1:8" x14ac:dyDescent="0.35">
      <c r="A749" t="s">
        <v>845</v>
      </c>
      <c r="B749" t="s">
        <v>88</v>
      </c>
      <c r="C749" t="s">
        <v>13</v>
      </c>
      <c r="D749">
        <v>40716</v>
      </c>
      <c r="E749" s="4"/>
      <c r="F749" s="7">
        <v>43011</v>
      </c>
      <c r="G749" t="s">
        <v>210</v>
      </c>
      <c r="H749">
        <v>1.21</v>
      </c>
    </row>
    <row r="750" spans="1:8" x14ac:dyDescent="0.35">
      <c r="A750" t="s">
        <v>845</v>
      </c>
      <c r="B750" t="s">
        <v>82</v>
      </c>
      <c r="C750" t="s">
        <v>13</v>
      </c>
      <c r="D750">
        <v>40716</v>
      </c>
      <c r="E750" s="4"/>
      <c r="F750" s="7">
        <v>43012</v>
      </c>
      <c r="G750" t="s">
        <v>210</v>
      </c>
      <c r="H750">
        <v>2.39</v>
      </c>
    </row>
    <row r="751" spans="1:8" x14ac:dyDescent="0.35">
      <c r="A751" t="s">
        <v>845</v>
      </c>
      <c r="B751" t="s">
        <v>74</v>
      </c>
      <c r="C751" t="s">
        <v>13</v>
      </c>
      <c r="D751">
        <v>40716</v>
      </c>
      <c r="E751" s="4"/>
      <c r="F751" s="7">
        <v>43014</v>
      </c>
      <c r="G751" t="s">
        <v>210</v>
      </c>
      <c r="H751">
        <v>1</v>
      </c>
    </row>
    <row r="752" spans="1:8" x14ac:dyDescent="0.35">
      <c r="A752" t="s">
        <v>845</v>
      </c>
      <c r="B752" t="s">
        <v>64</v>
      </c>
      <c r="C752" t="s">
        <v>12</v>
      </c>
      <c r="D752">
        <v>22115</v>
      </c>
      <c r="E752" s="4"/>
      <c r="F752" s="7">
        <v>43021</v>
      </c>
      <c r="G752" t="s">
        <v>102</v>
      </c>
      <c r="H752">
        <v>0</v>
      </c>
    </row>
    <row r="753" spans="1:8" x14ac:dyDescent="0.35">
      <c r="A753" t="s">
        <v>845</v>
      </c>
      <c r="B753" t="s">
        <v>64</v>
      </c>
      <c r="C753" t="s">
        <v>12</v>
      </c>
      <c r="D753">
        <v>52815</v>
      </c>
      <c r="E753" s="4"/>
      <c r="F753" s="7">
        <v>43021</v>
      </c>
      <c r="G753" t="s">
        <v>102</v>
      </c>
      <c r="H753">
        <v>2.58</v>
      </c>
    </row>
    <row r="754" spans="1:8" x14ac:dyDescent="0.35">
      <c r="A754" t="s">
        <v>845</v>
      </c>
      <c r="B754" t="s">
        <v>64</v>
      </c>
      <c r="C754" t="s">
        <v>12</v>
      </c>
      <c r="D754">
        <v>112414</v>
      </c>
      <c r="E754" s="4"/>
      <c r="F754" s="7">
        <v>43021</v>
      </c>
      <c r="G754" t="s">
        <v>102</v>
      </c>
      <c r="H75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642DF-EC0A-4E77-A3D0-97310DAC35FB}">
  <sheetPr codeName="Sheet2"/>
  <dimension ref="A1:A15"/>
  <sheetViews>
    <sheetView workbookViewId="0">
      <selection activeCell="A15" sqref="A15"/>
    </sheetView>
  </sheetViews>
  <sheetFormatPr defaultRowHeight="14.5" x14ac:dyDescent="0.35"/>
  <cols>
    <col min="1" max="1" width="43.54296875" bestFit="1" customWidth="1"/>
  </cols>
  <sheetData>
    <row r="1" spans="1:1" x14ac:dyDescent="0.35">
      <c r="A1" s="1" t="s">
        <v>858</v>
      </c>
    </row>
    <row r="2" spans="1:1" x14ac:dyDescent="0.35">
      <c r="A2" t="s">
        <v>10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628</v>
      </c>
    </row>
    <row r="8" spans="1:1" x14ac:dyDescent="0.35">
      <c r="A8" t="s">
        <v>629</v>
      </c>
    </row>
    <row r="12" spans="1:1" x14ac:dyDescent="0.35">
      <c r="A12" s="1" t="s">
        <v>850</v>
      </c>
    </row>
    <row r="13" spans="1:1" x14ac:dyDescent="0.35">
      <c r="A13" t="s">
        <v>851</v>
      </c>
    </row>
    <row r="14" spans="1:1" x14ac:dyDescent="0.35">
      <c r="A14" t="s">
        <v>857</v>
      </c>
    </row>
    <row r="15" spans="1:1" x14ac:dyDescent="0.35">
      <c r="A15" t="s">
        <v>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7F782-126B-465B-A4E3-52216EC946B4}">
  <dimension ref="A1:R832"/>
  <sheetViews>
    <sheetView topLeftCell="A397" workbookViewId="0">
      <selection activeCell="A403" sqref="A403"/>
    </sheetView>
  </sheetViews>
  <sheetFormatPr defaultRowHeight="14.5" x14ac:dyDescent="0.35"/>
  <cols>
    <col min="1" max="1" width="49.54296875" bestFit="1" customWidth="1"/>
    <col min="3" max="3" width="49.54296875" bestFit="1" customWidth="1"/>
    <col min="4" max="4" width="9.7265625" style="7" bestFit="1" customWidth="1"/>
    <col min="5" max="5" width="10.08984375" bestFit="1" customWidth="1"/>
    <col min="6" max="6" width="18" bestFit="1" customWidth="1"/>
    <col min="8" max="8" width="16.6328125" bestFit="1" customWidth="1"/>
    <col min="9" max="9" width="36.90625" bestFit="1" customWidth="1"/>
    <col min="10" max="10" width="11.81640625" style="7" bestFit="1" customWidth="1"/>
    <col min="11" max="11" width="6.81640625" bestFit="1" customWidth="1"/>
    <col min="12" max="12" width="6.36328125" style="75" bestFit="1" customWidth="1"/>
    <col min="13" max="13" width="10.453125" bestFit="1" customWidth="1"/>
    <col min="14" max="14" width="63.6328125" bestFit="1" customWidth="1"/>
    <col min="15" max="15" width="10.08984375" bestFit="1" customWidth="1"/>
    <col min="16" max="16" width="28.54296875" bestFit="1" customWidth="1"/>
    <col min="18" max="18" width="41.1796875" bestFit="1" customWidth="1"/>
  </cols>
  <sheetData>
    <row r="1" spans="1:18" x14ac:dyDescent="0.35">
      <c r="A1">
        <v>1</v>
      </c>
      <c r="C1">
        <v>3</v>
      </c>
      <c r="D1" s="7">
        <v>4</v>
      </c>
      <c r="E1">
        <v>5</v>
      </c>
      <c r="F1">
        <v>6</v>
      </c>
      <c r="H1" s="1" t="s">
        <v>3</v>
      </c>
      <c r="I1" s="1" t="s">
        <v>1</v>
      </c>
      <c r="J1" s="1" t="s">
        <v>11</v>
      </c>
      <c r="K1" s="1" t="s">
        <v>0</v>
      </c>
      <c r="L1" s="74" t="s">
        <v>2</v>
      </c>
      <c r="M1" s="11" t="s">
        <v>4</v>
      </c>
      <c r="N1" s="1" t="s">
        <v>5</v>
      </c>
      <c r="O1" s="1" t="s">
        <v>224</v>
      </c>
      <c r="P1" s="1"/>
    </row>
    <row r="2" spans="1:18" x14ac:dyDescent="0.35">
      <c r="A2" s="63" t="s">
        <v>864</v>
      </c>
      <c r="C2" t="s">
        <v>874</v>
      </c>
      <c r="D2" s="62">
        <v>42464</v>
      </c>
      <c r="E2" s="64">
        <v>6107</v>
      </c>
      <c r="F2" s="64"/>
      <c r="H2" t="s">
        <v>246</v>
      </c>
      <c r="J2" s="7" t="s">
        <v>13</v>
      </c>
      <c r="M2" s="7">
        <v>42464</v>
      </c>
      <c r="N2" t="s">
        <v>210</v>
      </c>
      <c r="O2" s="65">
        <v>6107</v>
      </c>
    </row>
    <row r="3" spans="1:18" x14ac:dyDescent="0.35">
      <c r="A3" s="63">
        <v>43411</v>
      </c>
      <c r="C3" s="64" t="s">
        <v>1283</v>
      </c>
      <c r="D3" s="62">
        <v>42467</v>
      </c>
      <c r="E3" s="64">
        <v>224.99</v>
      </c>
      <c r="F3" s="64" t="s">
        <v>1284</v>
      </c>
      <c r="H3" t="s">
        <v>246</v>
      </c>
      <c r="J3" s="7" t="s">
        <v>13</v>
      </c>
      <c r="M3" s="7">
        <v>42464</v>
      </c>
      <c r="N3" t="s">
        <v>101</v>
      </c>
      <c r="O3" s="65">
        <v>-6107</v>
      </c>
      <c r="R3" s="63"/>
    </row>
    <row r="4" spans="1:18" x14ac:dyDescent="0.35">
      <c r="A4" s="64">
        <v>0.1</v>
      </c>
      <c r="C4" s="64" t="s">
        <v>1285</v>
      </c>
      <c r="D4" s="62">
        <v>42467</v>
      </c>
      <c r="E4" s="64">
        <v>218.68</v>
      </c>
      <c r="F4" s="64" t="s">
        <v>1286</v>
      </c>
      <c r="H4" t="s">
        <v>848</v>
      </c>
      <c r="I4" t="s">
        <v>949</v>
      </c>
      <c r="J4" s="7" t="s">
        <v>13</v>
      </c>
      <c r="K4">
        <v>40716</v>
      </c>
      <c r="L4" s="75">
        <v>100</v>
      </c>
      <c r="M4" s="7">
        <v>42467</v>
      </c>
      <c r="N4" t="str">
        <f>I4&amp;" - Investment Asset - Rh - "&amp;K4</f>
        <v>Wi-LAN - Investment Asset - Rh - 40716</v>
      </c>
      <c r="O4" s="65">
        <v>224.99</v>
      </c>
      <c r="R4" s="64"/>
    </row>
    <row r="5" spans="1:18" x14ac:dyDescent="0.35">
      <c r="A5" s="63" t="s">
        <v>864</v>
      </c>
      <c r="C5" s="64" t="s">
        <v>1287</v>
      </c>
      <c r="D5" s="62">
        <v>42467</v>
      </c>
      <c r="E5" s="64">
        <v>218.4</v>
      </c>
      <c r="F5" s="64" t="s">
        <v>1288</v>
      </c>
      <c r="H5" t="s">
        <v>848</v>
      </c>
      <c r="I5" t="s">
        <v>949</v>
      </c>
      <c r="J5" s="7" t="s">
        <v>13</v>
      </c>
      <c r="K5">
        <v>40716</v>
      </c>
      <c r="L5" s="75">
        <v>100</v>
      </c>
      <c r="M5" s="7">
        <v>42467</v>
      </c>
      <c r="N5" t="s">
        <v>210</v>
      </c>
      <c r="O5" s="65">
        <v>-224.99</v>
      </c>
      <c r="R5" s="63"/>
    </row>
    <row r="6" spans="1:18" x14ac:dyDescent="0.35">
      <c r="A6" s="63">
        <v>43409</v>
      </c>
      <c r="C6" s="64" t="s">
        <v>1289</v>
      </c>
      <c r="D6" s="62">
        <v>42467</v>
      </c>
      <c r="E6" s="64">
        <v>226.54</v>
      </c>
      <c r="F6" s="64" t="s">
        <v>1290</v>
      </c>
      <c r="H6" t="s">
        <v>848</v>
      </c>
      <c r="I6" t="s">
        <v>1339</v>
      </c>
      <c r="J6" s="7" t="s">
        <v>13</v>
      </c>
      <c r="K6">
        <v>40716</v>
      </c>
      <c r="L6" s="75">
        <v>11</v>
      </c>
      <c r="M6" s="7">
        <v>42467</v>
      </c>
      <c r="N6" t="str">
        <f>I6&amp;" - Investment Asset - Rh - "&amp;K6</f>
        <v>SurModics - Investment Asset - Rh - 40716</v>
      </c>
      <c r="O6" s="65">
        <v>218.68</v>
      </c>
      <c r="R6" s="63"/>
    </row>
    <row r="7" spans="1:18" x14ac:dyDescent="0.35">
      <c r="A7" s="64">
        <v>0.1</v>
      </c>
      <c r="C7" s="64" t="s">
        <v>1291</v>
      </c>
      <c r="D7" s="62">
        <v>42467</v>
      </c>
      <c r="E7" s="64">
        <v>209.58</v>
      </c>
      <c r="F7" s="64" t="s">
        <v>1292</v>
      </c>
      <c r="H7" t="s">
        <v>848</v>
      </c>
      <c r="I7" t="s">
        <v>1339</v>
      </c>
      <c r="J7" s="7" t="s">
        <v>13</v>
      </c>
      <c r="K7">
        <v>40716</v>
      </c>
      <c r="L7" s="75">
        <v>11</v>
      </c>
      <c r="M7" s="7">
        <v>42467</v>
      </c>
      <c r="N7" t="s">
        <v>210</v>
      </c>
      <c r="O7" s="65">
        <v>-218.68</v>
      </c>
      <c r="R7" s="64"/>
    </row>
    <row r="8" spans="1:18" x14ac:dyDescent="0.35">
      <c r="A8" s="63" t="s">
        <v>865</v>
      </c>
      <c r="C8" s="64" t="s">
        <v>1293</v>
      </c>
      <c r="D8" s="62">
        <v>42467</v>
      </c>
      <c r="E8" s="64">
        <v>221.92</v>
      </c>
      <c r="F8" s="64" t="s">
        <v>1294</v>
      </c>
      <c r="H8" t="s">
        <v>848</v>
      </c>
      <c r="I8" t="s">
        <v>965</v>
      </c>
      <c r="J8" s="7" t="s">
        <v>13</v>
      </c>
      <c r="K8">
        <v>40716</v>
      </c>
      <c r="L8" s="75">
        <v>15</v>
      </c>
      <c r="M8" s="7">
        <v>42467</v>
      </c>
      <c r="N8" t="str">
        <f>I8&amp;" - Investment Asset - Rh - "&amp;K8</f>
        <v>Time - Investment Asset - Rh - 40716</v>
      </c>
      <c r="O8" s="65">
        <v>218.4</v>
      </c>
      <c r="R8" s="63"/>
    </row>
    <row r="9" spans="1:18" x14ac:dyDescent="0.35">
      <c r="A9" s="63">
        <v>43408</v>
      </c>
      <c r="C9" s="64" t="s">
        <v>1295</v>
      </c>
      <c r="D9" s="62">
        <v>42467</v>
      </c>
      <c r="E9" s="64">
        <v>222.8</v>
      </c>
      <c r="F9" s="64" t="s">
        <v>1296</v>
      </c>
      <c r="H9" t="s">
        <v>848</v>
      </c>
      <c r="I9" t="s">
        <v>965</v>
      </c>
      <c r="J9" s="7" t="s">
        <v>13</v>
      </c>
      <c r="K9">
        <v>40716</v>
      </c>
      <c r="L9" s="75">
        <v>15</v>
      </c>
      <c r="M9" s="7">
        <v>42467</v>
      </c>
      <c r="N9" t="s">
        <v>210</v>
      </c>
      <c r="O9" s="65">
        <v>-218.4</v>
      </c>
      <c r="R9" s="63"/>
    </row>
    <row r="10" spans="1:18" x14ac:dyDescent="0.35">
      <c r="A10" s="64">
        <v>0.87</v>
      </c>
      <c r="C10" s="64" t="s">
        <v>1297</v>
      </c>
      <c r="D10" s="62">
        <v>42467</v>
      </c>
      <c r="E10" s="64">
        <v>201.9</v>
      </c>
      <c r="F10" s="64" t="s">
        <v>1298</v>
      </c>
      <c r="H10" t="s">
        <v>848</v>
      </c>
      <c r="I10" t="s">
        <v>1340</v>
      </c>
      <c r="J10" s="7" t="s">
        <v>13</v>
      </c>
      <c r="K10">
        <v>40716</v>
      </c>
      <c r="L10" s="75">
        <v>2</v>
      </c>
      <c r="M10" s="7">
        <v>42467</v>
      </c>
      <c r="N10" t="str">
        <f>I10&amp;" - Investment Asset - Rh - "&amp;K10</f>
        <v>United Therapeutics - Investment Asset - Rh - 40716</v>
      </c>
      <c r="O10" s="65">
        <v>226.54</v>
      </c>
      <c r="R10" s="64"/>
    </row>
    <row r="11" spans="1:18" x14ac:dyDescent="0.35">
      <c r="A11" s="63" t="s">
        <v>866</v>
      </c>
      <c r="C11" s="64" t="s">
        <v>1299</v>
      </c>
      <c r="D11" s="62">
        <v>42467</v>
      </c>
      <c r="E11" s="64">
        <v>214.29</v>
      </c>
      <c r="F11" s="64" t="s">
        <v>1300</v>
      </c>
      <c r="H11" t="s">
        <v>848</v>
      </c>
      <c r="I11" t="s">
        <v>1340</v>
      </c>
      <c r="J11" s="7" t="s">
        <v>13</v>
      </c>
      <c r="K11">
        <v>40716</v>
      </c>
      <c r="L11" s="75">
        <v>2</v>
      </c>
      <c r="M11" s="7">
        <v>42467</v>
      </c>
      <c r="N11" t="s">
        <v>210</v>
      </c>
      <c r="O11" s="65">
        <v>-226.54</v>
      </c>
      <c r="R11" s="63"/>
    </row>
    <row r="12" spans="1:18" x14ac:dyDescent="0.35">
      <c r="A12" s="63">
        <v>43403</v>
      </c>
      <c r="C12" s="64" t="s">
        <v>1301</v>
      </c>
      <c r="D12" s="62">
        <v>42467</v>
      </c>
      <c r="E12" s="64">
        <v>215.77</v>
      </c>
      <c r="F12" s="64" t="s">
        <v>1302</v>
      </c>
      <c r="H12" t="s">
        <v>848</v>
      </c>
      <c r="I12" t="s">
        <v>958</v>
      </c>
      <c r="J12" s="7" t="s">
        <v>13</v>
      </c>
      <c r="K12">
        <v>40716</v>
      </c>
      <c r="L12" s="75">
        <v>7</v>
      </c>
      <c r="M12" s="7">
        <v>42467</v>
      </c>
      <c r="N12" t="str">
        <f>I12&amp;" - Investment Asset - Rh - "&amp;K12</f>
        <v>Xperi - Investment Asset - Rh - 40716</v>
      </c>
      <c r="O12" s="65">
        <v>209.58</v>
      </c>
      <c r="R12" s="63"/>
    </row>
    <row r="13" spans="1:18" x14ac:dyDescent="0.35">
      <c r="A13" s="64">
        <v>4</v>
      </c>
      <c r="C13" s="64" t="s">
        <v>1303</v>
      </c>
      <c r="D13" s="62">
        <v>42467</v>
      </c>
      <c r="E13" s="64">
        <v>216.36</v>
      </c>
      <c r="F13" s="64" t="s">
        <v>1304</v>
      </c>
      <c r="H13" t="s">
        <v>848</v>
      </c>
      <c r="I13" t="s">
        <v>958</v>
      </c>
      <c r="J13" s="7" t="s">
        <v>13</v>
      </c>
      <c r="K13">
        <v>40716</v>
      </c>
      <c r="L13" s="75">
        <v>7</v>
      </c>
      <c r="M13" s="7">
        <v>42467</v>
      </c>
      <c r="N13" t="s">
        <v>210</v>
      </c>
      <c r="O13" s="65">
        <v>-209.58</v>
      </c>
      <c r="R13" s="64"/>
    </row>
    <row r="14" spans="1:18" x14ac:dyDescent="0.35">
      <c r="A14" s="63" t="s">
        <v>867</v>
      </c>
      <c r="C14" s="64" t="s">
        <v>1305</v>
      </c>
      <c r="D14" s="62">
        <v>42467</v>
      </c>
      <c r="E14" s="64">
        <v>224.23</v>
      </c>
      <c r="F14" s="64" t="s">
        <v>1306</v>
      </c>
      <c r="H14" t="s">
        <v>848</v>
      </c>
      <c r="I14" t="s">
        <v>1341</v>
      </c>
      <c r="J14" s="7" t="s">
        <v>13</v>
      </c>
      <c r="K14">
        <v>40716</v>
      </c>
      <c r="L14" s="75">
        <v>16</v>
      </c>
      <c r="M14" s="7">
        <v>42467</v>
      </c>
      <c r="N14" t="str">
        <f>I14&amp;" - Investment Asset - Rh - "&amp;K14</f>
        <v>Silver Spring - Investment Asset - Rh - 40716</v>
      </c>
      <c r="O14" s="65">
        <v>221.92</v>
      </c>
      <c r="R14" s="63"/>
    </row>
    <row r="15" spans="1:18" x14ac:dyDescent="0.35">
      <c r="A15" s="63">
        <v>43399</v>
      </c>
      <c r="C15" s="64" t="s">
        <v>1307</v>
      </c>
      <c r="D15" s="62">
        <v>42467</v>
      </c>
      <c r="E15" s="64">
        <v>217.98</v>
      </c>
      <c r="F15" s="64" t="s">
        <v>1308</v>
      </c>
      <c r="H15" t="s">
        <v>848</v>
      </c>
      <c r="I15" t="s">
        <v>1341</v>
      </c>
      <c r="J15" s="7" t="s">
        <v>13</v>
      </c>
      <c r="K15">
        <v>40716</v>
      </c>
      <c r="L15" s="75">
        <v>16</v>
      </c>
      <c r="M15" s="7">
        <v>42467</v>
      </c>
      <c r="N15" t="s">
        <v>210</v>
      </c>
      <c r="O15" s="65">
        <v>-221.92</v>
      </c>
      <c r="R15" s="63"/>
    </row>
    <row r="16" spans="1:18" x14ac:dyDescent="0.35">
      <c r="A16" s="64">
        <v>-21.95</v>
      </c>
      <c r="C16" s="64" t="s">
        <v>1309</v>
      </c>
      <c r="D16" s="62">
        <v>42467</v>
      </c>
      <c r="E16" s="64">
        <v>190.73</v>
      </c>
      <c r="F16" s="64" t="s">
        <v>1310</v>
      </c>
      <c r="H16" t="s">
        <v>848</v>
      </c>
      <c r="I16" t="s">
        <v>964</v>
      </c>
      <c r="J16" s="7" t="s">
        <v>13</v>
      </c>
      <c r="K16">
        <v>40716</v>
      </c>
      <c r="L16" s="75">
        <v>20</v>
      </c>
      <c r="M16" s="7">
        <v>42467</v>
      </c>
      <c r="N16" s="66" t="str">
        <f>I16&amp;" - Investment Asset - Rh - "&amp;K16</f>
        <v>RPX - Investment Asset - Rh - 40716</v>
      </c>
      <c r="O16" s="65">
        <v>222.8</v>
      </c>
      <c r="R16" s="64"/>
    </row>
    <row r="17" spans="1:18" x14ac:dyDescent="0.35">
      <c r="A17" s="63" t="s">
        <v>868</v>
      </c>
      <c r="C17" s="64" t="s">
        <v>1311</v>
      </c>
      <c r="D17" s="62">
        <v>42467</v>
      </c>
      <c r="E17" s="64">
        <v>225.04</v>
      </c>
      <c r="F17" s="64" t="s">
        <v>1312</v>
      </c>
      <c r="H17" t="s">
        <v>848</v>
      </c>
      <c r="I17" t="s">
        <v>964</v>
      </c>
      <c r="J17" s="7" t="s">
        <v>13</v>
      </c>
      <c r="K17">
        <v>40716</v>
      </c>
      <c r="L17" s="75">
        <v>20</v>
      </c>
      <c r="M17" s="7">
        <v>42467</v>
      </c>
      <c r="N17" s="66" t="s">
        <v>210</v>
      </c>
      <c r="O17" s="65">
        <v>-222.8</v>
      </c>
      <c r="R17" s="63"/>
    </row>
    <row r="18" spans="1:18" x14ac:dyDescent="0.35">
      <c r="A18" s="63">
        <v>43398</v>
      </c>
      <c r="C18" s="64" t="s">
        <v>1313</v>
      </c>
      <c r="D18" s="62">
        <v>42467</v>
      </c>
      <c r="E18" s="64">
        <v>222.7</v>
      </c>
      <c r="F18" s="64" t="s">
        <v>1314</v>
      </c>
      <c r="H18" t="s">
        <v>848</v>
      </c>
      <c r="I18" t="s">
        <v>961</v>
      </c>
      <c r="J18" s="7" t="s">
        <v>13</v>
      </c>
      <c r="K18">
        <v>40716</v>
      </c>
      <c r="L18" s="75">
        <v>6</v>
      </c>
      <c r="M18" s="7">
        <v>42467</v>
      </c>
      <c r="N18" t="str">
        <f>I18&amp;" - Investment Asset - Rh - "&amp;K18</f>
        <v>Natural Health Trends - Investment Asset - Rh - 40716</v>
      </c>
      <c r="O18" s="65">
        <v>201.9</v>
      </c>
      <c r="R18" s="63"/>
    </row>
    <row r="19" spans="1:18" x14ac:dyDescent="0.35">
      <c r="A19" s="64">
        <v>1.75</v>
      </c>
      <c r="C19" s="64" t="s">
        <v>1315</v>
      </c>
      <c r="D19" s="62">
        <v>42467</v>
      </c>
      <c r="E19" s="64">
        <v>227.85</v>
      </c>
      <c r="F19" s="64" t="s">
        <v>1316</v>
      </c>
      <c r="H19" t="s">
        <v>848</v>
      </c>
      <c r="I19" t="s">
        <v>961</v>
      </c>
      <c r="J19" s="7" t="s">
        <v>13</v>
      </c>
      <c r="K19">
        <v>40716</v>
      </c>
      <c r="L19" s="75">
        <v>6</v>
      </c>
      <c r="M19" s="7">
        <v>42467</v>
      </c>
      <c r="N19" s="66" t="s">
        <v>210</v>
      </c>
      <c r="O19" s="65">
        <v>-201.9</v>
      </c>
      <c r="R19" s="64"/>
    </row>
    <row r="20" spans="1:18" x14ac:dyDescent="0.35">
      <c r="A20" s="63" t="s">
        <v>890</v>
      </c>
      <c r="C20" s="64" t="s">
        <v>1317</v>
      </c>
      <c r="D20" s="62">
        <v>42467</v>
      </c>
      <c r="E20" s="64">
        <v>207.41</v>
      </c>
      <c r="F20" s="64" t="s">
        <v>1318</v>
      </c>
      <c r="H20" t="s">
        <v>848</v>
      </c>
      <c r="I20" t="s">
        <v>1342</v>
      </c>
      <c r="J20" s="7" t="s">
        <v>13</v>
      </c>
      <c r="K20">
        <v>40716</v>
      </c>
      <c r="L20" s="75">
        <v>9</v>
      </c>
      <c r="M20" s="7">
        <v>42467</v>
      </c>
      <c r="N20" t="str">
        <f>I20&amp;" - Investment Asset - Rh - "&amp;K20</f>
        <v>Neustar - Investment Asset - Rh - 40716</v>
      </c>
      <c r="O20" s="65">
        <v>214.29</v>
      </c>
      <c r="R20" s="63"/>
    </row>
    <row r="21" spans="1:18" x14ac:dyDescent="0.35">
      <c r="A21" s="63">
        <v>43396</v>
      </c>
      <c r="C21" s="64" t="s">
        <v>1319</v>
      </c>
      <c r="D21" s="62">
        <v>42467</v>
      </c>
      <c r="E21" s="64">
        <v>222.6</v>
      </c>
      <c r="F21" s="64" t="s">
        <v>1320</v>
      </c>
      <c r="H21" t="s">
        <v>848</v>
      </c>
      <c r="I21" t="s">
        <v>1342</v>
      </c>
      <c r="J21" s="7" t="s">
        <v>13</v>
      </c>
      <c r="K21">
        <v>40716</v>
      </c>
      <c r="L21" s="75">
        <v>9</v>
      </c>
      <c r="M21" s="7">
        <v>42467</v>
      </c>
      <c r="N21" s="66" t="s">
        <v>210</v>
      </c>
      <c r="O21" s="65">
        <v>-214.29</v>
      </c>
      <c r="R21" s="64"/>
    </row>
    <row r="22" spans="1:18" x14ac:dyDescent="0.35">
      <c r="A22" s="64">
        <v>327.08999999999997</v>
      </c>
      <c r="C22" s="64" t="s">
        <v>1321</v>
      </c>
      <c r="D22" s="62">
        <v>42467</v>
      </c>
      <c r="E22" s="64">
        <v>220.44</v>
      </c>
      <c r="F22" s="64" t="s">
        <v>1322</v>
      </c>
      <c r="H22" t="s">
        <v>848</v>
      </c>
      <c r="I22" t="s">
        <v>1343</v>
      </c>
      <c r="J22" s="7" t="s">
        <v>13</v>
      </c>
      <c r="K22">
        <v>40716</v>
      </c>
      <c r="L22" s="75">
        <v>13</v>
      </c>
      <c r="M22" s="7">
        <v>42467</v>
      </c>
      <c r="N22" t="str">
        <f>I22&amp;" - Investment Asset - Rh - "&amp;K22</f>
        <v>MSG Networks - Investment Asset - Rh - 40716</v>
      </c>
      <c r="O22" s="65">
        <v>215.77</v>
      </c>
      <c r="R22" s="63"/>
    </row>
    <row r="23" spans="1:18" x14ac:dyDescent="0.35">
      <c r="A23" s="64" t="s">
        <v>891</v>
      </c>
      <c r="C23" s="64" t="s">
        <v>1323</v>
      </c>
      <c r="D23" s="62">
        <v>42467</v>
      </c>
      <c r="E23" s="64">
        <v>208.2</v>
      </c>
      <c r="F23" s="64" t="s">
        <v>1324</v>
      </c>
      <c r="H23" t="s">
        <v>848</v>
      </c>
      <c r="I23" t="s">
        <v>1343</v>
      </c>
      <c r="J23" s="7" t="s">
        <v>13</v>
      </c>
      <c r="K23">
        <v>40716</v>
      </c>
      <c r="L23" s="75">
        <v>13</v>
      </c>
      <c r="M23" s="7">
        <v>42467</v>
      </c>
      <c r="N23" t="s">
        <v>210</v>
      </c>
      <c r="O23" s="65">
        <v>-215.77</v>
      </c>
      <c r="R23" s="64"/>
    </row>
    <row r="24" spans="1:18" x14ac:dyDescent="0.35">
      <c r="A24" s="64" t="s">
        <v>892</v>
      </c>
      <c r="C24" s="64" t="s">
        <v>1325</v>
      </c>
      <c r="D24" s="62">
        <v>42467</v>
      </c>
      <c r="E24" s="64">
        <v>206.64</v>
      </c>
      <c r="F24" s="64" t="s">
        <v>1326</v>
      </c>
      <c r="H24" t="s">
        <v>848</v>
      </c>
      <c r="I24" t="s">
        <v>1344</v>
      </c>
      <c r="J24" s="7" t="s">
        <v>13</v>
      </c>
      <c r="K24">
        <v>40716</v>
      </c>
      <c r="L24" s="75">
        <v>4</v>
      </c>
      <c r="M24" s="7">
        <v>42467</v>
      </c>
      <c r="N24" t="str">
        <f>I24&amp;" - Investment Asset - Rh - "&amp;K24</f>
        <v>Michael Kors - Investment Asset - Rh - 40716</v>
      </c>
      <c r="O24" s="65">
        <v>216.36</v>
      </c>
      <c r="R24" s="63"/>
    </row>
    <row r="25" spans="1:18" x14ac:dyDescent="0.35">
      <c r="A25" s="63">
        <v>43396</v>
      </c>
      <c r="C25" s="64" t="s">
        <v>1327</v>
      </c>
      <c r="D25" s="62">
        <v>42467</v>
      </c>
      <c r="E25" s="64">
        <v>228.54</v>
      </c>
      <c r="F25" s="64" t="s">
        <v>1328</v>
      </c>
      <c r="H25" t="s">
        <v>848</v>
      </c>
      <c r="I25" t="s">
        <v>1344</v>
      </c>
      <c r="J25" s="7" t="s">
        <v>13</v>
      </c>
      <c r="K25">
        <v>40716</v>
      </c>
      <c r="L25" s="75">
        <v>4</v>
      </c>
      <c r="M25" s="7">
        <v>42467</v>
      </c>
      <c r="N25" t="s">
        <v>210</v>
      </c>
      <c r="O25" s="65">
        <v>-216.36</v>
      </c>
      <c r="R25" s="64"/>
    </row>
    <row r="26" spans="1:18" x14ac:dyDescent="0.35">
      <c r="A26" s="64">
        <v>336.59</v>
      </c>
      <c r="C26" s="64" t="s">
        <v>1329</v>
      </c>
      <c r="D26" s="62">
        <v>42467</v>
      </c>
      <c r="E26" s="64">
        <v>230.85</v>
      </c>
      <c r="F26" s="64" t="s">
        <v>1330</v>
      </c>
      <c r="H26" t="s">
        <v>848</v>
      </c>
      <c r="I26" t="s">
        <v>81</v>
      </c>
      <c r="J26" s="7" t="s">
        <v>13</v>
      </c>
      <c r="K26">
        <v>40716</v>
      </c>
      <c r="L26" s="75">
        <v>17</v>
      </c>
      <c r="M26" s="7">
        <v>42467</v>
      </c>
      <c r="N26" t="str">
        <f>I26&amp;" - Investment Asset - Rh - "&amp;K26</f>
        <v>ILG - Investment Asset - Rh - 40716</v>
      </c>
      <c r="O26" s="65">
        <v>224.23</v>
      </c>
      <c r="R26" s="63"/>
    </row>
    <row r="27" spans="1:18" x14ac:dyDescent="0.35">
      <c r="A27" s="64" t="s">
        <v>893</v>
      </c>
      <c r="C27" s="64" t="s">
        <v>1331</v>
      </c>
      <c r="D27" s="62">
        <v>42467</v>
      </c>
      <c r="E27" s="64">
        <v>217.36</v>
      </c>
      <c r="F27" s="64" t="s">
        <v>1332</v>
      </c>
      <c r="H27" t="s">
        <v>848</v>
      </c>
      <c r="I27" t="s">
        <v>81</v>
      </c>
      <c r="J27" s="7" t="s">
        <v>13</v>
      </c>
      <c r="K27">
        <v>40716</v>
      </c>
      <c r="L27" s="75">
        <v>17</v>
      </c>
      <c r="M27" s="7">
        <v>42467</v>
      </c>
      <c r="N27" t="s">
        <v>210</v>
      </c>
      <c r="O27" s="65">
        <v>-224.23</v>
      </c>
      <c r="R27" s="64"/>
    </row>
    <row r="28" spans="1:18" x14ac:dyDescent="0.35">
      <c r="A28" s="63" t="s">
        <v>894</v>
      </c>
      <c r="C28" s="64" t="s">
        <v>1333</v>
      </c>
      <c r="D28" s="62">
        <v>42467</v>
      </c>
      <c r="E28" s="64">
        <v>227.85</v>
      </c>
      <c r="F28" s="64" t="s">
        <v>1334</v>
      </c>
      <c r="H28" t="s">
        <v>848</v>
      </c>
      <c r="I28" t="s">
        <v>953</v>
      </c>
      <c r="J28" s="7" t="s">
        <v>13</v>
      </c>
      <c r="K28">
        <v>40716</v>
      </c>
      <c r="L28" s="75">
        <v>18</v>
      </c>
      <c r="M28" s="7">
        <v>42467</v>
      </c>
      <c r="N28" t="str">
        <f>I28&amp;" - Investment Asset - Rh - "&amp;K28</f>
        <v>HP - Investment Asset - Rh - 40716</v>
      </c>
      <c r="O28" s="65">
        <v>217.98</v>
      </c>
      <c r="R28" s="63"/>
    </row>
    <row r="29" spans="1:18" x14ac:dyDescent="0.35">
      <c r="A29" s="63">
        <v>43396</v>
      </c>
      <c r="C29" s="64" t="s">
        <v>1335</v>
      </c>
      <c r="D29" s="62">
        <v>42467</v>
      </c>
      <c r="E29" s="64">
        <v>218.9</v>
      </c>
      <c r="F29" s="64" t="s">
        <v>1336</v>
      </c>
      <c r="H29" t="s">
        <v>848</v>
      </c>
      <c r="I29" t="s">
        <v>953</v>
      </c>
      <c r="J29" s="7" t="s">
        <v>13</v>
      </c>
      <c r="K29">
        <v>40716</v>
      </c>
      <c r="L29" s="75">
        <v>18</v>
      </c>
      <c r="M29" s="7">
        <v>42467</v>
      </c>
      <c r="N29" t="s">
        <v>210</v>
      </c>
      <c r="O29" s="65">
        <v>-217.98</v>
      </c>
      <c r="R29" s="64"/>
    </row>
    <row r="30" spans="1:18" x14ac:dyDescent="0.35">
      <c r="A30" s="64">
        <v>317.8</v>
      </c>
      <c r="C30" s="64" t="s">
        <v>1337</v>
      </c>
      <c r="D30" s="62">
        <v>42467</v>
      </c>
      <c r="E30" s="64">
        <v>207.19</v>
      </c>
      <c r="F30" s="64" t="s">
        <v>1338</v>
      </c>
      <c r="H30" t="s">
        <v>848</v>
      </c>
      <c r="I30" t="s">
        <v>1345</v>
      </c>
      <c r="J30" s="7" t="s">
        <v>13</v>
      </c>
      <c r="K30">
        <v>40716</v>
      </c>
      <c r="L30" s="75">
        <v>66</v>
      </c>
      <c r="M30" s="7">
        <v>42467</v>
      </c>
      <c r="N30" t="str">
        <f>I30&amp;" - Investment Asset - Rh - "&amp;K30</f>
        <v>Meet Group - Investment Asset - Rh - 40716</v>
      </c>
      <c r="O30" s="65">
        <v>190.73</v>
      </c>
      <c r="R30" s="63"/>
    </row>
    <row r="31" spans="1:18" x14ac:dyDescent="0.35">
      <c r="A31" s="64" t="s">
        <v>895</v>
      </c>
      <c r="C31" t="s">
        <v>869</v>
      </c>
      <c r="D31" s="62">
        <v>42480</v>
      </c>
      <c r="E31" s="64">
        <v>1.37</v>
      </c>
      <c r="H31" t="s">
        <v>848</v>
      </c>
      <c r="I31" t="s">
        <v>1345</v>
      </c>
      <c r="J31" s="7" t="s">
        <v>13</v>
      </c>
      <c r="K31">
        <v>40716</v>
      </c>
      <c r="L31" s="75">
        <v>66</v>
      </c>
      <c r="M31" s="7">
        <v>42467</v>
      </c>
      <c r="N31" t="s">
        <v>210</v>
      </c>
      <c r="O31" s="65">
        <v>-190.73</v>
      </c>
      <c r="R31" s="64"/>
    </row>
    <row r="32" spans="1:18" x14ac:dyDescent="0.35">
      <c r="A32" t="s">
        <v>896</v>
      </c>
      <c r="C32" t="s">
        <v>867</v>
      </c>
      <c r="D32" s="62">
        <v>42481</v>
      </c>
      <c r="E32" s="64">
        <v>-11.26</v>
      </c>
      <c r="H32" t="s">
        <v>848</v>
      </c>
      <c r="I32" t="s">
        <v>944</v>
      </c>
      <c r="J32" s="7" t="s">
        <v>13</v>
      </c>
      <c r="K32">
        <v>40716</v>
      </c>
      <c r="L32" s="75">
        <v>58</v>
      </c>
      <c r="M32" s="7">
        <v>42467</v>
      </c>
      <c r="N32" t="str">
        <f>I32&amp;" - Investment Asset - Rh - "&amp;K32</f>
        <v>GlobalSCAPE - Investment Asset - Rh - 40716</v>
      </c>
      <c r="O32" s="65">
        <v>225.04</v>
      </c>
      <c r="R32" s="63"/>
    </row>
    <row r="33" spans="1:18" x14ac:dyDescent="0.35">
      <c r="A33" s="63">
        <v>43396</v>
      </c>
      <c r="C33" s="62" t="s">
        <v>868</v>
      </c>
      <c r="D33" s="62">
        <v>42487</v>
      </c>
      <c r="E33" s="64">
        <v>1.75</v>
      </c>
      <c r="H33" t="s">
        <v>848</v>
      </c>
      <c r="I33" t="s">
        <v>944</v>
      </c>
      <c r="J33" s="7" t="s">
        <v>13</v>
      </c>
      <c r="K33">
        <v>40716</v>
      </c>
      <c r="L33" s="75">
        <v>58</v>
      </c>
      <c r="M33" s="7">
        <v>42467</v>
      </c>
      <c r="N33" t="s">
        <v>210</v>
      </c>
      <c r="O33" s="65">
        <v>-225.04</v>
      </c>
      <c r="R33" s="64"/>
    </row>
    <row r="34" spans="1:18" x14ac:dyDescent="0.35">
      <c r="A34" s="64">
        <v>1049.1600000000001</v>
      </c>
      <c r="C34" s="62" t="s">
        <v>867</v>
      </c>
      <c r="D34" s="62">
        <v>42495</v>
      </c>
      <c r="E34" s="64">
        <v>-3.14</v>
      </c>
      <c r="H34" t="s">
        <v>848</v>
      </c>
      <c r="I34" t="s">
        <v>1346</v>
      </c>
      <c r="J34" s="7" t="s">
        <v>13</v>
      </c>
      <c r="K34">
        <v>40716</v>
      </c>
      <c r="L34" s="75">
        <v>5</v>
      </c>
      <c r="M34" s="7">
        <v>42467</v>
      </c>
      <c r="N34" t="str">
        <f>I34&amp;" - Investment Asset - Rh - "&amp;K34</f>
        <v>Five Prime Therapeutics - Investment Asset - Rh - 40716</v>
      </c>
      <c r="O34" s="65">
        <v>222.7</v>
      </c>
      <c r="R34" s="63"/>
    </row>
    <row r="35" spans="1:18" x14ac:dyDescent="0.35">
      <c r="A35" s="64" t="s">
        <v>897</v>
      </c>
      <c r="C35" s="62" t="s">
        <v>886</v>
      </c>
      <c r="D35" s="62">
        <v>42502</v>
      </c>
      <c r="E35" s="64">
        <v>1.1399999999999999</v>
      </c>
      <c r="F35" s="63"/>
      <c r="H35" t="s">
        <v>848</v>
      </c>
      <c r="I35" t="s">
        <v>1346</v>
      </c>
      <c r="J35" s="7" t="s">
        <v>13</v>
      </c>
      <c r="K35">
        <v>40716</v>
      </c>
      <c r="L35" s="75">
        <v>5</v>
      </c>
      <c r="M35" s="7">
        <v>42467</v>
      </c>
      <c r="N35" t="s">
        <v>210</v>
      </c>
      <c r="O35" s="65">
        <v>-222.7</v>
      </c>
      <c r="R35" s="64"/>
    </row>
    <row r="36" spans="1:18" x14ac:dyDescent="0.35">
      <c r="A36" s="64" t="s">
        <v>869</v>
      </c>
      <c r="C36" s="62" t="s">
        <v>863</v>
      </c>
      <c r="D36" s="62">
        <v>42503</v>
      </c>
      <c r="E36" s="64">
        <v>1.76</v>
      </c>
      <c r="F36" s="63"/>
      <c r="H36" t="s">
        <v>848</v>
      </c>
      <c r="I36" t="s">
        <v>1347</v>
      </c>
      <c r="J36" s="7" t="s">
        <v>13</v>
      </c>
      <c r="K36">
        <v>40716</v>
      </c>
      <c r="L36" s="75">
        <v>15</v>
      </c>
      <c r="M36" s="7">
        <v>42467</v>
      </c>
      <c r="N36" t="str">
        <f>I36&amp;" - Investment Asset - Rh - "&amp;K36</f>
        <v>Fitbit - Investment Asset - Rh - 40716</v>
      </c>
      <c r="O36" s="65">
        <v>227.85</v>
      </c>
      <c r="R36" s="63"/>
    </row>
    <row r="37" spans="1:18" x14ac:dyDescent="0.35">
      <c r="A37" s="63">
        <v>43391</v>
      </c>
      <c r="C37" s="62" t="s">
        <v>885</v>
      </c>
      <c r="D37" s="62">
        <v>42510</v>
      </c>
      <c r="E37" s="64">
        <v>0.36</v>
      </c>
      <c r="F37" s="63"/>
      <c r="H37" t="s">
        <v>848</v>
      </c>
      <c r="I37" t="s">
        <v>1347</v>
      </c>
      <c r="J37" s="7" t="s">
        <v>13</v>
      </c>
      <c r="K37">
        <v>40716</v>
      </c>
      <c r="L37" s="75">
        <v>15</v>
      </c>
      <c r="M37" s="7">
        <v>42467</v>
      </c>
      <c r="N37" t="s">
        <v>210</v>
      </c>
      <c r="O37" s="65">
        <v>-227.85</v>
      </c>
      <c r="R37" s="63"/>
    </row>
    <row r="38" spans="1:18" x14ac:dyDescent="0.35">
      <c r="A38" s="64">
        <v>26.22</v>
      </c>
      <c r="C38" s="62" t="s">
        <v>881</v>
      </c>
      <c r="D38" s="62">
        <v>42524</v>
      </c>
      <c r="E38" s="64">
        <v>1.76</v>
      </c>
      <c r="F38" s="63"/>
      <c r="H38" t="s">
        <v>848</v>
      </c>
      <c r="I38" t="s">
        <v>1348</v>
      </c>
      <c r="J38" s="7" t="s">
        <v>13</v>
      </c>
      <c r="K38">
        <v>40716</v>
      </c>
      <c r="L38" s="75">
        <v>7</v>
      </c>
      <c r="M38" s="7">
        <v>42467</v>
      </c>
      <c r="N38" t="str">
        <f>I38&amp;" - Investment Asset - Rh - "&amp;K38</f>
        <v>Enanta - Investment Asset - Rh - 40716</v>
      </c>
      <c r="O38" s="65">
        <v>207.41</v>
      </c>
      <c r="R38" s="64"/>
    </row>
    <row r="39" spans="1:18" x14ac:dyDescent="0.35">
      <c r="A39" s="64" t="s">
        <v>870</v>
      </c>
      <c r="C39" s="62" t="s">
        <v>865</v>
      </c>
      <c r="D39" s="62">
        <v>42529</v>
      </c>
      <c r="E39" s="64">
        <v>0.87</v>
      </c>
      <c r="F39" s="63"/>
      <c r="H39" t="s">
        <v>848</v>
      </c>
      <c r="I39" t="s">
        <v>1348</v>
      </c>
      <c r="J39" s="7" t="s">
        <v>13</v>
      </c>
      <c r="K39">
        <v>40716</v>
      </c>
      <c r="L39" s="75">
        <v>7</v>
      </c>
      <c r="M39" s="7">
        <v>42467</v>
      </c>
      <c r="N39" t="s">
        <v>210</v>
      </c>
      <c r="O39" s="65">
        <v>-207.41</v>
      </c>
      <c r="R39" s="63"/>
    </row>
    <row r="40" spans="1:18" x14ac:dyDescent="0.35">
      <c r="A40" s="63">
        <v>43390</v>
      </c>
      <c r="C40" s="62" t="s">
        <v>1282</v>
      </c>
      <c r="D40" s="62">
        <v>42535</v>
      </c>
      <c r="E40" s="64">
        <v>1.4</v>
      </c>
      <c r="F40" s="63"/>
      <c r="H40" t="s">
        <v>848</v>
      </c>
      <c r="I40" t="s">
        <v>1349</v>
      </c>
      <c r="J40" s="7" t="s">
        <v>13</v>
      </c>
      <c r="K40">
        <v>40716</v>
      </c>
      <c r="L40" s="75">
        <v>28</v>
      </c>
      <c r="M40" s="7">
        <v>42467</v>
      </c>
      <c r="N40" t="str">
        <f>I40&amp;" - Investment Asset - Rh - "&amp;K40</f>
        <v>Energy Focus - Investment Asset - Rh - 40716</v>
      </c>
      <c r="O40" s="65">
        <v>222.6</v>
      </c>
      <c r="R40" s="63"/>
    </row>
    <row r="41" spans="1:18" x14ac:dyDescent="0.35">
      <c r="A41" s="64">
        <v>4.67</v>
      </c>
      <c r="C41" s="62" t="s">
        <v>889</v>
      </c>
      <c r="D41" s="62">
        <v>42536</v>
      </c>
      <c r="E41" s="64">
        <v>2.85</v>
      </c>
      <c r="F41" s="63"/>
      <c r="H41" t="s">
        <v>848</v>
      </c>
      <c r="I41" t="s">
        <v>1349</v>
      </c>
      <c r="J41" s="7" t="s">
        <v>13</v>
      </c>
      <c r="K41">
        <v>40716</v>
      </c>
      <c r="L41" s="75">
        <v>28</v>
      </c>
      <c r="M41" s="7">
        <v>42467</v>
      </c>
      <c r="N41" t="s">
        <v>210</v>
      </c>
      <c r="O41" s="65">
        <v>-222.6</v>
      </c>
      <c r="R41" s="64"/>
    </row>
    <row r="42" spans="1:18" x14ac:dyDescent="0.35">
      <c r="A42" s="64" t="s">
        <v>871</v>
      </c>
      <c r="C42" s="62" t="s">
        <v>867</v>
      </c>
      <c r="D42" s="62">
        <v>42538</v>
      </c>
      <c r="E42" s="64">
        <v>-5.89</v>
      </c>
      <c r="F42" s="63"/>
      <c r="H42" t="s">
        <v>848</v>
      </c>
      <c r="I42" t="s">
        <v>1350</v>
      </c>
      <c r="J42" s="7" t="s">
        <v>13</v>
      </c>
      <c r="K42">
        <v>40716</v>
      </c>
      <c r="L42" s="75">
        <v>22</v>
      </c>
      <c r="M42" s="7">
        <v>42467</v>
      </c>
      <c r="N42" t="str">
        <f>I42&amp;" - Investment Asset - Rh - "&amp;K42</f>
        <v>Brocade - Investment Asset - Rh - 40716</v>
      </c>
      <c r="O42" s="65">
        <v>220.44</v>
      </c>
      <c r="R42" s="63"/>
    </row>
    <row r="43" spans="1:18" x14ac:dyDescent="0.35">
      <c r="A43" s="63">
        <v>43384</v>
      </c>
      <c r="C43" s="62" t="s">
        <v>887</v>
      </c>
      <c r="D43" s="62">
        <v>42542</v>
      </c>
      <c r="E43" s="64">
        <v>2.04</v>
      </c>
      <c r="F43" s="63"/>
      <c r="H43" t="s">
        <v>848</v>
      </c>
      <c r="I43" t="s">
        <v>1350</v>
      </c>
      <c r="J43" s="7" t="s">
        <v>13</v>
      </c>
      <c r="K43">
        <v>40716</v>
      </c>
      <c r="L43" s="75">
        <v>22</v>
      </c>
      <c r="M43" s="7">
        <v>42467</v>
      </c>
      <c r="N43" t="s">
        <v>210</v>
      </c>
      <c r="O43" s="65">
        <v>-220.44</v>
      </c>
      <c r="R43" s="63"/>
    </row>
    <row r="44" spans="1:18" x14ac:dyDescent="0.35">
      <c r="A44" s="64">
        <v>0.9</v>
      </c>
      <c r="C44" s="62" t="s">
        <v>867</v>
      </c>
      <c r="D44" s="62">
        <v>42544</v>
      </c>
      <c r="E44" s="64">
        <v>-4.25</v>
      </c>
      <c r="F44" s="63"/>
      <c r="H44" t="s">
        <v>848</v>
      </c>
      <c r="I44" t="s">
        <v>962</v>
      </c>
      <c r="J44" s="7" t="s">
        <v>13</v>
      </c>
      <c r="K44">
        <v>40716</v>
      </c>
      <c r="L44" s="75">
        <v>4</v>
      </c>
      <c r="M44" s="7">
        <v>42467</v>
      </c>
      <c r="N44" t="str">
        <f>I44&amp;" - Investment Asset - Rh - "&amp;K44</f>
        <v>Cal-Maine Foods - Investment Asset - Rh - 40716</v>
      </c>
      <c r="O44" s="65">
        <v>208.2</v>
      </c>
      <c r="R44" s="64"/>
    </row>
    <row r="45" spans="1:18" x14ac:dyDescent="0.35">
      <c r="A45" s="64" t="s">
        <v>1279</v>
      </c>
      <c r="C45" s="62" t="s">
        <v>1281</v>
      </c>
      <c r="D45" s="62">
        <v>42556</v>
      </c>
      <c r="E45" s="64">
        <v>1.21</v>
      </c>
      <c r="F45" s="63"/>
      <c r="H45" t="s">
        <v>848</v>
      </c>
      <c r="I45" t="s">
        <v>962</v>
      </c>
      <c r="J45" s="7" t="s">
        <v>13</v>
      </c>
      <c r="K45">
        <v>40716</v>
      </c>
      <c r="L45" s="75">
        <v>4</v>
      </c>
      <c r="M45" s="7">
        <v>42467</v>
      </c>
      <c r="N45" t="s">
        <v>210</v>
      </c>
      <c r="O45" s="65">
        <v>-208.2</v>
      </c>
      <c r="R45" s="63"/>
    </row>
    <row r="46" spans="1:18" x14ac:dyDescent="0.35">
      <c r="A46" s="63" t="s">
        <v>864</v>
      </c>
      <c r="C46" s="62" t="s">
        <v>877</v>
      </c>
      <c r="D46" s="62">
        <v>42557</v>
      </c>
      <c r="E46" s="64">
        <v>2.23</v>
      </c>
      <c r="F46" s="63"/>
      <c r="H46" t="s">
        <v>848</v>
      </c>
      <c r="I46" t="s">
        <v>946</v>
      </c>
      <c r="J46" s="7" t="s">
        <v>13</v>
      </c>
      <c r="K46">
        <v>40716</v>
      </c>
      <c r="L46" s="75">
        <v>7</v>
      </c>
      <c r="M46" s="7">
        <v>42467</v>
      </c>
      <c r="N46" t="str">
        <f>I46&amp;" - Investment Asset - Rh - "&amp;K46</f>
        <v>Buckle - Investment Asset - Rh - 40716</v>
      </c>
      <c r="O46" s="65">
        <v>206.64</v>
      </c>
      <c r="R46" s="63"/>
    </row>
    <row r="47" spans="1:18" x14ac:dyDescent="0.35">
      <c r="A47" s="63">
        <v>43382</v>
      </c>
      <c r="C47" s="62" t="s">
        <v>867</v>
      </c>
      <c r="D47" s="62">
        <v>42559</v>
      </c>
      <c r="E47" s="64">
        <v>-2.04</v>
      </c>
      <c r="F47" s="63"/>
      <c r="H47" t="s">
        <v>848</v>
      </c>
      <c r="I47" t="s">
        <v>946</v>
      </c>
      <c r="J47" s="7" t="s">
        <v>13</v>
      </c>
      <c r="K47">
        <v>40716</v>
      </c>
      <c r="L47" s="75">
        <v>7</v>
      </c>
      <c r="M47" s="7">
        <v>42467</v>
      </c>
      <c r="N47" t="s">
        <v>210</v>
      </c>
      <c r="O47" s="65">
        <v>-206.64</v>
      </c>
      <c r="R47" s="64"/>
    </row>
    <row r="48" spans="1:18" x14ac:dyDescent="0.35">
      <c r="A48" s="64">
        <v>0.31</v>
      </c>
      <c r="C48" s="62" t="s">
        <v>872</v>
      </c>
      <c r="D48" s="62">
        <v>42562</v>
      </c>
      <c r="E48" s="64">
        <v>0.96</v>
      </c>
      <c r="F48" s="63"/>
      <c r="H48" t="s">
        <v>848</v>
      </c>
      <c r="I48" t="s">
        <v>1351</v>
      </c>
      <c r="J48" s="7" t="s">
        <v>13</v>
      </c>
      <c r="K48">
        <v>40716</v>
      </c>
      <c r="L48" s="75">
        <v>39</v>
      </c>
      <c r="M48" s="7">
        <v>42467</v>
      </c>
      <c r="N48" t="str">
        <f>I48&amp;" - Investment Asset - Rh - "&amp;K48</f>
        <v>BSQUARE - Investment Asset - Rh - 40716</v>
      </c>
      <c r="O48" s="65">
        <v>228.54</v>
      </c>
      <c r="R48" s="64"/>
    </row>
    <row r="49" spans="1:18" x14ac:dyDescent="0.35">
      <c r="A49" s="63" t="s">
        <v>872</v>
      </c>
      <c r="C49" s="62" t="s">
        <v>867</v>
      </c>
      <c r="D49" s="62">
        <v>42564</v>
      </c>
      <c r="E49" s="64">
        <v>-3.44</v>
      </c>
      <c r="F49" s="63"/>
      <c r="H49" t="s">
        <v>848</v>
      </c>
      <c r="I49" t="s">
        <v>1351</v>
      </c>
      <c r="J49" s="7" t="s">
        <v>13</v>
      </c>
      <c r="K49">
        <v>40716</v>
      </c>
      <c r="L49" s="75">
        <v>39</v>
      </c>
      <c r="M49" s="7">
        <v>42467</v>
      </c>
      <c r="N49" s="66" t="s">
        <v>210</v>
      </c>
      <c r="O49" s="65">
        <v>-228.54</v>
      </c>
      <c r="R49" s="63"/>
    </row>
    <row r="50" spans="1:18" x14ac:dyDescent="0.35">
      <c r="A50" s="63">
        <v>43381</v>
      </c>
      <c r="C50" s="62" t="s">
        <v>869</v>
      </c>
      <c r="D50" s="62">
        <v>42571</v>
      </c>
      <c r="E50" s="64">
        <v>13.02</v>
      </c>
      <c r="H50" t="s">
        <v>848</v>
      </c>
      <c r="I50" t="s">
        <v>947</v>
      </c>
      <c r="J50" s="7" t="s">
        <v>13</v>
      </c>
      <c r="K50">
        <v>40716</v>
      </c>
      <c r="L50" s="75">
        <v>19</v>
      </c>
      <c r="M50" s="7">
        <v>42467</v>
      </c>
      <c r="N50" t="str">
        <f>I50&amp;" - Investment Asset - Rh - "&amp;K50</f>
        <v>BP Prudhoe Bay Royalty Trust - Investment Asset - Rh - 40716</v>
      </c>
      <c r="O50" s="65">
        <v>230.85</v>
      </c>
      <c r="R50" s="64"/>
    </row>
    <row r="51" spans="1:18" x14ac:dyDescent="0.35">
      <c r="A51" s="64">
        <v>0.97</v>
      </c>
      <c r="C51" s="62" t="s">
        <v>868</v>
      </c>
      <c r="D51" s="62">
        <v>42578</v>
      </c>
      <c r="E51" s="64">
        <v>1.75</v>
      </c>
      <c r="H51" t="s">
        <v>848</v>
      </c>
      <c r="I51" t="s">
        <v>947</v>
      </c>
      <c r="J51" s="7" t="s">
        <v>13</v>
      </c>
      <c r="K51">
        <v>40716</v>
      </c>
      <c r="L51" s="75">
        <v>19</v>
      </c>
      <c r="M51" s="7">
        <v>42467</v>
      </c>
      <c r="N51" t="s">
        <v>210</v>
      </c>
      <c r="O51" s="65">
        <v>-230.85</v>
      </c>
      <c r="R51" s="63"/>
    </row>
    <row r="52" spans="1:18" x14ac:dyDescent="0.35">
      <c r="A52" s="63" t="s">
        <v>873</v>
      </c>
      <c r="C52" s="62" t="s">
        <v>886</v>
      </c>
      <c r="D52" s="62">
        <v>42593</v>
      </c>
      <c r="E52" s="64">
        <v>1.1399999999999999</v>
      </c>
      <c r="H52" t="s">
        <v>848</v>
      </c>
      <c r="I52" t="s">
        <v>957</v>
      </c>
      <c r="J52" s="7" t="s">
        <v>13</v>
      </c>
      <c r="K52">
        <v>40716</v>
      </c>
      <c r="L52" s="75">
        <v>8</v>
      </c>
      <c r="M52" s="7">
        <v>42467</v>
      </c>
      <c r="N52" s="66" t="str">
        <f>I52&amp;" - Investment Asset - Rh - "&amp;K52</f>
        <v>Barrett Business Services - Investment Asset - Rh - 40716</v>
      </c>
      <c r="O52" s="65">
        <v>217.36</v>
      </c>
      <c r="R52" s="63"/>
    </row>
    <row r="53" spans="1:18" x14ac:dyDescent="0.35">
      <c r="A53" s="63">
        <v>43377</v>
      </c>
      <c r="C53" s="62" t="s">
        <v>885</v>
      </c>
      <c r="D53" s="62">
        <v>42608</v>
      </c>
      <c r="E53" s="64">
        <v>0.42</v>
      </c>
      <c r="H53" t="s">
        <v>848</v>
      </c>
      <c r="I53" t="s">
        <v>957</v>
      </c>
      <c r="J53" s="7" t="s">
        <v>13</v>
      </c>
      <c r="K53">
        <v>40716</v>
      </c>
      <c r="L53" s="75">
        <v>8</v>
      </c>
      <c r="M53" s="7">
        <v>42467</v>
      </c>
      <c r="N53" t="s">
        <v>210</v>
      </c>
      <c r="O53" s="65">
        <v>-217.36</v>
      </c>
      <c r="R53" s="64"/>
    </row>
    <row r="54" spans="1:18" x14ac:dyDescent="0.35">
      <c r="A54" s="64">
        <v>5.67</v>
      </c>
      <c r="C54" s="62" t="s">
        <v>881</v>
      </c>
      <c r="D54" s="62">
        <v>42619</v>
      </c>
      <c r="E54" s="64">
        <v>1.76</v>
      </c>
      <c r="H54" t="s">
        <v>848</v>
      </c>
      <c r="I54" t="s">
        <v>1352</v>
      </c>
      <c r="J54" s="7" t="s">
        <v>13</v>
      </c>
      <c r="K54">
        <v>40716</v>
      </c>
      <c r="L54" s="75">
        <v>21</v>
      </c>
      <c r="M54" s="7">
        <v>42467</v>
      </c>
      <c r="N54" s="66" t="str">
        <f>I54&amp;" - Investment Asset - Rh - "&amp;K54</f>
        <v>Blue Bird - Investment Asset - Rh - 40716</v>
      </c>
      <c r="O54" s="65">
        <v>227.85</v>
      </c>
      <c r="R54" s="63"/>
    </row>
    <row r="55" spans="1:18" x14ac:dyDescent="0.35">
      <c r="A55" s="63" t="s">
        <v>874</v>
      </c>
      <c r="C55" s="62" t="s">
        <v>865</v>
      </c>
      <c r="D55" s="62">
        <v>42621</v>
      </c>
      <c r="E55" s="64">
        <v>0.87</v>
      </c>
      <c r="H55" t="s">
        <v>848</v>
      </c>
      <c r="I55" t="s">
        <v>1352</v>
      </c>
      <c r="J55" s="7" t="s">
        <v>13</v>
      </c>
      <c r="K55">
        <v>40716</v>
      </c>
      <c r="L55" s="75">
        <v>21</v>
      </c>
      <c r="M55" s="7">
        <v>42467</v>
      </c>
      <c r="N55" t="s">
        <v>210</v>
      </c>
      <c r="O55" s="65">
        <v>-227.85</v>
      </c>
      <c r="R55" s="63"/>
    </row>
    <row r="56" spans="1:18" x14ac:dyDescent="0.35">
      <c r="A56" s="63">
        <v>43377</v>
      </c>
      <c r="C56" s="62" t="s">
        <v>1282</v>
      </c>
      <c r="D56" s="62">
        <v>42625</v>
      </c>
      <c r="E56" s="64">
        <v>1.4</v>
      </c>
      <c r="H56" t="s">
        <v>848</v>
      </c>
      <c r="I56" t="s">
        <v>963</v>
      </c>
      <c r="J56" s="7" t="s">
        <v>13</v>
      </c>
      <c r="K56">
        <v>40716</v>
      </c>
      <c r="L56" s="75">
        <v>2</v>
      </c>
      <c r="M56" s="7">
        <v>42467</v>
      </c>
      <c r="N56" t="str">
        <f>I56&amp;" - Investment Asset - Rh - "&amp;K56</f>
        <v>Apple - Investment Asset - Rh - 40716</v>
      </c>
      <c r="O56" s="65">
        <v>218.9</v>
      </c>
      <c r="R56" s="64"/>
    </row>
    <row r="57" spans="1:18" x14ac:dyDescent="0.35">
      <c r="A57" s="64">
        <v>2000</v>
      </c>
      <c r="C57" s="62" t="s">
        <v>867</v>
      </c>
      <c r="D57" s="62">
        <v>42627</v>
      </c>
      <c r="E57" s="64">
        <v>-18.91</v>
      </c>
      <c r="H57" t="s">
        <v>848</v>
      </c>
      <c r="I57" t="s">
        <v>963</v>
      </c>
      <c r="J57" s="7" t="s">
        <v>13</v>
      </c>
      <c r="K57">
        <v>40716</v>
      </c>
      <c r="L57" s="75">
        <v>2</v>
      </c>
      <c r="M57" s="7">
        <v>42467</v>
      </c>
      <c r="N57" t="s">
        <v>210</v>
      </c>
      <c r="O57" s="65">
        <v>-218.9</v>
      </c>
      <c r="R57" s="63"/>
    </row>
    <row r="58" spans="1:18" x14ac:dyDescent="0.35">
      <c r="A58" s="63" t="s">
        <v>875</v>
      </c>
      <c r="C58" s="62" t="s">
        <v>889</v>
      </c>
      <c r="D58" s="62">
        <v>42628</v>
      </c>
      <c r="E58" s="64">
        <v>2.85</v>
      </c>
      <c r="H58" t="s">
        <v>848</v>
      </c>
      <c r="I58" t="s">
        <v>1353</v>
      </c>
      <c r="J58" s="7" t="s">
        <v>13</v>
      </c>
      <c r="K58">
        <v>40716</v>
      </c>
      <c r="L58" s="75">
        <v>8</v>
      </c>
      <c r="M58" s="7">
        <v>42467</v>
      </c>
      <c r="N58" t="str">
        <f>I58&amp;" - Investment Asset - Rh - "&amp;K58</f>
        <v>AMAG Pharmaceuticals - Investment Asset - Rh - 40716</v>
      </c>
      <c r="O58" s="65">
        <v>207.19</v>
      </c>
      <c r="R58" s="63"/>
    </row>
    <row r="59" spans="1:18" x14ac:dyDescent="0.35">
      <c r="A59" s="63">
        <v>43376</v>
      </c>
      <c r="C59" s="62" t="s">
        <v>887</v>
      </c>
      <c r="D59" s="62">
        <v>42634</v>
      </c>
      <c r="E59" s="64">
        <v>2.04</v>
      </c>
      <c r="H59" t="s">
        <v>848</v>
      </c>
      <c r="I59" t="s">
        <v>1353</v>
      </c>
      <c r="J59" s="7" t="s">
        <v>13</v>
      </c>
      <c r="K59">
        <v>40716</v>
      </c>
      <c r="L59" s="75">
        <v>8</v>
      </c>
      <c r="M59" s="7">
        <v>42467</v>
      </c>
      <c r="N59" t="s">
        <v>210</v>
      </c>
      <c r="O59" s="65">
        <v>-207.19</v>
      </c>
      <c r="R59" s="64"/>
    </row>
    <row r="60" spans="1:18" x14ac:dyDescent="0.35">
      <c r="A60" s="64">
        <v>0.8</v>
      </c>
      <c r="C60" s="62" t="s">
        <v>1281</v>
      </c>
      <c r="D60" s="62">
        <v>42646</v>
      </c>
      <c r="E60" s="64">
        <v>1.21</v>
      </c>
      <c r="H60" t="s">
        <v>845</v>
      </c>
      <c r="I60" t="s">
        <v>947</v>
      </c>
      <c r="J60" s="7" t="s">
        <v>13</v>
      </c>
      <c r="K60">
        <v>40716</v>
      </c>
      <c r="L60" s="75">
        <v>1</v>
      </c>
      <c r="M60" s="7">
        <v>42480</v>
      </c>
      <c r="N60" t="s">
        <v>210</v>
      </c>
      <c r="O60" s="65">
        <v>1.37</v>
      </c>
      <c r="R60" s="63"/>
    </row>
    <row r="61" spans="1:18" x14ac:dyDescent="0.35">
      <c r="A61" s="63" t="s">
        <v>876</v>
      </c>
      <c r="C61" s="62" t="s">
        <v>877</v>
      </c>
      <c r="D61" s="62">
        <v>42648</v>
      </c>
      <c r="E61" s="64">
        <v>2.23</v>
      </c>
      <c r="H61" t="s">
        <v>845</v>
      </c>
      <c r="I61" t="s">
        <v>947</v>
      </c>
      <c r="J61" s="7" t="s">
        <v>13</v>
      </c>
      <c r="K61">
        <v>40716</v>
      </c>
      <c r="L61" s="75">
        <v>1</v>
      </c>
      <c r="M61" s="7">
        <v>42480</v>
      </c>
      <c r="N61" t="s">
        <v>587</v>
      </c>
      <c r="O61" s="65">
        <v>-1.37</v>
      </c>
      <c r="R61" s="63"/>
    </row>
    <row r="62" spans="1:18" x14ac:dyDescent="0.35">
      <c r="A62" s="63">
        <v>43376</v>
      </c>
      <c r="C62" s="62" t="s">
        <v>872</v>
      </c>
      <c r="D62" s="62">
        <v>42650</v>
      </c>
      <c r="E62" s="64">
        <v>0.94</v>
      </c>
      <c r="H62" t="s">
        <v>317</v>
      </c>
      <c r="J62" s="7" t="s">
        <v>13</v>
      </c>
      <c r="M62" s="7">
        <v>42481</v>
      </c>
      <c r="N62" t="s">
        <v>101</v>
      </c>
      <c r="O62" s="65">
        <v>11.26</v>
      </c>
      <c r="R62" s="64"/>
    </row>
    <row r="63" spans="1:18" x14ac:dyDescent="0.35">
      <c r="A63" s="64">
        <v>5.44</v>
      </c>
      <c r="C63" s="62" t="s">
        <v>869</v>
      </c>
      <c r="D63" s="62">
        <v>42663</v>
      </c>
      <c r="E63" s="64">
        <v>12.91</v>
      </c>
      <c r="H63" t="s">
        <v>317</v>
      </c>
      <c r="J63" s="7" t="s">
        <v>13</v>
      </c>
      <c r="M63" s="7">
        <v>42481</v>
      </c>
      <c r="N63" t="s">
        <v>210</v>
      </c>
      <c r="O63" s="65">
        <v>-11.26</v>
      </c>
      <c r="R63" s="63"/>
    </row>
    <row r="64" spans="1:18" x14ac:dyDescent="0.35">
      <c r="A64" s="63" t="s">
        <v>877</v>
      </c>
      <c r="C64" s="62" t="s">
        <v>868</v>
      </c>
      <c r="D64" s="62">
        <v>42670</v>
      </c>
      <c r="E64" s="64">
        <v>1.75</v>
      </c>
      <c r="H64" t="s">
        <v>845</v>
      </c>
      <c r="I64" t="s">
        <v>946</v>
      </c>
      <c r="J64" s="7" t="s">
        <v>13</v>
      </c>
      <c r="K64">
        <v>40716</v>
      </c>
      <c r="L64" s="75">
        <v>1</v>
      </c>
      <c r="M64" s="7">
        <v>42487</v>
      </c>
      <c r="N64" t="s">
        <v>210</v>
      </c>
      <c r="O64" s="65">
        <v>1.75</v>
      </c>
      <c r="R64" s="63"/>
    </row>
    <row r="65" spans="1:18" x14ac:dyDescent="0.35">
      <c r="A65" s="63">
        <v>43376</v>
      </c>
      <c r="C65" s="62" t="s">
        <v>867</v>
      </c>
      <c r="D65" s="62">
        <v>42671</v>
      </c>
      <c r="E65" s="64">
        <v>-24.31</v>
      </c>
      <c r="H65" t="s">
        <v>845</v>
      </c>
      <c r="I65" t="s">
        <v>946</v>
      </c>
      <c r="J65" s="7" t="s">
        <v>13</v>
      </c>
      <c r="K65">
        <v>40716</v>
      </c>
      <c r="L65" s="75">
        <v>1</v>
      </c>
      <c r="M65" s="7">
        <v>42487</v>
      </c>
      <c r="N65" t="s">
        <v>587</v>
      </c>
      <c r="O65" s="65">
        <v>-1.75</v>
      </c>
      <c r="R65" s="64"/>
    </row>
    <row r="66" spans="1:18" x14ac:dyDescent="0.35">
      <c r="A66" s="64">
        <v>2.5099999999999998</v>
      </c>
      <c r="C66" s="62" t="s">
        <v>886</v>
      </c>
      <c r="D66" s="62">
        <v>42684</v>
      </c>
      <c r="E66" s="64">
        <v>1.1399999999999999</v>
      </c>
      <c r="H66" t="s">
        <v>317</v>
      </c>
      <c r="J66" s="7" t="s">
        <v>13</v>
      </c>
      <c r="M66" s="7">
        <v>42495</v>
      </c>
      <c r="N66" t="s">
        <v>101</v>
      </c>
      <c r="O66" s="65">
        <v>3.14</v>
      </c>
      <c r="R66" s="63"/>
    </row>
    <row r="67" spans="1:18" x14ac:dyDescent="0.35">
      <c r="A67" s="63" t="s">
        <v>878</v>
      </c>
      <c r="C67" s="62" t="s">
        <v>867</v>
      </c>
      <c r="D67" s="62">
        <v>42688</v>
      </c>
      <c r="E67" s="64">
        <v>-1.75</v>
      </c>
      <c r="H67" t="s">
        <v>317</v>
      </c>
      <c r="J67" s="7" t="s">
        <v>13</v>
      </c>
      <c r="M67" s="7">
        <v>42495</v>
      </c>
      <c r="N67" t="s">
        <v>210</v>
      </c>
      <c r="O67" s="65">
        <v>-3.14</v>
      </c>
      <c r="R67" s="63"/>
    </row>
    <row r="68" spans="1:18" x14ac:dyDescent="0.35">
      <c r="A68" s="63">
        <v>43374</v>
      </c>
      <c r="C68" s="62" t="s">
        <v>1282</v>
      </c>
      <c r="D68" s="62">
        <v>42697</v>
      </c>
      <c r="E68" s="64">
        <v>1.4</v>
      </c>
      <c r="H68" t="s">
        <v>845</v>
      </c>
      <c r="I68" t="s">
        <v>963</v>
      </c>
      <c r="J68" s="7" t="s">
        <v>13</v>
      </c>
      <c r="K68">
        <v>40716</v>
      </c>
      <c r="L68" s="75">
        <v>1</v>
      </c>
      <c r="M68" s="7">
        <v>42502</v>
      </c>
      <c r="N68" t="s">
        <v>210</v>
      </c>
      <c r="O68" s="65">
        <v>1.1399999999999999</v>
      </c>
      <c r="R68" s="64"/>
    </row>
    <row r="69" spans="1:18" x14ac:dyDescent="0.35">
      <c r="A69" s="64">
        <v>2.4</v>
      </c>
      <c r="C69" s="62" t="s">
        <v>885</v>
      </c>
      <c r="D69" s="62">
        <v>42699</v>
      </c>
      <c r="E69" s="64">
        <v>2.58</v>
      </c>
      <c r="H69" t="s">
        <v>845</v>
      </c>
      <c r="I69" t="s">
        <v>963</v>
      </c>
      <c r="J69" s="7" t="s">
        <v>13</v>
      </c>
      <c r="K69">
        <v>40716</v>
      </c>
      <c r="L69" s="75">
        <v>1</v>
      </c>
      <c r="M69" s="7">
        <v>42502</v>
      </c>
      <c r="N69" t="s">
        <v>587</v>
      </c>
      <c r="O69" s="65">
        <v>-1.1399999999999999</v>
      </c>
      <c r="R69" s="63"/>
    </row>
    <row r="70" spans="1:18" x14ac:dyDescent="0.35">
      <c r="A70" s="63" t="s">
        <v>879</v>
      </c>
      <c r="C70" s="62" t="s">
        <v>881</v>
      </c>
      <c r="D70" s="62">
        <v>42710</v>
      </c>
      <c r="E70" s="64">
        <v>1.76</v>
      </c>
      <c r="H70" t="s">
        <v>845</v>
      </c>
      <c r="I70" t="s">
        <v>962</v>
      </c>
      <c r="J70" s="7" t="s">
        <v>13</v>
      </c>
      <c r="K70">
        <v>40716</v>
      </c>
      <c r="L70" s="75">
        <v>1</v>
      </c>
      <c r="M70" s="7">
        <v>42503</v>
      </c>
      <c r="N70" t="s">
        <v>210</v>
      </c>
      <c r="O70" s="65">
        <v>1.76</v>
      </c>
      <c r="R70" s="63"/>
    </row>
    <row r="71" spans="1:18" x14ac:dyDescent="0.35">
      <c r="A71" s="63">
        <v>43362</v>
      </c>
      <c r="C71" s="62" t="s">
        <v>865</v>
      </c>
      <c r="D71" s="62">
        <v>42712</v>
      </c>
      <c r="E71" s="64">
        <v>0.87</v>
      </c>
      <c r="H71" t="s">
        <v>845</v>
      </c>
      <c r="I71" t="s">
        <v>962</v>
      </c>
      <c r="J71" s="7" t="s">
        <v>13</v>
      </c>
      <c r="K71">
        <v>40716</v>
      </c>
      <c r="L71" s="75">
        <v>1</v>
      </c>
      <c r="M71" s="7">
        <v>42503</v>
      </c>
      <c r="N71" t="s">
        <v>587</v>
      </c>
      <c r="O71" s="65">
        <v>-1.76</v>
      </c>
      <c r="R71" s="64"/>
    </row>
    <row r="72" spans="1:18" x14ac:dyDescent="0.35">
      <c r="A72" s="64">
        <v>1.84</v>
      </c>
      <c r="C72" s="62" t="s">
        <v>867</v>
      </c>
      <c r="D72" s="62">
        <v>42712</v>
      </c>
      <c r="E72" s="64">
        <v>-5.12</v>
      </c>
      <c r="H72" t="s">
        <v>845</v>
      </c>
      <c r="I72" t="s">
        <v>961</v>
      </c>
      <c r="J72" s="7" t="s">
        <v>13</v>
      </c>
      <c r="K72">
        <v>40716</v>
      </c>
      <c r="L72" s="75">
        <v>1</v>
      </c>
      <c r="M72" s="7">
        <v>42510</v>
      </c>
      <c r="N72" t="s">
        <v>210</v>
      </c>
      <c r="O72" s="65">
        <v>0.36</v>
      </c>
      <c r="R72" s="63"/>
    </row>
    <row r="73" spans="1:18" x14ac:dyDescent="0.35">
      <c r="A73" s="63" t="s">
        <v>867</v>
      </c>
      <c r="C73" s="62" t="s">
        <v>889</v>
      </c>
      <c r="D73" s="62">
        <v>42719</v>
      </c>
      <c r="E73" s="64">
        <v>2.85</v>
      </c>
      <c r="H73" t="s">
        <v>845</v>
      </c>
      <c r="I73" t="s">
        <v>961</v>
      </c>
      <c r="J73" s="7" t="s">
        <v>13</v>
      </c>
      <c r="K73">
        <v>40716</v>
      </c>
      <c r="L73" s="75">
        <v>1</v>
      </c>
      <c r="M73" s="7">
        <v>42510</v>
      </c>
      <c r="N73" t="s">
        <v>587</v>
      </c>
      <c r="O73" s="65">
        <v>-0.36</v>
      </c>
      <c r="R73" s="63"/>
    </row>
    <row r="74" spans="1:18" x14ac:dyDescent="0.35">
      <c r="A74" s="63">
        <v>43362</v>
      </c>
      <c r="C74" s="62" t="s">
        <v>887</v>
      </c>
      <c r="D74" s="62">
        <v>42724</v>
      </c>
      <c r="E74" s="64">
        <v>2.04</v>
      </c>
      <c r="H74" t="s">
        <v>845</v>
      </c>
      <c r="I74" t="s">
        <v>957</v>
      </c>
      <c r="J74" s="7" t="s">
        <v>13</v>
      </c>
      <c r="K74">
        <v>40716</v>
      </c>
      <c r="L74" s="75">
        <v>1</v>
      </c>
      <c r="M74" s="7">
        <v>42524</v>
      </c>
      <c r="N74" t="s">
        <v>210</v>
      </c>
      <c r="O74" s="65">
        <v>1.76</v>
      </c>
      <c r="R74" s="64"/>
    </row>
    <row r="75" spans="1:18" x14ac:dyDescent="0.35">
      <c r="A75" s="64">
        <v>-93.42</v>
      </c>
      <c r="C75" s="62" t="s">
        <v>867</v>
      </c>
      <c r="D75" s="62">
        <v>42724</v>
      </c>
      <c r="E75" s="64">
        <v>-2.63</v>
      </c>
      <c r="H75" t="s">
        <v>845</v>
      </c>
      <c r="I75" t="s">
        <v>957</v>
      </c>
      <c r="J75" s="7" t="s">
        <v>13</v>
      </c>
      <c r="K75">
        <v>40716</v>
      </c>
      <c r="L75" s="75">
        <v>1</v>
      </c>
      <c r="M75" s="7">
        <v>42524</v>
      </c>
      <c r="N75" t="s">
        <v>587</v>
      </c>
      <c r="O75" s="65">
        <v>-1.76</v>
      </c>
      <c r="R75" s="63"/>
    </row>
    <row r="76" spans="1:18" x14ac:dyDescent="0.35">
      <c r="A76" s="63" t="s">
        <v>880</v>
      </c>
      <c r="C76" s="62" t="s">
        <v>1281</v>
      </c>
      <c r="D76" s="62">
        <v>42739</v>
      </c>
      <c r="E76" s="64">
        <v>1.21</v>
      </c>
      <c r="H76" t="s">
        <v>845</v>
      </c>
      <c r="I76" t="s">
        <v>944</v>
      </c>
      <c r="J76" s="7" t="s">
        <v>13</v>
      </c>
      <c r="K76">
        <v>40716</v>
      </c>
      <c r="L76" s="75">
        <v>1</v>
      </c>
      <c r="M76" s="7">
        <v>42529</v>
      </c>
      <c r="N76" t="s">
        <v>210</v>
      </c>
      <c r="O76" s="65">
        <v>0.87</v>
      </c>
      <c r="R76" s="63"/>
    </row>
    <row r="77" spans="1:18" x14ac:dyDescent="0.35">
      <c r="A77" s="63">
        <v>43361</v>
      </c>
      <c r="C77" s="62" t="s">
        <v>877</v>
      </c>
      <c r="D77" s="62">
        <v>42739</v>
      </c>
      <c r="E77" s="64">
        <v>2.39</v>
      </c>
      <c r="H77" t="s">
        <v>845</v>
      </c>
      <c r="I77" t="s">
        <v>944</v>
      </c>
      <c r="J77" s="7" t="s">
        <v>13</v>
      </c>
      <c r="K77">
        <v>40716</v>
      </c>
      <c r="L77" s="75">
        <v>1</v>
      </c>
      <c r="M77" s="7">
        <v>42529</v>
      </c>
      <c r="N77" t="s">
        <v>587</v>
      </c>
      <c r="O77" s="65">
        <v>-0.87</v>
      </c>
      <c r="R77" s="64"/>
    </row>
    <row r="78" spans="1:18" x14ac:dyDescent="0.35">
      <c r="A78" s="64">
        <v>5.67</v>
      </c>
      <c r="C78" s="62" t="s">
        <v>872</v>
      </c>
      <c r="D78" s="62">
        <v>42740</v>
      </c>
      <c r="E78" s="64">
        <v>0.94</v>
      </c>
      <c r="H78" t="s">
        <v>845</v>
      </c>
      <c r="I78" t="s">
        <v>958</v>
      </c>
      <c r="J78" s="7" t="s">
        <v>13</v>
      </c>
      <c r="K78">
        <v>40716</v>
      </c>
      <c r="L78" s="75">
        <v>1</v>
      </c>
      <c r="M78" s="7">
        <v>42535</v>
      </c>
      <c r="N78" t="s">
        <v>210</v>
      </c>
      <c r="O78" s="65">
        <v>1.4</v>
      </c>
      <c r="R78" s="63"/>
    </row>
    <row r="79" spans="1:18" x14ac:dyDescent="0.35">
      <c r="A79" s="63" t="s">
        <v>867</v>
      </c>
      <c r="C79" s="62" t="s">
        <v>867</v>
      </c>
      <c r="D79" s="62">
        <v>42741</v>
      </c>
      <c r="E79" s="64">
        <v>-4.8899999999999997</v>
      </c>
      <c r="H79" t="s">
        <v>845</v>
      </c>
      <c r="I79" t="s">
        <v>958</v>
      </c>
      <c r="J79" s="7" t="s">
        <v>13</v>
      </c>
      <c r="K79">
        <v>40716</v>
      </c>
      <c r="L79" s="75">
        <v>1</v>
      </c>
      <c r="M79" s="7">
        <v>42535</v>
      </c>
      <c r="N79" t="s">
        <v>587</v>
      </c>
      <c r="O79" s="65">
        <v>-1.4</v>
      </c>
      <c r="R79" s="63"/>
    </row>
    <row r="80" spans="1:18" x14ac:dyDescent="0.35">
      <c r="A80" s="63">
        <v>43361</v>
      </c>
      <c r="C80" s="62" t="s">
        <v>869</v>
      </c>
      <c r="D80" s="62">
        <v>42755</v>
      </c>
      <c r="E80" s="64">
        <v>18.89</v>
      </c>
      <c r="F80" s="63"/>
      <c r="H80" t="s">
        <v>845</v>
      </c>
      <c r="I80" t="s">
        <v>965</v>
      </c>
      <c r="J80" s="7" t="s">
        <v>13</v>
      </c>
      <c r="K80">
        <v>40716</v>
      </c>
      <c r="L80" s="75">
        <v>1</v>
      </c>
      <c r="M80" s="7">
        <v>42536</v>
      </c>
      <c r="N80" t="s">
        <v>210</v>
      </c>
      <c r="O80" s="65">
        <v>2.85</v>
      </c>
      <c r="R80" s="64"/>
    </row>
    <row r="81" spans="1:18" x14ac:dyDescent="0.35">
      <c r="A81" s="64">
        <v>-237.44</v>
      </c>
      <c r="C81" s="62" t="s">
        <v>868</v>
      </c>
      <c r="D81" s="62">
        <v>42760</v>
      </c>
      <c r="E81" s="64">
        <v>7</v>
      </c>
      <c r="F81" s="63"/>
      <c r="H81" t="s">
        <v>845</v>
      </c>
      <c r="I81" t="s">
        <v>965</v>
      </c>
      <c r="J81" s="7" t="s">
        <v>13</v>
      </c>
      <c r="K81">
        <v>40716</v>
      </c>
      <c r="L81" s="75">
        <v>1</v>
      </c>
      <c r="M81" s="7">
        <v>42536</v>
      </c>
      <c r="N81" t="s">
        <v>587</v>
      </c>
      <c r="O81" s="65">
        <v>-2.85</v>
      </c>
      <c r="R81" s="63"/>
    </row>
    <row r="82" spans="1:18" x14ac:dyDescent="0.35">
      <c r="A82" s="63" t="s">
        <v>898</v>
      </c>
      <c r="C82" s="62" t="s">
        <v>867</v>
      </c>
      <c r="D82" s="62">
        <v>42768</v>
      </c>
      <c r="E82" s="64">
        <v>-30.29</v>
      </c>
      <c r="F82" s="63"/>
      <c r="H82" t="s">
        <v>317</v>
      </c>
      <c r="J82" s="7" t="s">
        <v>13</v>
      </c>
      <c r="M82" s="7">
        <v>42538</v>
      </c>
      <c r="N82" t="s">
        <v>101</v>
      </c>
      <c r="O82" s="65">
        <v>5.89</v>
      </c>
      <c r="R82" s="64"/>
    </row>
    <row r="83" spans="1:18" x14ac:dyDescent="0.35">
      <c r="A83" s="63">
        <v>43355</v>
      </c>
      <c r="C83" s="62" t="s">
        <v>886</v>
      </c>
      <c r="D83" s="62">
        <v>42782</v>
      </c>
      <c r="E83" s="64">
        <v>1.1399999999999999</v>
      </c>
      <c r="H83" t="s">
        <v>317</v>
      </c>
      <c r="J83" s="7" t="s">
        <v>13</v>
      </c>
      <c r="M83" s="7">
        <v>42538</v>
      </c>
      <c r="N83" t="s">
        <v>210</v>
      </c>
      <c r="O83" s="65">
        <v>-5.89</v>
      </c>
      <c r="R83" s="63"/>
    </row>
    <row r="84" spans="1:18" x14ac:dyDescent="0.35">
      <c r="A84" s="64">
        <v>688.78</v>
      </c>
      <c r="C84" s="62" t="s">
        <v>867</v>
      </c>
      <c r="D84" s="62">
        <v>42790</v>
      </c>
      <c r="E84" s="64">
        <v>-1.1399999999999999</v>
      </c>
      <c r="H84" t="s">
        <v>845</v>
      </c>
      <c r="I84" t="s">
        <v>81</v>
      </c>
      <c r="J84" s="7" t="s">
        <v>13</v>
      </c>
      <c r="K84">
        <v>40716</v>
      </c>
      <c r="L84" s="75">
        <v>1</v>
      </c>
      <c r="M84" s="7">
        <v>42542</v>
      </c>
      <c r="N84" t="s">
        <v>210</v>
      </c>
      <c r="O84" s="65">
        <v>2.04</v>
      </c>
      <c r="R84" s="64"/>
    </row>
    <row r="85" spans="1:18" x14ac:dyDescent="0.35">
      <c r="A85" s="64" t="s">
        <v>899</v>
      </c>
      <c r="C85" s="62" t="s">
        <v>885</v>
      </c>
      <c r="D85" s="62">
        <v>42797</v>
      </c>
      <c r="E85" s="64">
        <v>2.64</v>
      </c>
      <c r="F85" s="64"/>
      <c r="H85" t="s">
        <v>845</v>
      </c>
      <c r="I85" t="s">
        <v>81</v>
      </c>
      <c r="J85" s="7" t="s">
        <v>13</v>
      </c>
      <c r="K85">
        <v>40716</v>
      </c>
      <c r="L85" s="75">
        <v>1</v>
      </c>
      <c r="M85" s="7">
        <v>42542</v>
      </c>
      <c r="N85" t="s">
        <v>587</v>
      </c>
      <c r="O85" s="65">
        <v>-2.04</v>
      </c>
      <c r="R85" s="63"/>
    </row>
    <row r="86" spans="1:18" x14ac:dyDescent="0.35">
      <c r="A86" s="63" t="s">
        <v>892</v>
      </c>
      <c r="C86" s="62" t="s">
        <v>865</v>
      </c>
      <c r="D86" s="62">
        <v>42802</v>
      </c>
      <c r="E86" s="64">
        <v>0.87</v>
      </c>
      <c r="F86" s="64"/>
      <c r="H86" t="s">
        <v>317</v>
      </c>
      <c r="J86" s="7" t="s">
        <v>13</v>
      </c>
      <c r="M86" s="7">
        <v>42544</v>
      </c>
      <c r="N86" t="s">
        <v>101</v>
      </c>
      <c r="O86" s="65">
        <v>4.25</v>
      </c>
      <c r="R86" s="64"/>
    </row>
    <row r="87" spans="1:18" x14ac:dyDescent="0.35">
      <c r="A87" s="63">
        <v>43355</v>
      </c>
      <c r="C87" s="62" t="s">
        <v>867</v>
      </c>
      <c r="D87" s="62">
        <v>42803</v>
      </c>
      <c r="E87" s="64">
        <v>-2.64</v>
      </c>
      <c r="F87" s="64"/>
      <c r="H87" t="s">
        <v>317</v>
      </c>
      <c r="J87" s="7" t="s">
        <v>13</v>
      </c>
      <c r="M87" s="7">
        <v>42544</v>
      </c>
      <c r="N87" t="s">
        <v>210</v>
      </c>
      <c r="O87" s="65">
        <v>-4.25</v>
      </c>
      <c r="R87" s="63"/>
    </row>
    <row r="88" spans="1:18" x14ac:dyDescent="0.35">
      <c r="A88" s="64">
        <v>667.48</v>
      </c>
      <c r="C88" s="62" t="s">
        <v>881</v>
      </c>
      <c r="D88" s="62">
        <v>42808</v>
      </c>
      <c r="E88" s="64">
        <v>2</v>
      </c>
      <c r="F88" s="64"/>
      <c r="H88" t="s">
        <v>845</v>
      </c>
      <c r="I88" t="s">
        <v>1350</v>
      </c>
      <c r="J88" s="7" t="s">
        <v>13</v>
      </c>
      <c r="K88">
        <v>40716</v>
      </c>
      <c r="L88" s="75">
        <v>1</v>
      </c>
      <c r="M88" s="7">
        <v>42556</v>
      </c>
      <c r="N88" t="s">
        <v>210</v>
      </c>
      <c r="O88" s="65">
        <v>1.21</v>
      </c>
      <c r="R88" s="64"/>
    </row>
    <row r="89" spans="1:18" x14ac:dyDescent="0.35">
      <c r="A89" s="64" t="s">
        <v>900</v>
      </c>
      <c r="C89" s="62" t="s">
        <v>889</v>
      </c>
      <c r="D89" s="62">
        <v>42809</v>
      </c>
      <c r="E89" s="64">
        <v>2.85</v>
      </c>
      <c r="F89" s="64"/>
      <c r="H89" t="s">
        <v>845</v>
      </c>
      <c r="I89" t="s">
        <v>1350</v>
      </c>
      <c r="J89" s="7" t="s">
        <v>13</v>
      </c>
      <c r="K89">
        <v>40716</v>
      </c>
      <c r="L89" s="75">
        <v>1</v>
      </c>
      <c r="M89" s="7">
        <v>42556</v>
      </c>
      <c r="N89" t="s">
        <v>587</v>
      </c>
      <c r="O89" s="65">
        <v>-1.21</v>
      </c>
      <c r="R89" s="63"/>
    </row>
    <row r="90" spans="1:18" x14ac:dyDescent="0.35">
      <c r="A90" s="63" t="s">
        <v>890</v>
      </c>
      <c r="C90" s="62" t="s">
        <v>867</v>
      </c>
      <c r="D90" s="62">
        <v>42810</v>
      </c>
      <c r="E90" s="64">
        <v>-0.87</v>
      </c>
      <c r="F90" s="64"/>
      <c r="H90" t="s">
        <v>845</v>
      </c>
      <c r="I90" t="s">
        <v>953</v>
      </c>
      <c r="J90" s="7" t="s">
        <v>13</v>
      </c>
      <c r="K90">
        <v>40716</v>
      </c>
      <c r="L90" s="75">
        <v>1</v>
      </c>
      <c r="M90" s="7">
        <v>42557</v>
      </c>
      <c r="N90" t="s">
        <v>210</v>
      </c>
      <c r="O90" s="65">
        <v>2.23</v>
      </c>
      <c r="R90" s="64"/>
    </row>
    <row r="91" spans="1:18" x14ac:dyDescent="0.35">
      <c r="A91" s="63">
        <v>43355</v>
      </c>
      <c r="C91" s="62" t="s">
        <v>882</v>
      </c>
      <c r="D91" s="62">
        <v>42816</v>
      </c>
      <c r="E91" s="64">
        <v>1.4</v>
      </c>
      <c r="H91" t="s">
        <v>845</v>
      </c>
      <c r="I91" t="s">
        <v>953</v>
      </c>
      <c r="J91" s="7" t="s">
        <v>13</v>
      </c>
      <c r="K91">
        <v>40716</v>
      </c>
      <c r="L91" s="75">
        <v>1</v>
      </c>
      <c r="M91" s="7">
        <v>42557</v>
      </c>
      <c r="N91" t="s">
        <v>587</v>
      </c>
      <c r="O91" s="65">
        <v>-2.23</v>
      </c>
      <c r="R91" s="63"/>
    </row>
    <row r="92" spans="1:18" x14ac:dyDescent="0.35">
      <c r="A92" s="64">
        <v>676.74</v>
      </c>
      <c r="C92" s="62" t="s">
        <v>867</v>
      </c>
      <c r="D92" s="62">
        <v>42816</v>
      </c>
      <c r="E92" s="64">
        <v>-4.8499999999999996</v>
      </c>
      <c r="F92" s="64"/>
      <c r="H92" t="s">
        <v>317</v>
      </c>
      <c r="J92" s="7" t="s">
        <v>13</v>
      </c>
      <c r="M92" s="7">
        <v>42559</v>
      </c>
      <c r="N92" t="s">
        <v>101</v>
      </c>
      <c r="O92" s="65">
        <v>2.04</v>
      </c>
      <c r="R92" s="64"/>
    </row>
    <row r="93" spans="1:18" x14ac:dyDescent="0.35">
      <c r="A93" s="64" t="s">
        <v>901</v>
      </c>
      <c r="C93" s="62" t="s">
        <v>887</v>
      </c>
      <c r="D93" s="62">
        <v>42822</v>
      </c>
      <c r="E93" s="64">
        <v>2.5499999999999998</v>
      </c>
      <c r="F93" s="64"/>
      <c r="H93" t="s">
        <v>317</v>
      </c>
      <c r="J93" s="7" t="s">
        <v>13</v>
      </c>
      <c r="M93" s="7">
        <v>42559</v>
      </c>
      <c r="N93" t="s">
        <v>210</v>
      </c>
      <c r="O93" s="65">
        <v>-2.04</v>
      </c>
      <c r="R93" s="63"/>
    </row>
    <row r="94" spans="1:18" x14ac:dyDescent="0.35">
      <c r="A94" s="63" t="s">
        <v>864</v>
      </c>
      <c r="C94" s="62" t="s">
        <v>867</v>
      </c>
      <c r="D94" s="62">
        <v>42824</v>
      </c>
      <c r="E94" s="64">
        <v>-1.4</v>
      </c>
      <c r="F94" s="64"/>
      <c r="H94" t="s">
        <v>845</v>
      </c>
      <c r="I94" t="s">
        <v>949</v>
      </c>
      <c r="J94" s="7" t="s">
        <v>13</v>
      </c>
      <c r="K94">
        <v>40716</v>
      </c>
      <c r="L94" s="75">
        <v>1</v>
      </c>
      <c r="M94" s="7">
        <v>42562</v>
      </c>
      <c r="N94" t="s">
        <v>210</v>
      </c>
      <c r="O94" s="65">
        <v>0.96</v>
      </c>
      <c r="R94" s="63"/>
    </row>
    <row r="95" spans="1:18" x14ac:dyDescent="0.35">
      <c r="A95" s="63">
        <v>43353</v>
      </c>
      <c r="C95" s="62" t="s">
        <v>1281</v>
      </c>
      <c r="D95" s="62">
        <v>42829</v>
      </c>
      <c r="E95" s="64">
        <v>1.21</v>
      </c>
      <c r="F95" s="64"/>
      <c r="H95" t="s">
        <v>845</v>
      </c>
      <c r="I95" t="s">
        <v>949</v>
      </c>
      <c r="J95" s="7" t="s">
        <v>13</v>
      </c>
      <c r="K95">
        <v>40716</v>
      </c>
      <c r="L95" s="75">
        <v>1</v>
      </c>
      <c r="M95" s="7">
        <v>42562</v>
      </c>
      <c r="N95" t="s">
        <v>587</v>
      </c>
      <c r="O95" s="65">
        <v>-0.96</v>
      </c>
      <c r="R95" s="64"/>
    </row>
    <row r="96" spans="1:18" x14ac:dyDescent="0.35">
      <c r="A96" s="64">
        <v>0.1</v>
      </c>
      <c r="C96" s="62" t="s">
        <v>877</v>
      </c>
      <c r="D96" s="62">
        <v>42830</v>
      </c>
      <c r="E96" s="64">
        <v>2.39</v>
      </c>
      <c r="F96" s="64"/>
      <c r="H96" t="s">
        <v>317</v>
      </c>
      <c r="J96" s="7" t="s">
        <v>13</v>
      </c>
      <c r="M96" s="7">
        <v>42564</v>
      </c>
      <c r="N96" t="s">
        <v>101</v>
      </c>
      <c r="O96" s="65">
        <v>3.44</v>
      </c>
      <c r="R96" s="63"/>
    </row>
    <row r="97" spans="1:18" x14ac:dyDescent="0.35">
      <c r="A97" s="63" t="s">
        <v>881</v>
      </c>
      <c r="C97" s="62" t="s">
        <v>867</v>
      </c>
      <c r="D97" s="62">
        <v>42830</v>
      </c>
      <c r="E97" s="64">
        <v>-2.5499999999999998</v>
      </c>
      <c r="F97" s="64"/>
      <c r="H97" t="s">
        <v>317</v>
      </c>
      <c r="J97" s="7" t="s">
        <v>13</v>
      </c>
      <c r="M97" s="7">
        <v>42564</v>
      </c>
      <c r="N97" t="s">
        <v>210</v>
      </c>
      <c r="O97" s="65">
        <v>-3.44</v>
      </c>
      <c r="R97" s="63"/>
    </row>
    <row r="98" spans="1:18" x14ac:dyDescent="0.35">
      <c r="A98" s="63">
        <v>43350</v>
      </c>
      <c r="C98" s="62" t="s">
        <v>869</v>
      </c>
      <c r="D98" s="62">
        <v>42845</v>
      </c>
      <c r="E98" s="64">
        <v>20.87</v>
      </c>
      <c r="F98" s="64"/>
      <c r="H98" t="s">
        <v>845</v>
      </c>
      <c r="I98" t="s">
        <v>947</v>
      </c>
      <c r="J98" s="7" t="s">
        <v>13</v>
      </c>
      <c r="K98">
        <v>40716</v>
      </c>
      <c r="L98" s="75">
        <v>1</v>
      </c>
      <c r="M98" s="7">
        <v>42571</v>
      </c>
      <c r="N98" t="s">
        <v>210</v>
      </c>
      <c r="O98" s="65">
        <v>13.02</v>
      </c>
      <c r="R98" s="64"/>
    </row>
    <row r="99" spans="1:18" x14ac:dyDescent="0.35">
      <c r="A99" s="64">
        <v>2</v>
      </c>
      <c r="C99" s="62" t="s">
        <v>868</v>
      </c>
      <c r="D99" s="62">
        <v>42850</v>
      </c>
      <c r="E99" s="64">
        <v>1.75</v>
      </c>
      <c r="H99" t="s">
        <v>845</v>
      </c>
      <c r="I99" t="s">
        <v>947</v>
      </c>
      <c r="J99" s="7" t="s">
        <v>13</v>
      </c>
      <c r="K99">
        <v>40716</v>
      </c>
      <c r="L99" s="75">
        <v>1</v>
      </c>
      <c r="M99" s="7">
        <v>42571</v>
      </c>
      <c r="N99" t="s">
        <v>587</v>
      </c>
      <c r="O99" s="65">
        <v>-13.02</v>
      </c>
      <c r="R99" s="63"/>
    </row>
    <row r="100" spans="1:18" x14ac:dyDescent="0.35">
      <c r="A100" s="63" t="s">
        <v>882</v>
      </c>
      <c r="C100" s="62" t="s">
        <v>886</v>
      </c>
      <c r="D100" s="62">
        <v>42873</v>
      </c>
      <c r="E100" s="64">
        <v>1.26</v>
      </c>
      <c r="H100" t="s">
        <v>845</v>
      </c>
      <c r="I100" t="s">
        <v>946</v>
      </c>
      <c r="J100" s="7" t="s">
        <v>13</v>
      </c>
      <c r="K100">
        <v>40716</v>
      </c>
      <c r="L100" s="75">
        <v>1</v>
      </c>
      <c r="M100" s="7">
        <v>42578</v>
      </c>
      <c r="N100" t="s">
        <v>210</v>
      </c>
      <c r="O100" s="65">
        <v>1.75</v>
      </c>
      <c r="R100" s="63"/>
    </row>
    <row r="101" spans="1:18" x14ac:dyDescent="0.35">
      <c r="A101" s="63">
        <v>43349</v>
      </c>
      <c r="C101" s="62" t="s">
        <v>885</v>
      </c>
      <c r="D101" s="62">
        <v>42874</v>
      </c>
      <c r="E101" s="64">
        <v>2.7</v>
      </c>
      <c r="H101" t="s">
        <v>845</v>
      </c>
      <c r="I101" t="s">
        <v>946</v>
      </c>
      <c r="J101" s="7" t="s">
        <v>13</v>
      </c>
      <c r="K101">
        <v>40716</v>
      </c>
      <c r="L101" s="75">
        <v>1</v>
      </c>
      <c r="M101" s="7">
        <v>42578</v>
      </c>
      <c r="N101" t="s">
        <v>587</v>
      </c>
      <c r="O101" s="65">
        <v>-1.75</v>
      </c>
      <c r="R101" s="64"/>
    </row>
    <row r="102" spans="1:18" x14ac:dyDescent="0.35">
      <c r="A102" s="64">
        <v>1.4</v>
      </c>
      <c r="C102" s="62" t="s">
        <v>867</v>
      </c>
      <c r="D102" s="62">
        <v>42877</v>
      </c>
      <c r="E102" s="64" t="s">
        <v>1280</v>
      </c>
      <c r="F102" s="63"/>
      <c r="H102" t="s">
        <v>845</v>
      </c>
      <c r="I102" t="s">
        <v>963</v>
      </c>
      <c r="J102" s="7" t="s">
        <v>13</v>
      </c>
      <c r="K102">
        <v>40716</v>
      </c>
      <c r="L102" s="75">
        <v>1</v>
      </c>
      <c r="M102" s="7">
        <v>42593</v>
      </c>
      <c r="N102" t="s">
        <v>210</v>
      </c>
      <c r="O102" s="65">
        <v>1.1399999999999999</v>
      </c>
      <c r="R102" s="63"/>
    </row>
    <row r="103" spans="1:18" x14ac:dyDescent="0.35">
      <c r="A103" s="63" t="s">
        <v>883</v>
      </c>
      <c r="C103" s="62" t="s">
        <v>881</v>
      </c>
      <c r="D103" s="62">
        <v>42891</v>
      </c>
      <c r="E103" s="64">
        <v>2</v>
      </c>
      <c r="F103" s="63"/>
      <c r="H103" t="s">
        <v>845</v>
      </c>
      <c r="I103" t="s">
        <v>963</v>
      </c>
      <c r="J103" s="7" t="s">
        <v>13</v>
      </c>
      <c r="K103">
        <v>40716</v>
      </c>
      <c r="L103" s="75">
        <v>1</v>
      </c>
      <c r="M103" s="7">
        <v>42593</v>
      </c>
      <c r="N103" t="s">
        <v>587</v>
      </c>
      <c r="O103" s="65">
        <v>-1.1399999999999999</v>
      </c>
      <c r="R103" s="63"/>
    </row>
    <row r="104" spans="1:18" x14ac:dyDescent="0.35">
      <c r="A104" s="63">
        <v>43347</v>
      </c>
      <c r="C104" s="62" t="s">
        <v>865</v>
      </c>
      <c r="D104" s="62">
        <v>42894</v>
      </c>
      <c r="E104" s="64">
        <v>0.87</v>
      </c>
      <c r="H104" t="s">
        <v>845</v>
      </c>
      <c r="I104" t="s">
        <v>961</v>
      </c>
      <c r="J104" s="7" t="s">
        <v>13</v>
      </c>
      <c r="K104">
        <v>40716</v>
      </c>
      <c r="L104" s="75">
        <v>1</v>
      </c>
      <c r="M104" s="7">
        <v>42608</v>
      </c>
      <c r="N104" t="s">
        <v>210</v>
      </c>
      <c r="O104" s="65">
        <v>0.42</v>
      </c>
      <c r="R104" s="64"/>
    </row>
    <row r="105" spans="1:18" x14ac:dyDescent="0.35">
      <c r="A105" s="64">
        <v>1.52</v>
      </c>
      <c r="C105" s="62" t="s">
        <v>882</v>
      </c>
      <c r="D105" s="62">
        <v>42900</v>
      </c>
      <c r="E105" s="64">
        <v>1.4</v>
      </c>
      <c r="H105" t="s">
        <v>845</v>
      </c>
      <c r="I105" t="s">
        <v>961</v>
      </c>
      <c r="J105" s="7" t="s">
        <v>13</v>
      </c>
      <c r="K105">
        <v>40716</v>
      </c>
      <c r="L105" s="75">
        <v>1</v>
      </c>
      <c r="M105" s="7">
        <v>42608</v>
      </c>
      <c r="N105" t="s">
        <v>587</v>
      </c>
      <c r="O105" s="65">
        <v>-0.42</v>
      </c>
      <c r="R105" s="63"/>
    </row>
    <row r="106" spans="1:18" x14ac:dyDescent="0.35">
      <c r="A106" s="63" t="s">
        <v>884</v>
      </c>
      <c r="C106" s="62" t="s">
        <v>889</v>
      </c>
      <c r="D106" s="62">
        <v>42901</v>
      </c>
      <c r="E106" s="64">
        <v>0.6</v>
      </c>
      <c r="F106" s="64"/>
      <c r="H106" t="s">
        <v>845</v>
      </c>
      <c r="I106" t="s">
        <v>957</v>
      </c>
      <c r="J106" s="7" t="s">
        <v>13</v>
      </c>
      <c r="K106">
        <v>40716</v>
      </c>
      <c r="L106" s="75">
        <v>1</v>
      </c>
      <c r="M106" s="7">
        <v>42619</v>
      </c>
      <c r="N106" t="s">
        <v>210</v>
      </c>
      <c r="O106" s="65">
        <v>1.76</v>
      </c>
      <c r="R106" s="63"/>
    </row>
    <row r="107" spans="1:18" x14ac:dyDescent="0.35">
      <c r="A107" s="63">
        <v>43341</v>
      </c>
      <c r="C107" s="62" t="s">
        <v>887</v>
      </c>
      <c r="D107" s="62">
        <v>42906</v>
      </c>
      <c r="E107" s="64">
        <v>2.5499999999999998</v>
      </c>
      <c r="F107" s="64"/>
      <c r="H107" t="s">
        <v>845</v>
      </c>
      <c r="I107" t="s">
        <v>957</v>
      </c>
      <c r="J107" s="7" t="s">
        <v>13</v>
      </c>
      <c r="K107">
        <v>40716</v>
      </c>
      <c r="L107" s="75">
        <v>1</v>
      </c>
      <c r="M107" s="7">
        <v>42619</v>
      </c>
      <c r="N107" t="s">
        <v>587</v>
      </c>
      <c r="O107" s="65">
        <v>-1.76</v>
      </c>
      <c r="R107" s="64"/>
    </row>
    <row r="108" spans="1:18" x14ac:dyDescent="0.35">
      <c r="A108" s="64">
        <v>9.31</v>
      </c>
      <c r="C108" s="62" t="s">
        <v>867</v>
      </c>
      <c r="D108" s="62">
        <v>42908</v>
      </c>
      <c r="E108" s="64">
        <v>-35.049999999999997</v>
      </c>
      <c r="F108" s="64"/>
      <c r="H108" t="s">
        <v>845</v>
      </c>
      <c r="I108" t="s">
        <v>944</v>
      </c>
      <c r="J108" s="7" t="s">
        <v>13</v>
      </c>
      <c r="K108">
        <v>40716</v>
      </c>
      <c r="L108" s="75">
        <v>1</v>
      </c>
      <c r="M108" s="7">
        <v>42621</v>
      </c>
      <c r="N108" t="s">
        <v>210</v>
      </c>
      <c r="O108" s="65">
        <v>0.87</v>
      </c>
      <c r="R108" s="63"/>
    </row>
    <row r="109" spans="1:18" x14ac:dyDescent="0.35">
      <c r="A109" s="63" t="s">
        <v>885</v>
      </c>
      <c r="C109" s="62" t="s">
        <v>867</v>
      </c>
      <c r="D109" s="62">
        <v>42914</v>
      </c>
      <c r="E109" s="64">
        <v>-2.5499999999999998</v>
      </c>
      <c r="F109" s="64"/>
      <c r="H109" t="s">
        <v>845</v>
      </c>
      <c r="I109" t="s">
        <v>944</v>
      </c>
      <c r="J109" s="7" t="s">
        <v>13</v>
      </c>
      <c r="K109">
        <v>40716</v>
      </c>
      <c r="L109" s="75">
        <v>1</v>
      </c>
      <c r="M109" s="7">
        <v>42621</v>
      </c>
      <c r="N109" t="s">
        <v>587</v>
      </c>
      <c r="O109" s="65">
        <v>-0.87</v>
      </c>
      <c r="R109" s="63"/>
    </row>
    <row r="110" spans="1:18" x14ac:dyDescent="0.35">
      <c r="A110" s="63">
        <v>43336</v>
      </c>
      <c r="C110" s="62" t="s">
        <v>1281</v>
      </c>
      <c r="D110" s="62">
        <v>42921</v>
      </c>
      <c r="E110" s="64">
        <v>1.21</v>
      </c>
      <c r="F110" s="64"/>
      <c r="H110" t="s">
        <v>845</v>
      </c>
      <c r="I110" t="s">
        <v>958</v>
      </c>
      <c r="J110" s="7" t="s">
        <v>13</v>
      </c>
      <c r="K110">
        <v>40716</v>
      </c>
      <c r="L110" s="75">
        <v>1</v>
      </c>
      <c r="M110" s="7">
        <v>42625</v>
      </c>
      <c r="N110" t="s">
        <v>210</v>
      </c>
      <c r="O110" s="65">
        <v>1.4</v>
      </c>
      <c r="R110" s="64"/>
    </row>
    <row r="111" spans="1:18" x14ac:dyDescent="0.35">
      <c r="A111" s="64">
        <v>2.4</v>
      </c>
      <c r="C111" s="62" t="s">
        <v>877</v>
      </c>
      <c r="D111" s="62">
        <v>42921</v>
      </c>
      <c r="E111" s="64">
        <v>2.39</v>
      </c>
      <c r="F111" s="64"/>
      <c r="H111" t="s">
        <v>845</v>
      </c>
      <c r="I111" t="s">
        <v>958</v>
      </c>
      <c r="J111" s="7" t="s">
        <v>13</v>
      </c>
      <c r="K111">
        <v>40716</v>
      </c>
      <c r="L111" s="75">
        <v>1</v>
      </c>
      <c r="M111" s="7">
        <v>42625</v>
      </c>
      <c r="N111" t="s">
        <v>587</v>
      </c>
      <c r="O111" s="65">
        <v>-1.4</v>
      </c>
      <c r="R111" s="63"/>
    </row>
    <row r="112" spans="1:18" x14ac:dyDescent="0.35">
      <c r="A112" s="63" t="s">
        <v>863</v>
      </c>
      <c r="C112" s="62" t="s">
        <v>872</v>
      </c>
      <c r="D112" s="62">
        <v>42922</v>
      </c>
      <c r="E112" s="64">
        <v>0.96</v>
      </c>
      <c r="H112" t="s">
        <v>317</v>
      </c>
      <c r="J112" s="7" t="s">
        <v>13</v>
      </c>
      <c r="M112" s="7">
        <v>42627</v>
      </c>
      <c r="N112" t="s">
        <v>101</v>
      </c>
      <c r="O112" s="65">
        <v>18.91</v>
      </c>
      <c r="R112" s="63"/>
    </row>
    <row r="113" spans="1:18" x14ac:dyDescent="0.35">
      <c r="A113" s="63">
        <v>43333</v>
      </c>
      <c r="C113" s="62" t="s">
        <v>869</v>
      </c>
      <c r="D113" s="62">
        <v>42936</v>
      </c>
      <c r="E113" s="64">
        <v>15.83</v>
      </c>
      <c r="H113" t="s">
        <v>317</v>
      </c>
      <c r="J113" s="7" t="s">
        <v>13</v>
      </c>
      <c r="M113" s="7">
        <v>42627</v>
      </c>
      <c r="N113" t="s">
        <v>210</v>
      </c>
      <c r="O113" s="65">
        <v>-18.91</v>
      </c>
      <c r="R113" s="64"/>
    </row>
    <row r="114" spans="1:18" x14ac:dyDescent="0.35">
      <c r="A114" s="64">
        <v>1.4</v>
      </c>
      <c r="C114" s="62" t="s">
        <v>868</v>
      </c>
      <c r="D114" s="62">
        <v>42942</v>
      </c>
      <c r="E114" s="64">
        <v>1.75</v>
      </c>
      <c r="H114" t="s">
        <v>845</v>
      </c>
      <c r="I114" t="s">
        <v>965</v>
      </c>
      <c r="J114" s="7" t="s">
        <v>13</v>
      </c>
      <c r="K114">
        <v>40716</v>
      </c>
      <c r="L114" s="75">
        <v>1</v>
      </c>
      <c r="M114" s="7">
        <v>42628</v>
      </c>
      <c r="N114" t="s">
        <v>210</v>
      </c>
      <c r="O114" s="65">
        <v>2.85</v>
      </c>
      <c r="R114" s="63"/>
    </row>
    <row r="115" spans="1:18" x14ac:dyDescent="0.35">
      <c r="A115" s="64" t="s">
        <v>874</v>
      </c>
      <c r="C115" s="62" t="s">
        <v>886</v>
      </c>
      <c r="D115" s="62">
        <v>42964</v>
      </c>
      <c r="E115" s="64">
        <v>1.26</v>
      </c>
      <c r="H115" t="s">
        <v>845</v>
      </c>
      <c r="I115" t="s">
        <v>965</v>
      </c>
      <c r="J115" s="7" t="s">
        <v>13</v>
      </c>
      <c r="K115">
        <v>40716</v>
      </c>
      <c r="L115" s="75">
        <v>1</v>
      </c>
      <c r="M115" s="7">
        <v>42628</v>
      </c>
      <c r="N115" t="s">
        <v>587</v>
      </c>
      <c r="O115" s="65">
        <v>-2.85</v>
      </c>
      <c r="R115" s="63"/>
    </row>
    <row r="116" spans="1:18" x14ac:dyDescent="0.35">
      <c r="A116" s="63">
        <v>43332</v>
      </c>
      <c r="C116" s="62" t="s">
        <v>885</v>
      </c>
      <c r="D116" s="62">
        <v>42978</v>
      </c>
      <c r="E116" s="64">
        <v>2.16</v>
      </c>
      <c r="F116" s="62"/>
      <c r="H116" t="s">
        <v>845</v>
      </c>
      <c r="I116" t="s">
        <v>81</v>
      </c>
      <c r="J116" s="7" t="s">
        <v>13</v>
      </c>
      <c r="K116">
        <v>40716</v>
      </c>
      <c r="L116" s="75">
        <v>1</v>
      </c>
      <c r="M116" s="7">
        <v>42634</v>
      </c>
      <c r="N116" t="s">
        <v>210</v>
      </c>
      <c r="O116" s="65">
        <v>2.04</v>
      </c>
      <c r="R116" s="64"/>
    </row>
    <row r="117" spans="1:18" x14ac:dyDescent="0.35">
      <c r="A117" s="64">
        <v>2000</v>
      </c>
      <c r="C117" s="62" t="s">
        <v>882</v>
      </c>
      <c r="D117" s="62">
        <v>42986</v>
      </c>
      <c r="E117" s="64">
        <v>1.4</v>
      </c>
      <c r="F117" s="62"/>
      <c r="H117" t="s">
        <v>845</v>
      </c>
      <c r="I117" t="s">
        <v>81</v>
      </c>
      <c r="J117" s="7" t="s">
        <v>13</v>
      </c>
      <c r="K117">
        <v>40716</v>
      </c>
      <c r="L117" s="75">
        <v>1</v>
      </c>
      <c r="M117" s="7">
        <v>42634</v>
      </c>
      <c r="N117" t="s">
        <v>587</v>
      </c>
      <c r="O117" s="65">
        <v>-2.04</v>
      </c>
      <c r="R117" s="63"/>
    </row>
    <row r="118" spans="1:18" x14ac:dyDescent="0.35">
      <c r="A118" s="63" t="s">
        <v>886</v>
      </c>
      <c r="C118" s="62" t="s">
        <v>865</v>
      </c>
      <c r="D118" s="62">
        <v>42986</v>
      </c>
      <c r="E118" s="64">
        <v>0.87</v>
      </c>
      <c r="F118" s="62"/>
      <c r="H118" t="s">
        <v>845</v>
      </c>
      <c r="I118" t="s">
        <v>1350</v>
      </c>
      <c r="J118" s="7" t="s">
        <v>13</v>
      </c>
      <c r="K118">
        <v>40716</v>
      </c>
      <c r="L118" s="75">
        <v>1</v>
      </c>
      <c r="M118" s="7">
        <v>42646</v>
      </c>
      <c r="N118" t="s">
        <v>210</v>
      </c>
      <c r="O118" s="65">
        <v>1.21</v>
      </c>
      <c r="R118" s="63"/>
    </row>
    <row r="119" spans="1:18" x14ac:dyDescent="0.35">
      <c r="A119" s="63">
        <v>43328</v>
      </c>
      <c r="C119" s="62" t="s">
        <v>881</v>
      </c>
      <c r="D119" s="62">
        <v>42986</v>
      </c>
      <c r="E119" s="64">
        <v>2</v>
      </c>
      <c r="H119" t="s">
        <v>845</v>
      </c>
      <c r="I119" t="s">
        <v>1350</v>
      </c>
      <c r="J119" s="7" t="s">
        <v>13</v>
      </c>
      <c r="K119">
        <v>40716</v>
      </c>
      <c r="L119" s="75">
        <v>1</v>
      </c>
      <c r="M119" s="7">
        <v>42646</v>
      </c>
      <c r="N119" t="s">
        <v>587</v>
      </c>
      <c r="O119" s="65">
        <v>-1.21</v>
      </c>
      <c r="R119" s="64"/>
    </row>
    <row r="120" spans="1:18" x14ac:dyDescent="0.35">
      <c r="A120" s="64">
        <v>1.46</v>
      </c>
      <c r="C120" s="62" t="s">
        <v>889</v>
      </c>
      <c r="D120" s="62">
        <v>42993</v>
      </c>
      <c r="E120" s="64">
        <v>0.6</v>
      </c>
      <c r="H120" t="s">
        <v>845</v>
      </c>
      <c r="I120" t="s">
        <v>953</v>
      </c>
      <c r="J120" s="7" t="s">
        <v>13</v>
      </c>
      <c r="K120">
        <v>40716</v>
      </c>
      <c r="L120" s="75">
        <v>1</v>
      </c>
      <c r="M120" s="7">
        <v>42648</v>
      </c>
      <c r="N120" t="s">
        <v>210</v>
      </c>
      <c r="O120" s="65">
        <v>2.23</v>
      </c>
      <c r="R120" s="63"/>
    </row>
    <row r="121" spans="1:18" x14ac:dyDescent="0.35">
      <c r="A121" s="63" t="s">
        <v>864</v>
      </c>
      <c r="C121" s="62" t="s">
        <v>887</v>
      </c>
      <c r="D121" s="62">
        <v>42996</v>
      </c>
      <c r="E121" s="64">
        <v>2.5499999999999998</v>
      </c>
      <c r="H121" t="s">
        <v>845</v>
      </c>
      <c r="I121" t="s">
        <v>953</v>
      </c>
      <c r="J121" s="7" t="s">
        <v>13</v>
      </c>
      <c r="K121">
        <v>40716</v>
      </c>
      <c r="L121" s="75">
        <v>1</v>
      </c>
      <c r="M121" s="7">
        <v>42648</v>
      </c>
      <c r="N121" t="s">
        <v>587</v>
      </c>
      <c r="O121" s="65">
        <v>-2.23</v>
      </c>
      <c r="R121" s="63"/>
    </row>
    <row r="122" spans="1:18" x14ac:dyDescent="0.35">
      <c r="A122" s="63">
        <v>43318</v>
      </c>
      <c r="C122" s="62" t="s">
        <v>872</v>
      </c>
      <c r="D122" s="62">
        <v>42996</v>
      </c>
      <c r="E122" s="64">
        <v>0.93</v>
      </c>
      <c r="F122" s="62"/>
      <c r="H122" t="s">
        <v>845</v>
      </c>
      <c r="I122" t="s">
        <v>949</v>
      </c>
      <c r="J122" s="7" t="s">
        <v>13</v>
      </c>
      <c r="K122">
        <v>40716</v>
      </c>
      <c r="L122" s="75">
        <v>1</v>
      </c>
      <c r="M122" s="7">
        <v>42650</v>
      </c>
      <c r="N122" t="s">
        <v>210</v>
      </c>
      <c r="O122" s="65">
        <v>0.94</v>
      </c>
      <c r="R122" s="64"/>
    </row>
    <row r="123" spans="1:18" x14ac:dyDescent="0.35">
      <c r="A123" s="64">
        <v>0.1</v>
      </c>
      <c r="C123" s="62" t="s">
        <v>1281</v>
      </c>
      <c r="D123" s="62">
        <v>43011</v>
      </c>
      <c r="E123" s="64">
        <v>1.21</v>
      </c>
      <c r="F123" s="64"/>
      <c r="H123" t="s">
        <v>845</v>
      </c>
      <c r="I123" t="s">
        <v>949</v>
      </c>
      <c r="J123" s="7" t="s">
        <v>13</v>
      </c>
      <c r="K123">
        <v>40716</v>
      </c>
      <c r="L123" s="75">
        <v>1</v>
      </c>
      <c r="M123" s="7">
        <v>42650</v>
      </c>
      <c r="N123" t="s">
        <v>587</v>
      </c>
      <c r="O123" s="65">
        <v>-0.94</v>
      </c>
      <c r="R123" s="63"/>
    </row>
    <row r="124" spans="1:18" x14ac:dyDescent="0.35">
      <c r="A124" t="s">
        <v>867</v>
      </c>
      <c r="C124" s="62" t="s">
        <v>877</v>
      </c>
      <c r="D124" s="62">
        <v>43012</v>
      </c>
      <c r="E124" s="64">
        <v>2.39</v>
      </c>
      <c r="F124" s="64"/>
      <c r="H124" t="s">
        <v>845</v>
      </c>
      <c r="I124" t="s">
        <v>947</v>
      </c>
      <c r="J124" s="7" t="s">
        <v>13</v>
      </c>
      <c r="K124">
        <v>40716</v>
      </c>
      <c r="L124" s="75">
        <v>1</v>
      </c>
      <c r="M124" s="7">
        <v>42663</v>
      </c>
      <c r="N124" t="s">
        <v>210</v>
      </c>
      <c r="O124" s="65">
        <v>12.91</v>
      </c>
      <c r="R124" s="63"/>
    </row>
    <row r="125" spans="1:18" x14ac:dyDescent="0.35">
      <c r="A125" s="63">
        <v>43314</v>
      </c>
      <c r="C125" s="62" t="s">
        <v>872</v>
      </c>
      <c r="D125" s="62">
        <v>43014</v>
      </c>
      <c r="E125" s="64">
        <v>1</v>
      </c>
      <c r="F125" s="64"/>
      <c r="H125" t="s">
        <v>845</v>
      </c>
      <c r="I125" t="s">
        <v>947</v>
      </c>
      <c r="J125" s="7" t="s">
        <v>13</v>
      </c>
      <c r="K125">
        <v>40716</v>
      </c>
      <c r="L125" s="75">
        <v>1</v>
      </c>
      <c r="M125" s="7">
        <v>42663</v>
      </c>
      <c r="N125" t="s">
        <v>587</v>
      </c>
      <c r="O125" s="65">
        <v>-12.91</v>
      </c>
      <c r="R125" s="64"/>
    </row>
    <row r="126" spans="1:18" x14ac:dyDescent="0.35">
      <c r="A126" s="64">
        <v>-28.49</v>
      </c>
      <c r="C126" s="62" t="s">
        <v>867</v>
      </c>
      <c r="D126" s="62">
        <v>43021</v>
      </c>
      <c r="E126" s="64">
        <v>-339.58</v>
      </c>
      <c r="F126" s="64"/>
      <c r="H126" t="s">
        <v>845</v>
      </c>
      <c r="I126" t="s">
        <v>946</v>
      </c>
      <c r="J126" s="7" t="s">
        <v>13</v>
      </c>
      <c r="K126">
        <v>40716</v>
      </c>
      <c r="L126" s="75">
        <v>1</v>
      </c>
      <c r="M126" s="7">
        <v>42670</v>
      </c>
      <c r="N126" t="s">
        <v>210</v>
      </c>
      <c r="O126" s="65">
        <v>1.75</v>
      </c>
      <c r="R126" s="63"/>
    </row>
    <row r="127" spans="1:18" x14ac:dyDescent="0.35">
      <c r="A127" s="64" t="s">
        <v>868</v>
      </c>
      <c r="C127" s="62" t="s">
        <v>869</v>
      </c>
      <c r="D127" s="62">
        <v>43028</v>
      </c>
      <c r="E127" s="64">
        <v>12.81</v>
      </c>
      <c r="F127" s="64"/>
      <c r="H127" t="s">
        <v>845</v>
      </c>
      <c r="I127" t="s">
        <v>946</v>
      </c>
      <c r="J127" s="7" t="s">
        <v>13</v>
      </c>
      <c r="K127">
        <v>40716</v>
      </c>
      <c r="L127" s="75">
        <v>1</v>
      </c>
      <c r="M127" s="7">
        <v>42670</v>
      </c>
      <c r="N127" t="s">
        <v>587</v>
      </c>
      <c r="O127" s="65">
        <v>-1.75</v>
      </c>
      <c r="R127" s="63"/>
    </row>
    <row r="128" spans="1:18" x14ac:dyDescent="0.35">
      <c r="A128" s="63">
        <v>43308</v>
      </c>
      <c r="C128" s="62" t="s">
        <v>867</v>
      </c>
      <c r="D128" s="62">
        <v>43034</v>
      </c>
      <c r="E128" s="64">
        <v>-12.84</v>
      </c>
      <c r="F128" s="64"/>
      <c r="H128" t="s">
        <v>317</v>
      </c>
      <c r="J128" s="7" t="s">
        <v>13</v>
      </c>
      <c r="M128" s="7">
        <v>42671</v>
      </c>
      <c r="N128" t="s">
        <v>101</v>
      </c>
      <c r="O128" s="65">
        <v>24.31</v>
      </c>
      <c r="R128" s="64"/>
    </row>
    <row r="129" spans="1:18" x14ac:dyDescent="0.35">
      <c r="A129" s="64">
        <v>1.75</v>
      </c>
      <c r="C129" s="62" t="s">
        <v>868</v>
      </c>
      <c r="D129" s="62">
        <v>43035</v>
      </c>
      <c r="E129" s="64">
        <v>1.75</v>
      </c>
      <c r="F129" s="64"/>
      <c r="H129" t="s">
        <v>317</v>
      </c>
      <c r="J129" s="7" t="s">
        <v>13</v>
      </c>
      <c r="M129" s="7">
        <v>42671</v>
      </c>
      <c r="N129" t="s">
        <v>210</v>
      </c>
      <c r="O129" s="65">
        <v>-24.31</v>
      </c>
      <c r="R129" s="63"/>
    </row>
    <row r="130" spans="1:18" x14ac:dyDescent="0.35">
      <c r="A130" s="64" t="s">
        <v>869</v>
      </c>
      <c r="C130" s="62" t="s">
        <v>874</v>
      </c>
      <c r="D130" s="62">
        <v>43041</v>
      </c>
      <c r="E130" s="64">
        <v>2000</v>
      </c>
      <c r="H130" t="s">
        <v>845</v>
      </c>
      <c r="I130" t="s">
        <v>963</v>
      </c>
      <c r="J130" s="7" t="s">
        <v>13</v>
      </c>
      <c r="K130">
        <v>40716</v>
      </c>
      <c r="L130" s="75">
        <v>1</v>
      </c>
      <c r="M130" s="7">
        <v>42684</v>
      </c>
      <c r="N130" t="s">
        <v>210</v>
      </c>
      <c r="O130" s="65">
        <v>1.1399999999999999</v>
      </c>
      <c r="R130" s="63"/>
    </row>
    <row r="131" spans="1:18" x14ac:dyDescent="0.35">
      <c r="A131" s="63">
        <v>43301</v>
      </c>
      <c r="C131" s="62" t="s">
        <v>867</v>
      </c>
      <c r="D131" s="62">
        <v>43041</v>
      </c>
      <c r="E131" s="64">
        <v>-1.75</v>
      </c>
      <c r="H131" t="s">
        <v>845</v>
      </c>
      <c r="I131" t="s">
        <v>963</v>
      </c>
      <c r="J131" s="7" t="s">
        <v>13</v>
      </c>
      <c r="K131">
        <v>40716</v>
      </c>
      <c r="L131" s="75">
        <v>1</v>
      </c>
      <c r="M131" s="7">
        <v>42684</v>
      </c>
      <c r="N131" t="s">
        <v>587</v>
      </c>
      <c r="O131" s="65">
        <v>-1.1399999999999999</v>
      </c>
      <c r="R131" s="64"/>
    </row>
    <row r="132" spans="1:18" x14ac:dyDescent="0.35">
      <c r="A132" s="64">
        <v>26.74</v>
      </c>
      <c r="C132" s="62" t="s">
        <v>886</v>
      </c>
      <c r="D132" s="62">
        <v>43055</v>
      </c>
      <c r="E132" s="64">
        <v>1.26</v>
      </c>
      <c r="F132" s="64"/>
      <c r="H132" t="s">
        <v>317</v>
      </c>
      <c r="J132" s="7" t="s">
        <v>13</v>
      </c>
      <c r="M132" s="7">
        <v>42688</v>
      </c>
      <c r="N132" t="s">
        <v>101</v>
      </c>
      <c r="O132" s="65">
        <v>1.75</v>
      </c>
      <c r="R132" s="63"/>
    </row>
    <row r="133" spans="1:18" x14ac:dyDescent="0.35">
      <c r="A133" s="63" t="s">
        <v>867</v>
      </c>
      <c r="C133" t="s">
        <v>885</v>
      </c>
      <c r="D133" s="62">
        <v>43063</v>
      </c>
      <c r="E133" s="64">
        <v>1.62</v>
      </c>
      <c r="F133" s="64"/>
      <c r="H133" t="s">
        <v>317</v>
      </c>
      <c r="J133" s="7" t="s">
        <v>13</v>
      </c>
      <c r="M133" s="7">
        <v>42688</v>
      </c>
      <c r="N133" t="s">
        <v>210</v>
      </c>
      <c r="O133" s="65">
        <v>-1.75</v>
      </c>
      <c r="R133" s="63"/>
    </row>
    <row r="134" spans="1:18" x14ac:dyDescent="0.35">
      <c r="A134" s="63">
        <v>43300</v>
      </c>
      <c r="C134" s="64" t="s">
        <v>939</v>
      </c>
      <c r="D134" s="62">
        <v>43063</v>
      </c>
      <c r="E134" s="64">
        <v>404.56</v>
      </c>
      <c r="F134" s="64" t="s">
        <v>940</v>
      </c>
      <c r="H134" t="s">
        <v>845</v>
      </c>
      <c r="I134" t="s">
        <v>958</v>
      </c>
      <c r="J134" s="7" t="s">
        <v>13</v>
      </c>
      <c r="K134">
        <v>40716</v>
      </c>
      <c r="L134" s="75">
        <v>1</v>
      </c>
      <c r="M134" s="7">
        <v>42697</v>
      </c>
      <c r="N134" t="s">
        <v>210</v>
      </c>
      <c r="O134" s="65">
        <v>1.4</v>
      </c>
      <c r="R134" s="64"/>
    </row>
    <row r="135" spans="1:18" x14ac:dyDescent="0.35">
      <c r="A135" s="64">
        <v>-241.26</v>
      </c>
      <c r="C135" s="64" t="s">
        <v>941</v>
      </c>
      <c r="D135" s="62">
        <v>43063</v>
      </c>
      <c r="E135" s="64">
        <v>399.35</v>
      </c>
      <c r="F135" s="64" t="s">
        <v>942</v>
      </c>
      <c r="H135" t="s">
        <v>845</v>
      </c>
      <c r="I135" t="s">
        <v>958</v>
      </c>
      <c r="J135" s="7" t="s">
        <v>13</v>
      </c>
      <c r="K135">
        <v>40716</v>
      </c>
      <c r="L135" s="75">
        <v>1</v>
      </c>
      <c r="M135" s="7">
        <v>42697</v>
      </c>
      <c r="N135" t="s">
        <v>587</v>
      </c>
      <c r="O135" s="65">
        <v>-1.4</v>
      </c>
      <c r="R135" s="63"/>
    </row>
    <row r="136" spans="1:18" x14ac:dyDescent="0.35">
      <c r="A136" s="63" t="s">
        <v>872</v>
      </c>
      <c r="C136" s="64" t="s">
        <v>933</v>
      </c>
      <c r="D136" s="62">
        <v>43066</v>
      </c>
      <c r="E136" s="64">
        <v>506.25</v>
      </c>
      <c r="F136" s="64" t="s">
        <v>934</v>
      </c>
      <c r="H136" t="s">
        <v>845</v>
      </c>
      <c r="I136" t="s">
        <v>961</v>
      </c>
      <c r="J136" s="7" t="s">
        <v>13</v>
      </c>
      <c r="K136">
        <v>40716</v>
      </c>
      <c r="L136" s="75">
        <v>1</v>
      </c>
      <c r="M136" s="7">
        <v>42699</v>
      </c>
      <c r="N136" t="s">
        <v>210</v>
      </c>
      <c r="O136" s="65">
        <v>2.58</v>
      </c>
      <c r="R136" s="63"/>
    </row>
    <row r="137" spans="1:18" x14ac:dyDescent="0.35">
      <c r="A137" s="63">
        <v>43290</v>
      </c>
      <c r="C137" s="64" t="s">
        <v>935</v>
      </c>
      <c r="D137" s="62">
        <v>43066</v>
      </c>
      <c r="E137" s="64">
        <v>414.75</v>
      </c>
      <c r="F137" s="64" t="s">
        <v>936</v>
      </c>
      <c r="H137" t="s">
        <v>845</v>
      </c>
      <c r="I137" t="s">
        <v>961</v>
      </c>
      <c r="J137" s="7" t="s">
        <v>13</v>
      </c>
      <c r="K137">
        <v>40716</v>
      </c>
      <c r="L137" s="75">
        <v>1</v>
      </c>
      <c r="M137" s="7">
        <v>42699</v>
      </c>
      <c r="N137" t="s">
        <v>587</v>
      </c>
      <c r="O137" s="65">
        <v>-2.58</v>
      </c>
      <c r="R137" s="64"/>
    </row>
    <row r="138" spans="1:18" x14ac:dyDescent="0.35">
      <c r="A138" s="64">
        <v>0.81</v>
      </c>
      <c r="C138" s="64" t="s">
        <v>937</v>
      </c>
      <c r="D138" s="62">
        <v>43066</v>
      </c>
      <c r="E138" s="64">
        <v>388.26</v>
      </c>
      <c r="F138" s="64" t="s">
        <v>938</v>
      </c>
      <c r="H138" t="s">
        <v>845</v>
      </c>
      <c r="I138" t="s">
        <v>957</v>
      </c>
      <c r="J138" s="7" t="s">
        <v>13</v>
      </c>
      <c r="K138">
        <v>40716</v>
      </c>
      <c r="L138" s="75">
        <v>1</v>
      </c>
      <c r="M138" s="7">
        <v>42710</v>
      </c>
      <c r="N138" t="s">
        <v>210</v>
      </c>
      <c r="O138" s="65">
        <v>1.76</v>
      </c>
      <c r="R138" s="63"/>
    </row>
    <row r="139" spans="1:18" x14ac:dyDescent="0.35">
      <c r="A139" s="63" t="s">
        <v>871</v>
      </c>
      <c r="C139" t="s">
        <v>867</v>
      </c>
      <c r="D139" s="62">
        <v>43069</v>
      </c>
      <c r="E139" s="64">
        <v>-170.21</v>
      </c>
      <c r="H139" t="s">
        <v>845</v>
      </c>
      <c r="I139" t="s">
        <v>957</v>
      </c>
      <c r="J139" s="7" t="s">
        <v>13</v>
      </c>
      <c r="K139">
        <v>40716</v>
      </c>
      <c r="L139" s="75">
        <v>1</v>
      </c>
      <c r="M139" s="7">
        <v>42710</v>
      </c>
      <c r="N139" t="s">
        <v>587</v>
      </c>
      <c r="O139" s="65">
        <v>-1.76</v>
      </c>
      <c r="R139" s="63"/>
    </row>
    <row r="140" spans="1:18" x14ac:dyDescent="0.35">
      <c r="A140" s="63">
        <v>43287</v>
      </c>
      <c r="C140" t="s">
        <v>888</v>
      </c>
      <c r="D140" s="62">
        <v>43074</v>
      </c>
      <c r="E140" s="64">
        <v>1</v>
      </c>
      <c r="H140" t="s">
        <v>845</v>
      </c>
      <c r="I140" t="s">
        <v>944</v>
      </c>
      <c r="J140" s="7" t="s">
        <v>13</v>
      </c>
      <c r="K140">
        <v>40716</v>
      </c>
      <c r="L140" s="75">
        <v>1</v>
      </c>
      <c r="M140" s="7">
        <v>42712</v>
      </c>
      <c r="N140" t="s">
        <v>210</v>
      </c>
      <c r="O140" s="65">
        <v>0.87</v>
      </c>
      <c r="R140" s="64"/>
    </row>
    <row r="141" spans="1:18" x14ac:dyDescent="0.35">
      <c r="A141" s="64">
        <v>0.9</v>
      </c>
      <c r="C141" s="62" t="s">
        <v>881</v>
      </c>
      <c r="D141" s="62">
        <v>43077</v>
      </c>
      <c r="E141" s="64">
        <v>2</v>
      </c>
      <c r="H141" t="s">
        <v>845</v>
      </c>
      <c r="I141" t="s">
        <v>944</v>
      </c>
      <c r="J141" s="7" t="s">
        <v>13</v>
      </c>
      <c r="K141">
        <v>40716</v>
      </c>
      <c r="L141" s="75">
        <v>1</v>
      </c>
      <c r="M141" s="7">
        <v>42712</v>
      </c>
      <c r="N141" t="s">
        <v>587</v>
      </c>
      <c r="O141" s="65">
        <v>-0.87</v>
      </c>
      <c r="R141" s="63"/>
    </row>
    <row r="142" spans="1:18" x14ac:dyDescent="0.35">
      <c r="A142" s="63" t="s">
        <v>873</v>
      </c>
      <c r="C142" s="62" t="s">
        <v>882</v>
      </c>
      <c r="D142" s="62">
        <v>43082</v>
      </c>
      <c r="E142" s="64">
        <v>1.4</v>
      </c>
      <c r="H142" t="s">
        <v>317</v>
      </c>
      <c r="J142" s="7" t="s">
        <v>13</v>
      </c>
      <c r="M142" s="7">
        <v>42712</v>
      </c>
      <c r="N142" t="s">
        <v>101</v>
      </c>
      <c r="O142" s="65">
        <v>5.12</v>
      </c>
      <c r="R142" s="63"/>
    </row>
    <row r="143" spans="1:18" x14ac:dyDescent="0.35">
      <c r="A143" s="63">
        <v>43287</v>
      </c>
      <c r="C143" s="62" t="s">
        <v>889</v>
      </c>
      <c r="D143" s="62">
        <v>43084</v>
      </c>
      <c r="E143" s="64">
        <v>0.6</v>
      </c>
      <c r="H143" t="s">
        <v>317</v>
      </c>
      <c r="J143" s="7" t="s">
        <v>13</v>
      </c>
      <c r="M143" s="7">
        <v>42712</v>
      </c>
      <c r="N143" t="s">
        <v>210</v>
      </c>
      <c r="O143" s="65">
        <v>-5.12</v>
      </c>
      <c r="R143" s="64"/>
    </row>
    <row r="144" spans="1:18" x14ac:dyDescent="0.35">
      <c r="A144" s="64">
        <v>5.67</v>
      </c>
      <c r="C144" s="62" t="s">
        <v>880</v>
      </c>
      <c r="D144" s="62">
        <v>43084</v>
      </c>
      <c r="E144" s="64">
        <v>4.8600000000000003</v>
      </c>
      <c r="H144" t="s">
        <v>845</v>
      </c>
      <c r="I144" t="s">
        <v>965</v>
      </c>
      <c r="J144" s="7" t="s">
        <v>13</v>
      </c>
      <c r="K144">
        <v>40716</v>
      </c>
      <c r="L144" s="75">
        <v>1</v>
      </c>
      <c r="M144" s="7">
        <v>42719</v>
      </c>
      <c r="N144" t="s">
        <v>210</v>
      </c>
      <c r="O144" s="65">
        <v>2.85</v>
      </c>
      <c r="R144" s="63"/>
    </row>
    <row r="145" spans="1:18" x14ac:dyDescent="0.35">
      <c r="A145" s="64" t="s">
        <v>876</v>
      </c>
      <c r="C145" s="62" t="s">
        <v>865</v>
      </c>
      <c r="D145" s="62">
        <v>43087</v>
      </c>
      <c r="E145" s="64">
        <v>0.87</v>
      </c>
      <c r="H145" t="s">
        <v>845</v>
      </c>
      <c r="I145" t="s">
        <v>965</v>
      </c>
      <c r="J145" s="7" t="s">
        <v>13</v>
      </c>
      <c r="K145">
        <v>40716</v>
      </c>
      <c r="L145" s="75">
        <v>1</v>
      </c>
      <c r="M145" s="7">
        <v>42719</v>
      </c>
      <c r="N145" t="s">
        <v>587</v>
      </c>
      <c r="O145" s="65">
        <v>-2.85</v>
      </c>
      <c r="R145" s="63"/>
    </row>
    <row r="146" spans="1:18" x14ac:dyDescent="0.35">
      <c r="A146" s="63">
        <v>43287</v>
      </c>
      <c r="C146" s="62" t="s">
        <v>874</v>
      </c>
      <c r="D146" s="62">
        <v>43088</v>
      </c>
      <c r="E146" s="64" t="s">
        <v>1280</v>
      </c>
      <c r="F146" s="64"/>
      <c r="H146" t="s">
        <v>845</v>
      </c>
      <c r="I146" t="s">
        <v>81</v>
      </c>
      <c r="J146" s="7" t="s">
        <v>13</v>
      </c>
      <c r="K146">
        <v>40716</v>
      </c>
      <c r="L146" s="75">
        <v>1</v>
      </c>
      <c r="M146" s="7">
        <v>42724</v>
      </c>
      <c r="N146" t="s">
        <v>210</v>
      </c>
      <c r="O146" s="65">
        <v>2.04</v>
      </c>
      <c r="R146" s="64"/>
    </row>
    <row r="147" spans="1:18" x14ac:dyDescent="0.35">
      <c r="A147" s="64">
        <v>5.44</v>
      </c>
      <c r="C147" s="62" t="s">
        <v>887</v>
      </c>
      <c r="D147" s="62">
        <v>43088</v>
      </c>
      <c r="E147" s="64">
        <v>2.5499999999999998</v>
      </c>
      <c r="H147" t="s">
        <v>845</v>
      </c>
      <c r="I147" t="s">
        <v>81</v>
      </c>
      <c r="J147" s="7" t="s">
        <v>13</v>
      </c>
      <c r="K147">
        <v>40716</v>
      </c>
      <c r="L147" s="75">
        <v>1</v>
      </c>
      <c r="M147" s="7">
        <v>42724</v>
      </c>
      <c r="N147" t="s">
        <v>587</v>
      </c>
      <c r="O147" s="65">
        <v>-2.04</v>
      </c>
      <c r="R147" s="63"/>
    </row>
    <row r="148" spans="1:18" x14ac:dyDescent="0.35">
      <c r="A148" s="64" t="s">
        <v>877</v>
      </c>
      <c r="C148" s="62" t="s">
        <v>874</v>
      </c>
      <c r="D148" s="62">
        <v>43098</v>
      </c>
      <c r="E148" s="64">
        <v>2000</v>
      </c>
      <c r="F148" s="64"/>
      <c r="H148" t="s">
        <v>317</v>
      </c>
      <c r="J148" s="7" t="s">
        <v>13</v>
      </c>
      <c r="M148" s="7">
        <v>42724</v>
      </c>
      <c r="N148" t="s">
        <v>101</v>
      </c>
      <c r="O148" s="65">
        <v>2.63</v>
      </c>
      <c r="R148" s="63"/>
    </row>
    <row r="149" spans="1:18" x14ac:dyDescent="0.35">
      <c r="A149" s="63">
        <v>43286</v>
      </c>
      <c r="C149" s="62" t="s">
        <v>877</v>
      </c>
      <c r="D149" s="62">
        <v>43103</v>
      </c>
      <c r="E149" s="64">
        <v>2.5099999999999998</v>
      </c>
      <c r="F149" s="64"/>
      <c r="H149" t="s">
        <v>317</v>
      </c>
      <c r="J149" s="7" t="s">
        <v>13</v>
      </c>
      <c r="M149" s="7">
        <v>42724</v>
      </c>
      <c r="N149" t="s">
        <v>210</v>
      </c>
      <c r="O149" s="65">
        <v>-2.63</v>
      </c>
      <c r="R149" s="64"/>
    </row>
    <row r="150" spans="1:18" x14ac:dyDescent="0.35">
      <c r="A150" s="64">
        <v>2.5099999999999998</v>
      </c>
      <c r="C150" s="64" t="s">
        <v>925</v>
      </c>
      <c r="D150" s="63">
        <v>43104</v>
      </c>
      <c r="E150" s="64">
        <v>400.69</v>
      </c>
      <c r="F150" s="64" t="s">
        <v>926</v>
      </c>
      <c r="H150" t="s">
        <v>845</v>
      </c>
      <c r="I150" t="s">
        <v>1350</v>
      </c>
      <c r="J150" s="7" t="s">
        <v>13</v>
      </c>
      <c r="K150">
        <v>40716</v>
      </c>
      <c r="L150" s="75">
        <v>1</v>
      </c>
      <c r="M150" s="7">
        <v>42739</v>
      </c>
      <c r="N150" t="s">
        <v>210</v>
      </c>
      <c r="O150" s="65">
        <v>1.21</v>
      </c>
      <c r="R150" s="63"/>
    </row>
    <row r="151" spans="1:18" x14ac:dyDescent="0.35">
      <c r="A151" s="63" t="s">
        <v>878</v>
      </c>
      <c r="C151" s="64" t="s">
        <v>927</v>
      </c>
      <c r="D151" s="63">
        <v>43104</v>
      </c>
      <c r="E151" s="64">
        <v>410.83</v>
      </c>
      <c r="F151" s="64" t="s">
        <v>928</v>
      </c>
      <c r="H151" t="s">
        <v>845</v>
      </c>
      <c r="I151" t="s">
        <v>1350</v>
      </c>
      <c r="J151" s="7" t="s">
        <v>13</v>
      </c>
      <c r="K151">
        <v>40716</v>
      </c>
      <c r="L151" s="75">
        <v>1</v>
      </c>
      <c r="M151" s="7">
        <v>42739</v>
      </c>
      <c r="N151" t="s">
        <v>587</v>
      </c>
      <c r="O151" s="65">
        <v>-1.21</v>
      </c>
      <c r="R151" s="63"/>
    </row>
    <row r="152" spans="1:18" x14ac:dyDescent="0.35">
      <c r="A152" s="63">
        <v>43283</v>
      </c>
      <c r="C152" s="64" t="s">
        <v>929</v>
      </c>
      <c r="D152" s="63">
        <v>43104</v>
      </c>
      <c r="E152" s="64">
        <v>392.04</v>
      </c>
      <c r="F152" s="64" t="s">
        <v>930</v>
      </c>
      <c r="H152" t="s">
        <v>845</v>
      </c>
      <c r="I152" t="s">
        <v>953</v>
      </c>
      <c r="J152" s="7" t="s">
        <v>13</v>
      </c>
      <c r="K152">
        <v>40716</v>
      </c>
      <c r="L152" s="75">
        <v>1</v>
      </c>
      <c r="M152" s="7">
        <v>42739</v>
      </c>
      <c r="N152" t="s">
        <v>210</v>
      </c>
      <c r="O152" s="65">
        <v>2.39</v>
      </c>
      <c r="R152" s="64"/>
    </row>
    <row r="153" spans="1:18" x14ac:dyDescent="0.35">
      <c r="A153" s="64">
        <v>2.4</v>
      </c>
      <c r="C153" s="64" t="s">
        <v>931</v>
      </c>
      <c r="D153" s="62">
        <v>43104</v>
      </c>
      <c r="E153" s="64">
        <v>409.8</v>
      </c>
      <c r="F153" s="64" t="s">
        <v>932</v>
      </c>
      <c r="H153" t="s">
        <v>845</v>
      </c>
      <c r="I153" t="s">
        <v>953</v>
      </c>
      <c r="J153" s="7" t="s">
        <v>13</v>
      </c>
      <c r="K153">
        <v>40716</v>
      </c>
      <c r="L153" s="75">
        <v>1</v>
      </c>
      <c r="M153" s="7">
        <v>42739</v>
      </c>
      <c r="N153" t="s">
        <v>587</v>
      </c>
      <c r="O153" s="65">
        <v>-2.39</v>
      </c>
      <c r="R153" s="63"/>
    </row>
    <row r="154" spans="1:18" x14ac:dyDescent="0.35">
      <c r="A154" s="63" t="s">
        <v>864</v>
      </c>
      <c r="C154" t="s">
        <v>871</v>
      </c>
      <c r="D154" s="63">
        <v>43105</v>
      </c>
      <c r="E154" s="64">
        <v>0.9</v>
      </c>
      <c r="H154" t="s">
        <v>845</v>
      </c>
      <c r="I154" t="s">
        <v>949</v>
      </c>
      <c r="J154" s="7" t="s">
        <v>13</v>
      </c>
      <c r="K154">
        <v>40716</v>
      </c>
      <c r="L154" s="75">
        <v>1</v>
      </c>
      <c r="M154" s="7">
        <v>42740</v>
      </c>
      <c r="N154" t="s">
        <v>210</v>
      </c>
      <c r="O154" s="65">
        <v>0.94</v>
      </c>
      <c r="R154" s="63"/>
    </row>
    <row r="155" spans="1:18" x14ac:dyDescent="0.35">
      <c r="A155" s="63">
        <v>43283</v>
      </c>
      <c r="C155" s="64" t="s">
        <v>923</v>
      </c>
      <c r="D155" s="63">
        <v>43105</v>
      </c>
      <c r="E155" s="64">
        <v>377.48</v>
      </c>
      <c r="F155" s="64" t="s">
        <v>924</v>
      </c>
      <c r="H155" t="s">
        <v>845</v>
      </c>
      <c r="I155" t="s">
        <v>949</v>
      </c>
      <c r="J155" s="7" t="s">
        <v>13</v>
      </c>
      <c r="K155">
        <v>40716</v>
      </c>
      <c r="L155" s="75">
        <v>1</v>
      </c>
      <c r="M155" s="7">
        <v>42740</v>
      </c>
      <c r="N155" t="s">
        <v>587</v>
      </c>
      <c r="O155" s="65">
        <v>-0.94</v>
      </c>
      <c r="R155" s="64"/>
    </row>
    <row r="156" spans="1:18" x14ac:dyDescent="0.35">
      <c r="A156" s="64">
        <v>0.5</v>
      </c>
      <c r="C156" t="s">
        <v>872</v>
      </c>
      <c r="D156" s="63">
        <v>43108</v>
      </c>
      <c r="E156" s="64">
        <v>1.01</v>
      </c>
      <c r="H156" t="s">
        <v>317</v>
      </c>
      <c r="J156" s="7" t="s">
        <v>13</v>
      </c>
      <c r="M156" s="7">
        <v>42741</v>
      </c>
      <c r="N156" t="s">
        <v>101</v>
      </c>
      <c r="O156" s="65">
        <v>4.8899999999999997</v>
      </c>
      <c r="R156" s="63"/>
    </row>
    <row r="157" spans="1:18" x14ac:dyDescent="0.35">
      <c r="A157" s="64" t="s">
        <v>865</v>
      </c>
      <c r="C157" s="63" t="s">
        <v>867</v>
      </c>
      <c r="D157" s="63">
        <v>43110</v>
      </c>
      <c r="E157" s="64">
        <v>-24.92</v>
      </c>
      <c r="H157" t="s">
        <v>317</v>
      </c>
      <c r="J157" s="7" t="s">
        <v>13</v>
      </c>
      <c r="M157" s="7">
        <v>42741</v>
      </c>
      <c r="N157" t="s">
        <v>210</v>
      </c>
      <c r="O157" s="65">
        <v>-4.8899999999999997</v>
      </c>
      <c r="R157" s="63"/>
    </row>
    <row r="158" spans="1:18" x14ac:dyDescent="0.35">
      <c r="A158" s="63">
        <v>43273</v>
      </c>
      <c r="C158" s="63" t="s">
        <v>867</v>
      </c>
      <c r="D158" s="63">
        <v>43111</v>
      </c>
      <c r="E158" s="64">
        <v>-0.9</v>
      </c>
      <c r="H158" t="s">
        <v>845</v>
      </c>
      <c r="I158" t="s">
        <v>947</v>
      </c>
      <c r="J158" s="7" t="s">
        <v>13</v>
      </c>
      <c r="K158">
        <v>40716</v>
      </c>
      <c r="L158" s="75">
        <v>1</v>
      </c>
      <c r="M158" s="7">
        <v>42755</v>
      </c>
      <c r="N158" t="s">
        <v>210</v>
      </c>
      <c r="O158" s="65">
        <v>18.89</v>
      </c>
      <c r="R158" s="64"/>
    </row>
    <row r="159" spans="1:18" x14ac:dyDescent="0.35">
      <c r="A159" s="64">
        <v>0.87</v>
      </c>
      <c r="C159" s="63" t="s">
        <v>873</v>
      </c>
      <c r="D159" s="63">
        <v>43112</v>
      </c>
      <c r="E159" s="64">
        <v>8.73</v>
      </c>
      <c r="H159" t="s">
        <v>845</v>
      </c>
      <c r="I159" t="s">
        <v>947</v>
      </c>
      <c r="J159" s="7" t="s">
        <v>13</v>
      </c>
      <c r="K159">
        <v>40716</v>
      </c>
      <c r="L159" s="75">
        <v>1</v>
      </c>
      <c r="M159" s="7">
        <v>42755</v>
      </c>
      <c r="N159" t="s">
        <v>587</v>
      </c>
      <c r="O159" s="65">
        <v>-18.89</v>
      </c>
      <c r="R159" s="63"/>
    </row>
    <row r="160" spans="1:18" x14ac:dyDescent="0.35">
      <c r="A160" s="64" t="s">
        <v>879</v>
      </c>
      <c r="C160" s="63" t="s">
        <v>869</v>
      </c>
      <c r="D160" s="63">
        <v>43122</v>
      </c>
      <c r="E160" s="64">
        <v>23.37</v>
      </c>
      <c r="F160" s="64"/>
      <c r="H160" t="s">
        <v>845</v>
      </c>
      <c r="I160" t="s">
        <v>946</v>
      </c>
      <c r="J160" s="7" t="s">
        <v>13</v>
      </c>
      <c r="K160">
        <v>40716</v>
      </c>
      <c r="L160" s="75">
        <v>1</v>
      </c>
      <c r="M160" s="7">
        <v>42760</v>
      </c>
      <c r="N160" t="s">
        <v>210</v>
      </c>
      <c r="O160" s="65">
        <v>7</v>
      </c>
      <c r="R160" s="63"/>
    </row>
    <row r="161" spans="1:18" x14ac:dyDescent="0.35">
      <c r="A161" s="63">
        <v>43270</v>
      </c>
      <c r="C161" s="63" t="s">
        <v>874</v>
      </c>
      <c r="D161" s="63">
        <v>43125</v>
      </c>
      <c r="E161" s="64">
        <v>1730</v>
      </c>
      <c r="F161" s="64"/>
      <c r="H161" t="s">
        <v>845</v>
      </c>
      <c r="I161" t="s">
        <v>946</v>
      </c>
      <c r="J161" s="7" t="s">
        <v>13</v>
      </c>
      <c r="K161">
        <v>40716</v>
      </c>
      <c r="L161" s="75">
        <v>1</v>
      </c>
      <c r="M161" s="7">
        <v>42760</v>
      </c>
      <c r="N161" t="s">
        <v>587</v>
      </c>
      <c r="O161" s="65">
        <v>-7</v>
      </c>
      <c r="R161" s="64"/>
    </row>
    <row r="162" spans="1:18" x14ac:dyDescent="0.35">
      <c r="A162" s="64">
        <v>1.84</v>
      </c>
      <c r="C162" s="63" t="s">
        <v>868</v>
      </c>
      <c r="D162" s="63">
        <v>43126</v>
      </c>
      <c r="E162" s="64">
        <v>14</v>
      </c>
      <c r="H162" t="s">
        <v>317</v>
      </c>
      <c r="J162" s="7" t="s">
        <v>13</v>
      </c>
      <c r="M162" s="7">
        <v>42768</v>
      </c>
      <c r="N162" t="s">
        <v>101</v>
      </c>
      <c r="O162" s="65">
        <v>30.29</v>
      </c>
      <c r="R162" s="63"/>
    </row>
    <row r="163" spans="1:18" x14ac:dyDescent="0.35">
      <c r="A163" s="64" t="s">
        <v>880</v>
      </c>
      <c r="C163" t="s">
        <v>886</v>
      </c>
      <c r="D163" s="63">
        <v>43146</v>
      </c>
      <c r="E163" s="64">
        <v>1.26</v>
      </c>
      <c r="F163" s="64"/>
      <c r="H163" t="s">
        <v>317</v>
      </c>
      <c r="J163" s="7" t="s">
        <v>13</v>
      </c>
      <c r="M163" s="7">
        <v>42768</v>
      </c>
      <c r="N163" s="66" t="s">
        <v>210</v>
      </c>
      <c r="O163" s="65">
        <v>-30.29</v>
      </c>
      <c r="R163" s="63"/>
    </row>
    <row r="164" spans="1:18" x14ac:dyDescent="0.35">
      <c r="A164" s="63">
        <v>43269</v>
      </c>
      <c r="C164" s="64" t="s">
        <v>913</v>
      </c>
      <c r="D164" s="63">
        <v>43146</v>
      </c>
      <c r="E164" s="64">
        <v>405.72</v>
      </c>
      <c r="F164" s="64" t="s">
        <v>914</v>
      </c>
      <c r="H164" t="s">
        <v>845</v>
      </c>
      <c r="I164" t="s">
        <v>963</v>
      </c>
      <c r="J164" s="7" t="s">
        <v>13</v>
      </c>
      <c r="K164">
        <v>40716</v>
      </c>
      <c r="L164" s="75">
        <v>1</v>
      </c>
      <c r="M164" s="7">
        <v>42782</v>
      </c>
      <c r="N164" t="s">
        <v>210</v>
      </c>
      <c r="O164" s="65">
        <v>1.1399999999999999</v>
      </c>
      <c r="R164" s="64"/>
    </row>
    <row r="165" spans="1:18" x14ac:dyDescent="0.35">
      <c r="A165" s="64">
        <v>5.67</v>
      </c>
      <c r="C165" s="64" t="s">
        <v>915</v>
      </c>
      <c r="D165" s="63">
        <v>43146</v>
      </c>
      <c r="E165" s="64">
        <v>415.35</v>
      </c>
      <c r="F165" s="64" t="s">
        <v>916</v>
      </c>
      <c r="H165" t="s">
        <v>845</v>
      </c>
      <c r="I165" t="s">
        <v>963</v>
      </c>
      <c r="J165" s="7" t="s">
        <v>13</v>
      </c>
      <c r="K165">
        <v>40716</v>
      </c>
      <c r="L165" s="75">
        <v>1</v>
      </c>
      <c r="M165" s="7">
        <v>42782</v>
      </c>
      <c r="N165" s="66" t="s">
        <v>587</v>
      </c>
      <c r="O165" s="65">
        <v>-1.1399999999999999</v>
      </c>
      <c r="R165" s="63"/>
    </row>
    <row r="166" spans="1:18" x14ac:dyDescent="0.35">
      <c r="A166" s="63" t="s">
        <v>882</v>
      </c>
      <c r="C166" s="64" t="s">
        <v>917</v>
      </c>
      <c r="D166" s="63">
        <v>43146</v>
      </c>
      <c r="E166" s="64">
        <v>406.47</v>
      </c>
      <c r="F166" s="64" t="s">
        <v>918</v>
      </c>
      <c r="H166" t="s">
        <v>317</v>
      </c>
      <c r="J166" s="7" t="s">
        <v>13</v>
      </c>
      <c r="M166" s="7">
        <v>42790</v>
      </c>
      <c r="N166" t="s">
        <v>101</v>
      </c>
      <c r="O166" s="65">
        <v>1.1399999999999999</v>
      </c>
      <c r="R166" s="63"/>
    </row>
    <row r="167" spans="1:18" x14ac:dyDescent="0.35">
      <c r="A167" s="63">
        <v>43265</v>
      </c>
      <c r="C167" s="64" t="s">
        <v>919</v>
      </c>
      <c r="D167" s="63">
        <v>43146</v>
      </c>
      <c r="E167" s="64">
        <v>384.72</v>
      </c>
      <c r="F167" s="64" t="s">
        <v>920</v>
      </c>
      <c r="H167" t="s">
        <v>317</v>
      </c>
      <c r="J167" s="7" t="s">
        <v>13</v>
      </c>
      <c r="M167" s="7">
        <v>42790</v>
      </c>
      <c r="N167" t="s">
        <v>210</v>
      </c>
      <c r="O167" s="65">
        <v>-1.1399999999999999</v>
      </c>
      <c r="R167" s="64"/>
    </row>
    <row r="168" spans="1:18" x14ac:dyDescent="0.35">
      <c r="A168" s="64">
        <v>1.4</v>
      </c>
      <c r="C168" s="64" t="s">
        <v>921</v>
      </c>
      <c r="D168" s="63">
        <v>43146</v>
      </c>
      <c r="E168" s="64">
        <v>397.8</v>
      </c>
      <c r="F168" s="64" t="s">
        <v>922</v>
      </c>
      <c r="H168" t="s">
        <v>845</v>
      </c>
      <c r="I168" t="s">
        <v>961</v>
      </c>
      <c r="J168" s="7" t="s">
        <v>13</v>
      </c>
      <c r="K168">
        <v>40716</v>
      </c>
      <c r="L168" s="75">
        <v>1</v>
      </c>
      <c r="M168" s="7">
        <v>42797</v>
      </c>
      <c r="N168" t="s">
        <v>210</v>
      </c>
      <c r="O168" s="65">
        <v>2.64</v>
      </c>
      <c r="R168" s="63"/>
    </row>
    <row r="169" spans="1:18" x14ac:dyDescent="0.35">
      <c r="A169" s="64" t="s">
        <v>867</v>
      </c>
      <c r="C169" t="s">
        <v>867</v>
      </c>
      <c r="D169" s="63">
        <v>43152</v>
      </c>
      <c r="E169" s="64">
        <v>-304.39999999999998</v>
      </c>
      <c r="F169" s="64"/>
      <c r="H169" t="s">
        <v>845</v>
      </c>
      <c r="I169" t="s">
        <v>961</v>
      </c>
      <c r="J169" s="7" t="s">
        <v>13</v>
      </c>
      <c r="K169">
        <v>40716</v>
      </c>
      <c r="L169" s="75">
        <v>1</v>
      </c>
      <c r="M169" s="7">
        <v>42797</v>
      </c>
      <c r="N169" s="66" t="s">
        <v>587</v>
      </c>
      <c r="O169" s="65">
        <v>-2.64</v>
      </c>
      <c r="R169" s="63"/>
    </row>
    <row r="170" spans="1:18" x14ac:dyDescent="0.35">
      <c r="A170" s="63">
        <v>43264</v>
      </c>
      <c r="C170" s="63" t="s">
        <v>874</v>
      </c>
      <c r="D170" s="63">
        <v>43153</v>
      </c>
      <c r="E170" s="64">
        <v>2000</v>
      </c>
      <c r="F170" s="64"/>
      <c r="H170" t="s">
        <v>845</v>
      </c>
      <c r="I170" t="s">
        <v>944</v>
      </c>
      <c r="J170" s="7" t="s">
        <v>13</v>
      </c>
      <c r="K170">
        <v>40716</v>
      </c>
      <c r="L170" s="75">
        <v>1</v>
      </c>
      <c r="M170" s="7">
        <v>42802</v>
      </c>
      <c r="N170" t="s">
        <v>210</v>
      </c>
      <c r="O170" s="65">
        <v>0.87</v>
      </c>
      <c r="R170" s="64"/>
    </row>
    <row r="171" spans="1:18" x14ac:dyDescent="0.35">
      <c r="A171" s="64">
        <v>-3428.5</v>
      </c>
      <c r="C171" s="64" t="s">
        <v>902</v>
      </c>
      <c r="D171" s="63">
        <v>43158</v>
      </c>
      <c r="E171" s="64">
        <v>20.88</v>
      </c>
      <c r="F171" s="64" t="s">
        <v>903</v>
      </c>
      <c r="H171" t="s">
        <v>845</v>
      </c>
      <c r="I171" t="s">
        <v>944</v>
      </c>
      <c r="J171" s="7" t="s">
        <v>13</v>
      </c>
      <c r="K171">
        <v>40716</v>
      </c>
      <c r="L171" s="75">
        <v>1</v>
      </c>
      <c r="M171" s="7">
        <v>42802</v>
      </c>
      <c r="N171" s="66" t="s">
        <v>587</v>
      </c>
      <c r="O171" s="65">
        <v>-0.87</v>
      </c>
      <c r="R171" s="63"/>
    </row>
    <row r="172" spans="1:18" x14ac:dyDescent="0.35">
      <c r="A172" s="63" t="s">
        <v>887</v>
      </c>
      <c r="C172" s="64" t="s">
        <v>904</v>
      </c>
      <c r="D172" s="63">
        <v>43158</v>
      </c>
      <c r="E172" s="64">
        <v>371</v>
      </c>
      <c r="F172" s="64" t="s">
        <v>905</v>
      </c>
      <c r="H172" t="s">
        <v>317</v>
      </c>
      <c r="J172" s="7" t="s">
        <v>13</v>
      </c>
      <c r="M172" s="7">
        <v>42803</v>
      </c>
      <c r="N172" t="s">
        <v>101</v>
      </c>
      <c r="O172" s="65">
        <v>2.64</v>
      </c>
      <c r="R172" s="63"/>
    </row>
    <row r="173" spans="1:18" x14ac:dyDescent="0.35">
      <c r="A173" s="63">
        <v>43263</v>
      </c>
      <c r="C173" s="64" t="s">
        <v>906</v>
      </c>
      <c r="D173" s="63">
        <v>43158</v>
      </c>
      <c r="E173" s="64">
        <v>406.33</v>
      </c>
      <c r="F173" s="64" t="s">
        <v>907</v>
      </c>
      <c r="H173" t="s">
        <v>317</v>
      </c>
      <c r="J173" s="7" t="s">
        <v>13</v>
      </c>
      <c r="M173" s="7">
        <v>42803</v>
      </c>
      <c r="N173" s="66" t="s">
        <v>210</v>
      </c>
      <c r="O173" s="65">
        <v>-2.64</v>
      </c>
      <c r="R173" s="64"/>
    </row>
    <row r="174" spans="1:18" x14ac:dyDescent="0.35">
      <c r="A174" s="64">
        <v>2.98</v>
      </c>
      <c r="C174" s="64" t="s">
        <v>902</v>
      </c>
      <c r="D174" s="63">
        <v>43158</v>
      </c>
      <c r="E174" s="64">
        <v>398.92</v>
      </c>
      <c r="F174" s="64" t="s">
        <v>908</v>
      </c>
      <c r="H174" t="s">
        <v>845</v>
      </c>
      <c r="I174" t="s">
        <v>957</v>
      </c>
      <c r="J174" s="7" t="s">
        <v>13</v>
      </c>
      <c r="K174">
        <v>40716</v>
      </c>
      <c r="L174" s="75">
        <v>1</v>
      </c>
      <c r="M174" s="7">
        <v>42808</v>
      </c>
      <c r="N174" t="s">
        <v>210</v>
      </c>
      <c r="O174" s="65">
        <v>2</v>
      </c>
      <c r="R174" s="63"/>
    </row>
    <row r="175" spans="1:18" x14ac:dyDescent="0.35">
      <c r="A175" s="64" t="s">
        <v>864</v>
      </c>
      <c r="C175" s="64" t="s">
        <v>909</v>
      </c>
      <c r="D175" s="63">
        <v>43158</v>
      </c>
      <c r="E175" s="64">
        <v>395.82</v>
      </c>
      <c r="F175" s="64" t="s">
        <v>910</v>
      </c>
      <c r="H175" t="s">
        <v>845</v>
      </c>
      <c r="I175" t="s">
        <v>957</v>
      </c>
      <c r="J175" s="7" t="s">
        <v>13</v>
      </c>
      <c r="K175">
        <v>40716</v>
      </c>
      <c r="L175" s="75">
        <v>1</v>
      </c>
      <c r="M175" s="7">
        <v>42808</v>
      </c>
      <c r="N175" s="66" t="s">
        <v>587</v>
      </c>
      <c r="O175" s="65">
        <v>-2</v>
      </c>
      <c r="R175" s="63"/>
    </row>
    <row r="176" spans="1:18" x14ac:dyDescent="0.35">
      <c r="A176" s="63">
        <v>43259</v>
      </c>
      <c r="C176" s="64" t="s">
        <v>911</v>
      </c>
      <c r="D176" s="63">
        <v>43158</v>
      </c>
      <c r="E176" s="64">
        <v>403.68</v>
      </c>
      <c r="F176" s="64" t="s">
        <v>912</v>
      </c>
      <c r="H176" t="s">
        <v>845</v>
      </c>
      <c r="I176" t="s">
        <v>965</v>
      </c>
      <c r="J176" s="7" t="s">
        <v>13</v>
      </c>
      <c r="K176">
        <v>40716</v>
      </c>
      <c r="L176" s="75">
        <v>1</v>
      </c>
      <c r="M176" s="7">
        <v>42809</v>
      </c>
      <c r="N176" t="s">
        <v>210</v>
      </c>
      <c r="O176" s="65">
        <v>2.85</v>
      </c>
      <c r="R176" s="64"/>
    </row>
    <row r="177" spans="1:18" x14ac:dyDescent="0.35">
      <c r="A177" s="64">
        <v>0.27</v>
      </c>
      <c r="C177" t="s">
        <v>883</v>
      </c>
      <c r="D177" s="63">
        <v>43164</v>
      </c>
      <c r="E177" s="64">
        <v>1.52</v>
      </c>
      <c r="H177" t="s">
        <v>845</v>
      </c>
      <c r="I177" t="s">
        <v>965</v>
      </c>
      <c r="J177" s="7" t="s">
        <v>13</v>
      </c>
      <c r="K177">
        <v>40716</v>
      </c>
      <c r="L177" s="75">
        <v>1</v>
      </c>
      <c r="M177" s="7">
        <v>42809</v>
      </c>
      <c r="N177" t="s">
        <v>587</v>
      </c>
      <c r="O177" s="65">
        <v>-2.85</v>
      </c>
      <c r="R177" s="63"/>
    </row>
    <row r="178" spans="1:18" x14ac:dyDescent="0.35">
      <c r="A178" s="63" t="s">
        <v>883</v>
      </c>
      <c r="C178" s="64" t="s">
        <v>867</v>
      </c>
      <c r="D178" s="63">
        <v>43167</v>
      </c>
      <c r="E178" s="64">
        <v>-4.63</v>
      </c>
      <c r="H178" t="s">
        <v>317</v>
      </c>
      <c r="J178" s="7" t="s">
        <v>13</v>
      </c>
      <c r="M178" s="7">
        <v>42810</v>
      </c>
      <c r="N178" t="s">
        <v>101</v>
      </c>
      <c r="O178" s="65">
        <v>0.87</v>
      </c>
      <c r="R178" s="63"/>
    </row>
    <row r="179" spans="1:18" x14ac:dyDescent="0.35">
      <c r="A179" s="63">
        <v>43255</v>
      </c>
      <c r="C179" s="64" t="s">
        <v>885</v>
      </c>
      <c r="D179" s="63">
        <v>43168</v>
      </c>
      <c r="E179" s="64">
        <v>0.78</v>
      </c>
      <c r="H179" t="s">
        <v>317</v>
      </c>
      <c r="J179" s="7" t="s">
        <v>13</v>
      </c>
      <c r="M179" s="7">
        <v>42810</v>
      </c>
      <c r="N179" t="s">
        <v>210</v>
      </c>
      <c r="O179" s="65">
        <v>-0.87</v>
      </c>
      <c r="R179" s="64"/>
    </row>
    <row r="180" spans="1:18" x14ac:dyDescent="0.35">
      <c r="A180" s="64">
        <v>1.52</v>
      </c>
      <c r="C180" s="64" t="s">
        <v>880</v>
      </c>
      <c r="D180" s="63">
        <v>43174</v>
      </c>
      <c r="E180" s="64">
        <v>5.67</v>
      </c>
      <c r="H180" t="s">
        <v>845</v>
      </c>
      <c r="I180" t="s">
        <v>958</v>
      </c>
      <c r="J180" s="7" t="s">
        <v>13</v>
      </c>
      <c r="K180">
        <v>40716</v>
      </c>
      <c r="L180" s="75">
        <v>1</v>
      </c>
      <c r="M180" s="7">
        <v>42816</v>
      </c>
      <c r="N180" t="s">
        <v>210</v>
      </c>
      <c r="O180" s="65">
        <v>1.4</v>
      </c>
      <c r="R180" s="63"/>
    </row>
    <row r="181" spans="1:18" x14ac:dyDescent="0.35">
      <c r="A181" s="63" t="s">
        <v>881</v>
      </c>
      <c r="C181" s="64" t="s">
        <v>874</v>
      </c>
      <c r="D181" s="63">
        <v>43174</v>
      </c>
      <c r="E181" s="64">
        <v>2000</v>
      </c>
      <c r="H181" t="s">
        <v>845</v>
      </c>
      <c r="I181" t="s">
        <v>958</v>
      </c>
      <c r="J181" s="7" t="s">
        <v>13</v>
      </c>
      <c r="K181">
        <v>40716</v>
      </c>
      <c r="L181" s="75">
        <v>1</v>
      </c>
      <c r="M181" s="7">
        <v>42816</v>
      </c>
      <c r="N181" t="s">
        <v>587</v>
      </c>
      <c r="O181" s="65">
        <v>-1.4</v>
      </c>
      <c r="R181" s="63"/>
    </row>
    <row r="182" spans="1:18" x14ac:dyDescent="0.35">
      <c r="A182" s="63">
        <v>43252</v>
      </c>
      <c r="C182" s="63" t="s">
        <v>879</v>
      </c>
      <c r="D182" s="63">
        <v>43179</v>
      </c>
      <c r="E182" s="64">
        <v>1.84</v>
      </c>
      <c r="H182" t="s">
        <v>317</v>
      </c>
      <c r="J182" s="7" t="s">
        <v>13</v>
      </c>
      <c r="M182" s="7">
        <v>42816</v>
      </c>
      <c r="N182" t="s">
        <v>101</v>
      </c>
      <c r="O182" s="65">
        <v>4.8499999999999996</v>
      </c>
      <c r="R182" s="64"/>
    </row>
    <row r="183" spans="1:18" x14ac:dyDescent="0.35">
      <c r="A183" s="64">
        <v>2</v>
      </c>
      <c r="C183" s="64" t="s">
        <v>874</v>
      </c>
      <c r="D183" s="63">
        <v>43179</v>
      </c>
      <c r="E183" s="64">
        <v>500</v>
      </c>
      <c r="H183" t="s">
        <v>317</v>
      </c>
      <c r="J183" s="7" t="s">
        <v>13</v>
      </c>
      <c r="M183" s="7">
        <v>42816</v>
      </c>
      <c r="N183" t="s">
        <v>210</v>
      </c>
      <c r="O183" s="65">
        <v>-4.8499999999999996</v>
      </c>
      <c r="R183" s="63"/>
    </row>
    <row r="184" spans="1:18" x14ac:dyDescent="0.35">
      <c r="A184" s="63" t="s">
        <v>884</v>
      </c>
      <c r="C184" s="64" t="s">
        <v>882</v>
      </c>
      <c r="D184" s="63">
        <v>43181</v>
      </c>
      <c r="E184" s="64">
        <v>1.4</v>
      </c>
      <c r="H184" t="s">
        <v>845</v>
      </c>
      <c r="I184" t="s">
        <v>81</v>
      </c>
      <c r="J184" s="7" t="s">
        <v>13</v>
      </c>
      <c r="K184">
        <v>40716</v>
      </c>
      <c r="L184" s="75">
        <v>1</v>
      </c>
      <c r="M184" s="7">
        <v>42822</v>
      </c>
      <c r="N184" t="s">
        <v>210</v>
      </c>
      <c r="O184" s="65">
        <v>2.5499999999999998</v>
      </c>
      <c r="R184" s="63"/>
    </row>
    <row r="185" spans="1:18" x14ac:dyDescent="0.35">
      <c r="A185" s="63">
        <v>43250</v>
      </c>
      <c r="C185" t="s">
        <v>865</v>
      </c>
      <c r="D185" s="63">
        <v>43182</v>
      </c>
      <c r="E185" s="64">
        <v>0.87</v>
      </c>
      <c r="H185" t="s">
        <v>845</v>
      </c>
      <c r="I185" t="s">
        <v>81</v>
      </c>
      <c r="J185" s="7" t="s">
        <v>13</v>
      </c>
      <c r="K185">
        <v>40716</v>
      </c>
      <c r="L185" s="75">
        <v>1</v>
      </c>
      <c r="M185" s="7">
        <v>42822</v>
      </c>
      <c r="N185" s="66" t="s">
        <v>587</v>
      </c>
      <c r="O185" s="65">
        <v>-2.5499999999999998</v>
      </c>
      <c r="R185" s="64"/>
    </row>
    <row r="186" spans="1:18" x14ac:dyDescent="0.35">
      <c r="A186" s="64">
        <v>9.31</v>
      </c>
      <c r="C186" s="63" t="s">
        <v>888</v>
      </c>
      <c r="D186" s="63">
        <v>43187</v>
      </c>
      <c r="E186" s="64">
        <v>1</v>
      </c>
      <c r="H186" t="s">
        <v>317</v>
      </c>
      <c r="J186" s="7" t="s">
        <v>13</v>
      </c>
      <c r="M186" s="7">
        <v>42824</v>
      </c>
      <c r="N186" t="s">
        <v>101</v>
      </c>
      <c r="O186" s="65">
        <v>1.4</v>
      </c>
      <c r="R186" s="63"/>
    </row>
    <row r="187" spans="1:18" x14ac:dyDescent="0.35">
      <c r="A187" s="63" t="s">
        <v>885</v>
      </c>
      <c r="C187" s="63" t="s">
        <v>881</v>
      </c>
      <c r="D187" s="63">
        <v>43189</v>
      </c>
      <c r="E187" s="64">
        <v>2</v>
      </c>
      <c r="H187" t="s">
        <v>317</v>
      </c>
      <c r="J187" s="7" t="s">
        <v>13</v>
      </c>
      <c r="M187" s="7">
        <v>42824</v>
      </c>
      <c r="N187" s="66" t="s">
        <v>210</v>
      </c>
      <c r="O187" s="65">
        <v>-1.4</v>
      </c>
      <c r="R187" s="63"/>
    </row>
    <row r="188" spans="1:18" x14ac:dyDescent="0.35">
      <c r="A188" s="63">
        <v>43245</v>
      </c>
      <c r="C188" t="s">
        <v>887</v>
      </c>
      <c r="D188" s="63">
        <v>43189</v>
      </c>
      <c r="E188" s="64">
        <v>2.98</v>
      </c>
      <c r="H188" t="s">
        <v>845</v>
      </c>
      <c r="I188" t="s">
        <v>1350</v>
      </c>
      <c r="J188" s="7" t="s">
        <v>13</v>
      </c>
      <c r="K188">
        <v>40716</v>
      </c>
      <c r="L188" s="75">
        <v>1</v>
      </c>
      <c r="M188" s="7">
        <v>42829</v>
      </c>
      <c r="N188" s="66" t="s">
        <v>210</v>
      </c>
      <c r="O188" s="65">
        <v>1.21</v>
      </c>
      <c r="R188" s="64"/>
    </row>
    <row r="189" spans="1:18" x14ac:dyDescent="0.35">
      <c r="A189" s="64">
        <v>11.4</v>
      </c>
      <c r="C189" s="63" t="s">
        <v>878</v>
      </c>
      <c r="D189" s="63">
        <v>43193</v>
      </c>
      <c r="E189" s="64">
        <v>2.4</v>
      </c>
      <c r="H189" t="s">
        <v>845</v>
      </c>
      <c r="I189" t="s">
        <v>1350</v>
      </c>
      <c r="J189" s="7" t="s">
        <v>13</v>
      </c>
      <c r="K189">
        <v>40716</v>
      </c>
      <c r="L189" s="75">
        <v>1</v>
      </c>
      <c r="M189" s="7">
        <v>42829</v>
      </c>
      <c r="N189" s="66" t="s">
        <v>587</v>
      </c>
      <c r="O189" s="65">
        <v>-1.21</v>
      </c>
      <c r="R189" s="63"/>
    </row>
    <row r="190" spans="1:18" x14ac:dyDescent="0.35">
      <c r="A190" s="63" t="s">
        <v>886</v>
      </c>
      <c r="C190" s="64" t="s">
        <v>877</v>
      </c>
      <c r="D190" s="63">
        <v>43194</v>
      </c>
      <c r="E190" s="64">
        <v>2.5099999999999998</v>
      </c>
      <c r="H190" t="s">
        <v>845</v>
      </c>
      <c r="I190" t="s">
        <v>953</v>
      </c>
      <c r="J190" s="7" t="s">
        <v>13</v>
      </c>
      <c r="K190">
        <v>40716</v>
      </c>
      <c r="L190" s="75">
        <v>1</v>
      </c>
      <c r="M190" s="7">
        <v>42830</v>
      </c>
      <c r="N190" t="s">
        <v>210</v>
      </c>
      <c r="O190" s="65">
        <v>2.39</v>
      </c>
      <c r="R190" s="63"/>
    </row>
    <row r="191" spans="1:18" x14ac:dyDescent="0.35">
      <c r="A191" s="63">
        <v>43237</v>
      </c>
      <c r="C191" s="64" t="s">
        <v>876</v>
      </c>
      <c r="D191" s="63">
        <v>43195</v>
      </c>
      <c r="E191" s="64">
        <v>5.44</v>
      </c>
      <c r="H191" t="s">
        <v>845</v>
      </c>
      <c r="I191" t="s">
        <v>953</v>
      </c>
      <c r="J191" s="7" t="s">
        <v>13</v>
      </c>
      <c r="K191">
        <v>40716</v>
      </c>
      <c r="L191" s="75">
        <v>1</v>
      </c>
      <c r="M191" s="7">
        <v>42830</v>
      </c>
      <c r="N191" t="s">
        <v>587</v>
      </c>
      <c r="O191" s="65">
        <v>-2.39</v>
      </c>
      <c r="R191" s="64"/>
    </row>
    <row r="192" spans="1:18" x14ac:dyDescent="0.35">
      <c r="A192" s="64">
        <v>1.46</v>
      </c>
      <c r="C192" s="64" t="s">
        <v>873</v>
      </c>
      <c r="D192" s="63">
        <v>43196</v>
      </c>
      <c r="E192" s="64">
        <v>5.67</v>
      </c>
      <c r="H192" t="s">
        <v>317</v>
      </c>
      <c r="J192" s="7" t="s">
        <v>13</v>
      </c>
      <c r="M192" s="7">
        <v>42830</v>
      </c>
      <c r="N192" t="s">
        <v>101</v>
      </c>
      <c r="O192" s="65">
        <v>2.5499999999999998</v>
      </c>
      <c r="R192" s="63"/>
    </row>
    <row r="193" spans="1:18" x14ac:dyDescent="0.35">
      <c r="A193" s="63" t="s">
        <v>864</v>
      </c>
      <c r="C193" t="s">
        <v>871</v>
      </c>
      <c r="D193" s="63">
        <v>43196</v>
      </c>
      <c r="E193" s="64">
        <v>0.9</v>
      </c>
      <c r="H193" t="s">
        <v>317</v>
      </c>
      <c r="J193" s="7" t="s">
        <v>13</v>
      </c>
      <c r="M193" s="7">
        <v>42830</v>
      </c>
      <c r="N193" t="s">
        <v>210</v>
      </c>
      <c r="O193" s="65">
        <v>-2.5499999999999998</v>
      </c>
      <c r="R193" s="63"/>
    </row>
    <row r="194" spans="1:18" x14ac:dyDescent="0.35">
      <c r="A194" s="63">
        <v>43231</v>
      </c>
      <c r="C194" s="64" t="s">
        <v>872</v>
      </c>
      <c r="D194" s="63">
        <v>43196</v>
      </c>
      <c r="E194" s="64">
        <v>0.98</v>
      </c>
      <c r="H194" t="s">
        <v>845</v>
      </c>
      <c r="I194" t="s">
        <v>947</v>
      </c>
      <c r="J194" s="7" t="s">
        <v>13</v>
      </c>
      <c r="K194">
        <v>40716</v>
      </c>
      <c r="L194" s="75">
        <v>1</v>
      </c>
      <c r="M194" s="7">
        <v>42845</v>
      </c>
      <c r="N194" s="66" t="s">
        <v>210</v>
      </c>
      <c r="O194" s="65">
        <v>20.87</v>
      </c>
      <c r="R194" s="64"/>
    </row>
    <row r="195" spans="1:18" x14ac:dyDescent="0.35">
      <c r="A195" s="64">
        <v>0.88</v>
      </c>
      <c r="C195" s="63" t="s">
        <v>864</v>
      </c>
      <c r="D195" s="63">
        <v>43200</v>
      </c>
      <c r="E195" s="64">
        <v>0.15</v>
      </c>
      <c r="H195" t="s">
        <v>845</v>
      </c>
      <c r="I195" t="s">
        <v>947</v>
      </c>
      <c r="J195" s="7" t="s">
        <v>13</v>
      </c>
      <c r="K195">
        <v>40716</v>
      </c>
      <c r="L195" s="75">
        <v>1</v>
      </c>
      <c r="M195" s="7">
        <v>42845</v>
      </c>
      <c r="N195" t="s">
        <v>587</v>
      </c>
      <c r="O195" s="65">
        <v>-20.87</v>
      </c>
      <c r="R195" s="63"/>
    </row>
    <row r="196" spans="1:18" x14ac:dyDescent="0.35">
      <c r="A196" s="63" t="s">
        <v>868</v>
      </c>
      <c r="C196" s="63" t="s">
        <v>869</v>
      </c>
      <c r="D196" s="63">
        <v>43210</v>
      </c>
      <c r="E196" s="64">
        <v>24.22</v>
      </c>
      <c r="H196" t="s">
        <v>845</v>
      </c>
      <c r="I196" t="s">
        <v>946</v>
      </c>
      <c r="J196" s="7" t="s">
        <v>13</v>
      </c>
      <c r="K196">
        <v>40716</v>
      </c>
      <c r="L196" s="75">
        <v>1</v>
      </c>
      <c r="M196" s="7">
        <v>42850</v>
      </c>
      <c r="N196" t="s">
        <v>210</v>
      </c>
      <c r="O196" s="65">
        <v>1.75</v>
      </c>
      <c r="R196" s="63"/>
    </row>
    <row r="197" spans="1:18" x14ac:dyDescent="0.35">
      <c r="A197" s="63">
        <v>43217</v>
      </c>
      <c r="C197" s="63" t="s">
        <v>868</v>
      </c>
      <c r="D197" s="63">
        <v>43217</v>
      </c>
      <c r="E197" s="64">
        <v>1.75</v>
      </c>
      <c r="H197" t="s">
        <v>845</v>
      </c>
      <c r="I197" t="s">
        <v>946</v>
      </c>
      <c r="J197" s="7" t="s">
        <v>13</v>
      </c>
      <c r="K197">
        <v>40716</v>
      </c>
      <c r="L197" s="75">
        <v>1</v>
      </c>
      <c r="M197" s="7">
        <v>42850</v>
      </c>
      <c r="N197" t="s">
        <v>587</v>
      </c>
      <c r="O197" s="65">
        <v>-1.75</v>
      </c>
      <c r="R197" s="64"/>
    </row>
    <row r="198" spans="1:18" x14ac:dyDescent="0.35">
      <c r="A198" s="64">
        <v>1.75</v>
      </c>
      <c r="C198" s="63" t="s">
        <v>864</v>
      </c>
      <c r="D198" s="63">
        <v>43231</v>
      </c>
      <c r="E198" s="64">
        <v>0.88</v>
      </c>
      <c r="H198" t="s">
        <v>845</v>
      </c>
      <c r="I198" t="s">
        <v>963</v>
      </c>
      <c r="J198" s="7" t="s">
        <v>13</v>
      </c>
      <c r="K198">
        <v>40716</v>
      </c>
      <c r="L198" s="75">
        <v>1</v>
      </c>
      <c r="M198" s="7">
        <v>42873</v>
      </c>
      <c r="N198" t="s">
        <v>210</v>
      </c>
      <c r="O198" s="65">
        <v>1.26</v>
      </c>
      <c r="R198" s="63"/>
    </row>
    <row r="199" spans="1:18" x14ac:dyDescent="0.35">
      <c r="A199" s="63" t="s">
        <v>869</v>
      </c>
      <c r="C199" s="63" t="s">
        <v>886</v>
      </c>
      <c r="D199" s="63">
        <v>43237</v>
      </c>
      <c r="E199" s="64">
        <v>1.46</v>
      </c>
      <c r="H199" t="s">
        <v>845</v>
      </c>
      <c r="I199" t="s">
        <v>963</v>
      </c>
      <c r="J199" s="7" t="s">
        <v>13</v>
      </c>
      <c r="K199">
        <v>40716</v>
      </c>
      <c r="L199" s="75">
        <v>1</v>
      </c>
      <c r="M199" s="7">
        <v>42873</v>
      </c>
      <c r="N199" t="s">
        <v>587</v>
      </c>
      <c r="O199" s="65">
        <v>-1.26</v>
      </c>
      <c r="R199" s="63"/>
    </row>
    <row r="200" spans="1:18" x14ac:dyDescent="0.35">
      <c r="A200" s="63">
        <v>43210</v>
      </c>
      <c r="C200" s="63" t="s">
        <v>885</v>
      </c>
      <c r="D200" s="63">
        <v>43245</v>
      </c>
      <c r="E200" s="64">
        <v>11.4</v>
      </c>
      <c r="H200" t="s">
        <v>845</v>
      </c>
      <c r="I200" t="s">
        <v>961</v>
      </c>
      <c r="J200" s="7" t="s">
        <v>13</v>
      </c>
      <c r="K200">
        <v>40716</v>
      </c>
      <c r="L200" s="75">
        <v>1</v>
      </c>
      <c r="M200" s="7">
        <v>42874</v>
      </c>
      <c r="N200" t="s">
        <v>210</v>
      </c>
      <c r="O200" s="65">
        <v>2.7</v>
      </c>
      <c r="R200" s="64"/>
    </row>
    <row r="201" spans="1:18" x14ac:dyDescent="0.35">
      <c r="A201" s="64">
        <v>24.22</v>
      </c>
      <c r="C201" s="63" t="s">
        <v>884</v>
      </c>
      <c r="D201" s="63">
        <v>43250</v>
      </c>
      <c r="E201" s="64">
        <v>9.31</v>
      </c>
      <c r="H201" t="s">
        <v>845</v>
      </c>
      <c r="I201" t="s">
        <v>961</v>
      </c>
      <c r="J201" s="7" t="s">
        <v>13</v>
      </c>
      <c r="K201">
        <v>40716</v>
      </c>
      <c r="L201" s="75">
        <v>1</v>
      </c>
      <c r="M201" s="7">
        <v>42874</v>
      </c>
      <c r="N201" t="s">
        <v>587</v>
      </c>
      <c r="O201" s="65">
        <v>-2.7</v>
      </c>
      <c r="R201" s="63"/>
    </row>
    <row r="202" spans="1:18" x14ac:dyDescent="0.35">
      <c r="A202" s="63" t="s">
        <v>864</v>
      </c>
      <c r="C202" s="63" t="s">
        <v>881</v>
      </c>
      <c r="D202" s="63">
        <v>43252</v>
      </c>
      <c r="E202" s="64">
        <v>2</v>
      </c>
      <c r="H202" t="s">
        <v>845</v>
      </c>
      <c r="I202" t="s">
        <v>957</v>
      </c>
      <c r="J202" s="7" t="s">
        <v>13</v>
      </c>
      <c r="K202">
        <v>40716</v>
      </c>
      <c r="L202" s="75">
        <v>1</v>
      </c>
      <c r="M202" s="7">
        <v>42891</v>
      </c>
      <c r="N202" t="s">
        <v>210</v>
      </c>
      <c r="O202" s="65">
        <v>2</v>
      </c>
      <c r="R202" s="63"/>
    </row>
    <row r="203" spans="1:18" x14ac:dyDescent="0.35">
      <c r="A203" s="63">
        <v>43200</v>
      </c>
      <c r="C203" s="63" t="s">
        <v>883</v>
      </c>
      <c r="D203" s="63">
        <v>43255</v>
      </c>
      <c r="E203" s="64">
        <v>1.52</v>
      </c>
      <c r="H203" t="s">
        <v>845</v>
      </c>
      <c r="I203" t="s">
        <v>957</v>
      </c>
      <c r="J203" s="7" t="s">
        <v>13</v>
      </c>
      <c r="K203">
        <v>40716</v>
      </c>
      <c r="L203" s="75">
        <v>1</v>
      </c>
      <c r="M203" s="7">
        <v>42891</v>
      </c>
      <c r="N203" t="s">
        <v>587</v>
      </c>
      <c r="O203" s="65">
        <v>-2</v>
      </c>
      <c r="R203" s="64"/>
    </row>
    <row r="204" spans="1:18" x14ac:dyDescent="0.35">
      <c r="A204" s="64">
        <v>0.15</v>
      </c>
      <c r="C204" s="64" t="s">
        <v>864</v>
      </c>
      <c r="D204" s="63">
        <v>43259</v>
      </c>
      <c r="E204" s="64">
        <v>0.27</v>
      </c>
      <c r="H204" t="s">
        <v>845</v>
      </c>
      <c r="I204" t="s">
        <v>944</v>
      </c>
      <c r="J204" s="7" t="s">
        <v>13</v>
      </c>
      <c r="K204">
        <v>40716</v>
      </c>
      <c r="L204" s="75">
        <v>1</v>
      </c>
      <c r="M204" s="7">
        <v>42894</v>
      </c>
      <c r="N204" t="s">
        <v>210</v>
      </c>
      <c r="O204" s="65">
        <v>0.87</v>
      </c>
      <c r="R204" s="63"/>
    </row>
    <row r="205" spans="1:18" x14ac:dyDescent="0.35">
      <c r="A205" s="64" t="s">
        <v>873</v>
      </c>
      <c r="C205" s="63" t="s">
        <v>887</v>
      </c>
      <c r="D205" s="63">
        <v>43263</v>
      </c>
      <c r="E205" s="64">
        <v>2.98</v>
      </c>
      <c r="H205" t="s">
        <v>845</v>
      </c>
      <c r="I205" t="s">
        <v>944</v>
      </c>
      <c r="J205" s="7" t="s">
        <v>13</v>
      </c>
      <c r="K205">
        <v>40716</v>
      </c>
      <c r="L205" s="75">
        <v>1</v>
      </c>
      <c r="M205" s="7">
        <v>42894</v>
      </c>
      <c r="N205" t="s">
        <v>587</v>
      </c>
      <c r="O205" s="65">
        <v>-0.87</v>
      </c>
      <c r="R205" s="63"/>
    </row>
    <row r="206" spans="1:18" x14ac:dyDescent="0.35">
      <c r="A206" s="63">
        <v>43196</v>
      </c>
      <c r="C206" s="64" t="s">
        <v>867</v>
      </c>
      <c r="D206" s="63">
        <v>43264</v>
      </c>
      <c r="E206" s="64">
        <v>-3428.5</v>
      </c>
      <c r="H206" t="s">
        <v>845</v>
      </c>
      <c r="I206" t="s">
        <v>958</v>
      </c>
      <c r="J206" s="7" t="s">
        <v>13</v>
      </c>
      <c r="K206">
        <v>40716</v>
      </c>
      <c r="L206" s="75">
        <v>1</v>
      </c>
      <c r="M206" s="7">
        <v>42900</v>
      </c>
      <c r="N206" t="s">
        <v>210</v>
      </c>
      <c r="O206" s="65">
        <v>1.4</v>
      </c>
      <c r="R206" s="64"/>
    </row>
    <row r="207" spans="1:18" x14ac:dyDescent="0.35">
      <c r="A207" s="64">
        <v>5.67</v>
      </c>
      <c r="C207" s="63" t="s">
        <v>882</v>
      </c>
      <c r="D207" s="63">
        <v>43265</v>
      </c>
      <c r="E207" s="64">
        <v>1.4</v>
      </c>
      <c r="H207" t="s">
        <v>845</v>
      </c>
      <c r="I207" t="s">
        <v>958</v>
      </c>
      <c r="J207" s="7" t="s">
        <v>13</v>
      </c>
      <c r="K207">
        <v>40716</v>
      </c>
      <c r="L207" s="75">
        <v>1</v>
      </c>
      <c r="M207" s="7">
        <v>42900</v>
      </c>
      <c r="N207" t="s">
        <v>587</v>
      </c>
      <c r="O207" s="65">
        <v>-1.4</v>
      </c>
      <c r="R207" s="63"/>
    </row>
    <row r="208" spans="1:18" x14ac:dyDescent="0.35">
      <c r="A208" t="s">
        <v>871</v>
      </c>
      <c r="C208" s="64" t="s">
        <v>880</v>
      </c>
      <c r="D208" s="63">
        <v>43269</v>
      </c>
      <c r="E208" s="64">
        <v>5.67</v>
      </c>
      <c r="H208" t="s">
        <v>845</v>
      </c>
      <c r="I208" t="s">
        <v>965</v>
      </c>
      <c r="J208" s="7" t="s">
        <v>13</v>
      </c>
      <c r="K208">
        <v>40716</v>
      </c>
      <c r="L208" s="75">
        <v>1</v>
      </c>
      <c r="M208" s="7">
        <v>42901</v>
      </c>
      <c r="N208" t="s">
        <v>210</v>
      </c>
      <c r="O208" s="65">
        <v>0.6</v>
      </c>
      <c r="R208" s="63"/>
    </row>
    <row r="209" spans="1:18" x14ac:dyDescent="0.35">
      <c r="A209" s="63">
        <v>43196</v>
      </c>
      <c r="C209" s="64" t="s">
        <v>879</v>
      </c>
      <c r="D209" s="63">
        <v>43270</v>
      </c>
      <c r="E209" s="64">
        <v>1.84</v>
      </c>
      <c r="H209" t="s">
        <v>845</v>
      </c>
      <c r="I209" t="s">
        <v>965</v>
      </c>
      <c r="J209" s="7" t="s">
        <v>13</v>
      </c>
      <c r="K209">
        <v>40716</v>
      </c>
      <c r="L209" s="75">
        <v>1</v>
      </c>
      <c r="M209" s="7">
        <v>42901</v>
      </c>
      <c r="N209" t="s">
        <v>587</v>
      </c>
      <c r="O209" s="65">
        <v>-0.6</v>
      </c>
      <c r="R209" s="64"/>
    </row>
    <row r="210" spans="1:18" x14ac:dyDescent="0.35">
      <c r="A210" s="64">
        <v>0.9</v>
      </c>
      <c r="C210" s="64" t="s">
        <v>865</v>
      </c>
      <c r="D210" s="63">
        <v>43273</v>
      </c>
      <c r="E210" s="64">
        <v>0.87</v>
      </c>
      <c r="H210" t="s">
        <v>845</v>
      </c>
      <c r="I210" t="s">
        <v>81</v>
      </c>
      <c r="J210" s="7" t="s">
        <v>13</v>
      </c>
      <c r="K210">
        <v>40716</v>
      </c>
      <c r="L210" s="75">
        <v>1</v>
      </c>
      <c r="M210" s="7">
        <v>42906</v>
      </c>
      <c r="N210" s="66" t="s">
        <v>210</v>
      </c>
      <c r="O210" s="65">
        <v>2.5499999999999998</v>
      </c>
      <c r="R210" s="63"/>
    </row>
    <row r="211" spans="1:18" x14ac:dyDescent="0.35">
      <c r="A211" s="64" t="s">
        <v>872</v>
      </c>
      <c r="C211" s="63" t="s">
        <v>878</v>
      </c>
      <c r="D211" s="63">
        <v>43283</v>
      </c>
      <c r="E211" s="64">
        <v>2.4</v>
      </c>
      <c r="H211" t="s">
        <v>845</v>
      </c>
      <c r="I211" t="s">
        <v>81</v>
      </c>
      <c r="J211" s="7" t="s">
        <v>13</v>
      </c>
      <c r="K211">
        <v>40716</v>
      </c>
      <c r="L211" s="75">
        <v>1</v>
      </c>
      <c r="M211" s="7">
        <v>42906</v>
      </c>
      <c r="N211" s="66" t="s">
        <v>587</v>
      </c>
      <c r="O211" s="65">
        <v>-2.5499999999999998</v>
      </c>
      <c r="R211" s="63"/>
    </row>
    <row r="212" spans="1:18" x14ac:dyDescent="0.35">
      <c r="A212" s="63">
        <v>43196</v>
      </c>
      <c r="C212" s="63" t="s">
        <v>864</v>
      </c>
      <c r="D212" s="63">
        <v>43283</v>
      </c>
      <c r="E212" s="64">
        <v>0.5</v>
      </c>
      <c r="H212" t="s">
        <v>317</v>
      </c>
      <c r="J212" s="7" t="s">
        <v>13</v>
      </c>
      <c r="M212" s="7">
        <v>42908</v>
      </c>
      <c r="N212" t="s">
        <v>101</v>
      </c>
      <c r="O212" s="65">
        <v>35.049999999999997</v>
      </c>
      <c r="R212" s="64"/>
    </row>
    <row r="213" spans="1:18" x14ac:dyDescent="0.35">
      <c r="A213" s="64">
        <v>0.98</v>
      </c>
      <c r="C213" s="64" t="s">
        <v>877</v>
      </c>
      <c r="D213" s="63">
        <v>43286</v>
      </c>
      <c r="E213" s="64">
        <v>2.5099999999999998</v>
      </c>
      <c r="H213" t="s">
        <v>317</v>
      </c>
      <c r="J213" s="7" t="s">
        <v>13</v>
      </c>
      <c r="M213" s="7">
        <v>42908</v>
      </c>
      <c r="N213" t="s">
        <v>210</v>
      </c>
      <c r="O213" s="65">
        <v>-35.049999999999997</v>
      </c>
      <c r="R213" s="63"/>
    </row>
    <row r="214" spans="1:18" x14ac:dyDescent="0.35">
      <c r="A214" s="64" t="s">
        <v>876</v>
      </c>
      <c r="C214" s="63" t="s">
        <v>871</v>
      </c>
      <c r="D214" s="63">
        <v>43287</v>
      </c>
      <c r="E214" s="64">
        <v>0.9</v>
      </c>
      <c r="H214" t="s">
        <v>317</v>
      </c>
      <c r="J214" s="7" t="s">
        <v>13</v>
      </c>
      <c r="M214" s="7">
        <v>42914</v>
      </c>
      <c r="N214" s="66" t="s">
        <v>101</v>
      </c>
      <c r="O214" s="65">
        <v>2.5499999999999998</v>
      </c>
      <c r="R214" s="63"/>
    </row>
    <row r="215" spans="1:18" x14ac:dyDescent="0.35">
      <c r="A215" s="63">
        <v>43195</v>
      </c>
      <c r="C215" s="63" t="s">
        <v>873</v>
      </c>
      <c r="D215" s="63">
        <v>43287</v>
      </c>
      <c r="E215" s="64">
        <v>5.67</v>
      </c>
      <c r="H215" t="s">
        <v>317</v>
      </c>
      <c r="J215" s="7" t="s">
        <v>13</v>
      </c>
      <c r="M215" s="7">
        <v>42914</v>
      </c>
      <c r="N215" t="s">
        <v>210</v>
      </c>
      <c r="O215" s="65">
        <v>-2.5499999999999998</v>
      </c>
      <c r="R215" s="64"/>
    </row>
    <row r="216" spans="1:18" x14ac:dyDescent="0.35">
      <c r="A216" s="64">
        <v>5.44</v>
      </c>
      <c r="C216" s="64" t="s">
        <v>876</v>
      </c>
      <c r="D216" s="63">
        <v>43287</v>
      </c>
      <c r="E216" s="64">
        <v>5.44</v>
      </c>
      <c r="H216" t="s">
        <v>845</v>
      </c>
      <c r="I216" t="s">
        <v>1350</v>
      </c>
      <c r="J216" s="7" t="s">
        <v>13</v>
      </c>
      <c r="K216">
        <v>40716</v>
      </c>
      <c r="L216" s="75">
        <v>1</v>
      </c>
      <c r="M216" s="7">
        <v>42921</v>
      </c>
      <c r="N216" s="66" t="s">
        <v>210</v>
      </c>
      <c r="O216" s="65">
        <v>1.21</v>
      </c>
      <c r="R216" s="63"/>
    </row>
    <row r="217" spans="1:18" x14ac:dyDescent="0.35">
      <c r="A217" s="64" t="s">
        <v>877</v>
      </c>
      <c r="C217" s="63" t="s">
        <v>872</v>
      </c>
      <c r="D217" s="63">
        <v>43290</v>
      </c>
      <c r="E217" s="64">
        <v>0.81</v>
      </c>
      <c r="H217" t="s">
        <v>845</v>
      </c>
      <c r="I217" t="s">
        <v>1350</v>
      </c>
      <c r="J217" s="7" t="s">
        <v>13</v>
      </c>
      <c r="K217">
        <v>40716</v>
      </c>
      <c r="L217" s="75">
        <v>1</v>
      </c>
      <c r="M217" s="7">
        <v>42921</v>
      </c>
      <c r="N217" t="s">
        <v>587</v>
      </c>
      <c r="O217" s="65">
        <v>-1.21</v>
      </c>
      <c r="R217" s="63"/>
    </row>
    <row r="218" spans="1:18" x14ac:dyDescent="0.35">
      <c r="A218" s="63">
        <v>43194</v>
      </c>
      <c r="C218" s="63" t="s">
        <v>867</v>
      </c>
      <c r="D218" s="63">
        <v>43300</v>
      </c>
      <c r="E218" s="64">
        <v>-241.26</v>
      </c>
      <c r="H218" t="s">
        <v>845</v>
      </c>
      <c r="I218" t="s">
        <v>953</v>
      </c>
      <c r="J218" s="7" t="s">
        <v>13</v>
      </c>
      <c r="K218">
        <v>40716</v>
      </c>
      <c r="L218" s="75">
        <v>1</v>
      </c>
      <c r="M218" s="7">
        <v>42921</v>
      </c>
      <c r="N218" s="66" t="s">
        <v>210</v>
      </c>
      <c r="O218" s="65">
        <v>2.39</v>
      </c>
      <c r="R218" s="64"/>
    </row>
    <row r="219" spans="1:18" x14ac:dyDescent="0.35">
      <c r="A219" s="64">
        <v>2.5099999999999998</v>
      </c>
      <c r="C219" s="64" t="s">
        <v>869</v>
      </c>
      <c r="D219" s="63">
        <v>43301</v>
      </c>
      <c r="E219" s="64">
        <v>26.74</v>
      </c>
      <c r="H219" t="s">
        <v>845</v>
      </c>
      <c r="I219" t="s">
        <v>953</v>
      </c>
      <c r="J219" s="7" t="s">
        <v>13</v>
      </c>
      <c r="K219">
        <v>40716</v>
      </c>
      <c r="L219" s="75">
        <v>1</v>
      </c>
      <c r="M219" s="7">
        <v>42921</v>
      </c>
      <c r="N219" t="s">
        <v>587</v>
      </c>
      <c r="O219" s="65">
        <v>-2.39</v>
      </c>
      <c r="R219" s="63"/>
    </row>
    <row r="220" spans="1:18" x14ac:dyDescent="0.35">
      <c r="A220" s="63" t="s">
        <v>878</v>
      </c>
      <c r="C220" s="64" t="s">
        <v>868</v>
      </c>
      <c r="D220" s="63">
        <v>43308</v>
      </c>
      <c r="E220" s="64">
        <v>1.75</v>
      </c>
      <c r="H220" t="s">
        <v>845</v>
      </c>
      <c r="I220" t="s">
        <v>949</v>
      </c>
      <c r="J220" s="7" t="s">
        <v>13</v>
      </c>
      <c r="K220">
        <v>40716</v>
      </c>
      <c r="L220" s="75">
        <v>1</v>
      </c>
      <c r="M220" s="7">
        <v>42922</v>
      </c>
      <c r="N220" t="s">
        <v>210</v>
      </c>
      <c r="O220" s="65">
        <v>0.96</v>
      </c>
      <c r="R220" s="63"/>
    </row>
    <row r="221" spans="1:18" x14ac:dyDescent="0.35">
      <c r="A221" s="63">
        <v>43193</v>
      </c>
      <c r="C221" t="s">
        <v>867</v>
      </c>
      <c r="D221" s="63">
        <v>43314</v>
      </c>
      <c r="E221" s="64">
        <v>-28.49</v>
      </c>
      <c r="H221" t="s">
        <v>845</v>
      </c>
      <c r="I221" t="s">
        <v>949</v>
      </c>
      <c r="J221" s="7" t="s">
        <v>13</v>
      </c>
      <c r="K221">
        <v>40716</v>
      </c>
      <c r="L221" s="75">
        <v>1</v>
      </c>
      <c r="M221" s="7">
        <v>42922</v>
      </c>
      <c r="N221" t="s">
        <v>587</v>
      </c>
      <c r="O221" s="65">
        <v>-0.96</v>
      </c>
      <c r="R221" s="64"/>
    </row>
    <row r="222" spans="1:18" x14ac:dyDescent="0.35">
      <c r="A222" s="64">
        <v>2.4</v>
      </c>
      <c r="C222" s="63" t="s">
        <v>864</v>
      </c>
      <c r="D222" s="63">
        <v>43318</v>
      </c>
      <c r="E222" s="64">
        <v>0.1</v>
      </c>
      <c r="H222" t="s">
        <v>845</v>
      </c>
      <c r="I222" t="s">
        <v>947</v>
      </c>
      <c r="J222" s="7" t="s">
        <v>13</v>
      </c>
      <c r="K222">
        <v>40716</v>
      </c>
      <c r="L222" s="75">
        <v>1</v>
      </c>
      <c r="M222" s="7">
        <v>42936</v>
      </c>
      <c r="N222" t="s">
        <v>210</v>
      </c>
      <c r="O222" s="65">
        <v>15.83</v>
      </c>
      <c r="R222" s="63"/>
    </row>
    <row r="223" spans="1:18" x14ac:dyDescent="0.35">
      <c r="A223" s="63" t="s">
        <v>881</v>
      </c>
      <c r="C223" s="63" t="s">
        <v>886</v>
      </c>
      <c r="D223" s="63">
        <v>43328</v>
      </c>
      <c r="E223" s="64">
        <v>1.46</v>
      </c>
      <c r="H223" t="s">
        <v>845</v>
      </c>
      <c r="I223" t="s">
        <v>947</v>
      </c>
      <c r="J223" s="7" t="s">
        <v>13</v>
      </c>
      <c r="K223">
        <v>40716</v>
      </c>
      <c r="L223" s="75">
        <v>1</v>
      </c>
      <c r="M223" s="7">
        <v>42936</v>
      </c>
      <c r="N223" t="s">
        <v>587</v>
      </c>
      <c r="O223" s="65">
        <v>-15.83</v>
      </c>
      <c r="R223" s="63"/>
    </row>
    <row r="224" spans="1:18" x14ac:dyDescent="0.35">
      <c r="A224" s="63">
        <v>43189</v>
      </c>
      <c r="C224" s="64" t="s">
        <v>874</v>
      </c>
      <c r="D224" s="63">
        <v>43332</v>
      </c>
      <c r="E224" s="64">
        <v>2000</v>
      </c>
      <c r="H224" t="s">
        <v>845</v>
      </c>
      <c r="I224" t="s">
        <v>946</v>
      </c>
      <c r="J224" s="7" t="s">
        <v>13</v>
      </c>
      <c r="K224">
        <v>40716</v>
      </c>
      <c r="L224" s="75">
        <v>1</v>
      </c>
      <c r="M224" s="7">
        <v>42942</v>
      </c>
      <c r="N224" t="s">
        <v>210</v>
      </c>
      <c r="O224" s="65">
        <v>1.75</v>
      </c>
      <c r="R224" s="64"/>
    </row>
    <row r="225" spans="1:18" x14ac:dyDescent="0.35">
      <c r="A225" s="64">
        <v>2</v>
      </c>
      <c r="C225" s="63" t="s">
        <v>863</v>
      </c>
      <c r="D225" s="63">
        <v>43333</v>
      </c>
      <c r="E225" s="64">
        <v>1.4</v>
      </c>
      <c r="H225" t="s">
        <v>845</v>
      </c>
      <c r="I225" t="s">
        <v>946</v>
      </c>
      <c r="J225" s="7" t="s">
        <v>13</v>
      </c>
      <c r="K225">
        <v>40716</v>
      </c>
      <c r="L225" s="75">
        <v>1</v>
      </c>
      <c r="M225" s="7">
        <v>42942</v>
      </c>
      <c r="N225" t="s">
        <v>587</v>
      </c>
      <c r="O225" s="65">
        <v>-1.75</v>
      </c>
      <c r="R225" s="63"/>
    </row>
    <row r="226" spans="1:18" x14ac:dyDescent="0.35">
      <c r="A226" t="s">
        <v>887</v>
      </c>
      <c r="C226" s="63" t="s">
        <v>885</v>
      </c>
      <c r="D226" s="63">
        <v>43336</v>
      </c>
      <c r="E226" s="64">
        <v>2.4</v>
      </c>
      <c r="H226" t="s">
        <v>845</v>
      </c>
      <c r="I226" t="s">
        <v>963</v>
      </c>
      <c r="J226" s="7" t="s">
        <v>13</v>
      </c>
      <c r="K226">
        <v>40716</v>
      </c>
      <c r="L226" s="75">
        <v>1</v>
      </c>
      <c r="M226" s="7">
        <v>42964</v>
      </c>
      <c r="N226" t="s">
        <v>210</v>
      </c>
      <c r="O226" s="65">
        <v>1.26</v>
      </c>
      <c r="R226" s="63"/>
    </row>
    <row r="227" spans="1:18" x14ac:dyDescent="0.35">
      <c r="A227" s="63">
        <v>43189</v>
      </c>
      <c r="C227" s="63" t="s">
        <v>884</v>
      </c>
      <c r="D227" s="63">
        <v>43341</v>
      </c>
      <c r="E227" s="64">
        <v>9.31</v>
      </c>
      <c r="H227" t="s">
        <v>845</v>
      </c>
      <c r="I227" t="s">
        <v>963</v>
      </c>
      <c r="J227" s="7" t="s">
        <v>13</v>
      </c>
      <c r="K227">
        <v>40716</v>
      </c>
      <c r="L227" s="75">
        <v>1</v>
      </c>
      <c r="M227" s="7">
        <v>42964</v>
      </c>
      <c r="N227" t="s">
        <v>587</v>
      </c>
      <c r="O227" s="65">
        <v>-1.26</v>
      </c>
      <c r="R227" s="64"/>
    </row>
    <row r="228" spans="1:18" x14ac:dyDescent="0.35">
      <c r="A228" s="64">
        <v>2.98</v>
      </c>
      <c r="C228" s="63" t="s">
        <v>883</v>
      </c>
      <c r="D228" s="63">
        <v>43347</v>
      </c>
      <c r="E228" s="64">
        <v>1.52</v>
      </c>
      <c r="H228" t="s">
        <v>845</v>
      </c>
      <c r="I228" t="s">
        <v>961</v>
      </c>
      <c r="J228" s="7" t="s">
        <v>13</v>
      </c>
      <c r="K228">
        <v>40716</v>
      </c>
      <c r="L228" s="75">
        <v>1</v>
      </c>
      <c r="M228" s="7">
        <v>42978</v>
      </c>
      <c r="N228" t="s">
        <v>210</v>
      </c>
      <c r="O228" s="65">
        <v>2.16</v>
      </c>
      <c r="R228" s="63"/>
    </row>
    <row r="229" spans="1:18" x14ac:dyDescent="0.35">
      <c r="A229" s="63" t="s">
        <v>888</v>
      </c>
      <c r="C229" s="63" t="s">
        <v>882</v>
      </c>
      <c r="D229" s="63">
        <v>43349</v>
      </c>
      <c r="E229" s="64">
        <v>1.4</v>
      </c>
      <c r="F229" s="64"/>
      <c r="H229" t="s">
        <v>845</v>
      </c>
      <c r="I229" t="s">
        <v>961</v>
      </c>
      <c r="J229" s="7" t="s">
        <v>13</v>
      </c>
      <c r="K229">
        <v>40716</v>
      </c>
      <c r="L229" s="75">
        <v>1</v>
      </c>
      <c r="M229" s="7">
        <v>42978</v>
      </c>
      <c r="N229" t="s">
        <v>587</v>
      </c>
      <c r="O229" s="65">
        <v>-2.16</v>
      </c>
      <c r="R229" s="63"/>
    </row>
    <row r="230" spans="1:18" x14ac:dyDescent="0.35">
      <c r="A230" s="63">
        <v>43187</v>
      </c>
      <c r="C230" s="63" t="s">
        <v>881</v>
      </c>
      <c r="D230" s="63">
        <v>43350</v>
      </c>
      <c r="E230" s="64">
        <v>2</v>
      </c>
      <c r="F230" s="64"/>
      <c r="H230" t="s">
        <v>845</v>
      </c>
      <c r="I230" t="s">
        <v>958</v>
      </c>
      <c r="J230" s="7" t="s">
        <v>13</v>
      </c>
      <c r="K230">
        <v>40716</v>
      </c>
      <c r="L230" s="75">
        <v>1</v>
      </c>
      <c r="M230" s="7">
        <v>42986</v>
      </c>
      <c r="N230" t="s">
        <v>210</v>
      </c>
      <c r="O230" s="65">
        <v>1.4</v>
      </c>
      <c r="R230" s="64"/>
    </row>
    <row r="231" spans="1:18" x14ac:dyDescent="0.35">
      <c r="A231" s="64">
        <v>1</v>
      </c>
      <c r="C231" s="63" t="s">
        <v>864</v>
      </c>
      <c r="D231" s="63">
        <v>43353</v>
      </c>
      <c r="E231" s="64">
        <v>0.1</v>
      </c>
      <c r="F231" s="64"/>
      <c r="H231" t="s">
        <v>845</v>
      </c>
      <c r="I231" t="s">
        <v>958</v>
      </c>
      <c r="J231" s="7" t="s">
        <v>13</v>
      </c>
      <c r="K231">
        <v>40716</v>
      </c>
      <c r="L231" s="75">
        <v>1</v>
      </c>
      <c r="M231" s="7">
        <v>42986</v>
      </c>
      <c r="N231" t="s">
        <v>587</v>
      </c>
      <c r="O231" s="65">
        <v>-1.4</v>
      </c>
      <c r="R231" s="63"/>
    </row>
    <row r="232" spans="1:18" x14ac:dyDescent="0.35">
      <c r="A232" t="s">
        <v>865</v>
      </c>
      <c r="C232" s="63" t="s">
        <v>898</v>
      </c>
      <c r="D232" s="63">
        <v>43355</v>
      </c>
      <c r="E232" s="64">
        <v>688.78</v>
      </c>
      <c r="F232" s="64" t="s">
        <v>899</v>
      </c>
      <c r="H232" t="s">
        <v>845</v>
      </c>
      <c r="I232" t="s">
        <v>944</v>
      </c>
      <c r="J232" s="7" t="s">
        <v>13</v>
      </c>
      <c r="K232">
        <v>40716</v>
      </c>
      <c r="L232" s="75">
        <v>1</v>
      </c>
      <c r="M232" s="7">
        <v>42986</v>
      </c>
      <c r="N232" t="s">
        <v>210</v>
      </c>
      <c r="O232" s="65">
        <v>0.87</v>
      </c>
      <c r="R232" s="63"/>
    </row>
    <row r="233" spans="1:18" x14ac:dyDescent="0.35">
      <c r="A233" s="63">
        <v>43182</v>
      </c>
      <c r="C233" s="63" t="s">
        <v>892</v>
      </c>
      <c r="D233" s="63">
        <v>43355</v>
      </c>
      <c r="E233" s="64">
        <v>667.48</v>
      </c>
      <c r="F233" s="64" t="s">
        <v>900</v>
      </c>
      <c r="H233" t="s">
        <v>845</v>
      </c>
      <c r="I233" t="s">
        <v>944</v>
      </c>
      <c r="J233" s="7" t="s">
        <v>13</v>
      </c>
      <c r="K233">
        <v>40716</v>
      </c>
      <c r="L233" s="75">
        <v>1</v>
      </c>
      <c r="M233" s="7">
        <v>42986</v>
      </c>
      <c r="N233" t="s">
        <v>587</v>
      </c>
      <c r="O233" s="65">
        <v>-0.87</v>
      </c>
      <c r="R233" s="64"/>
    </row>
    <row r="234" spans="1:18" x14ac:dyDescent="0.35">
      <c r="A234" s="64">
        <v>0.87</v>
      </c>
      <c r="C234" s="63" t="s">
        <v>890</v>
      </c>
      <c r="D234" s="63">
        <v>43355</v>
      </c>
      <c r="E234" s="64">
        <v>676.74</v>
      </c>
      <c r="F234" s="64" t="s">
        <v>901</v>
      </c>
      <c r="H234" t="s">
        <v>845</v>
      </c>
      <c r="I234" t="s">
        <v>957</v>
      </c>
      <c r="J234" s="7" t="s">
        <v>13</v>
      </c>
      <c r="K234">
        <v>40716</v>
      </c>
      <c r="L234" s="75">
        <v>1</v>
      </c>
      <c r="M234" s="7">
        <v>42986</v>
      </c>
      <c r="N234" t="s">
        <v>210</v>
      </c>
      <c r="O234" s="65">
        <v>2</v>
      </c>
      <c r="R234" s="63"/>
    </row>
    <row r="235" spans="1:18" x14ac:dyDescent="0.35">
      <c r="A235" s="64" t="s">
        <v>882</v>
      </c>
      <c r="C235" s="63" t="s">
        <v>880</v>
      </c>
      <c r="D235" s="63">
        <v>43361</v>
      </c>
      <c r="E235" s="64">
        <v>5.67</v>
      </c>
      <c r="F235" s="64"/>
      <c r="H235" t="s">
        <v>845</v>
      </c>
      <c r="I235" t="s">
        <v>957</v>
      </c>
      <c r="J235" s="7" t="s">
        <v>13</v>
      </c>
      <c r="K235">
        <v>40716</v>
      </c>
      <c r="L235" s="75">
        <v>1</v>
      </c>
      <c r="M235" s="7">
        <v>42986</v>
      </c>
      <c r="N235" t="s">
        <v>587</v>
      </c>
      <c r="O235" s="65">
        <v>-2</v>
      </c>
      <c r="R235" s="63"/>
    </row>
    <row r="236" spans="1:18" x14ac:dyDescent="0.35">
      <c r="A236" s="63">
        <v>43181</v>
      </c>
      <c r="C236" s="63" t="s">
        <v>867</v>
      </c>
      <c r="D236" s="63">
        <v>43361</v>
      </c>
      <c r="E236" s="64">
        <v>-237.44</v>
      </c>
      <c r="F236" s="64"/>
      <c r="H236" t="s">
        <v>845</v>
      </c>
      <c r="I236" t="s">
        <v>965</v>
      </c>
      <c r="J236" s="7" t="s">
        <v>13</v>
      </c>
      <c r="K236">
        <v>40716</v>
      </c>
      <c r="L236" s="75">
        <v>1</v>
      </c>
      <c r="M236" s="7">
        <v>42993</v>
      </c>
      <c r="N236" t="s">
        <v>210</v>
      </c>
      <c r="O236" s="65">
        <v>0.6</v>
      </c>
      <c r="R236" s="64"/>
    </row>
    <row r="237" spans="1:18" x14ac:dyDescent="0.35">
      <c r="A237" s="64">
        <v>1.4</v>
      </c>
      <c r="C237" s="63" t="s">
        <v>879</v>
      </c>
      <c r="D237" s="63">
        <v>43362</v>
      </c>
      <c r="E237" s="64">
        <v>1.84</v>
      </c>
      <c r="F237" s="64"/>
      <c r="H237" t="s">
        <v>845</v>
      </c>
      <c r="I237" t="s">
        <v>965</v>
      </c>
      <c r="J237" s="7" t="s">
        <v>13</v>
      </c>
      <c r="K237">
        <v>40716</v>
      </c>
      <c r="L237" s="75">
        <v>1</v>
      </c>
      <c r="M237" s="7">
        <v>42993</v>
      </c>
      <c r="N237" t="s">
        <v>587</v>
      </c>
      <c r="O237" s="65">
        <v>-0.6</v>
      </c>
      <c r="R237" s="63"/>
    </row>
    <row r="238" spans="1:18" x14ac:dyDescent="0.35">
      <c r="A238" s="63" t="s">
        <v>879</v>
      </c>
      <c r="C238" s="63" t="s">
        <v>867</v>
      </c>
      <c r="D238" s="63">
        <v>43362</v>
      </c>
      <c r="E238" s="64">
        <v>-93.42</v>
      </c>
      <c r="F238" s="64"/>
      <c r="H238" t="s">
        <v>845</v>
      </c>
      <c r="I238" t="s">
        <v>81</v>
      </c>
      <c r="J238" s="7" t="s">
        <v>13</v>
      </c>
      <c r="K238">
        <v>40716</v>
      </c>
      <c r="L238" s="75">
        <v>1</v>
      </c>
      <c r="M238" s="7">
        <v>42996</v>
      </c>
      <c r="N238" t="s">
        <v>210</v>
      </c>
      <c r="O238" s="65">
        <v>2.5499999999999998</v>
      </c>
      <c r="R238" s="63"/>
    </row>
    <row r="239" spans="1:18" x14ac:dyDescent="0.35">
      <c r="A239" s="63">
        <v>43179</v>
      </c>
      <c r="C239" s="63" t="s">
        <v>878</v>
      </c>
      <c r="D239" s="63">
        <v>43374</v>
      </c>
      <c r="E239" s="64">
        <v>2.4</v>
      </c>
      <c r="F239" s="64"/>
      <c r="H239" t="s">
        <v>845</v>
      </c>
      <c r="I239" t="s">
        <v>81</v>
      </c>
      <c r="J239" s="7" t="s">
        <v>13</v>
      </c>
      <c r="K239">
        <v>40716</v>
      </c>
      <c r="L239" s="75">
        <v>1</v>
      </c>
      <c r="M239" s="7">
        <v>42996</v>
      </c>
      <c r="N239" t="s">
        <v>587</v>
      </c>
      <c r="O239" s="65">
        <v>-2.5499999999999998</v>
      </c>
      <c r="R239" s="64"/>
    </row>
    <row r="240" spans="1:18" x14ac:dyDescent="0.35">
      <c r="A240" s="64">
        <v>1.84</v>
      </c>
      <c r="C240" s="63" t="s">
        <v>875</v>
      </c>
      <c r="D240" s="63">
        <v>43376</v>
      </c>
      <c r="E240" s="64">
        <v>0.8</v>
      </c>
      <c r="F240" s="64"/>
      <c r="H240" t="s">
        <v>845</v>
      </c>
      <c r="I240" t="s">
        <v>949</v>
      </c>
      <c r="J240" s="7" t="s">
        <v>13</v>
      </c>
      <c r="K240">
        <v>40716</v>
      </c>
      <c r="L240" s="75">
        <v>1</v>
      </c>
      <c r="M240" s="7">
        <v>42996</v>
      </c>
      <c r="N240" t="s">
        <v>210</v>
      </c>
      <c r="O240" s="65">
        <v>0.93</v>
      </c>
      <c r="R240" s="63"/>
    </row>
    <row r="241" spans="1:18" x14ac:dyDescent="0.35">
      <c r="A241" s="64" t="s">
        <v>874</v>
      </c>
      <c r="C241" s="63" t="s">
        <v>876</v>
      </c>
      <c r="D241" s="63">
        <v>43376</v>
      </c>
      <c r="E241" s="64">
        <v>5.44</v>
      </c>
      <c r="F241" s="64"/>
      <c r="H241" t="s">
        <v>845</v>
      </c>
      <c r="I241" t="s">
        <v>949</v>
      </c>
      <c r="J241" s="7" t="s">
        <v>13</v>
      </c>
      <c r="K241">
        <v>40716</v>
      </c>
      <c r="L241" s="75">
        <v>1</v>
      </c>
      <c r="M241" s="7">
        <v>42996</v>
      </c>
      <c r="N241" t="s">
        <v>587</v>
      </c>
      <c r="O241" s="65">
        <v>-0.93</v>
      </c>
      <c r="R241" s="63"/>
    </row>
    <row r="242" spans="1:18" x14ac:dyDescent="0.35">
      <c r="A242" s="63">
        <v>43179</v>
      </c>
      <c r="C242" s="63" t="s">
        <v>877</v>
      </c>
      <c r="D242" s="63">
        <v>43376</v>
      </c>
      <c r="E242" s="64">
        <v>2.5099999999999998</v>
      </c>
      <c r="F242" s="64"/>
      <c r="H242" t="s">
        <v>845</v>
      </c>
      <c r="I242" t="s">
        <v>1350</v>
      </c>
      <c r="J242" s="7" t="s">
        <v>13</v>
      </c>
      <c r="K242">
        <v>40716</v>
      </c>
      <c r="L242" s="75">
        <v>1</v>
      </c>
      <c r="M242" s="7">
        <v>43011</v>
      </c>
      <c r="N242" t="s">
        <v>210</v>
      </c>
      <c r="O242" s="65">
        <v>1.21</v>
      </c>
      <c r="R242" s="64"/>
    </row>
    <row r="243" spans="1:18" x14ac:dyDescent="0.35">
      <c r="A243" s="64">
        <v>500</v>
      </c>
      <c r="C243" s="63" t="s">
        <v>873</v>
      </c>
      <c r="D243" s="63">
        <v>43377</v>
      </c>
      <c r="E243" s="64">
        <v>5.67</v>
      </c>
      <c r="F243" s="64"/>
      <c r="H243" t="s">
        <v>845</v>
      </c>
      <c r="I243" t="s">
        <v>1350</v>
      </c>
      <c r="J243" s="7" t="s">
        <v>13</v>
      </c>
      <c r="K243">
        <v>40716</v>
      </c>
      <c r="L243" s="75">
        <v>1</v>
      </c>
      <c r="M243" s="7">
        <v>43011</v>
      </c>
      <c r="N243" t="s">
        <v>587</v>
      </c>
      <c r="O243" s="65">
        <v>-1.21</v>
      </c>
      <c r="R243" s="63"/>
    </row>
    <row r="244" spans="1:18" x14ac:dyDescent="0.35">
      <c r="A244" s="64" t="s">
        <v>880</v>
      </c>
      <c r="C244" s="63" t="s">
        <v>874</v>
      </c>
      <c r="D244" s="63">
        <v>43377</v>
      </c>
      <c r="E244" s="64">
        <v>2000</v>
      </c>
      <c r="F244" s="64"/>
      <c r="H244" t="s">
        <v>845</v>
      </c>
      <c r="I244" t="s">
        <v>953</v>
      </c>
      <c r="J244" s="7" t="s">
        <v>13</v>
      </c>
      <c r="K244">
        <v>40716</v>
      </c>
      <c r="L244" s="75">
        <v>1</v>
      </c>
      <c r="M244" s="7">
        <v>43012</v>
      </c>
      <c r="N244" t="s">
        <v>210</v>
      </c>
      <c r="O244" s="65">
        <v>2.39</v>
      </c>
      <c r="R244" s="63"/>
    </row>
    <row r="245" spans="1:18" x14ac:dyDescent="0.35">
      <c r="A245" s="63">
        <v>43174</v>
      </c>
      <c r="C245" s="63" t="s">
        <v>872</v>
      </c>
      <c r="D245" s="63">
        <v>43381</v>
      </c>
      <c r="E245" s="64">
        <v>0.97</v>
      </c>
      <c r="F245" s="64"/>
      <c r="H245" t="s">
        <v>845</v>
      </c>
      <c r="I245" t="s">
        <v>953</v>
      </c>
      <c r="J245" s="7" t="s">
        <v>13</v>
      </c>
      <c r="K245">
        <v>40716</v>
      </c>
      <c r="L245" s="75">
        <v>1</v>
      </c>
      <c r="M245" s="7">
        <v>43012</v>
      </c>
      <c r="N245" t="s">
        <v>587</v>
      </c>
      <c r="O245" s="65">
        <v>-2.39</v>
      </c>
      <c r="R245" s="64"/>
    </row>
    <row r="246" spans="1:18" x14ac:dyDescent="0.35">
      <c r="A246" s="64">
        <v>5.67</v>
      </c>
      <c r="C246" s="63" t="s">
        <v>864</v>
      </c>
      <c r="D246" s="63">
        <v>43382</v>
      </c>
      <c r="E246" s="64">
        <v>0.31</v>
      </c>
      <c r="F246" s="64"/>
      <c r="H246" t="s">
        <v>845</v>
      </c>
      <c r="I246" t="s">
        <v>949</v>
      </c>
      <c r="J246" s="7" t="s">
        <v>13</v>
      </c>
      <c r="K246">
        <v>40716</v>
      </c>
      <c r="L246" s="75">
        <v>1</v>
      </c>
      <c r="M246" s="7">
        <v>43014</v>
      </c>
      <c r="N246" t="s">
        <v>210</v>
      </c>
      <c r="O246" s="65">
        <v>1</v>
      </c>
      <c r="R246" s="63"/>
    </row>
    <row r="247" spans="1:18" x14ac:dyDescent="0.35">
      <c r="A247" s="64" t="s">
        <v>874</v>
      </c>
      <c r="C247" s="64" t="s">
        <v>871</v>
      </c>
      <c r="D247" s="63">
        <v>43384</v>
      </c>
      <c r="E247" s="64">
        <v>0.9</v>
      </c>
      <c r="F247" s="64"/>
      <c r="H247" t="s">
        <v>845</v>
      </c>
      <c r="I247" t="s">
        <v>949</v>
      </c>
      <c r="J247" s="7" t="s">
        <v>13</v>
      </c>
      <c r="K247">
        <v>40716</v>
      </c>
      <c r="L247" s="75">
        <v>1</v>
      </c>
      <c r="M247" s="7">
        <v>43014</v>
      </c>
      <c r="N247" t="s">
        <v>587</v>
      </c>
      <c r="O247" s="65">
        <v>-1</v>
      </c>
      <c r="R247" s="63"/>
    </row>
    <row r="248" spans="1:18" x14ac:dyDescent="0.35">
      <c r="A248" s="63">
        <v>43174</v>
      </c>
      <c r="C248" s="64" t="s">
        <v>870</v>
      </c>
      <c r="D248" s="63">
        <v>43390</v>
      </c>
      <c r="E248" s="64">
        <v>4.67</v>
      </c>
      <c r="F248" s="64"/>
      <c r="H248" t="s">
        <v>317</v>
      </c>
      <c r="J248" s="7" t="s">
        <v>13</v>
      </c>
      <c r="M248" s="7">
        <v>43021</v>
      </c>
      <c r="N248" t="s">
        <v>101</v>
      </c>
      <c r="O248" s="65">
        <v>339.58</v>
      </c>
      <c r="R248" s="64"/>
    </row>
    <row r="249" spans="1:18" x14ac:dyDescent="0.35">
      <c r="A249" s="64">
        <v>2000</v>
      </c>
      <c r="C249" s="64" t="s">
        <v>869</v>
      </c>
      <c r="D249" s="63">
        <v>43391</v>
      </c>
      <c r="E249" s="64">
        <v>26.22</v>
      </c>
      <c r="F249" s="64"/>
      <c r="H249" t="s">
        <v>317</v>
      </c>
      <c r="J249" s="7" t="s">
        <v>13</v>
      </c>
      <c r="M249" s="7">
        <v>43021</v>
      </c>
      <c r="N249" t="s">
        <v>210</v>
      </c>
      <c r="O249" s="65">
        <v>-339.58</v>
      </c>
      <c r="R249" s="63"/>
    </row>
    <row r="250" spans="1:18" x14ac:dyDescent="0.35">
      <c r="A250" s="64" t="s">
        <v>885</v>
      </c>
      <c r="C250" s="63" t="s">
        <v>890</v>
      </c>
      <c r="D250" s="63">
        <v>43396</v>
      </c>
      <c r="E250" s="64">
        <v>327.08999999999997</v>
      </c>
      <c r="F250" s="64" t="s">
        <v>891</v>
      </c>
      <c r="H250" t="s">
        <v>845</v>
      </c>
      <c r="I250" t="s">
        <v>947</v>
      </c>
      <c r="J250" s="7" t="s">
        <v>13</v>
      </c>
      <c r="K250">
        <v>40716</v>
      </c>
      <c r="L250" s="75">
        <v>1</v>
      </c>
      <c r="M250" s="7">
        <v>43028</v>
      </c>
      <c r="N250" t="s">
        <v>210</v>
      </c>
      <c r="O250" s="65">
        <v>12.81</v>
      </c>
      <c r="R250" s="63"/>
    </row>
    <row r="251" spans="1:18" x14ac:dyDescent="0.35">
      <c r="A251" s="63">
        <v>43168</v>
      </c>
      <c r="C251" s="64" t="s">
        <v>892</v>
      </c>
      <c r="D251" s="63">
        <v>43396</v>
      </c>
      <c r="E251" s="64">
        <v>336.59</v>
      </c>
      <c r="F251" s="64" t="s">
        <v>893</v>
      </c>
      <c r="H251" t="s">
        <v>845</v>
      </c>
      <c r="I251" t="s">
        <v>947</v>
      </c>
      <c r="J251" s="7" t="s">
        <v>13</v>
      </c>
      <c r="K251">
        <v>40716</v>
      </c>
      <c r="L251" s="75">
        <v>1</v>
      </c>
      <c r="M251" s="7">
        <v>43028</v>
      </c>
      <c r="N251" t="s">
        <v>587</v>
      </c>
      <c r="O251" s="65">
        <v>-12.81</v>
      </c>
      <c r="R251" s="64"/>
    </row>
    <row r="252" spans="1:18" x14ac:dyDescent="0.35">
      <c r="A252" s="64">
        <v>0.78</v>
      </c>
      <c r="C252" s="63" t="s">
        <v>894</v>
      </c>
      <c r="D252" s="63">
        <v>43396</v>
      </c>
      <c r="E252" s="64">
        <v>317.8</v>
      </c>
      <c r="F252" s="64" t="s">
        <v>895</v>
      </c>
      <c r="H252" t="s">
        <v>317</v>
      </c>
      <c r="J252" s="7" t="s">
        <v>13</v>
      </c>
      <c r="M252" s="7">
        <v>43034</v>
      </c>
      <c r="N252" t="s">
        <v>101</v>
      </c>
      <c r="O252" s="65">
        <v>12.84</v>
      </c>
      <c r="R252" s="63"/>
    </row>
    <row r="253" spans="1:18" x14ac:dyDescent="0.35">
      <c r="A253" s="64" t="s">
        <v>867</v>
      </c>
      <c r="C253" t="s">
        <v>896</v>
      </c>
      <c r="D253" s="63">
        <v>43396</v>
      </c>
      <c r="E253" s="64">
        <v>1049.1600000000001</v>
      </c>
      <c r="F253" s="64" t="s">
        <v>897</v>
      </c>
      <c r="H253" t="s">
        <v>317</v>
      </c>
      <c r="J253" s="7" t="s">
        <v>13</v>
      </c>
      <c r="M253" s="7">
        <v>43034</v>
      </c>
      <c r="N253" t="s">
        <v>210</v>
      </c>
      <c r="O253" s="65">
        <v>-12.84</v>
      </c>
      <c r="R253" s="63"/>
    </row>
    <row r="254" spans="1:18" x14ac:dyDescent="0.35">
      <c r="A254" s="63">
        <v>43167</v>
      </c>
      <c r="C254" s="63" t="s">
        <v>868</v>
      </c>
      <c r="D254" s="63">
        <v>43398</v>
      </c>
      <c r="E254" s="64">
        <v>1.75</v>
      </c>
      <c r="F254" s="64"/>
      <c r="H254" t="s">
        <v>845</v>
      </c>
      <c r="I254" t="s">
        <v>946</v>
      </c>
      <c r="J254" s="7" t="s">
        <v>13</v>
      </c>
      <c r="K254">
        <v>40716</v>
      </c>
      <c r="L254" s="75">
        <v>1</v>
      </c>
      <c r="M254" s="7">
        <v>43035</v>
      </c>
      <c r="N254" t="s">
        <v>210</v>
      </c>
      <c r="O254" s="65">
        <v>1.75</v>
      </c>
      <c r="R254" s="64"/>
    </row>
    <row r="255" spans="1:18" x14ac:dyDescent="0.35">
      <c r="A255" s="64">
        <v>-4.63</v>
      </c>
      <c r="C255" s="63" t="s">
        <v>867</v>
      </c>
      <c r="D255" s="63">
        <v>43399</v>
      </c>
      <c r="E255" s="64">
        <v>-21.95</v>
      </c>
      <c r="F255" s="64"/>
      <c r="H255" t="s">
        <v>845</v>
      </c>
      <c r="I255" t="s">
        <v>946</v>
      </c>
      <c r="J255" s="7" t="s">
        <v>13</v>
      </c>
      <c r="K255">
        <v>40716</v>
      </c>
      <c r="L255" s="75">
        <v>1</v>
      </c>
      <c r="M255" s="7">
        <v>43035</v>
      </c>
      <c r="N255" t="s">
        <v>587</v>
      </c>
      <c r="O255" s="65">
        <v>-1.75</v>
      </c>
      <c r="R255" s="63"/>
    </row>
    <row r="256" spans="1:18" x14ac:dyDescent="0.35">
      <c r="A256" t="s">
        <v>883</v>
      </c>
      <c r="C256" s="63" t="s">
        <v>866</v>
      </c>
      <c r="D256" s="63">
        <v>43403</v>
      </c>
      <c r="E256" s="64">
        <v>4</v>
      </c>
      <c r="F256" s="64"/>
      <c r="H256" t="s">
        <v>246</v>
      </c>
      <c r="J256" s="7" t="s">
        <v>13</v>
      </c>
      <c r="M256" s="7">
        <v>43041</v>
      </c>
      <c r="N256" t="s">
        <v>210</v>
      </c>
      <c r="O256" s="65">
        <v>2000</v>
      </c>
      <c r="R256" s="63"/>
    </row>
    <row r="257" spans="1:18" x14ac:dyDescent="0.35">
      <c r="A257" s="63">
        <v>43164</v>
      </c>
      <c r="C257" s="63" t="s">
        <v>865</v>
      </c>
      <c r="D257" s="63">
        <v>43408</v>
      </c>
      <c r="E257" s="64">
        <v>0.87</v>
      </c>
      <c r="F257" s="64"/>
      <c r="H257" t="s">
        <v>246</v>
      </c>
      <c r="J257" s="7" t="s">
        <v>13</v>
      </c>
      <c r="M257" s="7">
        <v>43041</v>
      </c>
      <c r="N257" t="s">
        <v>101</v>
      </c>
      <c r="O257" s="65">
        <v>-2000</v>
      </c>
      <c r="R257" s="64"/>
    </row>
    <row r="258" spans="1:18" x14ac:dyDescent="0.35">
      <c r="A258" s="64">
        <v>1.52</v>
      </c>
      <c r="C258" s="63" t="s">
        <v>864</v>
      </c>
      <c r="D258" s="63">
        <v>43409</v>
      </c>
      <c r="E258" s="64">
        <v>0.1</v>
      </c>
      <c r="F258" s="64"/>
      <c r="H258" t="s">
        <v>317</v>
      </c>
      <c r="J258" s="7" t="s">
        <v>13</v>
      </c>
      <c r="M258" s="7">
        <v>43041</v>
      </c>
      <c r="N258" t="s">
        <v>101</v>
      </c>
      <c r="O258" s="65">
        <v>1.75</v>
      </c>
      <c r="R258" s="63"/>
    </row>
    <row r="259" spans="1:18" x14ac:dyDescent="0.35">
      <c r="A259" s="64" t="s">
        <v>902</v>
      </c>
      <c r="C259" s="63" t="s">
        <v>864</v>
      </c>
      <c r="D259" s="63">
        <v>43411</v>
      </c>
      <c r="E259" s="64">
        <v>0.1</v>
      </c>
      <c r="F259" s="64"/>
      <c r="H259" t="s">
        <v>317</v>
      </c>
      <c r="J259" s="7" t="s">
        <v>13</v>
      </c>
      <c r="M259" s="7">
        <v>43041</v>
      </c>
      <c r="N259" t="s">
        <v>210</v>
      </c>
      <c r="O259" s="65">
        <v>-1.75</v>
      </c>
      <c r="R259" s="64"/>
    </row>
    <row r="260" spans="1:18" x14ac:dyDescent="0.35">
      <c r="A260" s="63">
        <v>43158</v>
      </c>
      <c r="C260" s="63"/>
      <c r="D260" s="63"/>
      <c r="E260" s="64"/>
      <c r="F260" s="64"/>
      <c r="H260" t="s">
        <v>845</v>
      </c>
      <c r="I260" t="s">
        <v>963</v>
      </c>
      <c r="J260" s="7" t="s">
        <v>13</v>
      </c>
      <c r="K260">
        <v>40716</v>
      </c>
      <c r="L260" s="75">
        <v>1</v>
      </c>
      <c r="M260" s="7">
        <v>43055</v>
      </c>
      <c r="N260" t="s">
        <v>210</v>
      </c>
      <c r="O260" s="65">
        <v>1.26</v>
      </c>
      <c r="R260" s="63"/>
    </row>
    <row r="261" spans="1:18" x14ac:dyDescent="0.35">
      <c r="A261" s="64">
        <v>20.88</v>
      </c>
      <c r="H261" t="s">
        <v>845</v>
      </c>
      <c r="I261" t="s">
        <v>963</v>
      </c>
      <c r="J261" s="7" t="s">
        <v>13</v>
      </c>
      <c r="K261">
        <v>40716</v>
      </c>
      <c r="L261" s="75">
        <v>1</v>
      </c>
      <c r="M261" s="7">
        <v>43055</v>
      </c>
      <c r="N261" t="s">
        <v>587</v>
      </c>
      <c r="O261" s="65">
        <v>-1.26</v>
      </c>
      <c r="R261" s="64"/>
    </row>
    <row r="262" spans="1:18" x14ac:dyDescent="0.35">
      <c r="A262" s="64" t="s">
        <v>903</v>
      </c>
      <c r="H262" t="s">
        <v>845</v>
      </c>
      <c r="I262" t="s">
        <v>961</v>
      </c>
      <c r="J262" s="7" t="s">
        <v>13</v>
      </c>
      <c r="K262">
        <v>40716</v>
      </c>
      <c r="L262" s="75">
        <v>1</v>
      </c>
      <c r="M262" s="7">
        <v>43063</v>
      </c>
      <c r="N262" t="s">
        <v>210</v>
      </c>
      <c r="O262" s="65">
        <v>1.62</v>
      </c>
      <c r="R262" s="63"/>
    </row>
    <row r="263" spans="1:18" x14ac:dyDescent="0.35">
      <c r="A263" s="64" t="s">
        <v>904</v>
      </c>
      <c r="H263" t="s">
        <v>845</v>
      </c>
      <c r="I263" t="s">
        <v>961</v>
      </c>
      <c r="J263" s="7" t="s">
        <v>13</v>
      </c>
      <c r="K263">
        <v>40716</v>
      </c>
      <c r="L263" s="75">
        <v>1</v>
      </c>
      <c r="M263" s="7">
        <v>43063</v>
      </c>
      <c r="N263" t="s">
        <v>587</v>
      </c>
      <c r="O263" s="65">
        <v>-1.62</v>
      </c>
      <c r="R263" s="64"/>
    </row>
    <row r="264" spans="1:18" x14ac:dyDescent="0.35">
      <c r="A264" s="63">
        <v>43158</v>
      </c>
      <c r="H264" t="s">
        <v>848</v>
      </c>
      <c r="I264" t="s">
        <v>980</v>
      </c>
      <c r="J264" s="7" t="s">
        <v>13</v>
      </c>
      <c r="K264">
        <v>112417</v>
      </c>
      <c r="L264" s="75">
        <v>8</v>
      </c>
      <c r="M264" s="7">
        <v>43063</v>
      </c>
      <c r="N264" t="str">
        <f>I264&amp;" - Investment Asset - Rh - "&amp;K264</f>
        <v>Bioverativ - Investment Asset - Rh - 112417</v>
      </c>
      <c r="O264" s="65">
        <v>404.56</v>
      </c>
      <c r="R264" s="63"/>
    </row>
    <row r="265" spans="1:18" x14ac:dyDescent="0.35">
      <c r="A265" s="64">
        <v>371</v>
      </c>
      <c r="H265" t="s">
        <v>848</v>
      </c>
      <c r="I265" t="s">
        <v>980</v>
      </c>
      <c r="J265" s="7" t="s">
        <v>13</v>
      </c>
      <c r="K265">
        <v>112417</v>
      </c>
      <c r="L265" s="75">
        <v>8</v>
      </c>
      <c r="M265" s="7">
        <v>43063</v>
      </c>
      <c r="N265" t="s">
        <v>210</v>
      </c>
      <c r="O265" s="65">
        <v>-404.56</v>
      </c>
      <c r="R265" s="64"/>
    </row>
    <row r="266" spans="1:18" x14ac:dyDescent="0.35">
      <c r="A266" s="64" t="s">
        <v>905</v>
      </c>
      <c r="H266" t="s">
        <v>848</v>
      </c>
      <c r="I266" t="s">
        <v>981</v>
      </c>
      <c r="J266" s="7" t="s">
        <v>13</v>
      </c>
      <c r="K266">
        <v>112417</v>
      </c>
      <c r="L266" s="75">
        <v>8</v>
      </c>
      <c r="M266" s="7">
        <v>43063</v>
      </c>
      <c r="N266" t="str">
        <f>I266&amp;" - Investment Asset - Rh - "&amp;K266</f>
        <v>AMC Networks - Investment Asset - Rh - 112417</v>
      </c>
      <c r="O266" s="65">
        <v>399.35</v>
      </c>
      <c r="R266" s="63"/>
    </row>
    <row r="267" spans="1:18" x14ac:dyDescent="0.35">
      <c r="A267" s="64" t="s">
        <v>906</v>
      </c>
      <c r="H267" t="s">
        <v>848</v>
      </c>
      <c r="I267" t="s">
        <v>981</v>
      </c>
      <c r="J267" s="7" t="s">
        <v>13</v>
      </c>
      <c r="K267">
        <v>112417</v>
      </c>
      <c r="L267" s="75">
        <v>8</v>
      </c>
      <c r="M267" s="7">
        <v>43063</v>
      </c>
      <c r="N267" t="s">
        <v>210</v>
      </c>
      <c r="O267" s="65">
        <v>-399.35</v>
      </c>
      <c r="R267" s="64"/>
    </row>
    <row r="268" spans="1:18" x14ac:dyDescent="0.35">
      <c r="A268" s="63">
        <v>43158</v>
      </c>
      <c r="H268" t="s">
        <v>848</v>
      </c>
      <c r="I268" t="s">
        <v>956</v>
      </c>
      <c r="J268" s="7" t="s">
        <v>13</v>
      </c>
      <c r="K268">
        <v>112717</v>
      </c>
      <c r="L268" s="75">
        <v>27</v>
      </c>
      <c r="M268" s="7">
        <v>43066</v>
      </c>
      <c r="N268" t="str">
        <f>I268&amp;" - Investment Asset - Rh - "&amp;K268</f>
        <v>Interpublic Group - Investment Asset - Rh - 112717</v>
      </c>
      <c r="O268" s="65">
        <v>506.25</v>
      </c>
      <c r="R268" s="63"/>
    </row>
    <row r="269" spans="1:18" x14ac:dyDescent="0.35">
      <c r="A269" s="64">
        <v>406.33</v>
      </c>
      <c r="H269" t="s">
        <v>848</v>
      </c>
      <c r="I269" t="s">
        <v>956</v>
      </c>
      <c r="J269" s="7" t="s">
        <v>13</v>
      </c>
      <c r="K269">
        <v>112717</v>
      </c>
      <c r="L269" s="75">
        <v>27</v>
      </c>
      <c r="M269" s="7">
        <v>43066</v>
      </c>
      <c r="N269" t="s">
        <v>210</v>
      </c>
      <c r="O269" s="65">
        <v>-506.25</v>
      </c>
      <c r="R269" s="64"/>
    </row>
    <row r="270" spans="1:18" x14ac:dyDescent="0.35">
      <c r="A270" s="64" t="s">
        <v>907</v>
      </c>
      <c r="H270" t="s">
        <v>848</v>
      </c>
      <c r="I270" t="s">
        <v>948</v>
      </c>
      <c r="J270" s="7" t="s">
        <v>13</v>
      </c>
      <c r="K270">
        <v>112717</v>
      </c>
      <c r="L270" s="75">
        <v>15</v>
      </c>
      <c r="M270" s="7">
        <v>43066</v>
      </c>
      <c r="N270" t="str">
        <f>I270&amp;" - Investment Asset - Rh - "&amp;K270</f>
        <v>World Fuel Services - Investment Asset - Rh - 112717</v>
      </c>
      <c r="O270" s="65">
        <v>414.75</v>
      </c>
      <c r="R270" s="63"/>
    </row>
    <row r="271" spans="1:18" x14ac:dyDescent="0.35">
      <c r="A271" s="64" t="s">
        <v>902</v>
      </c>
      <c r="H271" t="s">
        <v>848</v>
      </c>
      <c r="I271" t="s">
        <v>948</v>
      </c>
      <c r="J271" s="7" t="s">
        <v>13</v>
      </c>
      <c r="K271">
        <v>112717</v>
      </c>
      <c r="L271" s="75">
        <v>15</v>
      </c>
      <c r="M271" s="7">
        <v>43066</v>
      </c>
      <c r="N271" t="s">
        <v>210</v>
      </c>
      <c r="O271" s="65">
        <v>-414.75</v>
      </c>
      <c r="R271" s="64"/>
    </row>
    <row r="272" spans="1:18" x14ac:dyDescent="0.35">
      <c r="A272" s="63">
        <v>43158</v>
      </c>
      <c r="H272" t="s">
        <v>848</v>
      </c>
      <c r="I272" t="s">
        <v>950</v>
      </c>
      <c r="J272" s="7" t="s">
        <v>13</v>
      </c>
      <c r="K272">
        <v>112717</v>
      </c>
      <c r="L272" s="75">
        <v>9</v>
      </c>
      <c r="M272" s="7">
        <v>43066</v>
      </c>
      <c r="N272" t="str">
        <f>I272&amp;" - Investment Asset - Rh - "&amp;K272</f>
        <v>Dine Brands - Investment Asset - Rh - 112717</v>
      </c>
      <c r="O272" s="65">
        <v>388.26</v>
      </c>
      <c r="R272" s="63"/>
    </row>
    <row r="273" spans="1:18" x14ac:dyDescent="0.35">
      <c r="A273" s="64">
        <v>398.92</v>
      </c>
      <c r="H273" t="s">
        <v>848</v>
      </c>
      <c r="I273" t="s">
        <v>950</v>
      </c>
      <c r="J273" s="7" t="s">
        <v>13</v>
      </c>
      <c r="K273">
        <v>112717</v>
      </c>
      <c r="L273" s="75">
        <v>9</v>
      </c>
      <c r="M273" s="7">
        <v>43066</v>
      </c>
      <c r="N273" t="s">
        <v>210</v>
      </c>
      <c r="O273" s="65">
        <v>-388.26</v>
      </c>
      <c r="R273" s="64"/>
    </row>
    <row r="274" spans="1:18" x14ac:dyDescent="0.35">
      <c r="A274" s="64" t="s">
        <v>908</v>
      </c>
      <c r="H274" t="s">
        <v>317</v>
      </c>
      <c r="J274" s="7" t="s">
        <v>13</v>
      </c>
      <c r="M274" s="7">
        <v>43069</v>
      </c>
      <c r="N274" t="s">
        <v>101</v>
      </c>
      <c r="O274" s="65">
        <v>170.21</v>
      </c>
      <c r="R274" s="63"/>
    </row>
    <row r="275" spans="1:18" x14ac:dyDescent="0.35">
      <c r="A275" s="64" t="s">
        <v>909</v>
      </c>
      <c r="H275" t="s">
        <v>317</v>
      </c>
      <c r="J275" s="7" t="s">
        <v>13</v>
      </c>
      <c r="M275" s="7">
        <v>43069</v>
      </c>
      <c r="N275" t="s">
        <v>210</v>
      </c>
      <c r="O275" s="65">
        <v>-170.21</v>
      </c>
      <c r="R275" s="64"/>
    </row>
    <row r="276" spans="1:18" x14ac:dyDescent="0.35">
      <c r="A276" s="63">
        <v>43158</v>
      </c>
      <c r="H276" t="s">
        <v>845</v>
      </c>
      <c r="I276" t="s">
        <v>964</v>
      </c>
      <c r="J276" s="7" t="s">
        <v>13</v>
      </c>
      <c r="K276">
        <v>40716</v>
      </c>
      <c r="L276" s="75">
        <v>1</v>
      </c>
      <c r="M276" s="7">
        <v>43074</v>
      </c>
      <c r="N276" t="s">
        <v>210</v>
      </c>
      <c r="O276" s="65">
        <v>1</v>
      </c>
      <c r="R276" s="63"/>
    </row>
    <row r="277" spans="1:18" x14ac:dyDescent="0.35">
      <c r="A277" s="64">
        <v>395.82</v>
      </c>
      <c r="H277" t="s">
        <v>845</v>
      </c>
      <c r="I277" t="s">
        <v>964</v>
      </c>
      <c r="J277" s="7" t="s">
        <v>13</v>
      </c>
      <c r="K277">
        <v>40716</v>
      </c>
      <c r="L277" s="75">
        <v>1</v>
      </c>
      <c r="M277" s="7">
        <v>43074</v>
      </c>
      <c r="N277" t="s">
        <v>587</v>
      </c>
      <c r="O277" s="65">
        <v>-1</v>
      </c>
      <c r="R277" s="64"/>
    </row>
    <row r="278" spans="1:18" x14ac:dyDescent="0.35">
      <c r="A278" s="64" t="s">
        <v>910</v>
      </c>
      <c r="H278" t="s">
        <v>845</v>
      </c>
      <c r="I278" t="s">
        <v>957</v>
      </c>
      <c r="J278" s="7" t="s">
        <v>13</v>
      </c>
      <c r="K278">
        <v>40716</v>
      </c>
      <c r="L278" s="75">
        <v>1</v>
      </c>
      <c r="M278" s="7">
        <v>43077</v>
      </c>
      <c r="N278" t="s">
        <v>210</v>
      </c>
      <c r="O278" s="65">
        <v>2</v>
      </c>
      <c r="R278" s="63"/>
    </row>
    <row r="279" spans="1:18" x14ac:dyDescent="0.35">
      <c r="A279" s="64" t="s">
        <v>911</v>
      </c>
      <c r="H279" t="s">
        <v>845</v>
      </c>
      <c r="I279" t="s">
        <v>957</v>
      </c>
      <c r="J279" s="7" t="s">
        <v>13</v>
      </c>
      <c r="K279">
        <v>40716</v>
      </c>
      <c r="L279" s="75">
        <v>1</v>
      </c>
      <c r="M279" s="7">
        <v>43077</v>
      </c>
      <c r="N279" t="s">
        <v>587</v>
      </c>
      <c r="O279" s="65">
        <v>-2</v>
      </c>
      <c r="R279" s="64"/>
    </row>
    <row r="280" spans="1:18" x14ac:dyDescent="0.35">
      <c r="A280" s="63">
        <v>43158</v>
      </c>
      <c r="H280" t="s">
        <v>845</v>
      </c>
      <c r="I280" t="s">
        <v>958</v>
      </c>
      <c r="J280" s="7" t="s">
        <v>13</v>
      </c>
      <c r="K280">
        <v>40716</v>
      </c>
      <c r="L280" s="75">
        <v>1</v>
      </c>
      <c r="M280" s="7">
        <v>43082</v>
      </c>
      <c r="N280" t="s">
        <v>210</v>
      </c>
      <c r="O280" s="65">
        <v>1.4</v>
      </c>
      <c r="R280" s="63"/>
    </row>
    <row r="281" spans="1:18" x14ac:dyDescent="0.35">
      <c r="A281" s="64">
        <v>403.68</v>
      </c>
      <c r="H281" t="s">
        <v>845</v>
      </c>
      <c r="I281" t="s">
        <v>958</v>
      </c>
      <c r="J281" s="7" t="s">
        <v>13</v>
      </c>
      <c r="K281">
        <v>40716</v>
      </c>
      <c r="L281" s="75">
        <v>1</v>
      </c>
      <c r="M281" s="7">
        <v>43082</v>
      </c>
      <c r="N281" t="s">
        <v>587</v>
      </c>
      <c r="O281" s="65">
        <v>-1.4</v>
      </c>
      <c r="R281" s="64"/>
    </row>
    <row r="282" spans="1:18" x14ac:dyDescent="0.35">
      <c r="A282" s="64" t="s">
        <v>912</v>
      </c>
      <c r="H282" t="s">
        <v>845</v>
      </c>
      <c r="I282" t="s">
        <v>965</v>
      </c>
      <c r="J282" s="7" t="s">
        <v>13</v>
      </c>
      <c r="K282">
        <v>40716</v>
      </c>
      <c r="L282" s="75">
        <v>1</v>
      </c>
      <c r="M282" s="7">
        <v>43084</v>
      </c>
      <c r="N282" t="s">
        <v>210</v>
      </c>
      <c r="O282" s="65">
        <v>0.6</v>
      </c>
      <c r="R282" s="63"/>
    </row>
    <row r="283" spans="1:18" x14ac:dyDescent="0.35">
      <c r="A283" s="63" t="s">
        <v>874</v>
      </c>
      <c r="H283" t="s">
        <v>845</v>
      </c>
      <c r="I283" t="s">
        <v>965</v>
      </c>
      <c r="J283" s="7" t="s">
        <v>13</v>
      </c>
      <c r="K283">
        <v>40716</v>
      </c>
      <c r="L283" s="75">
        <v>1</v>
      </c>
      <c r="M283" s="7">
        <v>43084</v>
      </c>
      <c r="N283" t="s">
        <v>587</v>
      </c>
      <c r="O283" s="65">
        <v>-0.6</v>
      </c>
      <c r="R283" s="63"/>
    </row>
    <row r="284" spans="1:18" x14ac:dyDescent="0.35">
      <c r="A284" s="63">
        <v>43153</v>
      </c>
      <c r="H284" t="s">
        <v>845</v>
      </c>
      <c r="I284" t="s">
        <v>956</v>
      </c>
      <c r="J284" s="7" t="s">
        <v>13</v>
      </c>
      <c r="K284">
        <v>112717</v>
      </c>
      <c r="L284" s="75">
        <v>1</v>
      </c>
      <c r="M284" s="7">
        <v>43084</v>
      </c>
      <c r="N284" t="s">
        <v>210</v>
      </c>
      <c r="O284" s="65">
        <v>4.8600000000000003</v>
      </c>
      <c r="R284" s="64"/>
    </row>
    <row r="285" spans="1:18" x14ac:dyDescent="0.35">
      <c r="A285" s="64">
        <v>2000</v>
      </c>
      <c r="H285" t="s">
        <v>845</v>
      </c>
      <c r="I285" t="s">
        <v>956</v>
      </c>
      <c r="J285" s="7" t="s">
        <v>13</v>
      </c>
      <c r="K285">
        <v>112717</v>
      </c>
      <c r="L285" s="75">
        <v>1</v>
      </c>
      <c r="M285" s="7">
        <v>43084</v>
      </c>
      <c r="N285" t="s">
        <v>587</v>
      </c>
      <c r="O285" s="65">
        <v>-4.8600000000000003</v>
      </c>
      <c r="R285" s="63"/>
    </row>
    <row r="286" spans="1:18" x14ac:dyDescent="0.35">
      <c r="A286" t="s">
        <v>867</v>
      </c>
      <c r="H286" t="s">
        <v>845</v>
      </c>
      <c r="I286" t="s">
        <v>944</v>
      </c>
      <c r="J286" s="7" t="s">
        <v>13</v>
      </c>
      <c r="K286">
        <v>40716</v>
      </c>
      <c r="L286" s="75">
        <v>1</v>
      </c>
      <c r="M286" s="7">
        <v>43087</v>
      </c>
      <c r="N286" t="s">
        <v>210</v>
      </c>
      <c r="O286" s="65">
        <v>0.87</v>
      </c>
      <c r="R286" s="63"/>
    </row>
    <row r="287" spans="1:18" x14ac:dyDescent="0.35">
      <c r="A287" s="63">
        <v>43152</v>
      </c>
      <c r="H287" t="s">
        <v>845</v>
      </c>
      <c r="I287" t="s">
        <v>944</v>
      </c>
      <c r="J287" s="7" t="s">
        <v>13</v>
      </c>
      <c r="K287">
        <v>40716</v>
      </c>
      <c r="L287" s="75">
        <v>1</v>
      </c>
      <c r="M287" s="7">
        <v>43087</v>
      </c>
      <c r="N287" t="s">
        <v>587</v>
      </c>
      <c r="O287" s="65">
        <v>-0.87</v>
      </c>
      <c r="R287" s="64"/>
    </row>
    <row r="288" spans="1:18" x14ac:dyDescent="0.35">
      <c r="A288" s="64">
        <v>-304.39999999999998</v>
      </c>
      <c r="H288" t="s">
        <v>845</v>
      </c>
      <c r="I288" t="s">
        <v>81</v>
      </c>
      <c r="J288" s="7" t="s">
        <v>13</v>
      </c>
      <c r="K288">
        <v>40716</v>
      </c>
      <c r="L288" s="75">
        <v>1</v>
      </c>
      <c r="M288" s="7">
        <v>43088</v>
      </c>
      <c r="N288" t="s">
        <v>210</v>
      </c>
      <c r="O288" s="65">
        <v>2.5499999999999998</v>
      </c>
      <c r="R288" s="63"/>
    </row>
    <row r="289" spans="1:18" x14ac:dyDescent="0.35">
      <c r="A289" t="s">
        <v>886</v>
      </c>
      <c r="H289" t="s">
        <v>845</v>
      </c>
      <c r="I289" t="s">
        <v>81</v>
      </c>
      <c r="J289" s="7" t="s">
        <v>13</v>
      </c>
      <c r="K289">
        <v>40716</v>
      </c>
      <c r="L289" s="75">
        <v>1</v>
      </c>
      <c r="M289" s="7">
        <v>43088</v>
      </c>
      <c r="N289" t="s">
        <v>587</v>
      </c>
      <c r="O289" s="65">
        <v>-2.5499999999999998</v>
      </c>
      <c r="R289" s="63"/>
    </row>
    <row r="290" spans="1:18" x14ac:dyDescent="0.35">
      <c r="A290" s="63">
        <v>43146</v>
      </c>
      <c r="H290" t="s">
        <v>246</v>
      </c>
      <c r="J290" s="7" t="s">
        <v>13</v>
      </c>
      <c r="M290" s="7">
        <v>43098</v>
      </c>
      <c r="N290" t="s">
        <v>210</v>
      </c>
      <c r="O290" s="65">
        <v>2000</v>
      </c>
      <c r="R290" s="64"/>
    </row>
    <row r="291" spans="1:18" x14ac:dyDescent="0.35">
      <c r="A291" s="64">
        <v>1.26</v>
      </c>
      <c r="H291" t="s">
        <v>246</v>
      </c>
      <c r="J291" s="7" t="s">
        <v>13</v>
      </c>
      <c r="M291" s="7">
        <v>43098</v>
      </c>
      <c r="N291" t="s">
        <v>101</v>
      </c>
      <c r="O291" s="65">
        <v>-2000</v>
      </c>
      <c r="R291" s="63"/>
    </row>
    <row r="292" spans="1:18" x14ac:dyDescent="0.35">
      <c r="A292" s="64" t="s">
        <v>913</v>
      </c>
      <c r="H292" t="s">
        <v>845</v>
      </c>
      <c r="I292" t="s">
        <v>953</v>
      </c>
      <c r="J292" s="7" t="s">
        <v>13</v>
      </c>
      <c r="K292">
        <v>40716</v>
      </c>
      <c r="L292" s="75">
        <v>1</v>
      </c>
      <c r="M292" s="7">
        <v>43103</v>
      </c>
      <c r="N292" t="s">
        <v>210</v>
      </c>
      <c r="O292" s="65">
        <v>2.5099999999999998</v>
      </c>
      <c r="R292" s="64"/>
    </row>
    <row r="293" spans="1:18" x14ac:dyDescent="0.35">
      <c r="A293" s="63">
        <v>43146</v>
      </c>
      <c r="H293" t="s">
        <v>845</v>
      </c>
      <c r="I293" t="s">
        <v>953</v>
      </c>
      <c r="J293" s="7" t="s">
        <v>13</v>
      </c>
      <c r="K293">
        <v>40716</v>
      </c>
      <c r="L293" s="75">
        <v>1</v>
      </c>
      <c r="M293" s="7">
        <v>43103</v>
      </c>
      <c r="N293" t="s">
        <v>587</v>
      </c>
      <c r="O293" s="65">
        <v>-2.5099999999999998</v>
      </c>
      <c r="R293" s="63"/>
    </row>
    <row r="294" spans="1:18" x14ac:dyDescent="0.35">
      <c r="A294" s="64">
        <v>405.72</v>
      </c>
      <c r="H294" t="s">
        <v>848</v>
      </c>
      <c r="I294" t="s">
        <v>977</v>
      </c>
      <c r="J294" s="7" t="s">
        <v>13</v>
      </c>
      <c r="K294">
        <v>10418</v>
      </c>
      <c r="L294" s="75">
        <v>206</v>
      </c>
      <c r="M294" s="7">
        <v>43104</v>
      </c>
      <c r="N294" t="str">
        <f>I294&amp;" - Investment Asset - Rh - "&amp;K294</f>
        <v>Sequential Brands - Investment Asset - Rh - 10418</v>
      </c>
      <c r="O294" s="65">
        <v>400.69</v>
      </c>
      <c r="R294" s="64"/>
    </row>
    <row r="295" spans="1:18" x14ac:dyDescent="0.35">
      <c r="A295" s="64" t="s">
        <v>914</v>
      </c>
      <c r="H295" t="s">
        <v>848</v>
      </c>
      <c r="I295" t="s">
        <v>977</v>
      </c>
      <c r="J295" s="7" t="s">
        <v>13</v>
      </c>
      <c r="K295">
        <v>10418</v>
      </c>
      <c r="L295" s="75">
        <v>206</v>
      </c>
      <c r="M295" s="7">
        <v>43104</v>
      </c>
      <c r="N295" t="s">
        <v>210</v>
      </c>
      <c r="O295" s="65">
        <v>-400.69</v>
      </c>
      <c r="R295" s="63"/>
    </row>
    <row r="296" spans="1:18" x14ac:dyDescent="0.35">
      <c r="A296" s="64" t="s">
        <v>915</v>
      </c>
      <c r="H296" t="s">
        <v>848</v>
      </c>
      <c r="I296" t="s">
        <v>978</v>
      </c>
      <c r="J296" s="7" t="s">
        <v>13</v>
      </c>
      <c r="K296">
        <v>10418</v>
      </c>
      <c r="L296" s="75">
        <v>7</v>
      </c>
      <c r="M296" s="7">
        <v>43104</v>
      </c>
      <c r="N296" t="str">
        <f>I296&amp;" - Investment Asset - Rh - "&amp;K296</f>
        <v>Eagle Pharmaceuticals - Investment Asset - Rh - 10418</v>
      </c>
      <c r="O296" s="65">
        <v>410.83</v>
      </c>
      <c r="R296" s="64"/>
    </row>
    <row r="297" spans="1:18" x14ac:dyDescent="0.35">
      <c r="A297" s="63">
        <v>43146</v>
      </c>
      <c r="H297" t="s">
        <v>848</v>
      </c>
      <c r="I297" t="s">
        <v>978</v>
      </c>
      <c r="J297" s="7" t="s">
        <v>13</v>
      </c>
      <c r="K297">
        <v>10418</v>
      </c>
      <c r="L297" s="75">
        <v>7</v>
      </c>
      <c r="M297" s="7">
        <v>43104</v>
      </c>
      <c r="N297" t="s">
        <v>210</v>
      </c>
      <c r="O297" s="65">
        <v>-410.83</v>
      </c>
      <c r="R297" s="63"/>
    </row>
    <row r="298" spans="1:18" x14ac:dyDescent="0.35">
      <c r="A298" s="64">
        <v>415.35</v>
      </c>
      <c r="H298" t="s">
        <v>848</v>
      </c>
      <c r="I298" t="s">
        <v>955</v>
      </c>
      <c r="J298" s="7" t="s">
        <v>13</v>
      </c>
      <c r="K298">
        <v>10418</v>
      </c>
      <c r="L298" s="75">
        <v>23</v>
      </c>
      <c r="M298" s="7">
        <v>43104</v>
      </c>
      <c r="N298" t="str">
        <f>I298&amp;" - Investment Asset - Rh - "&amp;K298</f>
        <v>NIC - Investment Asset - Rh - 10418</v>
      </c>
      <c r="O298" s="65">
        <v>392.04</v>
      </c>
      <c r="R298" s="64"/>
    </row>
    <row r="299" spans="1:18" x14ac:dyDescent="0.35">
      <c r="A299" s="64" t="s">
        <v>916</v>
      </c>
      <c r="H299" t="s">
        <v>848</v>
      </c>
      <c r="I299" t="s">
        <v>955</v>
      </c>
      <c r="J299" s="7" t="s">
        <v>13</v>
      </c>
      <c r="K299">
        <v>10418</v>
      </c>
      <c r="L299" s="75">
        <v>23</v>
      </c>
      <c r="M299" s="7">
        <v>43104</v>
      </c>
      <c r="N299" t="s">
        <v>210</v>
      </c>
      <c r="O299" s="65">
        <v>-392.04</v>
      </c>
      <c r="R299" s="63"/>
    </row>
    <row r="300" spans="1:18" x14ac:dyDescent="0.35">
      <c r="A300" s="64" t="s">
        <v>917</v>
      </c>
      <c r="H300" t="s">
        <v>848</v>
      </c>
      <c r="I300" t="s">
        <v>979</v>
      </c>
      <c r="J300" s="7" t="s">
        <v>13</v>
      </c>
      <c r="K300">
        <v>10418</v>
      </c>
      <c r="L300" s="75">
        <v>205</v>
      </c>
      <c r="M300" s="7">
        <v>43104</v>
      </c>
      <c r="N300" t="str">
        <f>I300&amp;" - Investment Asset - Rh - "&amp;K300</f>
        <v>DHI - Investment Asset - Rh - 10418</v>
      </c>
      <c r="O300" s="65">
        <v>409.8</v>
      </c>
      <c r="R300" s="64"/>
    </row>
    <row r="301" spans="1:18" x14ac:dyDescent="0.35">
      <c r="A301" s="63">
        <v>43146</v>
      </c>
      <c r="H301" t="s">
        <v>848</v>
      </c>
      <c r="I301" t="s">
        <v>979</v>
      </c>
      <c r="J301" s="7" t="s">
        <v>13</v>
      </c>
      <c r="K301">
        <v>10418</v>
      </c>
      <c r="L301" s="75">
        <v>205</v>
      </c>
      <c r="M301" s="7">
        <v>43104</v>
      </c>
      <c r="N301" t="s">
        <v>210</v>
      </c>
      <c r="O301" s="65">
        <v>-409.8</v>
      </c>
      <c r="R301" s="63"/>
    </row>
    <row r="302" spans="1:18" x14ac:dyDescent="0.35">
      <c r="A302" s="64">
        <v>406.47</v>
      </c>
      <c r="H302" t="s">
        <v>845</v>
      </c>
      <c r="I302" t="s">
        <v>948</v>
      </c>
      <c r="J302" s="7" t="s">
        <v>13</v>
      </c>
      <c r="K302">
        <v>112717</v>
      </c>
      <c r="L302" s="75">
        <v>1</v>
      </c>
      <c r="M302" s="7">
        <v>43105</v>
      </c>
      <c r="N302" t="s">
        <v>210</v>
      </c>
      <c r="O302" s="65">
        <v>0.9</v>
      </c>
      <c r="R302" s="64"/>
    </row>
    <row r="303" spans="1:18" x14ac:dyDescent="0.35">
      <c r="A303" s="64" t="s">
        <v>918</v>
      </c>
      <c r="H303" t="s">
        <v>845</v>
      </c>
      <c r="I303" t="s">
        <v>948</v>
      </c>
      <c r="J303" s="7" t="s">
        <v>13</v>
      </c>
      <c r="K303">
        <v>112717</v>
      </c>
      <c r="L303" s="75">
        <v>1</v>
      </c>
      <c r="M303" s="7">
        <v>43105</v>
      </c>
      <c r="N303" t="s">
        <v>587</v>
      </c>
      <c r="O303" s="65">
        <v>-0.9</v>
      </c>
      <c r="R303" s="63"/>
    </row>
    <row r="304" spans="1:18" x14ac:dyDescent="0.35">
      <c r="A304" s="64" t="s">
        <v>919</v>
      </c>
      <c r="H304" t="s">
        <v>848</v>
      </c>
      <c r="I304" t="s">
        <v>976</v>
      </c>
      <c r="J304" s="7" t="s">
        <v>13</v>
      </c>
      <c r="K304">
        <v>10518</v>
      </c>
      <c r="L304" s="75">
        <v>10</v>
      </c>
      <c r="M304" s="7">
        <v>43105</v>
      </c>
      <c r="N304" t="str">
        <f>I304&amp;" - Investment Asset - Rh - "&amp;K304</f>
        <v>SP Plus - Investment Asset - Rh - 10518</v>
      </c>
      <c r="O304" s="65">
        <v>377.48</v>
      </c>
      <c r="R304" s="64"/>
    </row>
    <row r="305" spans="1:18" x14ac:dyDescent="0.35">
      <c r="A305" s="63">
        <v>43146</v>
      </c>
      <c r="H305" t="s">
        <v>848</v>
      </c>
      <c r="I305" t="s">
        <v>976</v>
      </c>
      <c r="J305" s="7" t="s">
        <v>13</v>
      </c>
      <c r="K305">
        <v>10518</v>
      </c>
      <c r="L305" s="75">
        <v>10</v>
      </c>
      <c r="M305" s="7">
        <v>43105</v>
      </c>
      <c r="N305" t="s">
        <v>210</v>
      </c>
      <c r="O305" s="65">
        <v>-377.48</v>
      </c>
      <c r="R305" s="63"/>
    </row>
    <row r="306" spans="1:18" x14ac:dyDescent="0.35">
      <c r="A306" s="64">
        <v>384.72</v>
      </c>
      <c r="H306" t="s">
        <v>845</v>
      </c>
      <c r="I306" t="s">
        <v>949</v>
      </c>
      <c r="J306" s="7" t="s">
        <v>13</v>
      </c>
      <c r="K306">
        <v>40716</v>
      </c>
      <c r="L306" s="75">
        <v>1</v>
      </c>
      <c r="M306" s="7">
        <v>43108</v>
      </c>
      <c r="N306" t="s">
        <v>210</v>
      </c>
      <c r="O306" s="65">
        <v>1.01</v>
      </c>
      <c r="R306" s="64"/>
    </row>
    <row r="307" spans="1:18" x14ac:dyDescent="0.35">
      <c r="A307" s="64" t="s">
        <v>920</v>
      </c>
      <c r="H307" t="s">
        <v>845</v>
      </c>
      <c r="I307" t="s">
        <v>949</v>
      </c>
      <c r="J307" s="7" t="s">
        <v>13</v>
      </c>
      <c r="K307">
        <v>40716</v>
      </c>
      <c r="L307" s="75">
        <v>1</v>
      </c>
      <c r="M307" s="7">
        <v>43108</v>
      </c>
      <c r="N307" t="s">
        <v>587</v>
      </c>
      <c r="O307" s="65">
        <v>-1.01</v>
      </c>
      <c r="R307" s="63"/>
    </row>
    <row r="308" spans="1:18" x14ac:dyDescent="0.35">
      <c r="A308" s="64" t="s">
        <v>921</v>
      </c>
      <c r="H308" t="s">
        <v>317</v>
      </c>
      <c r="J308" s="7" t="s">
        <v>13</v>
      </c>
      <c r="M308" s="7">
        <v>43110</v>
      </c>
      <c r="N308" t="s">
        <v>101</v>
      </c>
      <c r="O308" s="65">
        <v>24.92</v>
      </c>
      <c r="R308" s="64"/>
    </row>
    <row r="309" spans="1:18" x14ac:dyDescent="0.35">
      <c r="A309" s="63">
        <v>43146</v>
      </c>
      <c r="H309" t="s">
        <v>317</v>
      </c>
      <c r="J309" s="7" t="s">
        <v>13</v>
      </c>
      <c r="M309" s="7">
        <v>43110</v>
      </c>
      <c r="N309" t="s">
        <v>210</v>
      </c>
      <c r="O309" s="65">
        <v>-24.92</v>
      </c>
      <c r="R309" s="63"/>
    </row>
    <row r="310" spans="1:18" x14ac:dyDescent="0.35">
      <c r="A310" s="64">
        <v>397.8</v>
      </c>
      <c r="H310" t="s">
        <v>317</v>
      </c>
      <c r="J310" s="7" t="s">
        <v>13</v>
      </c>
      <c r="M310" s="7">
        <v>43111</v>
      </c>
      <c r="N310" t="s">
        <v>101</v>
      </c>
      <c r="O310" s="65">
        <v>0.9</v>
      </c>
      <c r="R310" s="64"/>
    </row>
    <row r="311" spans="1:18" x14ac:dyDescent="0.35">
      <c r="A311" s="64" t="s">
        <v>922</v>
      </c>
      <c r="H311" t="s">
        <v>317</v>
      </c>
      <c r="J311" s="7" t="s">
        <v>13</v>
      </c>
      <c r="M311" s="7">
        <v>43111</v>
      </c>
      <c r="N311" t="s">
        <v>210</v>
      </c>
      <c r="O311" s="65">
        <v>-0.9</v>
      </c>
      <c r="R311" s="63"/>
    </row>
    <row r="312" spans="1:18" x14ac:dyDescent="0.35">
      <c r="A312" s="63" t="s">
        <v>868</v>
      </c>
      <c r="H312" t="s">
        <v>845</v>
      </c>
      <c r="I312" t="s">
        <v>950</v>
      </c>
      <c r="J312" s="7" t="s">
        <v>13</v>
      </c>
      <c r="K312">
        <v>112717</v>
      </c>
      <c r="L312" s="75">
        <v>1</v>
      </c>
      <c r="M312" s="7">
        <v>43112</v>
      </c>
      <c r="N312" t="s">
        <v>210</v>
      </c>
      <c r="O312" s="65">
        <v>8.73</v>
      </c>
      <c r="R312" s="63"/>
    </row>
    <row r="313" spans="1:18" x14ac:dyDescent="0.35">
      <c r="A313" s="63">
        <v>43126</v>
      </c>
      <c r="H313" t="s">
        <v>845</v>
      </c>
      <c r="I313" t="s">
        <v>950</v>
      </c>
      <c r="J313" s="7" t="s">
        <v>13</v>
      </c>
      <c r="K313">
        <v>112717</v>
      </c>
      <c r="L313" s="75">
        <v>1</v>
      </c>
      <c r="M313" s="7">
        <v>43112</v>
      </c>
      <c r="N313" t="s">
        <v>587</v>
      </c>
      <c r="O313" s="65">
        <v>-8.73</v>
      </c>
      <c r="R313" s="64"/>
    </row>
    <row r="314" spans="1:18" x14ac:dyDescent="0.35">
      <c r="A314" s="64">
        <v>14</v>
      </c>
      <c r="H314" t="s">
        <v>845</v>
      </c>
      <c r="I314" t="s">
        <v>947</v>
      </c>
      <c r="J314" s="7" t="s">
        <v>13</v>
      </c>
      <c r="K314">
        <v>40716</v>
      </c>
      <c r="L314" s="75">
        <v>1</v>
      </c>
      <c r="M314" s="7">
        <v>43122</v>
      </c>
      <c r="N314" t="s">
        <v>210</v>
      </c>
      <c r="O314" s="65">
        <v>23.37</v>
      </c>
      <c r="R314" s="63"/>
    </row>
    <row r="315" spans="1:18" x14ac:dyDescent="0.35">
      <c r="A315" s="63" t="s">
        <v>874</v>
      </c>
      <c r="H315" t="s">
        <v>845</v>
      </c>
      <c r="I315" t="s">
        <v>947</v>
      </c>
      <c r="J315" s="7" t="s">
        <v>13</v>
      </c>
      <c r="K315">
        <v>40716</v>
      </c>
      <c r="L315" s="75">
        <v>1</v>
      </c>
      <c r="M315" s="7">
        <v>43122</v>
      </c>
      <c r="N315" t="s">
        <v>587</v>
      </c>
      <c r="O315" s="65">
        <v>-23.37</v>
      </c>
      <c r="R315" s="63"/>
    </row>
    <row r="316" spans="1:18" x14ac:dyDescent="0.35">
      <c r="A316" s="63">
        <v>43125</v>
      </c>
      <c r="H316" t="s">
        <v>246</v>
      </c>
      <c r="J316" s="7" t="s">
        <v>13</v>
      </c>
      <c r="M316" s="7">
        <v>43125</v>
      </c>
      <c r="N316" t="s">
        <v>210</v>
      </c>
      <c r="O316" s="65">
        <v>1730</v>
      </c>
      <c r="R316" s="64"/>
    </row>
    <row r="317" spans="1:18" x14ac:dyDescent="0.35">
      <c r="A317" s="64">
        <v>1730</v>
      </c>
      <c r="H317" t="s">
        <v>246</v>
      </c>
      <c r="J317" s="7" t="s">
        <v>13</v>
      </c>
      <c r="M317" s="7">
        <v>43125</v>
      </c>
      <c r="N317" t="s">
        <v>101</v>
      </c>
      <c r="O317" s="65">
        <v>-1730</v>
      </c>
      <c r="R317" s="63"/>
    </row>
    <row r="318" spans="1:18" x14ac:dyDescent="0.35">
      <c r="A318" s="63" t="s">
        <v>869</v>
      </c>
      <c r="H318" t="s">
        <v>845</v>
      </c>
      <c r="I318" t="s">
        <v>946</v>
      </c>
      <c r="J318" s="7" t="s">
        <v>13</v>
      </c>
      <c r="K318">
        <v>40716</v>
      </c>
      <c r="L318" s="75">
        <v>1</v>
      </c>
      <c r="M318" s="7">
        <v>43126</v>
      </c>
      <c r="N318" t="s">
        <v>210</v>
      </c>
      <c r="O318" s="65">
        <v>14</v>
      </c>
      <c r="R318" s="63"/>
    </row>
    <row r="319" spans="1:18" x14ac:dyDescent="0.35">
      <c r="A319" s="63">
        <v>43122</v>
      </c>
      <c r="H319" t="s">
        <v>845</v>
      </c>
      <c r="I319" t="s">
        <v>946</v>
      </c>
      <c r="J319" s="7" t="s">
        <v>13</v>
      </c>
      <c r="K319">
        <v>40716</v>
      </c>
      <c r="L319" s="75">
        <v>1</v>
      </c>
      <c r="M319" s="7">
        <v>43126</v>
      </c>
      <c r="N319" t="s">
        <v>587</v>
      </c>
      <c r="O319" s="65">
        <v>-14</v>
      </c>
      <c r="R319" s="64"/>
    </row>
    <row r="320" spans="1:18" x14ac:dyDescent="0.35">
      <c r="A320" s="64">
        <v>23.37</v>
      </c>
      <c r="H320" t="s">
        <v>845</v>
      </c>
      <c r="I320" t="s">
        <v>963</v>
      </c>
      <c r="J320" s="7" t="s">
        <v>13</v>
      </c>
      <c r="K320">
        <v>40716</v>
      </c>
      <c r="L320" s="75">
        <v>1</v>
      </c>
      <c r="M320" s="7">
        <v>43146</v>
      </c>
      <c r="N320" t="s">
        <v>210</v>
      </c>
      <c r="O320" s="65">
        <v>1.26</v>
      </c>
      <c r="R320" s="63"/>
    </row>
    <row r="321" spans="1:18" x14ac:dyDescent="0.35">
      <c r="A321" s="63" t="s">
        <v>873</v>
      </c>
      <c r="H321" t="s">
        <v>845</v>
      </c>
      <c r="I321" t="s">
        <v>963</v>
      </c>
      <c r="J321" s="7" t="s">
        <v>13</v>
      </c>
      <c r="K321">
        <v>40716</v>
      </c>
      <c r="L321" s="75">
        <v>1</v>
      </c>
      <c r="M321" s="7">
        <v>43146</v>
      </c>
      <c r="N321" t="s">
        <v>587</v>
      </c>
      <c r="O321" s="65">
        <v>-1.26</v>
      </c>
      <c r="R321" s="63"/>
    </row>
    <row r="322" spans="1:18" x14ac:dyDescent="0.35">
      <c r="A322" s="63">
        <v>43112</v>
      </c>
      <c r="H322" t="s">
        <v>848</v>
      </c>
      <c r="I322" t="s">
        <v>954</v>
      </c>
      <c r="J322" s="7" t="s">
        <v>13</v>
      </c>
      <c r="K322">
        <v>21518</v>
      </c>
      <c r="L322" s="75">
        <v>12</v>
      </c>
      <c r="M322" s="7">
        <v>43146</v>
      </c>
      <c r="N322" t="str">
        <f>I322&amp;" - Investment Asset - Rh - "&amp;K322</f>
        <v>Viacom - Investment Asset - Rh - 21518</v>
      </c>
      <c r="O322" s="65">
        <v>405.72</v>
      </c>
      <c r="R322" s="64"/>
    </row>
    <row r="323" spans="1:18" x14ac:dyDescent="0.35">
      <c r="A323" s="64">
        <v>8.73</v>
      </c>
      <c r="H323" t="s">
        <v>848</v>
      </c>
      <c r="I323" t="s">
        <v>954</v>
      </c>
      <c r="J323" s="7" t="s">
        <v>13</v>
      </c>
      <c r="K323">
        <v>21518</v>
      </c>
      <c r="L323" s="75">
        <v>12</v>
      </c>
      <c r="M323" s="7">
        <v>43146</v>
      </c>
      <c r="N323" t="s">
        <v>210</v>
      </c>
      <c r="O323" s="65">
        <v>-405.72</v>
      </c>
      <c r="R323" s="63"/>
    </row>
    <row r="324" spans="1:18" x14ac:dyDescent="0.35">
      <c r="A324" s="63" t="s">
        <v>867</v>
      </c>
      <c r="H324" t="s">
        <v>848</v>
      </c>
      <c r="I324" t="s">
        <v>952</v>
      </c>
      <c r="J324" s="7" t="s">
        <v>13</v>
      </c>
      <c r="K324">
        <v>21518</v>
      </c>
      <c r="L324" s="75">
        <v>8</v>
      </c>
      <c r="M324" s="7">
        <v>43146</v>
      </c>
      <c r="N324" t="str">
        <f>I324&amp;" - Investment Asset - Rh - "&amp;K324</f>
        <v>Tupperware - Investment Asset - Rh - 21518</v>
      </c>
      <c r="O324" s="65">
        <v>415.35</v>
      </c>
      <c r="R324" s="63"/>
    </row>
    <row r="325" spans="1:18" x14ac:dyDescent="0.35">
      <c r="A325" s="63">
        <v>43111</v>
      </c>
      <c r="H325" t="s">
        <v>848</v>
      </c>
      <c r="I325" t="s">
        <v>952</v>
      </c>
      <c r="J325" s="7" t="s">
        <v>13</v>
      </c>
      <c r="K325">
        <v>21518</v>
      </c>
      <c r="L325" s="75">
        <v>8</v>
      </c>
      <c r="M325" s="7">
        <v>43146</v>
      </c>
      <c r="N325" t="s">
        <v>210</v>
      </c>
      <c r="O325" s="65">
        <v>-415.35</v>
      </c>
      <c r="R325" s="64"/>
    </row>
    <row r="326" spans="1:18" x14ac:dyDescent="0.35">
      <c r="A326" s="64">
        <v>-0.9</v>
      </c>
      <c r="H326" t="s">
        <v>848</v>
      </c>
      <c r="I326" t="s">
        <v>974</v>
      </c>
      <c r="J326" s="7" t="s">
        <v>13</v>
      </c>
      <c r="K326">
        <v>21518</v>
      </c>
      <c r="L326" s="75">
        <v>17</v>
      </c>
      <c r="M326" s="7">
        <v>43146</v>
      </c>
      <c r="N326" t="str">
        <f>I326&amp;" - Investment Asset - Rh - "&amp;K326</f>
        <v>Motorcar Parts of America - Investment Asset - Rh - 21518</v>
      </c>
      <c r="O326" s="65">
        <v>406.47</v>
      </c>
      <c r="R326" s="63"/>
    </row>
    <row r="327" spans="1:18" x14ac:dyDescent="0.35">
      <c r="A327" s="63" t="s">
        <v>867</v>
      </c>
      <c r="H327" t="s">
        <v>848</v>
      </c>
      <c r="I327" t="s">
        <v>974</v>
      </c>
      <c r="J327" s="7" t="s">
        <v>13</v>
      </c>
      <c r="K327">
        <v>21518</v>
      </c>
      <c r="L327" s="75">
        <v>17</v>
      </c>
      <c r="M327" s="7">
        <v>43146</v>
      </c>
      <c r="N327" t="s">
        <v>210</v>
      </c>
      <c r="O327" s="65">
        <v>-406.47</v>
      </c>
      <c r="R327" s="63"/>
    </row>
    <row r="328" spans="1:18" x14ac:dyDescent="0.35">
      <c r="A328" s="63">
        <v>43110</v>
      </c>
      <c r="H328" t="s">
        <v>848</v>
      </c>
      <c r="I328" t="s">
        <v>959</v>
      </c>
      <c r="J328" s="7" t="s">
        <v>13</v>
      </c>
      <c r="K328">
        <v>21518</v>
      </c>
      <c r="L328" s="75">
        <v>4</v>
      </c>
      <c r="M328" s="7">
        <v>43146</v>
      </c>
      <c r="N328" t="str">
        <f>I328&amp;" - Investment Asset - Rh - "&amp;K328</f>
        <v>AmerisourceBergen - Investment Asset - Rh - 21518</v>
      </c>
      <c r="O328" s="65">
        <v>384.72</v>
      </c>
      <c r="R328" s="64"/>
    </row>
    <row r="329" spans="1:18" x14ac:dyDescent="0.35">
      <c r="A329" s="64">
        <v>-24.92</v>
      </c>
      <c r="H329" t="s">
        <v>848</v>
      </c>
      <c r="I329" t="s">
        <v>959</v>
      </c>
      <c r="J329" s="7" t="s">
        <v>13</v>
      </c>
      <c r="K329">
        <v>21518</v>
      </c>
      <c r="L329" s="75">
        <v>4</v>
      </c>
      <c r="M329" s="7">
        <v>43146</v>
      </c>
      <c r="N329" t="s">
        <v>210</v>
      </c>
      <c r="O329" s="65">
        <v>-384.72</v>
      </c>
      <c r="R329" s="63"/>
    </row>
    <row r="330" spans="1:18" x14ac:dyDescent="0.35">
      <c r="A330" t="s">
        <v>872</v>
      </c>
      <c r="H330" t="s">
        <v>848</v>
      </c>
      <c r="I330" t="s">
        <v>975</v>
      </c>
      <c r="J330" s="7" t="s">
        <v>13</v>
      </c>
      <c r="K330">
        <v>21518</v>
      </c>
      <c r="L330" s="75">
        <v>6</v>
      </c>
      <c r="M330" s="7">
        <v>43146</v>
      </c>
      <c r="N330" t="str">
        <f>I330&amp;" - Investment Asset - Rh - "&amp;K330</f>
        <v>Advanced Energy - Investment Asset - Rh - 21518</v>
      </c>
      <c r="O330" s="65">
        <v>397.8</v>
      </c>
      <c r="R330" s="63"/>
    </row>
    <row r="331" spans="1:18" x14ac:dyDescent="0.35">
      <c r="A331" s="63">
        <v>43108</v>
      </c>
      <c r="H331" t="s">
        <v>848</v>
      </c>
      <c r="I331" t="s">
        <v>975</v>
      </c>
      <c r="J331" s="7" t="s">
        <v>13</v>
      </c>
      <c r="K331">
        <v>21518</v>
      </c>
      <c r="L331" s="75">
        <v>6</v>
      </c>
      <c r="M331" s="7">
        <v>43146</v>
      </c>
      <c r="N331" t="s">
        <v>210</v>
      </c>
      <c r="O331" s="65">
        <v>-397.8</v>
      </c>
      <c r="R331" s="64"/>
    </row>
    <row r="332" spans="1:18" x14ac:dyDescent="0.35">
      <c r="A332" s="64">
        <v>1.01</v>
      </c>
      <c r="H332" t="s">
        <v>317</v>
      </c>
      <c r="J332" s="7" t="s">
        <v>13</v>
      </c>
      <c r="M332" s="7">
        <v>43152</v>
      </c>
      <c r="N332" t="s">
        <v>101</v>
      </c>
      <c r="O332" s="65">
        <v>304.39999999999998</v>
      </c>
      <c r="R332" s="63"/>
    </row>
    <row r="333" spans="1:18" x14ac:dyDescent="0.35">
      <c r="A333" t="s">
        <v>871</v>
      </c>
      <c r="H333" t="s">
        <v>317</v>
      </c>
      <c r="J333" s="7" t="s">
        <v>13</v>
      </c>
      <c r="M333" s="7">
        <v>43152</v>
      </c>
      <c r="N333" t="s">
        <v>210</v>
      </c>
      <c r="O333" s="65">
        <v>-304.39999999999998</v>
      </c>
      <c r="R333" s="63"/>
    </row>
    <row r="334" spans="1:18" x14ac:dyDescent="0.35">
      <c r="A334" s="63">
        <v>43105</v>
      </c>
      <c r="H334" t="s">
        <v>246</v>
      </c>
      <c r="J334" s="7" t="s">
        <v>13</v>
      </c>
      <c r="M334" s="7">
        <v>43153</v>
      </c>
      <c r="N334" t="s">
        <v>210</v>
      </c>
      <c r="O334" s="65">
        <v>2000</v>
      </c>
      <c r="R334" s="64"/>
    </row>
    <row r="335" spans="1:18" x14ac:dyDescent="0.35">
      <c r="A335" s="64">
        <v>0.9</v>
      </c>
      <c r="H335" t="s">
        <v>246</v>
      </c>
      <c r="J335" s="7" t="s">
        <v>13</v>
      </c>
      <c r="M335" s="7">
        <v>43153</v>
      </c>
      <c r="N335" t="s">
        <v>101</v>
      </c>
      <c r="O335" s="65">
        <v>-2000</v>
      </c>
      <c r="R335" s="63"/>
    </row>
    <row r="336" spans="1:18" x14ac:dyDescent="0.35">
      <c r="A336" s="64" t="s">
        <v>923</v>
      </c>
      <c r="H336" t="s">
        <v>848</v>
      </c>
      <c r="I336" t="s">
        <v>970</v>
      </c>
      <c r="J336" s="7" t="s">
        <v>13</v>
      </c>
      <c r="K336">
        <v>22718</v>
      </c>
      <c r="L336" s="75">
        <v>4</v>
      </c>
      <c r="M336" s="7">
        <v>43158</v>
      </c>
      <c r="N336" t="str">
        <f>I336&amp;" - Investment Asset - Rh - "&amp;K336</f>
        <v>Cerecor - Investment Asset - Rh - 22718</v>
      </c>
      <c r="O336" s="65">
        <v>20.88</v>
      </c>
      <c r="R336" s="64"/>
    </row>
    <row r="337" spans="1:18" x14ac:dyDescent="0.35">
      <c r="A337" s="63">
        <v>43105</v>
      </c>
      <c r="H337" t="s">
        <v>848</v>
      </c>
      <c r="I337" t="s">
        <v>970</v>
      </c>
      <c r="J337" s="7" t="s">
        <v>13</v>
      </c>
      <c r="K337">
        <v>22718</v>
      </c>
      <c r="L337" s="75">
        <v>4</v>
      </c>
      <c r="M337" s="7">
        <v>43158</v>
      </c>
      <c r="N337" t="s">
        <v>210</v>
      </c>
      <c r="O337" s="65">
        <v>-20.88</v>
      </c>
      <c r="R337" s="63"/>
    </row>
    <row r="338" spans="1:18" x14ac:dyDescent="0.35">
      <c r="A338" s="64">
        <v>377.48</v>
      </c>
      <c r="H338" t="s">
        <v>848</v>
      </c>
      <c r="I338" t="s">
        <v>971</v>
      </c>
      <c r="J338" s="7" t="s">
        <v>13</v>
      </c>
      <c r="K338">
        <v>22718</v>
      </c>
      <c r="L338" s="75">
        <v>14</v>
      </c>
      <c r="M338" s="7">
        <v>43158</v>
      </c>
      <c r="N338" t="str">
        <f>I338&amp;" - Investment Asset - Rh - "&amp;K338</f>
        <v>Discovery - Investment Asset - Rh - 22718</v>
      </c>
      <c r="O338" s="65">
        <v>371</v>
      </c>
      <c r="R338" s="64"/>
    </row>
    <row r="339" spans="1:18" x14ac:dyDescent="0.35">
      <c r="A339" s="64" t="s">
        <v>924</v>
      </c>
      <c r="H339" t="s">
        <v>848</v>
      </c>
      <c r="I339" t="s">
        <v>971</v>
      </c>
      <c r="J339" s="7" t="s">
        <v>13</v>
      </c>
      <c r="K339">
        <v>22718</v>
      </c>
      <c r="L339" s="75">
        <v>14</v>
      </c>
      <c r="M339" s="7">
        <v>43158</v>
      </c>
      <c r="N339" t="s">
        <v>210</v>
      </c>
      <c r="O339" s="65">
        <v>-371</v>
      </c>
      <c r="R339" s="63"/>
    </row>
    <row r="340" spans="1:18" x14ac:dyDescent="0.35">
      <c r="A340" s="64" t="s">
        <v>925</v>
      </c>
      <c r="H340" t="s">
        <v>848</v>
      </c>
      <c r="I340" t="s">
        <v>972</v>
      </c>
      <c r="J340" s="7" t="s">
        <v>13</v>
      </c>
      <c r="K340">
        <v>22718</v>
      </c>
      <c r="L340" s="75">
        <v>18</v>
      </c>
      <c r="M340" s="7">
        <v>43158</v>
      </c>
      <c r="N340" t="str">
        <f>I340&amp;" - Investment Asset - Rh - "&amp;K340</f>
        <v>Concert Pharmaceuticals - Investment Asset - Rh - 22718</v>
      </c>
      <c r="O340" s="65">
        <v>406.33</v>
      </c>
      <c r="R340" s="64"/>
    </row>
    <row r="341" spans="1:18" x14ac:dyDescent="0.35">
      <c r="A341" s="63">
        <v>43104</v>
      </c>
      <c r="H341" t="s">
        <v>848</v>
      </c>
      <c r="I341" t="s">
        <v>972</v>
      </c>
      <c r="J341" s="7" t="s">
        <v>13</v>
      </c>
      <c r="K341">
        <v>22718</v>
      </c>
      <c r="L341" s="75">
        <v>18</v>
      </c>
      <c r="M341" s="7">
        <v>43158</v>
      </c>
      <c r="N341" t="s">
        <v>210</v>
      </c>
      <c r="O341" s="65">
        <v>-406.33</v>
      </c>
      <c r="R341" s="63"/>
    </row>
    <row r="342" spans="1:18" x14ac:dyDescent="0.35">
      <c r="A342" s="64">
        <v>400.69</v>
      </c>
      <c r="H342" t="s">
        <v>848</v>
      </c>
      <c r="I342" t="s">
        <v>970</v>
      </c>
      <c r="J342" s="7" t="s">
        <v>13</v>
      </c>
      <c r="K342">
        <v>22718</v>
      </c>
      <c r="L342" s="75">
        <v>76</v>
      </c>
      <c r="M342" s="7">
        <v>43158</v>
      </c>
      <c r="N342" t="str">
        <f>I342&amp;" - Investment Asset - Rh - "&amp;K342</f>
        <v>Cerecor - Investment Asset - Rh - 22718</v>
      </c>
      <c r="O342" s="65">
        <v>398.92</v>
      </c>
      <c r="R342" s="64"/>
    </row>
    <row r="343" spans="1:18" x14ac:dyDescent="0.35">
      <c r="A343" s="64" t="s">
        <v>926</v>
      </c>
      <c r="H343" t="s">
        <v>848</v>
      </c>
      <c r="I343" t="s">
        <v>970</v>
      </c>
      <c r="J343" s="7" t="s">
        <v>13</v>
      </c>
      <c r="K343">
        <v>22718</v>
      </c>
      <c r="L343" s="75">
        <v>76</v>
      </c>
      <c r="M343" s="7">
        <v>43158</v>
      </c>
      <c r="N343" t="s">
        <v>210</v>
      </c>
      <c r="O343" s="65">
        <v>-398.92</v>
      </c>
      <c r="R343" s="63"/>
    </row>
    <row r="344" spans="1:18" x14ac:dyDescent="0.35">
      <c r="A344" s="64" t="s">
        <v>927</v>
      </c>
      <c r="H344" t="s">
        <v>848</v>
      </c>
      <c r="I344" t="s">
        <v>973</v>
      </c>
      <c r="J344" s="7" t="s">
        <v>13</v>
      </c>
      <c r="K344">
        <v>22718</v>
      </c>
      <c r="L344" s="75">
        <v>18</v>
      </c>
      <c r="M344" s="7">
        <v>43158</v>
      </c>
      <c r="N344" t="str">
        <f>I344&amp;" - Investment Asset - Rh - "&amp;K344</f>
        <v>Casa Systems - Investment Asset - Rh - 22718</v>
      </c>
      <c r="O344" s="65">
        <v>395.82</v>
      </c>
      <c r="R344" s="64"/>
    </row>
    <row r="345" spans="1:18" x14ac:dyDescent="0.35">
      <c r="A345" s="63">
        <v>43104</v>
      </c>
      <c r="H345" t="s">
        <v>848</v>
      </c>
      <c r="I345" t="s">
        <v>973</v>
      </c>
      <c r="J345" s="7" t="s">
        <v>13</v>
      </c>
      <c r="K345">
        <v>22718</v>
      </c>
      <c r="L345" s="75">
        <v>18</v>
      </c>
      <c r="M345" s="7">
        <v>43158</v>
      </c>
      <c r="N345" t="s">
        <v>210</v>
      </c>
      <c r="O345" s="65">
        <v>-395.82</v>
      </c>
      <c r="R345" s="63"/>
    </row>
    <row r="346" spans="1:18" x14ac:dyDescent="0.35">
      <c r="A346" s="64">
        <v>410.83</v>
      </c>
      <c r="H346" t="s">
        <v>848</v>
      </c>
      <c r="I346" t="s">
        <v>960</v>
      </c>
      <c r="J346" s="7" t="s">
        <v>13</v>
      </c>
      <c r="K346">
        <v>22718</v>
      </c>
      <c r="L346" s="75">
        <v>49</v>
      </c>
      <c r="M346" s="7">
        <v>43158</v>
      </c>
      <c r="N346" t="str">
        <f>I346&amp;" - Investment Asset - Rh - "&amp;K346</f>
        <v>North European Oil Royalty Trust - Investment Asset - Rh - 22718</v>
      </c>
      <c r="O346" s="65">
        <v>403.68</v>
      </c>
      <c r="R346" s="64"/>
    </row>
    <row r="347" spans="1:18" x14ac:dyDescent="0.35">
      <c r="A347" s="64" t="s">
        <v>928</v>
      </c>
      <c r="H347" t="s">
        <v>848</v>
      </c>
      <c r="I347" t="s">
        <v>960</v>
      </c>
      <c r="J347" s="7" t="s">
        <v>13</v>
      </c>
      <c r="K347">
        <v>22718</v>
      </c>
      <c r="L347" s="75">
        <v>49</v>
      </c>
      <c r="M347" s="7">
        <v>43158</v>
      </c>
      <c r="N347" t="s">
        <v>210</v>
      </c>
      <c r="O347" s="65">
        <v>-403.68</v>
      </c>
      <c r="R347" s="63"/>
    </row>
    <row r="348" spans="1:18" x14ac:dyDescent="0.35">
      <c r="A348" s="64" t="s">
        <v>929</v>
      </c>
      <c r="H348" t="s">
        <v>845</v>
      </c>
      <c r="I348" t="s">
        <v>959</v>
      </c>
      <c r="J348" s="7" t="s">
        <v>13</v>
      </c>
      <c r="K348">
        <v>21518</v>
      </c>
      <c r="L348" s="75">
        <v>1</v>
      </c>
      <c r="M348" s="7">
        <v>43164</v>
      </c>
      <c r="N348" t="s">
        <v>210</v>
      </c>
      <c r="O348" s="65">
        <v>1.52</v>
      </c>
      <c r="R348" s="64"/>
    </row>
    <row r="349" spans="1:18" x14ac:dyDescent="0.35">
      <c r="A349" s="63">
        <v>43104</v>
      </c>
      <c r="H349" t="s">
        <v>845</v>
      </c>
      <c r="I349" t="s">
        <v>959</v>
      </c>
      <c r="J349" s="7" t="s">
        <v>13</v>
      </c>
      <c r="K349">
        <v>21518</v>
      </c>
      <c r="L349" s="75">
        <v>1</v>
      </c>
      <c r="M349" s="7">
        <v>43164</v>
      </c>
      <c r="N349" t="s">
        <v>587</v>
      </c>
      <c r="O349" s="65">
        <v>-1.52</v>
      </c>
      <c r="R349" s="63"/>
    </row>
    <row r="350" spans="1:18" x14ac:dyDescent="0.35">
      <c r="A350" s="64">
        <v>392.04</v>
      </c>
      <c r="H350" t="s">
        <v>317</v>
      </c>
      <c r="J350" s="7" t="s">
        <v>13</v>
      </c>
      <c r="M350" s="7">
        <v>43167</v>
      </c>
      <c r="N350" t="s">
        <v>101</v>
      </c>
      <c r="O350" s="65">
        <v>4.63</v>
      </c>
      <c r="R350" s="64"/>
    </row>
    <row r="351" spans="1:18" x14ac:dyDescent="0.35">
      <c r="A351" s="64" t="s">
        <v>930</v>
      </c>
      <c r="H351" t="s">
        <v>317</v>
      </c>
      <c r="J351" s="7" t="s">
        <v>13</v>
      </c>
      <c r="M351" s="7">
        <v>43167</v>
      </c>
      <c r="N351" t="s">
        <v>210</v>
      </c>
      <c r="O351" s="65">
        <v>-4.63</v>
      </c>
      <c r="R351" s="63"/>
    </row>
    <row r="352" spans="1:18" x14ac:dyDescent="0.35">
      <c r="A352" s="64" t="s">
        <v>931</v>
      </c>
      <c r="H352" t="s">
        <v>845</v>
      </c>
      <c r="I352" t="s">
        <v>961</v>
      </c>
      <c r="J352" s="7" t="s">
        <v>13</v>
      </c>
      <c r="K352">
        <v>40716</v>
      </c>
      <c r="L352" s="75">
        <v>1</v>
      </c>
      <c r="M352" s="7">
        <v>43168</v>
      </c>
      <c r="N352" t="s">
        <v>210</v>
      </c>
      <c r="O352" s="65">
        <v>0.78</v>
      </c>
      <c r="R352" s="64"/>
    </row>
    <row r="353" spans="1:18" x14ac:dyDescent="0.35">
      <c r="A353" s="62">
        <v>43104</v>
      </c>
      <c r="H353" t="s">
        <v>845</v>
      </c>
      <c r="I353" t="s">
        <v>961</v>
      </c>
      <c r="J353" s="7" t="s">
        <v>13</v>
      </c>
      <c r="K353">
        <v>40716</v>
      </c>
      <c r="L353" s="75">
        <v>1</v>
      </c>
      <c r="M353" s="7">
        <v>43168</v>
      </c>
      <c r="N353" t="s">
        <v>587</v>
      </c>
      <c r="O353" s="65">
        <v>-0.78</v>
      </c>
      <c r="R353" s="63"/>
    </row>
    <row r="354" spans="1:18" x14ac:dyDescent="0.35">
      <c r="A354" s="64">
        <v>409.8</v>
      </c>
      <c r="H354" t="s">
        <v>845</v>
      </c>
      <c r="I354" t="s">
        <v>956</v>
      </c>
      <c r="J354" s="7" t="s">
        <v>13</v>
      </c>
      <c r="K354">
        <v>112717</v>
      </c>
      <c r="L354" s="75">
        <v>1</v>
      </c>
      <c r="M354" s="7">
        <v>43174</v>
      </c>
      <c r="N354" t="s">
        <v>210</v>
      </c>
      <c r="O354" s="65">
        <v>5.67</v>
      </c>
      <c r="R354" s="64"/>
    </row>
    <row r="355" spans="1:18" x14ac:dyDescent="0.35">
      <c r="A355" s="64" t="s">
        <v>932</v>
      </c>
      <c r="H355" t="s">
        <v>845</v>
      </c>
      <c r="I355" t="s">
        <v>956</v>
      </c>
      <c r="J355" s="7" t="s">
        <v>13</v>
      </c>
      <c r="K355">
        <v>112717</v>
      </c>
      <c r="L355" s="75">
        <v>1</v>
      </c>
      <c r="M355" s="7">
        <v>43174</v>
      </c>
      <c r="N355" t="s">
        <v>587</v>
      </c>
      <c r="O355" s="65">
        <v>-5.67</v>
      </c>
      <c r="R355" s="63"/>
    </row>
    <row r="356" spans="1:18" x14ac:dyDescent="0.35">
      <c r="A356" s="62" t="s">
        <v>877</v>
      </c>
      <c r="H356" t="s">
        <v>246</v>
      </c>
      <c r="J356" s="7" t="s">
        <v>13</v>
      </c>
      <c r="M356" s="7">
        <v>43174</v>
      </c>
      <c r="N356" t="s">
        <v>210</v>
      </c>
      <c r="O356" s="65">
        <v>2000</v>
      </c>
      <c r="R356" s="62"/>
    </row>
    <row r="357" spans="1:18" x14ac:dyDescent="0.35">
      <c r="A357" s="62">
        <v>43103</v>
      </c>
      <c r="H357" t="s">
        <v>246</v>
      </c>
      <c r="J357" s="7" t="s">
        <v>13</v>
      </c>
      <c r="M357" s="7">
        <v>43174</v>
      </c>
      <c r="N357" t="s">
        <v>101</v>
      </c>
      <c r="O357" s="65">
        <v>-2000</v>
      </c>
      <c r="R357" s="64"/>
    </row>
    <row r="358" spans="1:18" x14ac:dyDescent="0.35">
      <c r="A358" s="64">
        <v>2.5099999999999998</v>
      </c>
      <c r="H358" t="s">
        <v>845</v>
      </c>
      <c r="I358" t="s">
        <v>955</v>
      </c>
      <c r="J358" s="7" t="s">
        <v>13</v>
      </c>
      <c r="K358">
        <v>10418</v>
      </c>
      <c r="L358" s="75">
        <v>1</v>
      </c>
      <c r="M358" s="7">
        <v>43179</v>
      </c>
      <c r="N358" t="s">
        <v>210</v>
      </c>
      <c r="O358" s="65">
        <v>1.84</v>
      </c>
      <c r="R358" s="62"/>
    </row>
    <row r="359" spans="1:18" x14ac:dyDescent="0.35">
      <c r="A359" s="62" t="s">
        <v>874</v>
      </c>
      <c r="H359" t="s">
        <v>845</v>
      </c>
      <c r="I359" t="s">
        <v>955</v>
      </c>
      <c r="J359" s="7" t="s">
        <v>13</v>
      </c>
      <c r="K359">
        <v>10418</v>
      </c>
      <c r="L359" s="75">
        <v>1</v>
      </c>
      <c r="M359" s="7">
        <v>43179</v>
      </c>
      <c r="N359" t="s">
        <v>587</v>
      </c>
      <c r="O359" s="65">
        <v>-1.84</v>
      </c>
      <c r="R359" s="62"/>
    </row>
    <row r="360" spans="1:18" x14ac:dyDescent="0.35">
      <c r="A360" s="62">
        <v>43098</v>
      </c>
      <c r="H360" t="s">
        <v>246</v>
      </c>
      <c r="J360" s="7" t="s">
        <v>13</v>
      </c>
      <c r="M360" s="7">
        <v>43179</v>
      </c>
      <c r="N360" t="s">
        <v>210</v>
      </c>
      <c r="O360" s="65">
        <v>500</v>
      </c>
      <c r="R360" s="64"/>
    </row>
    <row r="361" spans="1:18" x14ac:dyDescent="0.35">
      <c r="A361" s="64">
        <v>2000</v>
      </c>
      <c r="H361" t="s">
        <v>246</v>
      </c>
      <c r="J361" s="7" t="s">
        <v>13</v>
      </c>
      <c r="M361" s="7">
        <v>43179</v>
      </c>
      <c r="N361" t="s">
        <v>101</v>
      </c>
      <c r="O361" s="65">
        <v>-500</v>
      </c>
      <c r="R361" s="62"/>
    </row>
    <row r="362" spans="1:18" x14ac:dyDescent="0.35">
      <c r="A362" s="62" t="s">
        <v>874</v>
      </c>
      <c r="H362" t="s">
        <v>845</v>
      </c>
      <c r="I362" t="s">
        <v>958</v>
      </c>
      <c r="J362" s="7" t="s">
        <v>13</v>
      </c>
      <c r="K362">
        <v>40716</v>
      </c>
      <c r="L362" s="75">
        <v>1</v>
      </c>
      <c r="M362" s="7">
        <v>43181</v>
      </c>
      <c r="N362" t="s">
        <v>210</v>
      </c>
      <c r="O362" s="65">
        <v>1.4</v>
      </c>
      <c r="R362" s="62"/>
    </row>
    <row r="363" spans="1:18" x14ac:dyDescent="0.35">
      <c r="A363" s="62">
        <v>43088</v>
      </c>
      <c r="H363" t="s">
        <v>845</v>
      </c>
      <c r="I363" t="s">
        <v>958</v>
      </c>
      <c r="J363" s="7" t="s">
        <v>13</v>
      </c>
      <c r="K363">
        <v>40716</v>
      </c>
      <c r="L363" s="75">
        <v>1</v>
      </c>
      <c r="M363" s="7">
        <v>43181</v>
      </c>
      <c r="N363" t="s">
        <v>587</v>
      </c>
      <c r="O363" s="65">
        <v>-1.4</v>
      </c>
      <c r="R363" s="64"/>
    </row>
    <row r="364" spans="1:18" x14ac:dyDescent="0.35">
      <c r="A364" s="64" t="s">
        <v>1280</v>
      </c>
      <c r="H364" t="s">
        <v>845</v>
      </c>
      <c r="I364" t="s">
        <v>944</v>
      </c>
      <c r="J364" s="7" t="s">
        <v>13</v>
      </c>
      <c r="K364">
        <v>40716</v>
      </c>
      <c r="L364" s="75">
        <v>1</v>
      </c>
      <c r="M364" s="7">
        <v>43182</v>
      </c>
      <c r="N364" t="s">
        <v>210</v>
      </c>
      <c r="O364" s="65">
        <v>0.87</v>
      </c>
      <c r="R364" s="62"/>
    </row>
    <row r="365" spans="1:18" x14ac:dyDescent="0.35">
      <c r="A365" s="62" t="s">
        <v>887</v>
      </c>
      <c r="H365" t="s">
        <v>845</v>
      </c>
      <c r="I365" t="s">
        <v>944</v>
      </c>
      <c r="J365" s="7" t="s">
        <v>13</v>
      </c>
      <c r="K365">
        <v>40716</v>
      </c>
      <c r="L365" s="75">
        <v>1</v>
      </c>
      <c r="M365" s="7">
        <v>43182</v>
      </c>
      <c r="N365" t="s">
        <v>587</v>
      </c>
      <c r="O365" s="65">
        <v>-0.87</v>
      </c>
      <c r="R365" s="62"/>
    </row>
    <row r="366" spans="1:18" x14ac:dyDescent="0.35">
      <c r="A366" s="62">
        <v>43088</v>
      </c>
      <c r="H366" t="s">
        <v>845</v>
      </c>
      <c r="I366" t="s">
        <v>964</v>
      </c>
      <c r="J366" s="7" t="s">
        <v>13</v>
      </c>
      <c r="K366">
        <v>40716</v>
      </c>
      <c r="L366" s="75">
        <v>1</v>
      </c>
      <c r="M366" s="7">
        <v>43187</v>
      </c>
      <c r="N366" t="s">
        <v>210</v>
      </c>
      <c r="O366" s="65">
        <v>1</v>
      </c>
      <c r="R366" s="64"/>
    </row>
    <row r="367" spans="1:18" x14ac:dyDescent="0.35">
      <c r="A367" s="64">
        <v>2.5499999999999998</v>
      </c>
      <c r="H367" t="s">
        <v>845</v>
      </c>
      <c r="I367" t="s">
        <v>964</v>
      </c>
      <c r="J367" s="7" t="s">
        <v>13</v>
      </c>
      <c r="K367">
        <v>40716</v>
      </c>
      <c r="L367" s="75">
        <v>1</v>
      </c>
      <c r="M367" s="7">
        <v>43187</v>
      </c>
      <c r="N367" t="s">
        <v>587</v>
      </c>
      <c r="O367" s="65">
        <v>-1</v>
      </c>
      <c r="R367" s="62"/>
    </row>
    <row r="368" spans="1:18" x14ac:dyDescent="0.35">
      <c r="A368" s="62" t="s">
        <v>865</v>
      </c>
      <c r="H368" t="s">
        <v>845</v>
      </c>
      <c r="I368" t="s">
        <v>957</v>
      </c>
      <c r="J368" s="7" t="s">
        <v>13</v>
      </c>
      <c r="K368">
        <v>40716</v>
      </c>
      <c r="L368" s="75">
        <v>1</v>
      </c>
      <c r="M368" s="7">
        <v>43189</v>
      </c>
      <c r="N368" t="s">
        <v>210</v>
      </c>
      <c r="O368" s="65">
        <v>2</v>
      </c>
      <c r="R368" s="62"/>
    </row>
    <row r="369" spans="1:18" x14ac:dyDescent="0.35">
      <c r="A369" s="62">
        <v>43087</v>
      </c>
      <c r="H369" t="s">
        <v>845</v>
      </c>
      <c r="I369" t="s">
        <v>957</v>
      </c>
      <c r="J369" s="7" t="s">
        <v>13</v>
      </c>
      <c r="K369">
        <v>40716</v>
      </c>
      <c r="L369" s="75">
        <v>1</v>
      </c>
      <c r="M369" s="7">
        <v>43189</v>
      </c>
      <c r="N369" t="s">
        <v>587</v>
      </c>
      <c r="O369" s="65">
        <v>-2</v>
      </c>
      <c r="R369" s="64"/>
    </row>
    <row r="370" spans="1:18" x14ac:dyDescent="0.35">
      <c r="A370" s="64">
        <v>0.87</v>
      </c>
      <c r="H370" t="s">
        <v>845</v>
      </c>
      <c r="I370" t="s">
        <v>81</v>
      </c>
      <c r="J370" s="7" t="s">
        <v>13</v>
      </c>
      <c r="K370">
        <v>40716</v>
      </c>
      <c r="L370" s="75">
        <v>1</v>
      </c>
      <c r="M370" s="7">
        <v>43189</v>
      </c>
      <c r="N370" t="s">
        <v>210</v>
      </c>
      <c r="O370" s="65">
        <v>2.98</v>
      </c>
      <c r="R370" s="62"/>
    </row>
    <row r="371" spans="1:18" x14ac:dyDescent="0.35">
      <c r="A371" s="62" t="s">
        <v>889</v>
      </c>
      <c r="H371" t="s">
        <v>845</v>
      </c>
      <c r="I371" t="s">
        <v>81</v>
      </c>
      <c r="J371" s="7" t="s">
        <v>13</v>
      </c>
      <c r="K371">
        <v>40716</v>
      </c>
      <c r="L371" s="75">
        <v>1</v>
      </c>
      <c r="M371" s="7">
        <v>43189</v>
      </c>
      <c r="N371" t="s">
        <v>587</v>
      </c>
      <c r="O371" s="65">
        <v>-2.98</v>
      </c>
      <c r="R371" s="62"/>
    </row>
    <row r="372" spans="1:18" x14ac:dyDescent="0.35">
      <c r="A372" s="62">
        <v>43084</v>
      </c>
      <c r="H372" t="s">
        <v>845</v>
      </c>
      <c r="I372" t="s">
        <v>954</v>
      </c>
      <c r="J372" s="7" t="s">
        <v>13</v>
      </c>
      <c r="K372">
        <v>21518</v>
      </c>
      <c r="L372" s="75">
        <v>1</v>
      </c>
      <c r="M372" s="7">
        <v>43193</v>
      </c>
      <c r="N372" t="s">
        <v>210</v>
      </c>
      <c r="O372" s="65">
        <v>2.4</v>
      </c>
      <c r="R372" s="64"/>
    </row>
    <row r="373" spans="1:18" x14ac:dyDescent="0.35">
      <c r="A373" s="64">
        <v>0.6</v>
      </c>
      <c r="H373" t="s">
        <v>845</v>
      </c>
      <c r="I373" t="s">
        <v>954</v>
      </c>
      <c r="J373" s="7" t="s">
        <v>13</v>
      </c>
      <c r="K373">
        <v>21518</v>
      </c>
      <c r="L373" s="75">
        <v>1</v>
      </c>
      <c r="M373" s="7">
        <v>43193</v>
      </c>
      <c r="N373" t="s">
        <v>587</v>
      </c>
      <c r="O373" s="65">
        <v>-2.4</v>
      </c>
      <c r="R373" s="62"/>
    </row>
    <row r="374" spans="1:18" x14ac:dyDescent="0.35">
      <c r="A374" s="62" t="s">
        <v>880</v>
      </c>
      <c r="H374" t="s">
        <v>845</v>
      </c>
      <c r="I374" t="s">
        <v>953</v>
      </c>
      <c r="J374" s="7" t="s">
        <v>13</v>
      </c>
      <c r="K374">
        <v>40716</v>
      </c>
      <c r="L374" s="75">
        <v>1</v>
      </c>
      <c r="M374" s="7">
        <v>43194</v>
      </c>
      <c r="N374" t="s">
        <v>210</v>
      </c>
      <c r="O374" s="65">
        <v>2.5099999999999998</v>
      </c>
      <c r="R374" s="62"/>
    </row>
    <row r="375" spans="1:18" x14ac:dyDescent="0.35">
      <c r="A375" s="62">
        <v>43084</v>
      </c>
      <c r="H375" t="s">
        <v>845</v>
      </c>
      <c r="I375" t="s">
        <v>953</v>
      </c>
      <c r="J375" s="7" t="s">
        <v>13</v>
      </c>
      <c r="K375">
        <v>40716</v>
      </c>
      <c r="L375" s="75">
        <v>1</v>
      </c>
      <c r="M375" s="7">
        <v>43194</v>
      </c>
      <c r="N375" t="s">
        <v>587</v>
      </c>
      <c r="O375" s="65">
        <v>-2.5099999999999998</v>
      </c>
      <c r="R375" s="64"/>
    </row>
    <row r="376" spans="1:18" x14ac:dyDescent="0.35">
      <c r="A376" s="64">
        <v>4.8600000000000003</v>
      </c>
      <c r="H376" t="s">
        <v>845</v>
      </c>
      <c r="I376" t="s">
        <v>952</v>
      </c>
      <c r="J376" s="7" t="s">
        <v>13</v>
      </c>
      <c r="K376">
        <v>21518</v>
      </c>
      <c r="L376" s="75">
        <v>1</v>
      </c>
      <c r="M376" s="7">
        <v>43195</v>
      </c>
      <c r="N376" t="s">
        <v>210</v>
      </c>
      <c r="O376" s="65">
        <v>5.44</v>
      </c>
      <c r="R376" s="62"/>
    </row>
    <row r="377" spans="1:18" x14ac:dyDescent="0.35">
      <c r="A377" s="62" t="s">
        <v>882</v>
      </c>
      <c r="H377" t="s">
        <v>845</v>
      </c>
      <c r="I377" t="s">
        <v>952</v>
      </c>
      <c r="J377" s="7" t="s">
        <v>13</v>
      </c>
      <c r="K377">
        <v>21518</v>
      </c>
      <c r="L377" s="75">
        <v>1</v>
      </c>
      <c r="M377" s="7">
        <v>43195</v>
      </c>
      <c r="N377" t="s">
        <v>587</v>
      </c>
      <c r="O377" s="65">
        <v>-5.44</v>
      </c>
      <c r="R377" s="62"/>
    </row>
    <row r="378" spans="1:18" x14ac:dyDescent="0.35">
      <c r="A378" s="62">
        <v>43082</v>
      </c>
      <c r="H378" t="s">
        <v>845</v>
      </c>
      <c r="I378" t="s">
        <v>950</v>
      </c>
      <c r="J378" s="7" t="s">
        <v>13</v>
      </c>
      <c r="K378">
        <v>112717</v>
      </c>
      <c r="L378" s="75">
        <v>1</v>
      </c>
      <c r="M378" s="7">
        <v>43196</v>
      </c>
      <c r="N378" t="s">
        <v>210</v>
      </c>
      <c r="O378" s="65">
        <v>5.67</v>
      </c>
      <c r="R378" s="64"/>
    </row>
    <row r="379" spans="1:18" x14ac:dyDescent="0.35">
      <c r="A379" s="64">
        <v>1.4</v>
      </c>
      <c r="H379" t="s">
        <v>845</v>
      </c>
      <c r="I379" t="s">
        <v>950</v>
      </c>
      <c r="J379" s="7" t="s">
        <v>13</v>
      </c>
      <c r="K379">
        <v>112717</v>
      </c>
      <c r="L379" s="75">
        <v>1</v>
      </c>
      <c r="M379" s="7">
        <v>43196</v>
      </c>
      <c r="N379" t="s">
        <v>587</v>
      </c>
      <c r="O379" s="65">
        <v>-5.67</v>
      </c>
      <c r="R379" s="62"/>
    </row>
    <row r="380" spans="1:18" x14ac:dyDescent="0.35">
      <c r="A380" s="62" t="s">
        <v>881</v>
      </c>
      <c r="H380" t="s">
        <v>845</v>
      </c>
      <c r="I380" t="s">
        <v>948</v>
      </c>
      <c r="J380" s="7" t="s">
        <v>13</v>
      </c>
      <c r="K380">
        <v>112717</v>
      </c>
      <c r="L380" s="75">
        <v>1</v>
      </c>
      <c r="M380" s="7">
        <v>43196</v>
      </c>
      <c r="N380" t="s">
        <v>210</v>
      </c>
      <c r="O380" s="65">
        <v>0.9</v>
      </c>
      <c r="R380" s="62"/>
    </row>
    <row r="381" spans="1:18" x14ac:dyDescent="0.35">
      <c r="A381" s="62">
        <v>43077</v>
      </c>
      <c r="H381" t="s">
        <v>845</v>
      </c>
      <c r="I381" t="s">
        <v>948</v>
      </c>
      <c r="J381" s="7" t="s">
        <v>13</v>
      </c>
      <c r="K381">
        <v>112717</v>
      </c>
      <c r="L381" s="75">
        <v>1</v>
      </c>
      <c r="M381" s="7">
        <v>43196</v>
      </c>
      <c r="N381" t="s">
        <v>587</v>
      </c>
      <c r="O381" s="65">
        <v>-0.9</v>
      </c>
      <c r="R381" s="64"/>
    </row>
    <row r="382" spans="1:18" x14ac:dyDescent="0.35">
      <c r="A382" s="64">
        <v>2</v>
      </c>
      <c r="H382" t="s">
        <v>845</v>
      </c>
      <c r="I382" t="s">
        <v>949</v>
      </c>
      <c r="J382" s="7" t="s">
        <v>13</v>
      </c>
      <c r="K382">
        <v>40716</v>
      </c>
      <c r="L382" s="75">
        <v>1</v>
      </c>
      <c r="M382" s="7">
        <v>43196</v>
      </c>
      <c r="N382" t="s">
        <v>210</v>
      </c>
      <c r="O382" s="65">
        <v>0.98</v>
      </c>
      <c r="R382" s="62"/>
    </row>
    <row r="383" spans="1:18" x14ac:dyDescent="0.35">
      <c r="A383" t="s">
        <v>888</v>
      </c>
      <c r="H383" t="s">
        <v>845</v>
      </c>
      <c r="I383" t="s">
        <v>949</v>
      </c>
      <c r="J383" s="7" t="s">
        <v>13</v>
      </c>
      <c r="K383">
        <v>40716</v>
      </c>
      <c r="L383" s="75">
        <v>1</v>
      </c>
      <c r="M383" s="7">
        <v>43196</v>
      </c>
      <c r="N383" t="s">
        <v>587</v>
      </c>
      <c r="O383" s="65">
        <v>-0.98</v>
      </c>
      <c r="R383" s="62"/>
    </row>
    <row r="384" spans="1:18" x14ac:dyDescent="0.35">
      <c r="A384" s="62">
        <v>43074</v>
      </c>
      <c r="H384" t="s">
        <v>983</v>
      </c>
      <c r="J384" s="7" t="s">
        <v>13</v>
      </c>
      <c r="M384" s="7">
        <v>43200</v>
      </c>
      <c r="N384" t="s">
        <v>210</v>
      </c>
      <c r="O384" s="65">
        <v>0.15</v>
      </c>
      <c r="R384" s="64"/>
    </row>
    <row r="385" spans="1:18" x14ac:dyDescent="0.35">
      <c r="A385" s="64">
        <v>1</v>
      </c>
      <c r="H385" t="s">
        <v>983</v>
      </c>
      <c r="J385" s="7" t="s">
        <v>13</v>
      </c>
      <c r="M385" s="7">
        <v>43200</v>
      </c>
      <c r="N385" t="s">
        <v>943</v>
      </c>
      <c r="O385" s="65">
        <v>-0.15</v>
      </c>
      <c r="R385" s="62"/>
    </row>
    <row r="386" spans="1:18" x14ac:dyDescent="0.35">
      <c r="A386" t="s">
        <v>867</v>
      </c>
      <c r="H386" t="s">
        <v>845</v>
      </c>
      <c r="I386" t="s">
        <v>947</v>
      </c>
      <c r="J386" s="7" t="s">
        <v>13</v>
      </c>
      <c r="K386">
        <v>40716</v>
      </c>
      <c r="L386" s="75">
        <v>1</v>
      </c>
      <c r="M386" s="7">
        <v>43210</v>
      </c>
      <c r="N386" t="s">
        <v>210</v>
      </c>
      <c r="O386" s="65">
        <v>24.22</v>
      </c>
      <c r="R386" s="64"/>
    </row>
    <row r="387" spans="1:18" x14ac:dyDescent="0.35">
      <c r="A387" s="62">
        <v>43069</v>
      </c>
      <c r="H387" t="s">
        <v>845</v>
      </c>
      <c r="I387" t="s">
        <v>947</v>
      </c>
      <c r="J387" s="7" t="s">
        <v>13</v>
      </c>
      <c r="K387">
        <v>40716</v>
      </c>
      <c r="L387" s="75">
        <v>1</v>
      </c>
      <c r="M387" s="7">
        <v>43210</v>
      </c>
      <c r="N387" t="s">
        <v>587</v>
      </c>
      <c r="O387" s="65">
        <v>-24.22</v>
      </c>
      <c r="R387" s="62"/>
    </row>
    <row r="388" spans="1:18" x14ac:dyDescent="0.35">
      <c r="A388" s="64">
        <v>-170.21</v>
      </c>
      <c r="H388" t="s">
        <v>845</v>
      </c>
      <c r="I388" t="s">
        <v>946</v>
      </c>
      <c r="J388" s="7" t="s">
        <v>13</v>
      </c>
      <c r="K388">
        <v>40716</v>
      </c>
      <c r="L388" s="75">
        <v>1</v>
      </c>
      <c r="M388" s="7">
        <v>43217</v>
      </c>
      <c r="N388" t="s">
        <v>210</v>
      </c>
      <c r="O388" s="65">
        <v>1.75</v>
      </c>
      <c r="R388" s="64"/>
    </row>
    <row r="389" spans="1:18" x14ac:dyDescent="0.35">
      <c r="A389" s="64" t="s">
        <v>933</v>
      </c>
      <c r="H389" t="s">
        <v>845</v>
      </c>
      <c r="I389" t="s">
        <v>946</v>
      </c>
      <c r="J389" s="7" t="s">
        <v>13</v>
      </c>
      <c r="K389">
        <v>40716</v>
      </c>
      <c r="L389" s="75">
        <v>1</v>
      </c>
      <c r="M389" s="7">
        <v>43217</v>
      </c>
      <c r="N389" t="s">
        <v>587</v>
      </c>
      <c r="O389" s="65">
        <v>-1.75</v>
      </c>
      <c r="R389" s="62"/>
    </row>
    <row r="390" spans="1:18" x14ac:dyDescent="0.35">
      <c r="A390" s="62">
        <v>43066</v>
      </c>
      <c r="H390" t="s">
        <v>983</v>
      </c>
      <c r="J390" s="7" t="s">
        <v>13</v>
      </c>
      <c r="M390" s="7">
        <v>43231</v>
      </c>
      <c r="N390" t="s">
        <v>210</v>
      </c>
      <c r="O390" s="65">
        <v>0.88</v>
      </c>
      <c r="R390" s="64"/>
    </row>
    <row r="391" spans="1:18" x14ac:dyDescent="0.35">
      <c r="A391" s="64">
        <v>506.25</v>
      </c>
      <c r="H391" t="s">
        <v>983</v>
      </c>
      <c r="J391" s="7" t="s">
        <v>13</v>
      </c>
      <c r="M391" s="7">
        <v>43231</v>
      </c>
      <c r="N391" t="s">
        <v>943</v>
      </c>
      <c r="O391" s="65">
        <v>-0.88</v>
      </c>
      <c r="R391" s="62"/>
    </row>
    <row r="392" spans="1:18" x14ac:dyDescent="0.35">
      <c r="A392" s="64" t="s">
        <v>934</v>
      </c>
      <c r="H392" t="s">
        <v>845</v>
      </c>
      <c r="I392" t="s">
        <v>963</v>
      </c>
      <c r="J392" s="7" t="s">
        <v>13</v>
      </c>
      <c r="K392">
        <v>40716</v>
      </c>
      <c r="L392" s="75">
        <v>1</v>
      </c>
      <c r="M392" s="7">
        <v>43237</v>
      </c>
      <c r="N392" t="s">
        <v>210</v>
      </c>
      <c r="O392" s="65">
        <v>1.46</v>
      </c>
      <c r="R392" s="64"/>
    </row>
    <row r="393" spans="1:18" x14ac:dyDescent="0.35">
      <c r="A393" s="64" t="s">
        <v>935</v>
      </c>
      <c r="H393" t="s">
        <v>845</v>
      </c>
      <c r="I393" t="s">
        <v>963</v>
      </c>
      <c r="J393" s="7" t="s">
        <v>13</v>
      </c>
      <c r="K393">
        <v>40716</v>
      </c>
      <c r="L393" s="75">
        <v>1</v>
      </c>
      <c r="M393" s="7">
        <v>43237</v>
      </c>
      <c r="N393" t="s">
        <v>587</v>
      </c>
      <c r="O393" s="65">
        <v>-1.46</v>
      </c>
      <c r="R393" s="62"/>
    </row>
    <row r="394" spans="1:18" x14ac:dyDescent="0.35">
      <c r="A394" s="62">
        <v>43066</v>
      </c>
      <c r="H394" t="s">
        <v>845</v>
      </c>
      <c r="I394" t="s">
        <v>961</v>
      </c>
      <c r="J394" s="7" t="s">
        <v>13</v>
      </c>
      <c r="K394">
        <v>40716</v>
      </c>
      <c r="L394" s="75">
        <v>1</v>
      </c>
      <c r="M394" s="7">
        <v>43245</v>
      </c>
      <c r="N394" t="s">
        <v>210</v>
      </c>
      <c r="O394" s="65">
        <v>11.4</v>
      </c>
      <c r="R394" s="64"/>
    </row>
    <row r="395" spans="1:18" x14ac:dyDescent="0.35">
      <c r="A395" s="64">
        <v>414.75</v>
      </c>
      <c r="H395" t="s">
        <v>845</v>
      </c>
      <c r="I395" t="s">
        <v>961</v>
      </c>
      <c r="J395" s="7" t="s">
        <v>13</v>
      </c>
      <c r="K395">
        <v>40716</v>
      </c>
      <c r="L395" s="75">
        <v>1</v>
      </c>
      <c r="M395" s="7">
        <v>43245</v>
      </c>
      <c r="N395" t="s">
        <v>587</v>
      </c>
      <c r="O395" s="65">
        <v>-11.4</v>
      </c>
      <c r="R395" s="62"/>
    </row>
    <row r="396" spans="1:18" x14ac:dyDescent="0.35">
      <c r="A396" s="64" t="s">
        <v>936</v>
      </c>
      <c r="H396" t="s">
        <v>845</v>
      </c>
      <c r="I396" t="s">
        <v>960</v>
      </c>
      <c r="J396" s="7" t="s">
        <v>13</v>
      </c>
      <c r="K396">
        <v>22718</v>
      </c>
      <c r="L396" s="75">
        <v>1</v>
      </c>
      <c r="M396" s="7">
        <v>43250</v>
      </c>
      <c r="N396" t="s">
        <v>210</v>
      </c>
      <c r="O396" s="65">
        <v>9.31</v>
      </c>
      <c r="R396" s="64"/>
    </row>
    <row r="397" spans="1:18" x14ac:dyDescent="0.35">
      <c r="A397" s="64" t="s">
        <v>937</v>
      </c>
      <c r="H397" t="s">
        <v>845</v>
      </c>
      <c r="I397" t="s">
        <v>960</v>
      </c>
      <c r="J397" s="7" t="s">
        <v>13</v>
      </c>
      <c r="K397">
        <v>22718</v>
      </c>
      <c r="L397" s="75">
        <v>1</v>
      </c>
      <c r="M397" s="7">
        <v>43250</v>
      </c>
      <c r="N397" t="s">
        <v>587</v>
      </c>
      <c r="O397" s="65">
        <v>-9.31</v>
      </c>
      <c r="R397" s="62"/>
    </row>
    <row r="398" spans="1:18" x14ac:dyDescent="0.35">
      <c r="A398" s="62">
        <v>43066</v>
      </c>
      <c r="H398" t="s">
        <v>845</v>
      </c>
      <c r="I398" t="s">
        <v>957</v>
      </c>
      <c r="J398" s="7" t="s">
        <v>13</v>
      </c>
      <c r="K398">
        <v>40716</v>
      </c>
      <c r="L398" s="75">
        <v>1</v>
      </c>
      <c r="M398" s="7">
        <v>43252</v>
      </c>
      <c r="N398" t="s">
        <v>210</v>
      </c>
      <c r="O398" s="65">
        <v>2</v>
      </c>
      <c r="R398" s="62"/>
    </row>
    <row r="399" spans="1:18" x14ac:dyDescent="0.35">
      <c r="A399" s="64">
        <v>388.26</v>
      </c>
      <c r="H399" t="s">
        <v>845</v>
      </c>
      <c r="I399" t="s">
        <v>957</v>
      </c>
      <c r="J399" s="7" t="s">
        <v>13</v>
      </c>
      <c r="K399">
        <v>40716</v>
      </c>
      <c r="L399" s="75">
        <v>1</v>
      </c>
      <c r="M399" s="7">
        <v>43252</v>
      </c>
      <c r="N399" t="s">
        <v>587</v>
      </c>
      <c r="O399" s="65">
        <v>-2</v>
      </c>
      <c r="R399" s="64"/>
    </row>
    <row r="400" spans="1:18" x14ac:dyDescent="0.35">
      <c r="A400" s="64" t="s">
        <v>938</v>
      </c>
      <c r="H400" t="s">
        <v>845</v>
      </c>
      <c r="I400" t="s">
        <v>959</v>
      </c>
      <c r="J400" s="7" t="s">
        <v>13</v>
      </c>
      <c r="K400">
        <v>21518</v>
      </c>
      <c r="L400" s="75">
        <v>1</v>
      </c>
      <c r="M400" s="7">
        <v>43255</v>
      </c>
      <c r="N400" t="s">
        <v>210</v>
      </c>
      <c r="O400" s="65">
        <v>1.52</v>
      </c>
      <c r="R400" s="62"/>
    </row>
    <row r="401" spans="1:18" x14ac:dyDescent="0.35">
      <c r="A401" t="s">
        <v>885</v>
      </c>
      <c r="H401" t="s">
        <v>845</v>
      </c>
      <c r="I401" t="s">
        <v>959</v>
      </c>
      <c r="J401" s="7" t="s">
        <v>13</v>
      </c>
      <c r="K401">
        <v>21518</v>
      </c>
      <c r="L401" s="75">
        <v>1</v>
      </c>
      <c r="M401" s="7">
        <v>43255</v>
      </c>
      <c r="N401" t="s">
        <v>587</v>
      </c>
      <c r="O401" s="65">
        <v>-1.52</v>
      </c>
      <c r="R401" s="64"/>
    </row>
    <row r="402" spans="1:18" x14ac:dyDescent="0.35">
      <c r="A402" s="62">
        <v>43063</v>
      </c>
      <c r="H402" t="s">
        <v>983</v>
      </c>
      <c r="J402" s="7" t="s">
        <v>13</v>
      </c>
      <c r="M402" s="7">
        <v>43259</v>
      </c>
      <c r="N402" t="s">
        <v>210</v>
      </c>
      <c r="O402" s="65">
        <v>0.27</v>
      </c>
      <c r="R402" s="62"/>
    </row>
    <row r="403" spans="1:18" x14ac:dyDescent="0.35">
      <c r="A403" s="64">
        <v>1.62</v>
      </c>
      <c r="H403" t="s">
        <v>983</v>
      </c>
      <c r="J403" s="7" t="s">
        <v>13</v>
      </c>
      <c r="M403" s="7">
        <v>43259</v>
      </c>
      <c r="N403" t="s">
        <v>943</v>
      </c>
      <c r="O403" s="65">
        <v>-0.27</v>
      </c>
      <c r="R403" s="64"/>
    </row>
    <row r="404" spans="1:18" x14ac:dyDescent="0.35">
      <c r="A404" s="64" t="s">
        <v>939</v>
      </c>
      <c r="H404" t="s">
        <v>845</v>
      </c>
      <c r="I404" t="s">
        <v>81</v>
      </c>
      <c r="J404" s="7" t="s">
        <v>13</v>
      </c>
      <c r="K404">
        <v>40716</v>
      </c>
      <c r="L404" s="75">
        <v>1</v>
      </c>
      <c r="M404" s="7">
        <v>43263</v>
      </c>
      <c r="N404" t="s">
        <v>210</v>
      </c>
      <c r="O404" s="65">
        <v>2.98</v>
      </c>
      <c r="R404" s="62"/>
    </row>
    <row r="405" spans="1:18" x14ac:dyDescent="0.35">
      <c r="A405" s="62">
        <v>43063</v>
      </c>
      <c r="H405" t="s">
        <v>845</v>
      </c>
      <c r="I405" t="s">
        <v>81</v>
      </c>
      <c r="J405" s="7" t="s">
        <v>13</v>
      </c>
      <c r="K405">
        <v>40716</v>
      </c>
      <c r="L405" s="75">
        <v>1</v>
      </c>
      <c r="M405" s="7">
        <v>43263</v>
      </c>
      <c r="N405" t="s">
        <v>587</v>
      </c>
      <c r="O405" s="65">
        <v>-2.98</v>
      </c>
      <c r="R405" s="64"/>
    </row>
    <row r="406" spans="1:18" x14ac:dyDescent="0.35">
      <c r="A406" s="64">
        <v>404.56</v>
      </c>
      <c r="H406" t="s">
        <v>317</v>
      </c>
      <c r="J406" s="7" t="s">
        <v>13</v>
      </c>
      <c r="M406" s="7">
        <v>43264</v>
      </c>
      <c r="N406" t="s">
        <v>101</v>
      </c>
      <c r="O406" s="65">
        <v>3428.5</v>
      </c>
      <c r="R406" s="62"/>
    </row>
    <row r="407" spans="1:18" x14ac:dyDescent="0.35">
      <c r="A407" s="64" t="s">
        <v>940</v>
      </c>
      <c r="H407" t="s">
        <v>317</v>
      </c>
      <c r="J407" s="7" t="s">
        <v>13</v>
      </c>
      <c r="M407" s="7">
        <v>43264</v>
      </c>
      <c r="N407" t="s">
        <v>210</v>
      </c>
      <c r="O407" s="65">
        <v>-3428.5</v>
      </c>
      <c r="R407" s="64"/>
    </row>
    <row r="408" spans="1:18" x14ac:dyDescent="0.35">
      <c r="A408" s="64" t="s">
        <v>941</v>
      </c>
      <c r="H408" t="s">
        <v>845</v>
      </c>
      <c r="I408" t="s">
        <v>958</v>
      </c>
      <c r="J408" s="7" t="s">
        <v>13</v>
      </c>
      <c r="K408">
        <v>40716</v>
      </c>
      <c r="L408" s="75">
        <v>1</v>
      </c>
      <c r="M408" s="7">
        <v>43265</v>
      </c>
      <c r="N408" t="s">
        <v>210</v>
      </c>
      <c r="O408" s="65">
        <v>1.4</v>
      </c>
      <c r="R408" s="62"/>
    </row>
    <row r="409" spans="1:18" x14ac:dyDescent="0.35">
      <c r="A409" s="62">
        <v>43063</v>
      </c>
      <c r="H409" t="s">
        <v>845</v>
      </c>
      <c r="I409" t="s">
        <v>958</v>
      </c>
      <c r="J409" s="7" t="s">
        <v>13</v>
      </c>
      <c r="K409">
        <v>40716</v>
      </c>
      <c r="L409" s="75">
        <v>1</v>
      </c>
      <c r="M409" s="7">
        <v>43265</v>
      </c>
      <c r="N409" t="s">
        <v>587</v>
      </c>
      <c r="O409" s="65">
        <v>-1.4</v>
      </c>
      <c r="R409" s="62"/>
    </row>
    <row r="410" spans="1:18" x14ac:dyDescent="0.35">
      <c r="A410" s="64">
        <v>399.35</v>
      </c>
      <c r="H410" t="s">
        <v>845</v>
      </c>
      <c r="I410" t="s">
        <v>956</v>
      </c>
      <c r="J410" s="7" t="s">
        <v>13</v>
      </c>
      <c r="K410">
        <v>112717</v>
      </c>
      <c r="L410" s="75">
        <v>1</v>
      </c>
      <c r="M410" s="7">
        <v>43269</v>
      </c>
      <c r="N410" t="s">
        <v>210</v>
      </c>
      <c r="O410" s="65">
        <v>5.67</v>
      </c>
      <c r="R410" s="64"/>
    </row>
    <row r="411" spans="1:18" x14ac:dyDescent="0.35">
      <c r="A411" s="64" t="s">
        <v>942</v>
      </c>
      <c r="H411" t="s">
        <v>845</v>
      </c>
      <c r="I411" t="s">
        <v>956</v>
      </c>
      <c r="J411" s="7" t="s">
        <v>13</v>
      </c>
      <c r="K411">
        <v>112717</v>
      </c>
      <c r="L411" s="75">
        <v>1</v>
      </c>
      <c r="M411" s="7">
        <v>43269</v>
      </c>
      <c r="N411" t="s">
        <v>587</v>
      </c>
      <c r="O411" s="65">
        <v>-5.67</v>
      </c>
      <c r="R411" s="62"/>
    </row>
    <row r="412" spans="1:18" x14ac:dyDescent="0.35">
      <c r="A412" s="62" t="s">
        <v>886</v>
      </c>
      <c r="H412" t="s">
        <v>845</v>
      </c>
      <c r="I412" t="s">
        <v>955</v>
      </c>
      <c r="J412" s="7" t="s">
        <v>13</v>
      </c>
      <c r="K412">
        <v>10418</v>
      </c>
      <c r="L412" s="75">
        <v>1</v>
      </c>
      <c r="M412" s="7">
        <v>43270</v>
      </c>
      <c r="N412" t="s">
        <v>210</v>
      </c>
      <c r="O412" s="65">
        <v>1.84</v>
      </c>
      <c r="R412" s="62"/>
    </row>
    <row r="413" spans="1:18" x14ac:dyDescent="0.35">
      <c r="A413" s="62">
        <v>43055</v>
      </c>
      <c r="H413" t="s">
        <v>845</v>
      </c>
      <c r="I413" t="s">
        <v>955</v>
      </c>
      <c r="J413" s="7" t="s">
        <v>13</v>
      </c>
      <c r="K413">
        <v>10418</v>
      </c>
      <c r="L413" s="75">
        <v>1</v>
      </c>
      <c r="M413" s="7">
        <v>43270</v>
      </c>
      <c r="N413" t="s">
        <v>587</v>
      </c>
      <c r="O413" s="65">
        <v>-1.84</v>
      </c>
      <c r="R413" s="64"/>
    </row>
    <row r="414" spans="1:18" x14ac:dyDescent="0.35">
      <c r="A414" s="64">
        <v>1.26</v>
      </c>
      <c r="H414" t="s">
        <v>845</v>
      </c>
      <c r="I414" t="s">
        <v>944</v>
      </c>
      <c r="J414" s="7" t="s">
        <v>13</v>
      </c>
      <c r="K414">
        <v>40716</v>
      </c>
      <c r="L414" s="75">
        <v>1</v>
      </c>
      <c r="M414" s="7">
        <v>43273</v>
      </c>
      <c r="N414" t="s">
        <v>210</v>
      </c>
      <c r="O414" s="65">
        <v>0.87</v>
      </c>
      <c r="R414" s="62"/>
    </row>
    <row r="415" spans="1:18" x14ac:dyDescent="0.35">
      <c r="A415" s="62" t="s">
        <v>874</v>
      </c>
      <c r="H415" t="s">
        <v>845</v>
      </c>
      <c r="I415" t="s">
        <v>944</v>
      </c>
      <c r="J415" s="7" t="s">
        <v>13</v>
      </c>
      <c r="K415">
        <v>40716</v>
      </c>
      <c r="L415" s="75">
        <v>1</v>
      </c>
      <c r="M415" s="7">
        <v>43273</v>
      </c>
      <c r="N415" t="s">
        <v>587</v>
      </c>
      <c r="O415" s="65">
        <v>-0.87</v>
      </c>
      <c r="R415" s="62"/>
    </row>
    <row r="416" spans="1:18" x14ac:dyDescent="0.35">
      <c r="A416" s="62">
        <v>43041</v>
      </c>
      <c r="H416" t="s">
        <v>845</v>
      </c>
      <c r="I416" t="s">
        <v>954</v>
      </c>
      <c r="J416" s="7" t="s">
        <v>13</v>
      </c>
      <c r="K416">
        <v>21518</v>
      </c>
      <c r="L416" s="75">
        <v>1</v>
      </c>
      <c r="M416" s="7">
        <v>43283</v>
      </c>
      <c r="N416" t="s">
        <v>210</v>
      </c>
      <c r="O416" s="65">
        <v>2.4</v>
      </c>
      <c r="R416" s="64"/>
    </row>
    <row r="417" spans="1:18" x14ac:dyDescent="0.35">
      <c r="A417" s="64">
        <v>2000</v>
      </c>
      <c r="H417" t="s">
        <v>845</v>
      </c>
      <c r="I417" t="s">
        <v>954</v>
      </c>
      <c r="J417" s="7" t="s">
        <v>13</v>
      </c>
      <c r="K417">
        <v>21518</v>
      </c>
      <c r="L417" s="75">
        <v>1</v>
      </c>
      <c r="M417" s="7">
        <v>43283</v>
      </c>
      <c r="N417" t="s">
        <v>587</v>
      </c>
      <c r="O417" s="65">
        <v>-2.4</v>
      </c>
      <c r="R417" s="62"/>
    </row>
    <row r="418" spans="1:18" x14ac:dyDescent="0.35">
      <c r="A418" s="62" t="s">
        <v>867</v>
      </c>
      <c r="H418" t="s">
        <v>983</v>
      </c>
      <c r="J418" s="7" t="s">
        <v>13</v>
      </c>
      <c r="M418" s="7">
        <v>43283</v>
      </c>
      <c r="N418" t="s">
        <v>210</v>
      </c>
      <c r="O418" s="65">
        <v>0.5</v>
      </c>
      <c r="R418" s="62"/>
    </row>
    <row r="419" spans="1:18" x14ac:dyDescent="0.35">
      <c r="A419" s="62">
        <v>43041</v>
      </c>
      <c r="H419" t="s">
        <v>983</v>
      </c>
      <c r="J419" s="7" t="s">
        <v>13</v>
      </c>
      <c r="M419" s="7">
        <v>43283</v>
      </c>
      <c r="N419" t="s">
        <v>943</v>
      </c>
      <c r="O419" s="65">
        <v>-0.5</v>
      </c>
      <c r="R419" s="64"/>
    </row>
    <row r="420" spans="1:18" x14ac:dyDescent="0.35">
      <c r="A420" s="64">
        <v>-1.75</v>
      </c>
      <c r="H420" t="s">
        <v>845</v>
      </c>
      <c r="I420" t="s">
        <v>953</v>
      </c>
      <c r="J420" s="7" t="s">
        <v>13</v>
      </c>
      <c r="K420">
        <v>40716</v>
      </c>
      <c r="L420" s="75">
        <v>1</v>
      </c>
      <c r="M420" s="7">
        <v>43286</v>
      </c>
      <c r="N420" t="s">
        <v>210</v>
      </c>
      <c r="O420" s="65">
        <v>2.5099999999999998</v>
      </c>
      <c r="R420" s="62"/>
    </row>
    <row r="421" spans="1:18" x14ac:dyDescent="0.35">
      <c r="A421" s="62" t="s">
        <v>868</v>
      </c>
      <c r="H421" t="s">
        <v>845</v>
      </c>
      <c r="I421" t="s">
        <v>953</v>
      </c>
      <c r="J421" s="7" t="s">
        <v>13</v>
      </c>
      <c r="K421">
        <v>40716</v>
      </c>
      <c r="L421" s="75">
        <v>1</v>
      </c>
      <c r="M421" s="7">
        <v>43286</v>
      </c>
      <c r="N421" t="s">
        <v>587</v>
      </c>
      <c r="O421" s="65">
        <v>-2.5099999999999998</v>
      </c>
      <c r="R421" s="62"/>
    </row>
    <row r="422" spans="1:18" x14ac:dyDescent="0.35">
      <c r="A422" s="62">
        <v>43035</v>
      </c>
      <c r="H422" t="s">
        <v>845</v>
      </c>
      <c r="I422" t="s">
        <v>948</v>
      </c>
      <c r="J422" s="7" t="s">
        <v>13</v>
      </c>
      <c r="K422">
        <v>112717</v>
      </c>
      <c r="L422" s="75">
        <v>1</v>
      </c>
      <c r="M422" s="7">
        <v>43287</v>
      </c>
      <c r="N422" t="s">
        <v>210</v>
      </c>
      <c r="O422" s="65">
        <v>0.9</v>
      </c>
      <c r="R422" s="64"/>
    </row>
    <row r="423" spans="1:18" x14ac:dyDescent="0.35">
      <c r="A423" s="64">
        <v>1.75</v>
      </c>
      <c r="H423" t="s">
        <v>845</v>
      </c>
      <c r="I423" t="s">
        <v>948</v>
      </c>
      <c r="J423" s="7" t="s">
        <v>13</v>
      </c>
      <c r="K423">
        <v>112717</v>
      </c>
      <c r="L423" s="75">
        <v>1</v>
      </c>
      <c r="M423" s="7">
        <v>43287</v>
      </c>
      <c r="N423" t="s">
        <v>587</v>
      </c>
      <c r="O423" s="65">
        <v>-0.9</v>
      </c>
    </row>
    <row r="424" spans="1:18" x14ac:dyDescent="0.35">
      <c r="A424" s="62" t="s">
        <v>867</v>
      </c>
      <c r="H424" t="s">
        <v>845</v>
      </c>
      <c r="I424" t="s">
        <v>950</v>
      </c>
      <c r="J424" s="7" t="s">
        <v>13</v>
      </c>
      <c r="K424">
        <v>112717</v>
      </c>
      <c r="L424" s="75">
        <v>1</v>
      </c>
      <c r="M424" s="7">
        <v>43287</v>
      </c>
      <c r="N424" t="s">
        <v>210</v>
      </c>
      <c r="O424" s="65">
        <v>5.67</v>
      </c>
    </row>
    <row r="425" spans="1:18" x14ac:dyDescent="0.35">
      <c r="A425" s="62">
        <v>43034</v>
      </c>
      <c r="H425" t="s">
        <v>845</v>
      </c>
      <c r="I425" t="s">
        <v>950</v>
      </c>
      <c r="J425" s="7" t="s">
        <v>13</v>
      </c>
      <c r="K425">
        <v>112717</v>
      </c>
      <c r="L425" s="75">
        <v>1</v>
      </c>
      <c r="M425" s="7">
        <v>43287</v>
      </c>
      <c r="N425" t="s">
        <v>587</v>
      </c>
      <c r="O425" s="65">
        <v>-5.67</v>
      </c>
    </row>
    <row r="426" spans="1:18" x14ac:dyDescent="0.35">
      <c r="A426" s="64">
        <v>-12.84</v>
      </c>
      <c r="H426" t="s">
        <v>845</v>
      </c>
      <c r="I426" t="s">
        <v>952</v>
      </c>
      <c r="J426" s="7" t="s">
        <v>13</v>
      </c>
      <c r="K426">
        <v>21518</v>
      </c>
      <c r="L426" s="75">
        <v>1</v>
      </c>
      <c r="M426" s="7">
        <v>43287</v>
      </c>
      <c r="N426" t="s">
        <v>210</v>
      </c>
      <c r="O426" s="65">
        <v>5.44</v>
      </c>
    </row>
    <row r="427" spans="1:18" x14ac:dyDescent="0.35">
      <c r="A427" s="62" t="s">
        <v>869</v>
      </c>
      <c r="H427" t="s">
        <v>845</v>
      </c>
      <c r="I427" t="s">
        <v>952</v>
      </c>
      <c r="J427" s="7" t="s">
        <v>13</v>
      </c>
      <c r="K427">
        <v>21518</v>
      </c>
      <c r="L427" s="75">
        <v>1</v>
      </c>
      <c r="M427" s="7">
        <v>43287</v>
      </c>
      <c r="N427" t="s">
        <v>587</v>
      </c>
      <c r="O427" s="65">
        <v>-5.44</v>
      </c>
    </row>
    <row r="428" spans="1:18" x14ac:dyDescent="0.35">
      <c r="A428" s="62">
        <v>43028</v>
      </c>
      <c r="H428" t="s">
        <v>845</v>
      </c>
      <c r="I428" t="s">
        <v>949</v>
      </c>
      <c r="J428" s="7" t="s">
        <v>13</v>
      </c>
      <c r="K428">
        <v>40716</v>
      </c>
      <c r="L428" s="75">
        <v>1</v>
      </c>
      <c r="M428" s="7">
        <v>43290</v>
      </c>
      <c r="N428" t="s">
        <v>210</v>
      </c>
      <c r="O428" s="65">
        <v>0.81</v>
      </c>
    </row>
    <row r="429" spans="1:18" x14ac:dyDescent="0.35">
      <c r="A429" s="64">
        <v>12.81</v>
      </c>
      <c r="H429" t="s">
        <v>845</v>
      </c>
      <c r="I429" t="s">
        <v>949</v>
      </c>
      <c r="J429" s="7" t="s">
        <v>13</v>
      </c>
      <c r="K429">
        <v>40716</v>
      </c>
      <c r="L429" s="75">
        <v>1</v>
      </c>
      <c r="M429" s="7">
        <v>43290</v>
      </c>
      <c r="N429" t="s">
        <v>587</v>
      </c>
      <c r="O429" s="65">
        <v>-0.81</v>
      </c>
    </row>
    <row r="430" spans="1:18" x14ac:dyDescent="0.35">
      <c r="A430" s="62" t="s">
        <v>867</v>
      </c>
      <c r="H430" t="s">
        <v>317</v>
      </c>
      <c r="J430" s="7" t="s">
        <v>13</v>
      </c>
      <c r="M430" s="7">
        <v>43300</v>
      </c>
      <c r="N430" t="s">
        <v>101</v>
      </c>
      <c r="O430" s="65">
        <v>241.26</v>
      </c>
    </row>
    <row r="431" spans="1:18" x14ac:dyDescent="0.35">
      <c r="A431" s="62">
        <v>43021</v>
      </c>
      <c r="H431" t="s">
        <v>317</v>
      </c>
      <c r="J431" s="7" t="s">
        <v>13</v>
      </c>
      <c r="M431" s="7">
        <v>43300</v>
      </c>
      <c r="N431" t="s">
        <v>210</v>
      </c>
      <c r="O431" s="65">
        <v>-241.26</v>
      </c>
    </row>
    <row r="432" spans="1:18" x14ac:dyDescent="0.35">
      <c r="A432" s="64">
        <v>-339.58</v>
      </c>
      <c r="H432" t="s">
        <v>845</v>
      </c>
      <c r="I432" t="s">
        <v>947</v>
      </c>
      <c r="J432" s="7" t="s">
        <v>13</v>
      </c>
      <c r="K432">
        <v>40716</v>
      </c>
      <c r="L432" s="75">
        <v>1</v>
      </c>
      <c r="M432" s="7">
        <v>43301</v>
      </c>
      <c r="N432" t="s">
        <v>210</v>
      </c>
      <c r="O432" s="65">
        <v>26.74</v>
      </c>
    </row>
    <row r="433" spans="1:15" x14ac:dyDescent="0.35">
      <c r="A433" s="62" t="s">
        <v>872</v>
      </c>
      <c r="H433" t="s">
        <v>845</v>
      </c>
      <c r="I433" t="s">
        <v>947</v>
      </c>
      <c r="J433" s="7" t="s">
        <v>13</v>
      </c>
      <c r="K433">
        <v>40716</v>
      </c>
      <c r="L433" s="75">
        <v>1</v>
      </c>
      <c r="M433" s="7">
        <v>43301</v>
      </c>
      <c r="N433" t="s">
        <v>587</v>
      </c>
      <c r="O433" s="65">
        <v>-26.74</v>
      </c>
    </row>
    <row r="434" spans="1:15" x14ac:dyDescent="0.35">
      <c r="A434" s="62">
        <v>43014</v>
      </c>
      <c r="H434" t="s">
        <v>845</v>
      </c>
      <c r="I434" t="s">
        <v>946</v>
      </c>
      <c r="J434" s="7" t="s">
        <v>13</v>
      </c>
      <c r="K434">
        <v>40716</v>
      </c>
      <c r="L434" s="75">
        <v>1</v>
      </c>
      <c r="M434" s="7">
        <v>43308</v>
      </c>
      <c r="N434" t="s">
        <v>210</v>
      </c>
      <c r="O434" s="65">
        <v>1.75</v>
      </c>
    </row>
    <row r="435" spans="1:15" x14ac:dyDescent="0.35">
      <c r="A435" s="64">
        <v>1</v>
      </c>
      <c r="H435" t="s">
        <v>845</v>
      </c>
      <c r="I435" t="s">
        <v>946</v>
      </c>
      <c r="J435" s="7" t="s">
        <v>13</v>
      </c>
      <c r="K435">
        <v>40716</v>
      </c>
      <c r="L435" s="75">
        <v>1</v>
      </c>
      <c r="M435" s="7">
        <v>43308</v>
      </c>
      <c r="N435" t="s">
        <v>587</v>
      </c>
      <c r="O435" s="65">
        <v>-1.75</v>
      </c>
    </row>
    <row r="436" spans="1:15" x14ac:dyDescent="0.35">
      <c r="A436" s="62" t="s">
        <v>877</v>
      </c>
      <c r="H436" t="s">
        <v>317</v>
      </c>
      <c r="J436" s="7" t="s">
        <v>13</v>
      </c>
      <c r="M436" s="7">
        <v>43314</v>
      </c>
      <c r="N436" t="s">
        <v>101</v>
      </c>
      <c r="O436" s="65">
        <v>28.49</v>
      </c>
    </row>
    <row r="437" spans="1:15" x14ac:dyDescent="0.35">
      <c r="A437" s="62">
        <v>43012</v>
      </c>
      <c r="H437" t="s">
        <v>317</v>
      </c>
      <c r="J437" s="7" t="s">
        <v>13</v>
      </c>
      <c r="M437" s="7">
        <v>43314</v>
      </c>
      <c r="N437" t="s">
        <v>210</v>
      </c>
      <c r="O437" s="65">
        <v>-28.49</v>
      </c>
    </row>
    <row r="438" spans="1:15" x14ac:dyDescent="0.35">
      <c r="A438" s="64">
        <v>2.39</v>
      </c>
      <c r="H438" t="s">
        <v>983</v>
      </c>
      <c r="J438" s="7" t="s">
        <v>13</v>
      </c>
      <c r="M438" s="7">
        <v>43318</v>
      </c>
      <c r="N438" t="s">
        <v>210</v>
      </c>
      <c r="O438" s="65">
        <v>0.1</v>
      </c>
    </row>
    <row r="439" spans="1:15" x14ac:dyDescent="0.35">
      <c r="A439" s="62" t="s">
        <v>1281</v>
      </c>
      <c r="H439" t="s">
        <v>983</v>
      </c>
      <c r="J439" s="7" t="s">
        <v>13</v>
      </c>
      <c r="M439" s="7">
        <v>43318</v>
      </c>
      <c r="N439" t="s">
        <v>943</v>
      </c>
      <c r="O439" s="65">
        <v>-0.1</v>
      </c>
    </row>
    <row r="440" spans="1:15" x14ac:dyDescent="0.35">
      <c r="A440" s="62">
        <v>43011</v>
      </c>
      <c r="H440" t="s">
        <v>845</v>
      </c>
      <c r="I440" t="s">
        <v>963</v>
      </c>
      <c r="J440" s="7" t="s">
        <v>13</v>
      </c>
      <c r="K440">
        <v>40716</v>
      </c>
      <c r="L440" s="75">
        <v>1</v>
      </c>
      <c r="M440" s="7">
        <v>43328</v>
      </c>
      <c r="N440" t="s">
        <v>210</v>
      </c>
      <c r="O440" s="65">
        <v>1.46</v>
      </c>
    </row>
    <row r="441" spans="1:15" x14ac:dyDescent="0.35">
      <c r="A441" s="64">
        <v>1.21</v>
      </c>
      <c r="H441" t="s">
        <v>845</v>
      </c>
      <c r="I441" t="s">
        <v>963</v>
      </c>
      <c r="J441" s="7" t="s">
        <v>13</v>
      </c>
      <c r="K441">
        <v>40716</v>
      </c>
      <c r="L441" s="75">
        <v>1</v>
      </c>
      <c r="M441" s="7">
        <v>43328</v>
      </c>
      <c r="N441" t="s">
        <v>587</v>
      </c>
      <c r="O441" s="65">
        <v>-1.46</v>
      </c>
    </row>
    <row r="442" spans="1:15" x14ac:dyDescent="0.35">
      <c r="A442" s="62" t="s">
        <v>887</v>
      </c>
      <c r="H442" t="s">
        <v>246</v>
      </c>
      <c r="J442" s="7" t="s">
        <v>13</v>
      </c>
      <c r="M442" s="7">
        <v>43332</v>
      </c>
      <c r="N442" t="s">
        <v>210</v>
      </c>
      <c r="O442" s="65">
        <v>2000</v>
      </c>
    </row>
    <row r="443" spans="1:15" x14ac:dyDescent="0.35">
      <c r="A443" s="62">
        <v>42996</v>
      </c>
      <c r="H443" t="s">
        <v>246</v>
      </c>
      <c r="J443" s="7" t="s">
        <v>13</v>
      </c>
      <c r="M443" s="7">
        <v>43332</v>
      </c>
      <c r="N443" t="s">
        <v>101</v>
      </c>
      <c r="O443" s="65">
        <v>-2000</v>
      </c>
    </row>
    <row r="444" spans="1:15" x14ac:dyDescent="0.35">
      <c r="A444" s="64">
        <v>2.5499999999999998</v>
      </c>
      <c r="H444" t="s">
        <v>845</v>
      </c>
      <c r="I444" t="s">
        <v>962</v>
      </c>
      <c r="J444" s="7" t="s">
        <v>13</v>
      </c>
      <c r="K444">
        <v>40716</v>
      </c>
      <c r="L444" s="75">
        <v>1</v>
      </c>
      <c r="M444" s="7">
        <v>43333</v>
      </c>
      <c r="N444" t="s">
        <v>210</v>
      </c>
      <c r="O444" s="65">
        <v>1.4</v>
      </c>
    </row>
    <row r="445" spans="1:15" x14ac:dyDescent="0.35">
      <c r="A445" s="62" t="s">
        <v>872</v>
      </c>
      <c r="H445" t="s">
        <v>845</v>
      </c>
      <c r="I445" t="s">
        <v>962</v>
      </c>
      <c r="J445" s="7" t="s">
        <v>13</v>
      </c>
      <c r="K445">
        <v>40716</v>
      </c>
      <c r="L445" s="75">
        <v>1</v>
      </c>
      <c r="M445" s="7">
        <v>43333</v>
      </c>
      <c r="N445" t="s">
        <v>587</v>
      </c>
      <c r="O445" s="65">
        <v>-1.4</v>
      </c>
    </row>
    <row r="446" spans="1:15" x14ac:dyDescent="0.35">
      <c r="A446" s="62">
        <v>42996</v>
      </c>
      <c r="H446" t="s">
        <v>845</v>
      </c>
      <c r="I446" t="s">
        <v>961</v>
      </c>
      <c r="J446" s="7" t="s">
        <v>13</v>
      </c>
      <c r="K446">
        <v>40716</v>
      </c>
      <c r="L446" s="75">
        <v>1</v>
      </c>
      <c r="M446" s="7">
        <v>43336</v>
      </c>
      <c r="N446" t="s">
        <v>210</v>
      </c>
      <c r="O446" s="65">
        <v>2.4</v>
      </c>
    </row>
    <row r="447" spans="1:15" x14ac:dyDescent="0.35">
      <c r="A447" s="64">
        <v>0.93</v>
      </c>
      <c r="H447" t="s">
        <v>845</v>
      </c>
      <c r="I447" t="s">
        <v>961</v>
      </c>
      <c r="J447" s="7" t="s">
        <v>13</v>
      </c>
      <c r="K447">
        <v>40716</v>
      </c>
      <c r="L447" s="75">
        <v>1</v>
      </c>
      <c r="M447" s="7">
        <v>43336</v>
      </c>
      <c r="N447" t="s">
        <v>587</v>
      </c>
      <c r="O447" s="65">
        <v>-2.4</v>
      </c>
    </row>
    <row r="448" spans="1:15" x14ac:dyDescent="0.35">
      <c r="A448" s="62" t="s">
        <v>889</v>
      </c>
      <c r="H448" t="s">
        <v>845</v>
      </c>
      <c r="I448" t="s">
        <v>960</v>
      </c>
      <c r="J448" s="7" t="s">
        <v>13</v>
      </c>
      <c r="K448">
        <v>22718</v>
      </c>
      <c r="L448" s="75">
        <v>1</v>
      </c>
      <c r="M448" s="7">
        <v>43341</v>
      </c>
      <c r="N448" t="s">
        <v>210</v>
      </c>
      <c r="O448" s="65">
        <v>9.31</v>
      </c>
    </row>
    <row r="449" spans="1:15" x14ac:dyDescent="0.35">
      <c r="A449" s="62">
        <v>42993</v>
      </c>
      <c r="H449" t="s">
        <v>845</v>
      </c>
      <c r="I449" t="s">
        <v>960</v>
      </c>
      <c r="J449" s="7" t="s">
        <v>13</v>
      </c>
      <c r="K449">
        <v>22718</v>
      </c>
      <c r="L449" s="75">
        <v>1</v>
      </c>
      <c r="M449" s="7">
        <v>43341</v>
      </c>
      <c r="N449" t="s">
        <v>587</v>
      </c>
      <c r="O449" s="65">
        <v>-9.31</v>
      </c>
    </row>
    <row r="450" spans="1:15" x14ac:dyDescent="0.35">
      <c r="A450" s="64">
        <v>0.6</v>
      </c>
      <c r="H450" t="s">
        <v>845</v>
      </c>
      <c r="I450" t="s">
        <v>959</v>
      </c>
      <c r="J450" s="7" t="s">
        <v>13</v>
      </c>
      <c r="K450">
        <v>21518</v>
      </c>
      <c r="L450" s="75">
        <v>1</v>
      </c>
      <c r="M450" s="7">
        <v>43347</v>
      </c>
      <c r="N450" t="s">
        <v>210</v>
      </c>
      <c r="O450" s="65">
        <v>1.52</v>
      </c>
    </row>
    <row r="451" spans="1:15" x14ac:dyDescent="0.35">
      <c r="A451" s="62" t="s">
        <v>882</v>
      </c>
      <c r="H451" t="s">
        <v>845</v>
      </c>
      <c r="I451" t="s">
        <v>959</v>
      </c>
      <c r="J451" s="7" t="s">
        <v>13</v>
      </c>
      <c r="K451">
        <v>21518</v>
      </c>
      <c r="L451" s="75">
        <v>1</v>
      </c>
      <c r="M451" s="7">
        <v>43347</v>
      </c>
      <c r="N451" t="s">
        <v>587</v>
      </c>
      <c r="O451" s="65">
        <v>-1.52</v>
      </c>
    </row>
    <row r="452" spans="1:15" x14ac:dyDescent="0.35">
      <c r="A452" s="62">
        <v>42986</v>
      </c>
      <c r="H452" t="s">
        <v>845</v>
      </c>
      <c r="I452" t="s">
        <v>958</v>
      </c>
      <c r="J452" s="7" t="s">
        <v>13</v>
      </c>
      <c r="K452">
        <v>40716</v>
      </c>
      <c r="L452" s="75">
        <v>1</v>
      </c>
      <c r="M452" s="7">
        <v>43349</v>
      </c>
      <c r="N452" t="s">
        <v>210</v>
      </c>
      <c r="O452" s="65">
        <v>1.4</v>
      </c>
    </row>
    <row r="453" spans="1:15" x14ac:dyDescent="0.35">
      <c r="A453" s="64">
        <v>1.4</v>
      </c>
      <c r="H453" t="s">
        <v>845</v>
      </c>
      <c r="I453" t="s">
        <v>958</v>
      </c>
      <c r="J453" s="7" t="s">
        <v>13</v>
      </c>
      <c r="K453">
        <v>40716</v>
      </c>
      <c r="L453" s="75">
        <v>1</v>
      </c>
      <c r="M453" s="7">
        <v>43349</v>
      </c>
      <c r="N453" t="s">
        <v>587</v>
      </c>
      <c r="O453" s="65">
        <v>-1.4</v>
      </c>
    </row>
    <row r="454" spans="1:15" x14ac:dyDescent="0.35">
      <c r="A454" s="62" t="s">
        <v>865</v>
      </c>
      <c r="H454" t="s">
        <v>845</v>
      </c>
      <c r="I454" t="s">
        <v>957</v>
      </c>
      <c r="J454" s="7" t="s">
        <v>13</v>
      </c>
      <c r="K454">
        <v>40716</v>
      </c>
      <c r="L454" s="75">
        <v>1</v>
      </c>
      <c r="M454" s="7">
        <v>43350</v>
      </c>
      <c r="N454" t="s">
        <v>210</v>
      </c>
      <c r="O454" s="65">
        <v>2</v>
      </c>
    </row>
    <row r="455" spans="1:15" x14ac:dyDescent="0.35">
      <c r="A455" s="62">
        <v>42986</v>
      </c>
      <c r="H455" t="s">
        <v>845</v>
      </c>
      <c r="I455" t="s">
        <v>957</v>
      </c>
      <c r="J455" s="7" t="s">
        <v>13</v>
      </c>
      <c r="K455">
        <v>40716</v>
      </c>
      <c r="L455" s="75">
        <v>1</v>
      </c>
      <c r="M455" s="7">
        <v>43350</v>
      </c>
      <c r="N455" t="s">
        <v>587</v>
      </c>
      <c r="O455" s="65">
        <v>-2</v>
      </c>
    </row>
    <row r="456" spans="1:15" x14ac:dyDescent="0.35">
      <c r="A456" s="64">
        <v>0.87</v>
      </c>
      <c r="H456" t="s">
        <v>983</v>
      </c>
      <c r="J456" s="7" t="s">
        <v>13</v>
      </c>
      <c r="M456" s="7">
        <v>43353</v>
      </c>
      <c r="N456" t="s">
        <v>210</v>
      </c>
      <c r="O456" s="65">
        <v>0.1</v>
      </c>
    </row>
    <row r="457" spans="1:15" x14ac:dyDescent="0.35">
      <c r="A457" s="62" t="s">
        <v>881</v>
      </c>
      <c r="H457" t="s">
        <v>983</v>
      </c>
      <c r="J457" s="7" t="s">
        <v>13</v>
      </c>
      <c r="M457" s="7">
        <v>43353</v>
      </c>
      <c r="N457" t="s">
        <v>943</v>
      </c>
      <c r="O457" s="65">
        <v>-0.1</v>
      </c>
    </row>
    <row r="458" spans="1:15" x14ac:dyDescent="0.35">
      <c r="A458" s="62">
        <v>42986</v>
      </c>
      <c r="H458" t="s">
        <v>848</v>
      </c>
      <c r="I458" t="s">
        <v>945</v>
      </c>
      <c r="J458" s="7" t="s">
        <v>13</v>
      </c>
      <c r="K458">
        <v>91218</v>
      </c>
      <c r="L458" s="75">
        <v>16</v>
      </c>
      <c r="M458" s="7">
        <v>43355</v>
      </c>
      <c r="N458" t="str">
        <f>I458&amp;" - Investment Asset - Rh - "&amp;K458</f>
        <v>Argan - Investment Asset - Rh - 91218</v>
      </c>
      <c r="O458" s="65">
        <v>688.78</v>
      </c>
    </row>
    <row r="459" spans="1:15" x14ac:dyDescent="0.35">
      <c r="A459" s="64">
        <v>2</v>
      </c>
      <c r="H459" t="s">
        <v>848</v>
      </c>
      <c r="I459" t="s">
        <v>945</v>
      </c>
      <c r="J459" s="7" t="s">
        <v>13</v>
      </c>
      <c r="K459">
        <v>91218</v>
      </c>
      <c r="L459" s="75">
        <v>16</v>
      </c>
      <c r="M459" s="7">
        <v>43355</v>
      </c>
      <c r="N459" t="s">
        <v>210</v>
      </c>
      <c r="O459" s="65">
        <v>-688.78</v>
      </c>
    </row>
    <row r="460" spans="1:15" x14ac:dyDescent="0.35">
      <c r="A460" s="62" t="s">
        <v>885</v>
      </c>
      <c r="H460" t="s">
        <v>848</v>
      </c>
      <c r="I460" t="s">
        <v>967</v>
      </c>
      <c r="J460" s="7" t="s">
        <v>13</v>
      </c>
      <c r="K460">
        <v>91218</v>
      </c>
      <c r="L460" s="75">
        <v>164</v>
      </c>
      <c r="M460" s="7">
        <v>43355</v>
      </c>
      <c r="N460" t="str">
        <f>I460&amp;" - Investment Asset - Rh - "&amp;K460</f>
        <v>Finjan - Investment Asset - Rh - 91218</v>
      </c>
      <c r="O460" s="65">
        <v>667.48</v>
      </c>
    </row>
    <row r="461" spans="1:15" x14ac:dyDescent="0.35">
      <c r="A461" s="62">
        <v>42978</v>
      </c>
      <c r="H461" t="s">
        <v>848</v>
      </c>
      <c r="I461" t="s">
        <v>967</v>
      </c>
      <c r="J461" s="7" t="s">
        <v>13</v>
      </c>
      <c r="K461">
        <v>91218</v>
      </c>
      <c r="L461" s="75">
        <v>164</v>
      </c>
      <c r="M461" s="7">
        <v>43355</v>
      </c>
      <c r="N461" t="s">
        <v>210</v>
      </c>
      <c r="O461" s="65">
        <v>-667.48</v>
      </c>
    </row>
    <row r="462" spans="1:15" x14ac:dyDescent="0.35">
      <c r="A462" s="64">
        <v>2.16</v>
      </c>
      <c r="H462" t="s">
        <v>848</v>
      </c>
      <c r="I462" t="s">
        <v>966</v>
      </c>
      <c r="J462" s="7" t="s">
        <v>13</v>
      </c>
      <c r="K462">
        <v>91218</v>
      </c>
      <c r="L462" s="75">
        <v>38</v>
      </c>
      <c r="M462" s="7">
        <v>43355</v>
      </c>
      <c r="N462" t="str">
        <f>I462&amp;" - Investment Asset - Rh - "&amp;K462</f>
        <v>Electro Scientific Industries - Investment Asset - Rh - 91218</v>
      </c>
      <c r="O462" s="65">
        <v>676.74</v>
      </c>
    </row>
    <row r="463" spans="1:15" x14ac:dyDescent="0.35">
      <c r="A463" s="62" t="s">
        <v>886</v>
      </c>
      <c r="H463" t="s">
        <v>848</v>
      </c>
      <c r="I463" t="s">
        <v>966</v>
      </c>
      <c r="J463" s="7" t="s">
        <v>13</v>
      </c>
      <c r="K463">
        <v>91218</v>
      </c>
      <c r="L463" s="75">
        <v>38</v>
      </c>
      <c r="M463" s="7">
        <v>43355</v>
      </c>
      <c r="N463" t="s">
        <v>210</v>
      </c>
      <c r="O463" s="65">
        <v>-676.74</v>
      </c>
    </row>
    <row r="464" spans="1:15" x14ac:dyDescent="0.35">
      <c r="A464" s="62">
        <v>42964</v>
      </c>
      <c r="H464" t="s">
        <v>845</v>
      </c>
      <c r="I464" t="s">
        <v>956</v>
      </c>
      <c r="J464" s="7" t="s">
        <v>13</v>
      </c>
      <c r="K464">
        <v>112717</v>
      </c>
      <c r="L464" s="75">
        <v>1</v>
      </c>
      <c r="M464" s="7">
        <v>43361</v>
      </c>
      <c r="N464" t="s">
        <v>210</v>
      </c>
      <c r="O464" s="65">
        <v>5.67</v>
      </c>
    </row>
    <row r="465" spans="1:15" x14ac:dyDescent="0.35">
      <c r="A465" s="64">
        <v>1.26</v>
      </c>
      <c r="H465" t="s">
        <v>845</v>
      </c>
      <c r="I465" t="s">
        <v>956</v>
      </c>
      <c r="J465" s="7" t="s">
        <v>13</v>
      </c>
      <c r="K465">
        <v>112717</v>
      </c>
      <c r="L465" s="75">
        <v>1</v>
      </c>
      <c r="M465" s="7">
        <v>43361</v>
      </c>
      <c r="N465" t="s">
        <v>587</v>
      </c>
      <c r="O465" s="65">
        <v>-5.67</v>
      </c>
    </row>
    <row r="466" spans="1:15" x14ac:dyDescent="0.35">
      <c r="A466" s="62" t="s">
        <v>868</v>
      </c>
      <c r="H466" t="s">
        <v>317</v>
      </c>
      <c r="J466" s="7" t="s">
        <v>13</v>
      </c>
      <c r="M466" s="7">
        <v>43361</v>
      </c>
      <c r="N466" t="s">
        <v>101</v>
      </c>
      <c r="O466" s="65">
        <v>237.44</v>
      </c>
    </row>
    <row r="467" spans="1:15" x14ac:dyDescent="0.35">
      <c r="A467" s="62">
        <v>42942</v>
      </c>
      <c r="H467" t="s">
        <v>317</v>
      </c>
      <c r="J467" s="7" t="s">
        <v>13</v>
      </c>
      <c r="M467" s="7">
        <v>43361</v>
      </c>
      <c r="N467" t="s">
        <v>210</v>
      </c>
      <c r="O467" s="65">
        <v>-237.44</v>
      </c>
    </row>
    <row r="468" spans="1:15" x14ac:dyDescent="0.35">
      <c r="A468" s="64">
        <v>1.75</v>
      </c>
      <c r="H468" t="s">
        <v>845</v>
      </c>
      <c r="I468" t="s">
        <v>955</v>
      </c>
      <c r="J468" s="7" t="s">
        <v>13</v>
      </c>
      <c r="K468">
        <v>10418</v>
      </c>
      <c r="L468" s="75">
        <v>1</v>
      </c>
      <c r="M468" s="7">
        <v>43362</v>
      </c>
      <c r="N468" t="s">
        <v>210</v>
      </c>
      <c r="O468" s="65">
        <v>1.84</v>
      </c>
    </row>
    <row r="469" spans="1:15" x14ac:dyDescent="0.35">
      <c r="A469" s="62" t="s">
        <v>869</v>
      </c>
      <c r="H469" t="s">
        <v>845</v>
      </c>
      <c r="I469" t="s">
        <v>955</v>
      </c>
      <c r="J469" s="7" t="s">
        <v>13</v>
      </c>
      <c r="K469">
        <v>10418</v>
      </c>
      <c r="L469" s="75">
        <v>1</v>
      </c>
      <c r="M469" s="7">
        <v>43362</v>
      </c>
      <c r="N469" t="s">
        <v>587</v>
      </c>
      <c r="O469" s="65">
        <v>-1.84</v>
      </c>
    </row>
    <row r="470" spans="1:15" x14ac:dyDescent="0.35">
      <c r="A470" s="62">
        <v>42936</v>
      </c>
      <c r="H470" t="s">
        <v>317</v>
      </c>
      <c r="J470" s="7" t="s">
        <v>13</v>
      </c>
      <c r="M470" s="7">
        <v>43362</v>
      </c>
      <c r="N470" t="s">
        <v>101</v>
      </c>
      <c r="O470" s="65">
        <v>93.42</v>
      </c>
    </row>
    <row r="471" spans="1:15" x14ac:dyDescent="0.35">
      <c r="A471" s="64">
        <v>15.83</v>
      </c>
      <c r="H471" t="s">
        <v>317</v>
      </c>
      <c r="J471" s="7" t="s">
        <v>13</v>
      </c>
      <c r="M471" s="7">
        <v>43362</v>
      </c>
      <c r="N471" t="s">
        <v>210</v>
      </c>
      <c r="O471" s="65">
        <v>-93.42</v>
      </c>
    </row>
    <row r="472" spans="1:15" x14ac:dyDescent="0.35">
      <c r="A472" s="62" t="s">
        <v>872</v>
      </c>
      <c r="H472" t="s">
        <v>845</v>
      </c>
      <c r="I472" t="s">
        <v>954</v>
      </c>
      <c r="J472" s="7" t="s">
        <v>13</v>
      </c>
      <c r="K472">
        <v>21518</v>
      </c>
      <c r="L472" s="75">
        <v>1</v>
      </c>
      <c r="M472" s="7">
        <v>43374</v>
      </c>
      <c r="N472" t="s">
        <v>210</v>
      </c>
      <c r="O472" s="65">
        <v>2.4</v>
      </c>
    </row>
    <row r="473" spans="1:15" x14ac:dyDescent="0.35">
      <c r="A473" s="62">
        <v>42922</v>
      </c>
      <c r="H473" t="s">
        <v>845</v>
      </c>
      <c r="I473" t="s">
        <v>954</v>
      </c>
      <c r="J473" s="7" t="s">
        <v>13</v>
      </c>
      <c r="K473">
        <v>21518</v>
      </c>
      <c r="L473" s="75">
        <v>1</v>
      </c>
      <c r="M473" s="7">
        <v>43374</v>
      </c>
      <c r="N473" t="s">
        <v>587</v>
      </c>
      <c r="O473" s="65">
        <v>-2.4</v>
      </c>
    </row>
    <row r="474" spans="1:15" x14ac:dyDescent="0.35">
      <c r="A474" s="64">
        <v>0.96</v>
      </c>
      <c r="H474" t="s">
        <v>845</v>
      </c>
      <c r="I474" t="s">
        <v>951</v>
      </c>
      <c r="J474" s="7" t="s">
        <v>13</v>
      </c>
      <c r="L474" s="75">
        <v>0</v>
      </c>
      <c r="M474" s="7">
        <v>43376</v>
      </c>
      <c r="N474" t="s">
        <v>210</v>
      </c>
      <c r="O474" s="65">
        <v>0.8</v>
      </c>
    </row>
    <row r="475" spans="1:15" x14ac:dyDescent="0.35">
      <c r="A475" s="62" t="s">
        <v>1281</v>
      </c>
      <c r="H475" t="s">
        <v>845</v>
      </c>
      <c r="I475" t="s">
        <v>951</v>
      </c>
      <c r="J475" s="7" t="s">
        <v>13</v>
      </c>
      <c r="L475" s="75">
        <v>0</v>
      </c>
      <c r="M475" s="7">
        <v>43376</v>
      </c>
      <c r="N475" t="s">
        <v>587</v>
      </c>
      <c r="O475" s="65">
        <v>-0.8</v>
      </c>
    </row>
    <row r="476" spans="1:15" x14ac:dyDescent="0.35">
      <c r="A476" s="62">
        <v>42921</v>
      </c>
      <c r="H476" t="s">
        <v>845</v>
      </c>
      <c r="I476" t="s">
        <v>952</v>
      </c>
      <c r="J476" s="7" t="s">
        <v>13</v>
      </c>
      <c r="K476">
        <v>21518</v>
      </c>
      <c r="L476" s="75">
        <v>1</v>
      </c>
      <c r="M476" s="7">
        <v>43376</v>
      </c>
      <c r="N476" t="s">
        <v>210</v>
      </c>
      <c r="O476" s="65">
        <v>5.44</v>
      </c>
    </row>
    <row r="477" spans="1:15" x14ac:dyDescent="0.35">
      <c r="A477" s="64">
        <v>1.21</v>
      </c>
      <c r="H477" t="s">
        <v>845</v>
      </c>
      <c r="I477" t="s">
        <v>952</v>
      </c>
      <c r="J477" s="7" t="s">
        <v>13</v>
      </c>
      <c r="K477">
        <v>21518</v>
      </c>
      <c r="L477" s="75">
        <v>1</v>
      </c>
      <c r="M477" s="7">
        <v>43376</v>
      </c>
      <c r="N477" t="s">
        <v>587</v>
      </c>
      <c r="O477" s="65">
        <v>-5.44</v>
      </c>
    </row>
    <row r="478" spans="1:15" x14ac:dyDescent="0.35">
      <c r="A478" s="62" t="s">
        <v>877</v>
      </c>
      <c r="H478" t="s">
        <v>845</v>
      </c>
      <c r="I478" t="s">
        <v>953</v>
      </c>
      <c r="J478" s="7" t="s">
        <v>13</v>
      </c>
      <c r="K478">
        <v>40716</v>
      </c>
      <c r="L478" s="75">
        <v>1</v>
      </c>
      <c r="M478" s="7">
        <v>43376</v>
      </c>
      <c r="N478" t="s">
        <v>210</v>
      </c>
      <c r="O478" s="65">
        <v>2.5099999999999998</v>
      </c>
    </row>
    <row r="479" spans="1:15" x14ac:dyDescent="0.35">
      <c r="A479" s="62">
        <v>42921</v>
      </c>
      <c r="H479" t="s">
        <v>845</v>
      </c>
      <c r="I479" t="s">
        <v>953</v>
      </c>
      <c r="J479" s="7" t="s">
        <v>13</v>
      </c>
      <c r="K479">
        <v>40716</v>
      </c>
      <c r="L479" s="75">
        <v>1</v>
      </c>
      <c r="M479" s="7">
        <v>43376</v>
      </c>
      <c r="N479" t="s">
        <v>587</v>
      </c>
      <c r="O479" s="65">
        <v>-2.5099999999999998</v>
      </c>
    </row>
    <row r="480" spans="1:15" x14ac:dyDescent="0.35">
      <c r="A480" s="64">
        <v>2.39</v>
      </c>
      <c r="H480" t="s">
        <v>845</v>
      </c>
      <c r="I480" t="s">
        <v>950</v>
      </c>
      <c r="J480" s="7" t="s">
        <v>13</v>
      </c>
      <c r="K480">
        <v>112717</v>
      </c>
      <c r="L480" s="75">
        <v>1</v>
      </c>
      <c r="M480" s="7">
        <v>43377</v>
      </c>
      <c r="N480" t="s">
        <v>210</v>
      </c>
      <c r="O480" s="65">
        <v>5.67</v>
      </c>
    </row>
    <row r="481" spans="1:15" x14ac:dyDescent="0.35">
      <c r="A481" s="62" t="s">
        <v>867</v>
      </c>
      <c r="H481" t="s">
        <v>845</v>
      </c>
      <c r="I481" t="s">
        <v>950</v>
      </c>
      <c r="J481" s="7" t="s">
        <v>13</v>
      </c>
      <c r="K481">
        <v>112717</v>
      </c>
      <c r="L481" s="75">
        <v>1</v>
      </c>
      <c r="M481" s="7">
        <v>43377</v>
      </c>
      <c r="N481" t="s">
        <v>587</v>
      </c>
      <c r="O481" s="65">
        <v>-5.67</v>
      </c>
    </row>
    <row r="482" spans="1:15" x14ac:dyDescent="0.35">
      <c r="A482" s="62">
        <v>42914</v>
      </c>
      <c r="H482" t="s">
        <v>246</v>
      </c>
      <c r="J482" s="7" t="s">
        <v>13</v>
      </c>
      <c r="M482" s="7">
        <v>43377</v>
      </c>
      <c r="N482" t="s">
        <v>210</v>
      </c>
      <c r="O482" s="65">
        <v>2000</v>
      </c>
    </row>
    <row r="483" spans="1:15" x14ac:dyDescent="0.35">
      <c r="A483" s="64">
        <v>-2.5499999999999998</v>
      </c>
      <c r="H483" t="s">
        <v>246</v>
      </c>
      <c r="J483" s="7" t="s">
        <v>13</v>
      </c>
      <c r="M483" s="7">
        <v>43377</v>
      </c>
      <c r="N483" t="s">
        <v>101</v>
      </c>
      <c r="O483" s="65">
        <v>-2000</v>
      </c>
    </row>
    <row r="484" spans="1:15" x14ac:dyDescent="0.35">
      <c r="A484" s="62" t="s">
        <v>867</v>
      </c>
      <c r="H484" t="s">
        <v>845</v>
      </c>
      <c r="I484" t="s">
        <v>949</v>
      </c>
      <c r="J484" s="7" t="s">
        <v>13</v>
      </c>
      <c r="K484">
        <v>40716</v>
      </c>
      <c r="L484" s="75">
        <v>1</v>
      </c>
      <c r="M484" s="7">
        <v>43381</v>
      </c>
      <c r="N484" t="s">
        <v>210</v>
      </c>
      <c r="O484" s="65">
        <v>0.97</v>
      </c>
    </row>
    <row r="485" spans="1:15" x14ac:dyDescent="0.35">
      <c r="A485" s="62">
        <v>42908</v>
      </c>
      <c r="H485" t="s">
        <v>845</v>
      </c>
      <c r="I485" t="s">
        <v>949</v>
      </c>
      <c r="J485" s="7" t="s">
        <v>13</v>
      </c>
      <c r="K485">
        <v>40716</v>
      </c>
      <c r="L485" s="75">
        <v>1</v>
      </c>
      <c r="M485" s="7">
        <v>43381</v>
      </c>
      <c r="N485" t="s">
        <v>587</v>
      </c>
      <c r="O485" s="65">
        <v>-0.97</v>
      </c>
    </row>
    <row r="486" spans="1:15" x14ac:dyDescent="0.35">
      <c r="A486" s="64">
        <v>-35.049999999999997</v>
      </c>
      <c r="H486" t="s">
        <v>983</v>
      </c>
      <c r="J486" s="7" t="s">
        <v>13</v>
      </c>
      <c r="M486" s="7">
        <v>43382</v>
      </c>
      <c r="N486" t="s">
        <v>210</v>
      </c>
      <c r="O486" s="65">
        <v>0.31</v>
      </c>
    </row>
    <row r="487" spans="1:15" x14ac:dyDescent="0.35">
      <c r="A487" s="62" t="s">
        <v>887</v>
      </c>
      <c r="H487" t="s">
        <v>983</v>
      </c>
      <c r="J487" s="7" t="s">
        <v>13</v>
      </c>
      <c r="M487" s="7">
        <v>43382</v>
      </c>
      <c r="N487" t="s">
        <v>943</v>
      </c>
      <c r="O487" s="65">
        <v>-0.31</v>
      </c>
    </row>
    <row r="488" spans="1:15" x14ac:dyDescent="0.35">
      <c r="A488" s="62">
        <v>42906</v>
      </c>
      <c r="H488" t="s">
        <v>845</v>
      </c>
      <c r="I488" t="s">
        <v>948</v>
      </c>
      <c r="J488" s="7" t="s">
        <v>13</v>
      </c>
      <c r="K488">
        <v>112717</v>
      </c>
      <c r="L488" s="75">
        <v>1</v>
      </c>
      <c r="M488" s="7">
        <v>43384</v>
      </c>
      <c r="N488" t="s">
        <v>210</v>
      </c>
      <c r="O488" s="65">
        <v>0.9</v>
      </c>
    </row>
    <row r="489" spans="1:15" x14ac:dyDescent="0.35">
      <c r="A489" s="64">
        <v>2.5499999999999998</v>
      </c>
      <c r="H489" t="s">
        <v>845</v>
      </c>
      <c r="I489" t="s">
        <v>948</v>
      </c>
      <c r="J489" s="7" t="s">
        <v>13</v>
      </c>
      <c r="K489">
        <v>112717</v>
      </c>
      <c r="L489" s="75">
        <v>1</v>
      </c>
      <c r="M489" s="7">
        <v>43384</v>
      </c>
      <c r="N489" t="s">
        <v>587</v>
      </c>
      <c r="O489" s="65">
        <v>-0.9</v>
      </c>
    </row>
    <row r="490" spans="1:15" x14ac:dyDescent="0.35">
      <c r="A490" s="62" t="s">
        <v>889</v>
      </c>
      <c r="H490" t="s">
        <v>1358</v>
      </c>
      <c r="I490" t="s">
        <v>1359</v>
      </c>
      <c r="J490" s="7" t="s">
        <v>13</v>
      </c>
      <c r="K490">
        <v>101718</v>
      </c>
      <c r="M490" s="7">
        <v>43390</v>
      </c>
      <c r="N490" t="str">
        <f>I490&amp;" - Investment Asset - Rh - "&amp;K490</f>
        <v>AKS - Investment Asset - Rh - 101718</v>
      </c>
      <c r="O490" s="65">
        <v>4.67</v>
      </c>
    </row>
    <row r="491" spans="1:15" x14ac:dyDescent="0.35">
      <c r="A491" s="62">
        <v>42901</v>
      </c>
      <c r="H491" t="s">
        <v>1358</v>
      </c>
      <c r="I491" t="s">
        <v>1359</v>
      </c>
      <c r="J491" s="7" t="s">
        <v>13</v>
      </c>
      <c r="K491">
        <v>101718</v>
      </c>
      <c r="M491" s="7">
        <v>43390</v>
      </c>
      <c r="N491" t="s">
        <v>1360</v>
      </c>
      <c r="O491" s="65">
        <v>-4.67</v>
      </c>
    </row>
    <row r="492" spans="1:15" x14ac:dyDescent="0.35">
      <c r="A492" s="64">
        <v>0.6</v>
      </c>
      <c r="H492" t="s">
        <v>845</v>
      </c>
      <c r="I492" t="s">
        <v>947</v>
      </c>
      <c r="J492" s="7" t="s">
        <v>13</v>
      </c>
      <c r="K492">
        <v>40716</v>
      </c>
      <c r="L492" s="75">
        <v>1</v>
      </c>
      <c r="M492" s="7">
        <v>43391</v>
      </c>
      <c r="N492" t="s">
        <v>210</v>
      </c>
      <c r="O492" s="65">
        <v>26.22</v>
      </c>
    </row>
    <row r="493" spans="1:15" x14ac:dyDescent="0.35">
      <c r="A493" s="62" t="s">
        <v>882</v>
      </c>
      <c r="H493" t="s">
        <v>845</v>
      </c>
      <c r="I493" t="s">
        <v>947</v>
      </c>
      <c r="J493" s="7" t="s">
        <v>13</v>
      </c>
      <c r="K493">
        <v>40716</v>
      </c>
      <c r="L493" s="75">
        <v>1</v>
      </c>
      <c r="M493" s="7">
        <v>43391</v>
      </c>
      <c r="N493" t="s">
        <v>587</v>
      </c>
      <c r="O493" s="65">
        <v>-26.22</v>
      </c>
    </row>
    <row r="494" spans="1:15" x14ac:dyDescent="0.35">
      <c r="A494" s="62">
        <v>42900</v>
      </c>
      <c r="H494" t="s">
        <v>848</v>
      </c>
      <c r="I494" t="s">
        <v>966</v>
      </c>
      <c r="J494" s="7" t="s">
        <v>13</v>
      </c>
      <c r="K494">
        <v>102318</v>
      </c>
      <c r="L494" s="75">
        <v>22</v>
      </c>
      <c r="M494" s="7">
        <v>43396</v>
      </c>
      <c r="N494" t="str">
        <f>I494&amp;" - Investment Asset - Rh - "&amp;K494</f>
        <v>Electro Scientific Industries - Investment Asset - Rh - 102318</v>
      </c>
      <c r="O494" s="65">
        <v>327.08999999999997</v>
      </c>
    </row>
    <row r="495" spans="1:15" x14ac:dyDescent="0.35">
      <c r="A495" s="64">
        <v>1.4</v>
      </c>
      <c r="H495" t="s">
        <v>848</v>
      </c>
      <c r="I495" t="s">
        <v>966</v>
      </c>
      <c r="J495" s="7" t="s">
        <v>13</v>
      </c>
      <c r="K495">
        <v>102318</v>
      </c>
      <c r="L495" s="75">
        <v>22</v>
      </c>
      <c r="M495" s="7">
        <v>43396</v>
      </c>
      <c r="N495" t="s">
        <v>210</v>
      </c>
      <c r="O495" s="65">
        <v>-327.08999999999997</v>
      </c>
    </row>
    <row r="496" spans="1:15" x14ac:dyDescent="0.35">
      <c r="A496" s="62" t="s">
        <v>865</v>
      </c>
      <c r="H496" t="s">
        <v>848</v>
      </c>
      <c r="I496" t="s">
        <v>967</v>
      </c>
      <c r="J496" s="7" t="s">
        <v>13</v>
      </c>
      <c r="K496">
        <v>102318</v>
      </c>
      <c r="L496" s="75">
        <v>90</v>
      </c>
      <c r="M496" s="7">
        <v>43396</v>
      </c>
      <c r="N496" t="str">
        <f>I496&amp;" - Investment Asset - Rh - "&amp;K496</f>
        <v>Finjan - Investment Asset - Rh - 102318</v>
      </c>
      <c r="O496" s="65">
        <v>336.59</v>
      </c>
    </row>
    <row r="497" spans="1:15" x14ac:dyDescent="0.35">
      <c r="A497" s="62">
        <v>42894</v>
      </c>
      <c r="H497" t="s">
        <v>848</v>
      </c>
      <c r="I497" t="s">
        <v>967</v>
      </c>
      <c r="J497" s="7" t="s">
        <v>13</v>
      </c>
      <c r="K497">
        <v>102318</v>
      </c>
      <c r="L497" s="75">
        <v>90</v>
      </c>
      <c r="M497" s="7">
        <v>43396</v>
      </c>
      <c r="N497" t="s">
        <v>210</v>
      </c>
      <c r="O497" s="65">
        <v>-336.59</v>
      </c>
    </row>
    <row r="498" spans="1:15" x14ac:dyDescent="0.35">
      <c r="A498" s="64">
        <v>0.87</v>
      </c>
      <c r="H498" t="s">
        <v>848</v>
      </c>
      <c r="I498" t="s">
        <v>968</v>
      </c>
      <c r="J498" s="7" t="s">
        <v>13</v>
      </c>
      <c r="K498">
        <v>102318</v>
      </c>
      <c r="L498" s="75">
        <v>350</v>
      </c>
      <c r="M498" s="7">
        <v>43396</v>
      </c>
      <c r="N498" t="str">
        <f>I498&amp;" - Investment Asset - Rh - "&amp;K498</f>
        <v>Palatin Technologies - Investment Asset - Rh - 102318</v>
      </c>
      <c r="O498" s="65">
        <v>317.8</v>
      </c>
    </row>
    <row r="499" spans="1:15" x14ac:dyDescent="0.35">
      <c r="A499" s="62" t="s">
        <v>881</v>
      </c>
      <c r="H499" t="s">
        <v>848</v>
      </c>
      <c r="I499" t="s">
        <v>968</v>
      </c>
      <c r="J499" s="7" t="s">
        <v>13</v>
      </c>
      <c r="K499">
        <v>102318</v>
      </c>
      <c r="L499" s="75">
        <v>350</v>
      </c>
      <c r="M499" s="7">
        <v>43396</v>
      </c>
      <c r="N499" t="s">
        <v>210</v>
      </c>
      <c r="O499" s="65">
        <v>-317.8</v>
      </c>
    </row>
    <row r="500" spans="1:15" x14ac:dyDescent="0.35">
      <c r="A500" s="62">
        <v>42891</v>
      </c>
      <c r="H500" t="s">
        <v>848</v>
      </c>
      <c r="I500" t="s">
        <v>969</v>
      </c>
      <c r="J500" s="7" t="s">
        <v>13</v>
      </c>
      <c r="K500">
        <v>102318</v>
      </c>
      <c r="L500" s="75">
        <v>14</v>
      </c>
      <c r="M500" s="7">
        <v>43396</v>
      </c>
      <c r="N500" t="str">
        <f>I500&amp;" - Investment Asset - Rh - "&amp;K500</f>
        <v>Thor Industries - Investment Asset - Rh - 102318</v>
      </c>
      <c r="O500" s="65">
        <v>1049.1600000000001</v>
      </c>
    </row>
    <row r="501" spans="1:15" x14ac:dyDescent="0.35">
      <c r="A501" s="64">
        <v>2</v>
      </c>
      <c r="H501" t="s">
        <v>848</v>
      </c>
      <c r="I501" t="s">
        <v>969</v>
      </c>
      <c r="J501" s="7" t="s">
        <v>13</v>
      </c>
      <c r="K501">
        <v>102318</v>
      </c>
      <c r="L501" s="75">
        <v>14</v>
      </c>
      <c r="M501" s="7">
        <v>43396</v>
      </c>
      <c r="N501" t="s">
        <v>210</v>
      </c>
      <c r="O501" s="65">
        <v>-1049.1600000000001</v>
      </c>
    </row>
    <row r="502" spans="1:15" x14ac:dyDescent="0.35">
      <c r="A502" s="62" t="s">
        <v>867</v>
      </c>
      <c r="H502" t="s">
        <v>845</v>
      </c>
      <c r="I502" t="s">
        <v>946</v>
      </c>
      <c r="J502" s="7" t="s">
        <v>13</v>
      </c>
      <c r="K502">
        <v>40716</v>
      </c>
      <c r="L502" s="75">
        <v>1</v>
      </c>
      <c r="M502" s="7">
        <v>43398</v>
      </c>
      <c r="N502" t="s">
        <v>210</v>
      </c>
      <c r="O502" s="65">
        <v>1.75</v>
      </c>
    </row>
    <row r="503" spans="1:15" x14ac:dyDescent="0.35">
      <c r="A503" s="62">
        <v>42877</v>
      </c>
      <c r="H503" t="s">
        <v>845</v>
      </c>
      <c r="I503" t="s">
        <v>946</v>
      </c>
      <c r="J503" s="7" t="s">
        <v>13</v>
      </c>
      <c r="K503">
        <v>40716</v>
      </c>
      <c r="L503" s="75">
        <v>1</v>
      </c>
      <c r="M503" s="7">
        <v>43398</v>
      </c>
      <c r="N503" t="s">
        <v>587</v>
      </c>
      <c r="O503" s="65">
        <v>-1.75</v>
      </c>
    </row>
    <row r="504" spans="1:15" x14ac:dyDescent="0.35">
      <c r="A504" s="64" t="s">
        <v>1280</v>
      </c>
      <c r="H504" t="s">
        <v>317</v>
      </c>
      <c r="J504" s="7" t="s">
        <v>13</v>
      </c>
      <c r="M504" s="7">
        <v>43399</v>
      </c>
      <c r="N504" t="s">
        <v>101</v>
      </c>
      <c r="O504" s="65">
        <v>21.95</v>
      </c>
    </row>
    <row r="505" spans="1:15" x14ac:dyDescent="0.35">
      <c r="A505" s="62" t="s">
        <v>885</v>
      </c>
      <c r="H505" t="s">
        <v>317</v>
      </c>
      <c r="J505" s="7" t="s">
        <v>13</v>
      </c>
      <c r="M505" s="7">
        <v>43399</v>
      </c>
      <c r="N505" t="s">
        <v>210</v>
      </c>
      <c r="O505" s="65">
        <v>-21.95</v>
      </c>
    </row>
    <row r="506" spans="1:15" x14ac:dyDescent="0.35">
      <c r="A506" s="62">
        <v>42874</v>
      </c>
      <c r="H506" t="s">
        <v>845</v>
      </c>
      <c r="I506" t="s">
        <v>945</v>
      </c>
      <c r="J506" s="7" t="s">
        <v>13</v>
      </c>
      <c r="K506">
        <v>91218</v>
      </c>
      <c r="L506" s="75">
        <v>1</v>
      </c>
      <c r="M506" s="7">
        <v>43403</v>
      </c>
      <c r="N506" t="s">
        <v>210</v>
      </c>
      <c r="O506" s="65">
        <v>4</v>
      </c>
    </row>
    <row r="507" spans="1:15" x14ac:dyDescent="0.35">
      <c r="A507" s="64">
        <v>2.7</v>
      </c>
      <c r="H507" t="s">
        <v>845</v>
      </c>
      <c r="I507" t="s">
        <v>945</v>
      </c>
      <c r="J507" s="7" t="s">
        <v>13</v>
      </c>
      <c r="K507">
        <v>91218</v>
      </c>
      <c r="L507" s="75">
        <v>1</v>
      </c>
      <c r="M507" s="7">
        <v>43403</v>
      </c>
      <c r="N507" t="s">
        <v>587</v>
      </c>
      <c r="O507" s="65">
        <v>-4</v>
      </c>
    </row>
    <row r="508" spans="1:15" x14ac:dyDescent="0.35">
      <c r="A508" s="62" t="s">
        <v>886</v>
      </c>
      <c r="H508" t="s">
        <v>845</v>
      </c>
      <c r="I508" t="s">
        <v>944</v>
      </c>
      <c r="J508" s="7" t="s">
        <v>13</v>
      </c>
      <c r="K508">
        <v>40716</v>
      </c>
      <c r="L508" s="75">
        <v>1</v>
      </c>
      <c r="M508" s="7">
        <v>43408</v>
      </c>
      <c r="N508" t="s">
        <v>210</v>
      </c>
      <c r="O508" s="65">
        <v>0.87</v>
      </c>
    </row>
    <row r="509" spans="1:15" x14ac:dyDescent="0.35">
      <c r="A509" s="62">
        <v>42873</v>
      </c>
      <c r="H509" t="s">
        <v>845</v>
      </c>
      <c r="I509" t="s">
        <v>944</v>
      </c>
      <c r="J509" s="7" t="s">
        <v>13</v>
      </c>
      <c r="K509">
        <v>40716</v>
      </c>
      <c r="L509" s="75">
        <v>1</v>
      </c>
      <c r="M509" s="7">
        <v>43408</v>
      </c>
      <c r="N509" t="s">
        <v>587</v>
      </c>
      <c r="O509" s="65">
        <v>-0.87</v>
      </c>
    </row>
    <row r="510" spans="1:15" x14ac:dyDescent="0.35">
      <c r="A510" s="64">
        <v>1.26</v>
      </c>
      <c r="H510" t="s">
        <v>983</v>
      </c>
      <c r="J510" s="7" t="s">
        <v>13</v>
      </c>
      <c r="M510" s="7">
        <v>43409</v>
      </c>
      <c r="N510" t="s">
        <v>210</v>
      </c>
      <c r="O510" s="65">
        <v>0.1</v>
      </c>
    </row>
    <row r="511" spans="1:15" x14ac:dyDescent="0.35">
      <c r="A511" s="62" t="s">
        <v>868</v>
      </c>
      <c r="H511" t="s">
        <v>983</v>
      </c>
      <c r="J511" s="7" t="s">
        <v>13</v>
      </c>
      <c r="M511" s="7">
        <v>43409</v>
      </c>
      <c r="N511" t="s">
        <v>943</v>
      </c>
      <c r="O511" s="65">
        <v>-0.1</v>
      </c>
    </row>
    <row r="512" spans="1:15" x14ac:dyDescent="0.35">
      <c r="A512" s="62">
        <v>42850</v>
      </c>
      <c r="H512" t="s">
        <v>983</v>
      </c>
      <c r="J512" s="7" t="s">
        <v>13</v>
      </c>
      <c r="M512" s="7">
        <v>43411</v>
      </c>
      <c r="N512" t="s">
        <v>210</v>
      </c>
      <c r="O512" s="65">
        <v>0.1</v>
      </c>
    </row>
    <row r="513" spans="1:15" x14ac:dyDescent="0.35">
      <c r="A513" s="64">
        <v>1.75</v>
      </c>
      <c r="H513" t="s">
        <v>983</v>
      </c>
      <c r="J513" s="7" t="s">
        <v>13</v>
      </c>
      <c r="M513" s="7">
        <v>43411</v>
      </c>
      <c r="N513" t="s">
        <v>943</v>
      </c>
      <c r="O513" s="65">
        <v>-0.1</v>
      </c>
    </row>
    <row r="514" spans="1:15" x14ac:dyDescent="0.35">
      <c r="A514" s="62" t="s">
        <v>869</v>
      </c>
      <c r="M514" s="7"/>
      <c r="O514" s="65"/>
    </row>
    <row r="515" spans="1:15" x14ac:dyDescent="0.35">
      <c r="A515" s="62">
        <v>42845</v>
      </c>
      <c r="M515" s="7"/>
      <c r="O515" s="65"/>
    </row>
    <row r="516" spans="1:15" x14ac:dyDescent="0.35">
      <c r="A516" s="64">
        <v>20.87</v>
      </c>
    </row>
    <row r="517" spans="1:15" x14ac:dyDescent="0.35">
      <c r="A517" s="62" t="s">
        <v>877</v>
      </c>
    </row>
    <row r="518" spans="1:15" x14ac:dyDescent="0.35">
      <c r="A518" s="62">
        <v>42830</v>
      </c>
    </row>
    <row r="519" spans="1:15" x14ac:dyDescent="0.35">
      <c r="A519" s="64">
        <v>2.39</v>
      </c>
    </row>
    <row r="520" spans="1:15" x14ac:dyDescent="0.35">
      <c r="A520" s="62" t="s">
        <v>867</v>
      </c>
    </row>
    <row r="521" spans="1:15" x14ac:dyDescent="0.35">
      <c r="A521" s="62">
        <v>42830</v>
      </c>
    </row>
    <row r="522" spans="1:15" x14ac:dyDescent="0.35">
      <c r="A522" s="64">
        <v>-2.5499999999999998</v>
      </c>
    </row>
    <row r="523" spans="1:15" x14ac:dyDescent="0.35">
      <c r="A523" s="62" t="s">
        <v>1281</v>
      </c>
    </row>
    <row r="524" spans="1:15" x14ac:dyDescent="0.35">
      <c r="A524" s="62">
        <v>42829</v>
      </c>
    </row>
    <row r="525" spans="1:15" x14ac:dyDescent="0.35">
      <c r="A525" s="64">
        <v>1.21</v>
      </c>
    </row>
    <row r="526" spans="1:15" x14ac:dyDescent="0.35">
      <c r="A526" s="62" t="s">
        <v>867</v>
      </c>
    </row>
    <row r="527" spans="1:15" x14ac:dyDescent="0.35">
      <c r="A527" s="62">
        <v>42824</v>
      </c>
    </row>
    <row r="528" spans="1:15" x14ac:dyDescent="0.35">
      <c r="A528" s="64">
        <v>-1.4</v>
      </c>
    </row>
    <row r="529" spans="1:1" x14ac:dyDescent="0.35">
      <c r="A529" s="62" t="s">
        <v>887</v>
      </c>
    </row>
    <row r="530" spans="1:1" x14ac:dyDescent="0.35">
      <c r="A530" s="62">
        <v>42822</v>
      </c>
    </row>
    <row r="531" spans="1:1" x14ac:dyDescent="0.35">
      <c r="A531" s="64">
        <v>2.5499999999999998</v>
      </c>
    </row>
    <row r="532" spans="1:1" x14ac:dyDescent="0.35">
      <c r="A532" s="62" t="s">
        <v>882</v>
      </c>
    </row>
    <row r="533" spans="1:1" x14ac:dyDescent="0.35">
      <c r="A533" s="62">
        <v>42816</v>
      </c>
    </row>
    <row r="534" spans="1:1" x14ac:dyDescent="0.35">
      <c r="A534" s="64">
        <v>1.4</v>
      </c>
    </row>
    <row r="535" spans="1:1" x14ac:dyDescent="0.35">
      <c r="A535" s="62" t="s">
        <v>867</v>
      </c>
    </row>
    <row r="536" spans="1:1" x14ac:dyDescent="0.35">
      <c r="A536" s="62">
        <v>42816</v>
      </c>
    </row>
    <row r="537" spans="1:1" x14ac:dyDescent="0.35">
      <c r="A537" s="64">
        <v>-4.8499999999999996</v>
      </c>
    </row>
    <row r="538" spans="1:1" x14ac:dyDescent="0.35">
      <c r="A538" s="62" t="s">
        <v>867</v>
      </c>
    </row>
    <row r="539" spans="1:1" x14ac:dyDescent="0.35">
      <c r="A539" s="62">
        <v>42810</v>
      </c>
    </row>
    <row r="540" spans="1:1" x14ac:dyDescent="0.35">
      <c r="A540" s="64">
        <v>-0.87</v>
      </c>
    </row>
    <row r="541" spans="1:1" x14ac:dyDescent="0.35">
      <c r="A541" s="62" t="s">
        <v>889</v>
      </c>
    </row>
    <row r="542" spans="1:1" x14ac:dyDescent="0.35">
      <c r="A542" s="62">
        <v>42809</v>
      </c>
    </row>
    <row r="543" spans="1:1" x14ac:dyDescent="0.35">
      <c r="A543" s="64">
        <v>2.85</v>
      </c>
    </row>
    <row r="544" spans="1:1" x14ac:dyDescent="0.35">
      <c r="A544" s="62" t="s">
        <v>881</v>
      </c>
    </row>
    <row r="545" spans="1:1" x14ac:dyDescent="0.35">
      <c r="A545" s="62">
        <v>42808</v>
      </c>
    </row>
    <row r="546" spans="1:1" x14ac:dyDescent="0.35">
      <c r="A546" s="64">
        <v>2</v>
      </c>
    </row>
    <row r="547" spans="1:1" x14ac:dyDescent="0.35">
      <c r="A547" s="62" t="s">
        <v>867</v>
      </c>
    </row>
    <row r="548" spans="1:1" x14ac:dyDescent="0.35">
      <c r="A548" s="62">
        <v>42803</v>
      </c>
    </row>
    <row r="549" spans="1:1" x14ac:dyDescent="0.35">
      <c r="A549" s="64">
        <v>-2.64</v>
      </c>
    </row>
    <row r="550" spans="1:1" x14ac:dyDescent="0.35">
      <c r="A550" s="62" t="s">
        <v>865</v>
      </c>
    </row>
    <row r="551" spans="1:1" x14ac:dyDescent="0.35">
      <c r="A551" s="62">
        <v>42802</v>
      </c>
    </row>
    <row r="552" spans="1:1" x14ac:dyDescent="0.35">
      <c r="A552" s="64">
        <v>0.87</v>
      </c>
    </row>
    <row r="553" spans="1:1" x14ac:dyDescent="0.35">
      <c r="A553" s="62" t="s">
        <v>885</v>
      </c>
    </row>
    <row r="554" spans="1:1" x14ac:dyDescent="0.35">
      <c r="A554" s="62">
        <v>42797</v>
      </c>
    </row>
    <row r="555" spans="1:1" x14ac:dyDescent="0.35">
      <c r="A555" s="64">
        <v>2.64</v>
      </c>
    </row>
    <row r="556" spans="1:1" x14ac:dyDescent="0.35">
      <c r="A556" s="62" t="s">
        <v>867</v>
      </c>
    </row>
    <row r="557" spans="1:1" x14ac:dyDescent="0.35">
      <c r="A557" s="62">
        <v>42790</v>
      </c>
    </row>
    <row r="558" spans="1:1" x14ac:dyDescent="0.35">
      <c r="A558" s="64">
        <v>-1.1399999999999999</v>
      </c>
    </row>
    <row r="559" spans="1:1" x14ac:dyDescent="0.35">
      <c r="A559" s="62" t="s">
        <v>886</v>
      </c>
    </row>
    <row r="560" spans="1:1" x14ac:dyDescent="0.35">
      <c r="A560" s="62">
        <v>42782</v>
      </c>
    </row>
    <row r="561" spans="1:1" x14ac:dyDescent="0.35">
      <c r="A561" s="64">
        <v>1.1399999999999999</v>
      </c>
    </row>
    <row r="562" spans="1:1" x14ac:dyDescent="0.35">
      <c r="A562" s="62" t="s">
        <v>867</v>
      </c>
    </row>
    <row r="563" spans="1:1" x14ac:dyDescent="0.35">
      <c r="A563" s="62">
        <v>42768</v>
      </c>
    </row>
    <row r="564" spans="1:1" x14ac:dyDescent="0.35">
      <c r="A564" s="64">
        <v>-30.29</v>
      </c>
    </row>
    <row r="565" spans="1:1" x14ac:dyDescent="0.35">
      <c r="A565" s="62" t="s">
        <v>868</v>
      </c>
    </row>
    <row r="566" spans="1:1" x14ac:dyDescent="0.35">
      <c r="A566" s="62">
        <v>42760</v>
      </c>
    </row>
    <row r="567" spans="1:1" x14ac:dyDescent="0.35">
      <c r="A567" s="64">
        <v>7</v>
      </c>
    </row>
    <row r="568" spans="1:1" x14ac:dyDescent="0.35">
      <c r="A568" s="62" t="s">
        <v>869</v>
      </c>
    </row>
    <row r="569" spans="1:1" x14ac:dyDescent="0.35">
      <c r="A569" s="62">
        <v>42755</v>
      </c>
    </row>
    <row r="570" spans="1:1" x14ac:dyDescent="0.35">
      <c r="A570" s="64">
        <v>18.89</v>
      </c>
    </row>
    <row r="571" spans="1:1" x14ac:dyDescent="0.35">
      <c r="A571" s="62" t="s">
        <v>867</v>
      </c>
    </row>
    <row r="572" spans="1:1" x14ac:dyDescent="0.35">
      <c r="A572" s="62">
        <v>42741</v>
      </c>
    </row>
    <row r="573" spans="1:1" x14ac:dyDescent="0.35">
      <c r="A573" s="64">
        <v>-4.8899999999999997</v>
      </c>
    </row>
    <row r="574" spans="1:1" x14ac:dyDescent="0.35">
      <c r="A574" s="62" t="s">
        <v>872</v>
      </c>
    </row>
    <row r="575" spans="1:1" x14ac:dyDescent="0.35">
      <c r="A575" s="62">
        <v>42740</v>
      </c>
    </row>
    <row r="576" spans="1:1" x14ac:dyDescent="0.35">
      <c r="A576" s="64">
        <v>0.94</v>
      </c>
    </row>
    <row r="577" spans="1:1" x14ac:dyDescent="0.35">
      <c r="A577" s="62" t="s">
        <v>1281</v>
      </c>
    </row>
    <row r="578" spans="1:1" x14ac:dyDescent="0.35">
      <c r="A578" s="62">
        <v>42739</v>
      </c>
    </row>
    <row r="579" spans="1:1" x14ac:dyDescent="0.35">
      <c r="A579" s="64">
        <v>1.21</v>
      </c>
    </row>
    <row r="580" spans="1:1" x14ac:dyDescent="0.35">
      <c r="A580" s="62" t="s">
        <v>877</v>
      </c>
    </row>
    <row r="581" spans="1:1" x14ac:dyDescent="0.35">
      <c r="A581" s="62">
        <v>42739</v>
      </c>
    </row>
    <row r="582" spans="1:1" x14ac:dyDescent="0.35">
      <c r="A582" s="64">
        <v>2.39</v>
      </c>
    </row>
    <row r="583" spans="1:1" x14ac:dyDescent="0.35">
      <c r="A583" s="62" t="s">
        <v>887</v>
      </c>
    </row>
    <row r="584" spans="1:1" x14ac:dyDescent="0.35">
      <c r="A584" s="62">
        <v>42724</v>
      </c>
    </row>
    <row r="585" spans="1:1" x14ac:dyDescent="0.35">
      <c r="A585" s="64">
        <v>2.04</v>
      </c>
    </row>
    <row r="586" spans="1:1" x14ac:dyDescent="0.35">
      <c r="A586" s="62" t="s">
        <v>867</v>
      </c>
    </row>
    <row r="587" spans="1:1" x14ac:dyDescent="0.35">
      <c r="A587" s="62">
        <v>42724</v>
      </c>
    </row>
    <row r="588" spans="1:1" x14ac:dyDescent="0.35">
      <c r="A588" s="64">
        <v>-2.63</v>
      </c>
    </row>
    <row r="589" spans="1:1" x14ac:dyDescent="0.35">
      <c r="A589" s="62" t="s">
        <v>889</v>
      </c>
    </row>
    <row r="590" spans="1:1" x14ac:dyDescent="0.35">
      <c r="A590" s="62">
        <v>42719</v>
      </c>
    </row>
    <row r="591" spans="1:1" x14ac:dyDescent="0.35">
      <c r="A591" s="64">
        <v>2.85</v>
      </c>
    </row>
    <row r="592" spans="1:1" x14ac:dyDescent="0.35">
      <c r="A592" s="62" t="s">
        <v>865</v>
      </c>
    </row>
    <row r="593" spans="1:1" x14ac:dyDescent="0.35">
      <c r="A593" s="62">
        <v>42712</v>
      </c>
    </row>
    <row r="594" spans="1:1" x14ac:dyDescent="0.35">
      <c r="A594" s="64">
        <v>0.87</v>
      </c>
    </row>
    <row r="595" spans="1:1" x14ac:dyDescent="0.35">
      <c r="A595" s="62" t="s">
        <v>867</v>
      </c>
    </row>
    <row r="596" spans="1:1" x14ac:dyDescent="0.35">
      <c r="A596" s="62">
        <v>42712</v>
      </c>
    </row>
    <row r="597" spans="1:1" x14ac:dyDescent="0.35">
      <c r="A597" s="64">
        <v>-5.12</v>
      </c>
    </row>
    <row r="598" spans="1:1" x14ac:dyDescent="0.35">
      <c r="A598" s="62" t="s">
        <v>881</v>
      </c>
    </row>
    <row r="599" spans="1:1" x14ac:dyDescent="0.35">
      <c r="A599" s="62">
        <v>42710</v>
      </c>
    </row>
    <row r="600" spans="1:1" x14ac:dyDescent="0.35">
      <c r="A600" s="64">
        <v>1.76</v>
      </c>
    </row>
    <row r="601" spans="1:1" x14ac:dyDescent="0.35">
      <c r="A601" s="62" t="s">
        <v>885</v>
      </c>
    </row>
    <row r="602" spans="1:1" x14ac:dyDescent="0.35">
      <c r="A602" s="62">
        <v>42699</v>
      </c>
    </row>
    <row r="603" spans="1:1" x14ac:dyDescent="0.35">
      <c r="A603" s="64">
        <v>2.58</v>
      </c>
    </row>
    <row r="604" spans="1:1" x14ac:dyDescent="0.35">
      <c r="A604" s="62" t="s">
        <v>1282</v>
      </c>
    </row>
    <row r="605" spans="1:1" x14ac:dyDescent="0.35">
      <c r="A605" s="62">
        <v>42697</v>
      </c>
    </row>
    <row r="606" spans="1:1" x14ac:dyDescent="0.35">
      <c r="A606" s="64">
        <v>1.4</v>
      </c>
    </row>
    <row r="607" spans="1:1" x14ac:dyDescent="0.35">
      <c r="A607" s="62" t="s">
        <v>867</v>
      </c>
    </row>
    <row r="608" spans="1:1" x14ac:dyDescent="0.35">
      <c r="A608" s="62">
        <v>42688</v>
      </c>
    </row>
    <row r="609" spans="1:1" x14ac:dyDescent="0.35">
      <c r="A609" s="64">
        <v>-1.75</v>
      </c>
    </row>
    <row r="610" spans="1:1" x14ac:dyDescent="0.35">
      <c r="A610" s="62" t="s">
        <v>886</v>
      </c>
    </row>
    <row r="611" spans="1:1" x14ac:dyDescent="0.35">
      <c r="A611" s="62">
        <v>42684</v>
      </c>
    </row>
    <row r="612" spans="1:1" x14ac:dyDescent="0.35">
      <c r="A612" s="64">
        <v>1.1399999999999999</v>
      </c>
    </row>
    <row r="613" spans="1:1" x14ac:dyDescent="0.35">
      <c r="A613" s="62" t="s">
        <v>867</v>
      </c>
    </row>
    <row r="614" spans="1:1" x14ac:dyDescent="0.35">
      <c r="A614" s="62">
        <v>42671</v>
      </c>
    </row>
    <row r="615" spans="1:1" x14ac:dyDescent="0.35">
      <c r="A615" s="64">
        <v>-24.31</v>
      </c>
    </row>
    <row r="616" spans="1:1" x14ac:dyDescent="0.35">
      <c r="A616" s="62" t="s">
        <v>868</v>
      </c>
    </row>
    <row r="617" spans="1:1" x14ac:dyDescent="0.35">
      <c r="A617" s="62">
        <v>42670</v>
      </c>
    </row>
    <row r="618" spans="1:1" x14ac:dyDescent="0.35">
      <c r="A618" s="64">
        <v>1.75</v>
      </c>
    </row>
    <row r="619" spans="1:1" x14ac:dyDescent="0.35">
      <c r="A619" s="62" t="s">
        <v>869</v>
      </c>
    </row>
    <row r="620" spans="1:1" x14ac:dyDescent="0.35">
      <c r="A620" s="62">
        <v>42663</v>
      </c>
    </row>
    <row r="621" spans="1:1" x14ac:dyDescent="0.35">
      <c r="A621" s="64">
        <v>12.91</v>
      </c>
    </row>
    <row r="622" spans="1:1" x14ac:dyDescent="0.35">
      <c r="A622" s="62" t="s">
        <v>872</v>
      </c>
    </row>
    <row r="623" spans="1:1" x14ac:dyDescent="0.35">
      <c r="A623" s="62">
        <v>42650</v>
      </c>
    </row>
    <row r="624" spans="1:1" x14ac:dyDescent="0.35">
      <c r="A624" s="64">
        <v>0.94</v>
      </c>
    </row>
    <row r="625" spans="1:1" x14ac:dyDescent="0.35">
      <c r="A625" s="62" t="s">
        <v>877</v>
      </c>
    </row>
    <row r="626" spans="1:1" x14ac:dyDescent="0.35">
      <c r="A626" s="62">
        <v>42648</v>
      </c>
    </row>
    <row r="627" spans="1:1" x14ac:dyDescent="0.35">
      <c r="A627" s="64">
        <v>2.23</v>
      </c>
    </row>
    <row r="628" spans="1:1" x14ac:dyDescent="0.35">
      <c r="A628" s="62" t="s">
        <v>1281</v>
      </c>
    </row>
    <row r="629" spans="1:1" x14ac:dyDescent="0.35">
      <c r="A629" s="62">
        <v>42646</v>
      </c>
    </row>
    <row r="630" spans="1:1" x14ac:dyDescent="0.35">
      <c r="A630" s="64">
        <v>1.21</v>
      </c>
    </row>
    <row r="631" spans="1:1" x14ac:dyDescent="0.35">
      <c r="A631" s="62" t="s">
        <v>887</v>
      </c>
    </row>
    <row r="632" spans="1:1" x14ac:dyDescent="0.35">
      <c r="A632" s="62">
        <v>42634</v>
      </c>
    </row>
    <row r="633" spans="1:1" x14ac:dyDescent="0.35">
      <c r="A633" s="64">
        <v>2.04</v>
      </c>
    </row>
    <row r="634" spans="1:1" x14ac:dyDescent="0.35">
      <c r="A634" s="62" t="s">
        <v>889</v>
      </c>
    </row>
    <row r="635" spans="1:1" x14ac:dyDescent="0.35">
      <c r="A635" s="62">
        <v>42628</v>
      </c>
    </row>
    <row r="636" spans="1:1" x14ac:dyDescent="0.35">
      <c r="A636" s="64">
        <v>2.85</v>
      </c>
    </row>
    <row r="637" spans="1:1" x14ac:dyDescent="0.35">
      <c r="A637" s="62" t="s">
        <v>867</v>
      </c>
    </row>
    <row r="638" spans="1:1" x14ac:dyDescent="0.35">
      <c r="A638" s="62">
        <v>42627</v>
      </c>
    </row>
    <row r="639" spans="1:1" x14ac:dyDescent="0.35">
      <c r="A639" s="64">
        <v>-18.91</v>
      </c>
    </row>
    <row r="640" spans="1:1" x14ac:dyDescent="0.35">
      <c r="A640" s="62" t="s">
        <v>1282</v>
      </c>
    </row>
    <row r="641" spans="1:1" x14ac:dyDescent="0.35">
      <c r="A641" s="62">
        <v>42625</v>
      </c>
    </row>
    <row r="642" spans="1:1" x14ac:dyDescent="0.35">
      <c r="A642" s="64">
        <v>1.4</v>
      </c>
    </row>
    <row r="643" spans="1:1" x14ac:dyDescent="0.35">
      <c r="A643" s="62" t="s">
        <v>865</v>
      </c>
    </row>
    <row r="644" spans="1:1" x14ac:dyDescent="0.35">
      <c r="A644" s="62">
        <v>42621</v>
      </c>
    </row>
    <row r="645" spans="1:1" x14ac:dyDescent="0.35">
      <c r="A645" s="64">
        <v>0.87</v>
      </c>
    </row>
    <row r="646" spans="1:1" x14ac:dyDescent="0.35">
      <c r="A646" s="62" t="s">
        <v>881</v>
      </c>
    </row>
    <row r="647" spans="1:1" x14ac:dyDescent="0.35">
      <c r="A647" s="62">
        <v>42619</v>
      </c>
    </row>
    <row r="648" spans="1:1" x14ac:dyDescent="0.35">
      <c r="A648" s="64">
        <v>1.76</v>
      </c>
    </row>
    <row r="649" spans="1:1" x14ac:dyDescent="0.35">
      <c r="A649" s="62" t="s">
        <v>885</v>
      </c>
    </row>
    <row r="650" spans="1:1" x14ac:dyDescent="0.35">
      <c r="A650" s="62">
        <v>42608</v>
      </c>
    </row>
    <row r="651" spans="1:1" x14ac:dyDescent="0.35">
      <c r="A651" s="64">
        <v>0.42</v>
      </c>
    </row>
    <row r="652" spans="1:1" x14ac:dyDescent="0.35">
      <c r="A652" s="62" t="s">
        <v>886</v>
      </c>
    </row>
    <row r="653" spans="1:1" x14ac:dyDescent="0.35">
      <c r="A653" s="62">
        <v>42593</v>
      </c>
    </row>
    <row r="654" spans="1:1" x14ac:dyDescent="0.35">
      <c r="A654" s="64">
        <v>1.1399999999999999</v>
      </c>
    </row>
    <row r="655" spans="1:1" x14ac:dyDescent="0.35">
      <c r="A655" s="62" t="s">
        <v>868</v>
      </c>
    </row>
    <row r="656" spans="1:1" x14ac:dyDescent="0.35">
      <c r="A656" s="62">
        <v>42578</v>
      </c>
    </row>
    <row r="657" spans="1:1" x14ac:dyDescent="0.35">
      <c r="A657" s="64">
        <v>1.75</v>
      </c>
    </row>
    <row r="658" spans="1:1" x14ac:dyDescent="0.35">
      <c r="A658" s="62" t="s">
        <v>869</v>
      </c>
    </row>
    <row r="659" spans="1:1" x14ac:dyDescent="0.35">
      <c r="A659" s="62">
        <v>42571</v>
      </c>
    </row>
    <row r="660" spans="1:1" x14ac:dyDescent="0.35">
      <c r="A660" s="64">
        <v>13.02</v>
      </c>
    </row>
    <row r="661" spans="1:1" x14ac:dyDescent="0.35">
      <c r="A661" s="62" t="s">
        <v>867</v>
      </c>
    </row>
    <row r="662" spans="1:1" x14ac:dyDescent="0.35">
      <c r="A662" s="62">
        <v>42564</v>
      </c>
    </row>
    <row r="663" spans="1:1" x14ac:dyDescent="0.35">
      <c r="A663" s="64">
        <v>-3.44</v>
      </c>
    </row>
    <row r="664" spans="1:1" x14ac:dyDescent="0.35">
      <c r="A664" s="62" t="s">
        <v>872</v>
      </c>
    </row>
    <row r="665" spans="1:1" x14ac:dyDescent="0.35">
      <c r="A665" s="62">
        <v>42562</v>
      </c>
    </row>
    <row r="666" spans="1:1" x14ac:dyDescent="0.35">
      <c r="A666" s="64">
        <v>0.96</v>
      </c>
    </row>
    <row r="667" spans="1:1" x14ac:dyDescent="0.35">
      <c r="A667" s="62" t="s">
        <v>867</v>
      </c>
    </row>
    <row r="668" spans="1:1" x14ac:dyDescent="0.35">
      <c r="A668" s="62">
        <v>42559</v>
      </c>
    </row>
    <row r="669" spans="1:1" x14ac:dyDescent="0.35">
      <c r="A669" s="64">
        <v>-2.04</v>
      </c>
    </row>
    <row r="670" spans="1:1" x14ac:dyDescent="0.35">
      <c r="A670" s="62" t="s">
        <v>877</v>
      </c>
    </row>
    <row r="671" spans="1:1" x14ac:dyDescent="0.35">
      <c r="A671" s="62">
        <v>42557</v>
      </c>
    </row>
    <row r="672" spans="1:1" x14ac:dyDescent="0.35">
      <c r="A672" s="64">
        <v>2.23</v>
      </c>
    </row>
    <row r="673" spans="1:1" x14ac:dyDescent="0.35">
      <c r="A673" s="62" t="s">
        <v>1281</v>
      </c>
    </row>
    <row r="674" spans="1:1" x14ac:dyDescent="0.35">
      <c r="A674" s="62">
        <v>42556</v>
      </c>
    </row>
    <row r="675" spans="1:1" x14ac:dyDescent="0.35">
      <c r="A675" s="64">
        <v>1.21</v>
      </c>
    </row>
    <row r="676" spans="1:1" x14ac:dyDescent="0.35">
      <c r="A676" s="62" t="s">
        <v>867</v>
      </c>
    </row>
    <row r="677" spans="1:1" x14ac:dyDescent="0.35">
      <c r="A677" s="62">
        <v>42544</v>
      </c>
    </row>
    <row r="678" spans="1:1" x14ac:dyDescent="0.35">
      <c r="A678" s="64">
        <v>-4.25</v>
      </c>
    </row>
    <row r="679" spans="1:1" x14ac:dyDescent="0.35">
      <c r="A679" s="62" t="s">
        <v>887</v>
      </c>
    </row>
    <row r="680" spans="1:1" x14ac:dyDescent="0.35">
      <c r="A680" s="62">
        <v>42542</v>
      </c>
    </row>
    <row r="681" spans="1:1" x14ac:dyDescent="0.35">
      <c r="A681" s="64">
        <v>2.04</v>
      </c>
    </row>
    <row r="682" spans="1:1" x14ac:dyDescent="0.35">
      <c r="A682" s="62" t="s">
        <v>867</v>
      </c>
    </row>
    <row r="683" spans="1:1" x14ac:dyDescent="0.35">
      <c r="A683" s="62">
        <v>42538</v>
      </c>
    </row>
    <row r="684" spans="1:1" x14ac:dyDescent="0.35">
      <c r="A684" s="64">
        <v>-5.89</v>
      </c>
    </row>
    <row r="685" spans="1:1" x14ac:dyDescent="0.35">
      <c r="A685" s="62" t="s">
        <v>889</v>
      </c>
    </row>
    <row r="686" spans="1:1" x14ac:dyDescent="0.35">
      <c r="A686" s="62">
        <v>42536</v>
      </c>
    </row>
    <row r="687" spans="1:1" x14ac:dyDescent="0.35">
      <c r="A687" s="64">
        <v>2.85</v>
      </c>
    </row>
    <row r="688" spans="1:1" x14ac:dyDescent="0.35">
      <c r="A688" s="62" t="s">
        <v>1282</v>
      </c>
    </row>
    <row r="689" spans="1:1" x14ac:dyDescent="0.35">
      <c r="A689" s="62">
        <v>42535</v>
      </c>
    </row>
    <row r="690" spans="1:1" x14ac:dyDescent="0.35">
      <c r="A690" s="64">
        <v>1.4</v>
      </c>
    </row>
    <row r="691" spans="1:1" x14ac:dyDescent="0.35">
      <c r="A691" s="62" t="s">
        <v>865</v>
      </c>
    </row>
    <row r="692" spans="1:1" x14ac:dyDescent="0.35">
      <c r="A692" s="62">
        <v>42529</v>
      </c>
    </row>
    <row r="693" spans="1:1" x14ac:dyDescent="0.35">
      <c r="A693" s="64">
        <v>0.87</v>
      </c>
    </row>
    <row r="694" spans="1:1" x14ac:dyDescent="0.35">
      <c r="A694" s="62" t="s">
        <v>881</v>
      </c>
    </row>
    <row r="695" spans="1:1" x14ac:dyDescent="0.35">
      <c r="A695" s="62">
        <v>42524</v>
      </c>
    </row>
    <row r="696" spans="1:1" x14ac:dyDescent="0.35">
      <c r="A696" s="64">
        <v>1.76</v>
      </c>
    </row>
    <row r="697" spans="1:1" x14ac:dyDescent="0.35">
      <c r="A697" s="62" t="s">
        <v>885</v>
      </c>
    </row>
    <row r="698" spans="1:1" x14ac:dyDescent="0.35">
      <c r="A698" s="62">
        <v>42510</v>
      </c>
    </row>
    <row r="699" spans="1:1" x14ac:dyDescent="0.35">
      <c r="A699" s="64">
        <v>0.36</v>
      </c>
    </row>
    <row r="700" spans="1:1" x14ac:dyDescent="0.35">
      <c r="A700" s="62" t="s">
        <v>863</v>
      </c>
    </row>
    <row r="701" spans="1:1" x14ac:dyDescent="0.35">
      <c r="A701" s="62">
        <v>42503</v>
      </c>
    </row>
    <row r="702" spans="1:1" x14ac:dyDescent="0.35">
      <c r="A702" s="64">
        <v>1.76</v>
      </c>
    </row>
    <row r="703" spans="1:1" x14ac:dyDescent="0.35">
      <c r="A703" s="62" t="s">
        <v>886</v>
      </c>
    </row>
    <row r="704" spans="1:1" x14ac:dyDescent="0.35">
      <c r="A704" s="62">
        <v>42502</v>
      </c>
    </row>
    <row r="705" spans="1:1" x14ac:dyDescent="0.35">
      <c r="A705" s="64">
        <v>1.1399999999999999</v>
      </c>
    </row>
    <row r="706" spans="1:1" x14ac:dyDescent="0.35">
      <c r="A706" s="62" t="s">
        <v>867</v>
      </c>
    </row>
    <row r="707" spans="1:1" x14ac:dyDescent="0.35">
      <c r="A707" s="62">
        <v>42495</v>
      </c>
    </row>
    <row r="708" spans="1:1" x14ac:dyDescent="0.35">
      <c r="A708" s="64">
        <v>-3.14</v>
      </c>
    </row>
    <row r="709" spans="1:1" x14ac:dyDescent="0.35">
      <c r="A709" s="62" t="s">
        <v>868</v>
      </c>
    </row>
    <row r="710" spans="1:1" x14ac:dyDescent="0.35">
      <c r="A710" s="62">
        <v>42487</v>
      </c>
    </row>
    <row r="711" spans="1:1" x14ac:dyDescent="0.35">
      <c r="A711" s="64">
        <v>1.75</v>
      </c>
    </row>
    <row r="712" spans="1:1" x14ac:dyDescent="0.35">
      <c r="A712" t="s">
        <v>867</v>
      </c>
    </row>
    <row r="713" spans="1:1" x14ac:dyDescent="0.35">
      <c r="A713" s="62">
        <v>42481</v>
      </c>
    </row>
    <row r="714" spans="1:1" x14ac:dyDescent="0.35">
      <c r="A714" s="64">
        <v>-11.26</v>
      </c>
    </row>
    <row r="715" spans="1:1" x14ac:dyDescent="0.35">
      <c r="A715" t="s">
        <v>869</v>
      </c>
    </row>
    <row r="716" spans="1:1" x14ac:dyDescent="0.35">
      <c r="A716" s="62">
        <v>42480</v>
      </c>
    </row>
    <row r="717" spans="1:1" x14ac:dyDescent="0.35">
      <c r="A717" s="64">
        <v>1.37</v>
      </c>
    </row>
    <row r="718" spans="1:1" x14ac:dyDescent="0.35">
      <c r="A718" s="64" t="s">
        <v>1283</v>
      </c>
    </row>
    <row r="719" spans="1:1" x14ac:dyDescent="0.35">
      <c r="A719" s="62">
        <v>42467</v>
      </c>
    </row>
    <row r="720" spans="1:1" x14ac:dyDescent="0.35">
      <c r="A720" s="64">
        <v>224.99</v>
      </c>
    </row>
    <row r="721" spans="1:1" x14ac:dyDescent="0.35">
      <c r="A721" s="64" t="s">
        <v>1284</v>
      </c>
    </row>
    <row r="722" spans="1:1" x14ac:dyDescent="0.35">
      <c r="A722" s="64" t="s">
        <v>1285</v>
      </c>
    </row>
    <row r="723" spans="1:1" x14ac:dyDescent="0.35">
      <c r="A723" s="62">
        <v>42467</v>
      </c>
    </row>
    <row r="724" spans="1:1" x14ac:dyDescent="0.35">
      <c r="A724" s="64">
        <v>218.68</v>
      </c>
    </row>
    <row r="725" spans="1:1" x14ac:dyDescent="0.35">
      <c r="A725" s="64" t="s">
        <v>1286</v>
      </c>
    </row>
    <row r="726" spans="1:1" x14ac:dyDescent="0.35">
      <c r="A726" s="64" t="s">
        <v>1287</v>
      </c>
    </row>
    <row r="727" spans="1:1" x14ac:dyDescent="0.35">
      <c r="A727" s="62">
        <v>42467</v>
      </c>
    </row>
    <row r="728" spans="1:1" x14ac:dyDescent="0.35">
      <c r="A728" s="64">
        <v>218.4</v>
      </c>
    </row>
    <row r="729" spans="1:1" x14ac:dyDescent="0.35">
      <c r="A729" s="64" t="s">
        <v>1288</v>
      </c>
    </row>
    <row r="730" spans="1:1" x14ac:dyDescent="0.35">
      <c r="A730" s="64" t="s">
        <v>1289</v>
      </c>
    </row>
    <row r="731" spans="1:1" x14ac:dyDescent="0.35">
      <c r="A731" s="62">
        <v>42467</v>
      </c>
    </row>
    <row r="732" spans="1:1" x14ac:dyDescent="0.35">
      <c r="A732" s="64">
        <v>226.54</v>
      </c>
    </row>
    <row r="733" spans="1:1" x14ac:dyDescent="0.35">
      <c r="A733" s="64" t="s">
        <v>1290</v>
      </c>
    </row>
    <row r="734" spans="1:1" x14ac:dyDescent="0.35">
      <c r="A734" s="64" t="s">
        <v>1291</v>
      </c>
    </row>
    <row r="735" spans="1:1" x14ac:dyDescent="0.35">
      <c r="A735" s="62">
        <v>42467</v>
      </c>
    </row>
    <row r="736" spans="1:1" x14ac:dyDescent="0.35">
      <c r="A736" s="64">
        <v>209.58</v>
      </c>
    </row>
    <row r="737" spans="1:1" x14ac:dyDescent="0.35">
      <c r="A737" s="64" t="s">
        <v>1292</v>
      </c>
    </row>
    <row r="738" spans="1:1" x14ac:dyDescent="0.35">
      <c r="A738" s="64" t="s">
        <v>1293</v>
      </c>
    </row>
    <row r="739" spans="1:1" x14ac:dyDescent="0.35">
      <c r="A739" s="62">
        <v>42467</v>
      </c>
    </row>
    <row r="740" spans="1:1" x14ac:dyDescent="0.35">
      <c r="A740" s="64">
        <v>221.92</v>
      </c>
    </row>
    <row r="741" spans="1:1" x14ac:dyDescent="0.35">
      <c r="A741" s="64" t="s">
        <v>1294</v>
      </c>
    </row>
    <row r="742" spans="1:1" x14ac:dyDescent="0.35">
      <c r="A742" s="64" t="s">
        <v>1295</v>
      </c>
    </row>
    <row r="743" spans="1:1" x14ac:dyDescent="0.35">
      <c r="A743" s="62">
        <v>42467</v>
      </c>
    </row>
    <row r="744" spans="1:1" x14ac:dyDescent="0.35">
      <c r="A744" s="64">
        <v>222.8</v>
      </c>
    </row>
    <row r="745" spans="1:1" x14ac:dyDescent="0.35">
      <c r="A745" s="64" t="s">
        <v>1296</v>
      </c>
    </row>
    <row r="746" spans="1:1" x14ac:dyDescent="0.35">
      <c r="A746" s="64" t="s">
        <v>1297</v>
      </c>
    </row>
    <row r="747" spans="1:1" x14ac:dyDescent="0.35">
      <c r="A747" s="62">
        <v>42467</v>
      </c>
    </row>
    <row r="748" spans="1:1" x14ac:dyDescent="0.35">
      <c r="A748" s="64">
        <v>201.9</v>
      </c>
    </row>
    <row r="749" spans="1:1" x14ac:dyDescent="0.35">
      <c r="A749" s="64" t="s">
        <v>1298</v>
      </c>
    </row>
    <row r="750" spans="1:1" x14ac:dyDescent="0.35">
      <c r="A750" s="64" t="s">
        <v>1299</v>
      </c>
    </row>
    <row r="751" spans="1:1" x14ac:dyDescent="0.35">
      <c r="A751" s="62">
        <v>42467</v>
      </c>
    </row>
    <row r="752" spans="1:1" x14ac:dyDescent="0.35">
      <c r="A752" s="64">
        <v>214.29</v>
      </c>
    </row>
    <row r="753" spans="1:1" x14ac:dyDescent="0.35">
      <c r="A753" s="64" t="s">
        <v>1300</v>
      </c>
    </row>
    <row r="754" spans="1:1" x14ac:dyDescent="0.35">
      <c r="A754" s="64" t="s">
        <v>1301</v>
      </c>
    </row>
    <row r="755" spans="1:1" x14ac:dyDescent="0.35">
      <c r="A755" s="62">
        <v>42467</v>
      </c>
    </row>
    <row r="756" spans="1:1" x14ac:dyDescent="0.35">
      <c r="A756" s="64">
        <v>215.77</v>
      </c>
    </row>
    <row r="757" spans="1:1" x14ac:dyDescent="0.35">
      <c r="A757" s="64" t="s">
        <v>1302</v>
      </c>
    </row>
    <row r="758" spans="1:1" x14ac:dyDescent="0.35">
      <c r="A758" s="64" t="s">
        <v>1303</v>
      </c>
    </row>
    <row r="759" spans="1:1" x14ac:dyDescent="0.35">
      <c r="A759" s="62">
        <v>42467</v>
      </c>
    </row>
    <row r="760" spans="1:1" x14ac:dyDescent="0.35">
      <c r="A760" s="64">
        <v>216.36</v>
      </c>
    </row>
    <row r="761" spans="1:1" x14ac:dyDescent="0.35">
      <c r="A761" s="64" t="s">
        <v>1304</v>
      </c>
    </row>
    <row r="762" spans="1:1" x14ac:dyDescent="0.35">
      <c r="A762" s="64" t="s">
        <v>1305</v>
      </c>
    </row>
    <row r="763" spans="1:1" x14ac:dyDescent="0.35">
      <c r="A763" s="62">
        <v>42467</v>
      </c>
    </row>
    <row r="764" spans="1:1" x14ac:dyDescent="0.35">
      <c r="A764" s="64">
        <v>224.23</v>
      </c>
    </row>
    <row r="765" spans="1:1" x14ac:dyDescent="0.35">
      <c r="A765" s="64" t="s">
        <v>1306</v>
      </c>
    </row>
    <row r="766" spans="1:1" x14ac:dyDescent="0.35">
      <c r="A766" s="64" t="s">
        <v>1307</v>
      </c>
    </row>
    <row r="767" spans="1:1" x14ac:dyDescent="0.35">
      <c r="A767" s="62">
        <v>42467</v>
      </c>
    </row>
    <row r="768" spans="1:1" x14ac:dyDescent="0.35">
      <c r="A768" s="64">
        <v>217.98</v>
      </c>
    </row>
    <row r="769" spans="1:1" x14ac:dyDescent="0.35">
      <c r="A769" s="64" t="s">
        <v>1308</v>
      </c>
    </row>
    <row r="770" spans="1:1" x14ac:dyDescent="0.35">
      <c r="A770" s="64" t="s">
        <v>1309</v>
      </c>
    </row>
    <row r="771" spans="1:1" x14ac:dyDescent="0.35">
      <c r="A771" s="62">
        <v>42467</v>
      </c>
    </row>
    <row r="772" spans="1:1" x14ac:dyDescent="0.35">
      <c r="A772" s="64">
        <v>190.73</v>
      </c>
    </row>
    <row r="773" spans="1:1" x14ac:dyDescent="0.35">
      <c r="A773" s="64" t="s">
        <v>1310</v>
      </c>
    </row>
    <row r="774" spans="1:1" x14ac:dyDescent="0.35">
      <c r="A774" s="64" t="s">
        <v>1311</v>
      </c>
    </row>
    <row r="775" spans="1:1" x14ac:dyDescent="0.35">
      <c r="A775" s="62">
        <v>42467</v>
      </c>
    </row>
    <row r="776" spans="1:1" x14ac:dyDescent="0.35">
      <c r="A776" s="64">
        <v>225.04</v>
      </c>
    </row>
    <row r="777" spans="1:1" x14ac:dyDescent="0.35">
      <c r="A777" s="64" t="s">
        <v>1312</v>
      </c>
    </row>
    <row r="778" spans="1:1" x14ac:dyDescent="0.35">
      <c r="A778" s="64" t="s">
        <v>1313</v>
      </c>
    </row>
    <row r="779" spans="1:1" x14ac:dyDescent="0.35">
      <c r="A779" s="62">
        <v>42467</v>
      </c>
    </row>
    <row r="780" spans="1:1" x14ac:dyDescent="0.35">
      <c r="A780" s="64">
        <v>222.7</v>
      </c>
    </row>
    <row r="781" spans="1:1" x14ac:dyDescent="0.35">
      <c r="A781" s="64" t="s">
        <v>1314</v>
      </c>
    </row>
    <row r="782" spans="1:1" x14ac:dyDescent="0.35">
      <c r="A782" s="64" t="s">
        <v>1315</v>
      </c>
    </row>
    <row r="783" spans="1:1" x14ac:dyDescent="0.35">
      <c r="A783" s="62">
        <v>42467</v>
      </c>
    </row>
    <row r="784" spans="1:1" x14ac:dyDescent="0.35">
      <c r="A784" s="64">
        <v>227.85</v>
      </c>
    </row>
    <row r="785" spans="1:1" x14ac:dyDescent="0.35">
      <c r="A785" s="64" t="s">
        <v>1316</v>
      </c>
    </row>
    <row r="786" spans="1:1" x14ac:dyDescent="0.35">
      <c r="A786" s="64" t="s">
        <v>1317</v>
      </c>
    </row>
    <row r="787" spans="1:1" x14ac:dyDescent="0.35">
      <c r="A787" s="62">
        <v>42467</v>
      </c>
    </row>
    <row r="788" spans="1:1" x14ac:dyDescent="0.35">
      <c r="A788" s="64">
        <v>207.41</v>
      </c>
    </row>
    <row r="789" spans="1:1" x14ac:dyDescent="0.35">
      <c r="A789" s="64" t="s">
        <v>1318</v>
      </c>
    </row>
    <row r="790" spans="1:1" x14ac:dyDescent="0.35">
      <c r="A790" s="64" t="s">
        <v>1319</v>
      </c>
    </row>
    <row r="791" spans="1:1" x14ac:dyDescent="0.35">
      <c r="A791" s="62">
        <v>42467</v>
      </c>
    </row>
    <row r="792" spans="1:1" x14ac:dyDescent="0.35">
      <c r="A792" s="64">
        <v>222.6</v>
      </c>
    </row>
    <row r="793" spans="1:1" x14ac:dyDescent="0.35">
      <c r="A793" s="64" t="s">
        <v>1320</v>
      </c>
    </row>
    <row r="794" spans="1:1" x14ac:dyDescent="0.35">
      <c r="A794" s="64" t="s">
        <v>1321</v>
      </c>
    </row>
    <row r="795" spans="1:1" x14ac:dyDescent="0.35">
      <c r="A795" s="62">
        <v>42467</v>
      </c>
    </row>
    <row r="796" spans="1:1" x14ac:dyDescent="0.35">
      <c r="A796" s="64">
        <v>220.44</v>
      </c>
    </row>
    <row r="797" spans="1:1" x14ac:dyDescent="0.35">
      <c r="A797" s="64" t="s">
        <v>1322</v>
      </c>
    </row>
    <row r="798" spans="1:1" x14ac:dyDescent="0.35">
      <c r="A798" s="64" t="s">
        <v>1323</v>
      </c>
    </row>
    <row r="799" spans="1:1" x14ac:dyDescent="0.35">
      <c r="A799" s="62">
        <v>42467</v>
      </c>
    </row>
    <row r="800" spans="1:1" x14ac:dyDescent="0.35">
      <c r="A800" s="64">
        <v>208.2</v>
      </c>
    </row>
    <row r="801" spans="1:1" x14ac:dyDescent="0.35">
      <c r="A801" s="64" t="s">
        <v>1324</v>
      </c>
    </row>
    <row r="802" spans="1:1" x14ac:dyDescent="0.35">
      <c r="A802" s="64" t="s">
        <v>1325</v>
      </c>
    </row>
    <row r="803" spans="1:1" x14ac:dyDescent="0.35">
      <c r="A803" s="62">
        <v>42467</v>
      </c>
    </row>
    <row r="804" spans="1:1" x14ac:dyDescent="0.35">
      <c r="A804" s="64">
        <v>206.64</v>
      </c>
    </row>
    <row r="805" spans="1:1" x14ac:dyDescent="0.35">
      <c r="A805" s="64" t="s">
        <v>1326</v>
      </c>
    </row>
    <row r="806" spans="1:1" x14ac:dyDescent="0.35">
      <c r="A806" s="64" t="s">
        <v>1327</v>
      </c>
    </row>
    <row r="807" spans="1:1" x14ac:dyDescent="0.35">
      <c r="A807" s="62">
        <v>42467</v>
      </c>
    </row>
    <row r="808" spans="1:1" x14ac:dyDescent="0.35">
      <c r="A808" s="64">
        <v>228.54</v>
      </c>
    </row>
    <row r="809" spans="1:1" x14ac:dyDescent="0.35">
      <c r="A809" s="64" t="s">
        <v>1328</v>
      </c>
    </row>
    <row r="810" spans="1:1" x14ac:dyDescent="0.35">
      <c r="A810" s="64" t="s">
        <v>1329</v>
      </c>
    </row>
    <row r="811" spans="1:1" x14ac:dyDescent="0.35">
      <c r="A811" s="62">
        <v>42467</v>
      </c>
    </row>
    <row r="812" spans="1:1" x14ac:dyDescent="0.35">
      <c r="A812" s="64">
        <v>230.85</v>
      </c>
    </row>
    <row r="813" spans="1:1" x14ac:dyDescent="0.35">
      <c r="A813" s="64" t="s">
        <v>1330</v>
      </c>
    </row>
    <row r="814" spans="1:1" x14ac:dyDescent="0.35">
      <c r="A814" s="64" t="s">
        <v>1331</v>
      </c>
    </row>
    <row r="815" spans="1:1" x14ac:dyDescent="0.35">
      <c r="A815" s="62">
        <v>42467</v>
      </c>
    </row>
    <row r="816" spans="1:1" x14ac:dyDescent="0.35">
      <c r="A816" s="64">
        <v>217.36</v>
      </c>
    </row>
    <row r="817" spans="1:1" x14ac:dyDescent="0.35">
      <c r="A817" s="64" t="s">
        <v>1332</v>
      </c>
    </row>
    <row r="818" spans="1:1" x14ac:dyDescent="0.35">
      <c r="A818" s="64" t="s">
        <v>1333</v>
      </c>
    </row>
    <row r="819" spans="1:1" x14ac:dyDescent="0.35">
      <c r="A819" s="62">
        <v>42467</v>
      </c>
    </row>
    <row r="820" spans="1:1" x14ac:dyDescent="0.35">
      <c r="A820" s="64">
        <v>227.85</v>
      </c>
    </row>
    <row r="821" spans="1:1" x14ac:dyDescent="0.35">
      <c r="A821" s="64" t="s">
        <v>1334</v>
      </c>
    </row>
    <row r="822" spans="1:1" x14ac:dyDescent="0.35">
      <c r="A822" s="64" t="s">
        <v>1335</v>
      </c>
    </row>
    <row r="823" spans="1:1" x14ac:dyDescent="0.35">
      <c r="A823" s="62">
        <v>42467</v>
      </c>
    </row>
    <row r="824" spans="1:1" x14ac:dyDescent="0.35">
      <c r="A824" s="64">
        <v>218.9</v>
      </c>
    </row>
    <row r="825" spans="1:1" x14ac:dyDescent="0.35">
      <c r="A825" s="64" t="s">
        <v>1336</v>
      </c>
    </row>
    <row r="826" spans="1:1" x14ac:dyDescent="0.35">
      <c r="A826" s="64" t="s">
        <v>1337</v>
      </c>
    </row>
    <row r="827" spans="1:1" x14ac:dyDescent="0.35">
      <c r="A827" s="62">
        <v>42467</v>
      </c>
    </row>
    <row r="828" spans="1:1" x14ac:dyDescent="0.35">
      <c r="A828" s="64">
        <v>207.19</v>
      </c>
    </row>
    <row r="829" spans="1:1" x14ac:dyDescent="0.35">
      <c r="A829" s="64" t="s">
        <v>1338</v>
      </c>
    </row>
    <row r="830" spans="1:1" x14ac:dyDescent="0.35">
      <c r="A830" t="s">
        <v>874</v>
      </c>
    </row>
    <row r="831" spans="1:1" x14ac:dyDescent="0.35">
      <c r="A831" s="62">
        <v>42464</v>
      </c>
    </row>
    <row r="832" spans="1:1" x14ac:dyDescent="0.35">
      <c r="A832" s="64">
        <v>6107</v>
      </c>
    </row>
  </sheetData>
  <sortState ref="C1:F259">
    <sortCondition ref="D2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A39CD-2E6A-4AF3-91A1-20291D2C24D7}">
  <dimension ref="A1:S1999"/>
  <sheetViews>
    <sheetView topLeftCell="A46" workbookViewId="0">
      <selection activeCell="A60" sqref="A60"/>
    </sheetView>
  </sheetViews>
  <sheetFormatPr defaultRowHeight="14.5" x14ac:dyDescent="0.35"/>
  <cols>
    <col min="1" max="1" width="10.453125" bestFit="1" customWidth="1"/>
    <col min="2" max="2" width="85.90625" bestFit="1" customWidth="1"/>
    <col min="3" max="3" width="12.1796875" bestFit="1" customWidth="1"/>
    <col min="4" max="4" width="9.453125" bestFit="1" customWidth="1"/>
    <col min="5" max="5" width="10.36328125" bestFit="1" customWidth="1"/>
    <col min="6" max="6" width="11.81640625" bestFit="1" customWidth="1"/>
    <col min="7" max="7" width="8.26953125" bestFit="1" customWidth="1"/>
    <col min="8" max="8" width="9.26953125" style="13" bestFit="1" customWidth="1"/>
    <col min="9" max="9" width="11.08984375" bestFit="1" customWidth="1"/>
    <col min="11" max="11" width="26" bestFit="1" customWidth="1"/>
    <col min="12" max="12" width="10.7265625" bestFit="1" customWidth="1"/>
    <col min="13" max="13" width="11.81640625" bestFit="1" customWidth="1"/>
    <col min="14" max="14" width="6.81640625" bestFit="1" customWidth="1"/>
    <col min="15" max="15" width="7.453125" bestFit="1" customWidth="1"/>
    <col min="16" max="16" width="10.453125" style="7" bestFit="1" customWidth="1"/>
    <col min="17" max="17" width="49.81640625" bestFit="1" customWidth="1"/>
    <col min="18" max="18" width="10.7265625" style="13" bestFit="1" customWidth="1"/>
    <col min="19" max="19" width="50.54296875" bestFit="1" customWidth="1"/>
  </cols>
  <sheetData>
    <row r="1" spans="1:18" ht="31" x14ac:dyDescent="0.35">
      <c r="A1" s="68" t="s">
        <v>4</v>
      </c>
      <c r="B1" s="68" t="s">
        <v>994</v>
      </c>
      <c r="C1" s="68" t="s">
        <v>995</v>
      </c>
      <c r="D1" s="68" t="s">
        <v>996</v>
      </c>
      <c r="E1" s="68" t="s">
        <v>997</v>
      </c>
      <c r="F1" s="68" t="s">
        <v>998</v>
      </c>
      <c r="G1" s="68" t="s">
        <v>999</v>
      </c>
      <c r="H1" s="78" t="s">
        <v>1000</v>
      </c>
      <c r="I1" s="68" t="s">
        <v>1001</v>
      </c>
      <c r="K1" s="1" t="s">
        <v>3</v>
      </c>
      <c r="L1" s="1" t="s">
        <v>1</v>
      </c>
      <c r="M1" s="1" t="s">
        <v>11</v>
      </c>
      <c r="N1" s="1" t="s">
        <v>0</v>
      </c>
      <c r="O1" s="10" t="s">
        <v>2</v>
      </c>
      <c r="P1" s="11" t="s">
        <v>4</v>
      </c>
      <c r="Q1" s="1" t="s">
        <v>5</v>
      </c>
      <c r="R1" s="76" t="s">
        <v>224</v>
      </c>
    </row>
    <row r="2" spans="1:18" x14ac:dyDescent="0.35">
      <c r="A2" s="69">
        <v>41964</v>
      </c>
      <c r="B2" s="70" t="s">
        <v>1230</v>
      </c>
      <c r="C2" s="70" t="s">
        <v>345</v>
      </c>
      <c r="D2" s="70" t="s">
        <v>329</v>
      </c>
      <c r="E2" s="70" t="s">
        <v>329</v>
      </c>
      <c r="F2" s="71">
        <v>10000</v>
      </c>
      <c r="G2" s="70" t="s">
        <v>329</v>
      </c>
      <c r="H2" s="79" t="s">
        <v>329</v>
      </c>
      <c r="I2" s="72">
        <v>10000</v>
      </c>
      <c r="K2" t="s">
        <v>246</v>
      </c>
      <c r="M2" t="s">
        <v>12</v>
      </c>
      <c r="P2" s="7">
        <v>41964</v>
      </c>
      <c r="Q2" t="s">
        <v>102</v>
      </c>
      <c r="R2" s="13">
        <v>10000</v>
      </c>
    </row>
    <row r="3" spans="1:18" x14ac:dyDescent="0.35">
      <c r="A3" s="69">
        <v>41967.337442129632</v>
      </c>
      <c r="B3" s="70" t="s">
        <v>1153</v>
      </c>
      <c r="C3" s="70" t="s">
        <v>1199</v>
      </c>
      <c r="D3" s="70" t="s">
        <v>329</v>
      </c>
      <c r="E3" s="70" t="s">
        <v>329</v>
      </c>
      <c r="F3" s="71">
        <v>-9784.9</v>
      </c>
      <c r="G3" s="72">
        <v>9.9499999999999993</v>
      </c>
      <c r="H3" s="80">
        <v>0</v>
      </c>
      <c r="I3" s="72">
        <v>-9774.9500000000007</v>
      </c>
      <c r="K3" t="s">
        <v>246</v>
      </c>
      <c r="M3" t="s">
        <v>12</v>
      </c>
      <c r="P3" s="7">
        <v>41964</v>
      </c>
      <c r="Q3" t="s">
        <v>101</v>
      </c>
      <c r="R3" s="13">
        <v>-10000</v>
      </c>
    </row>
    <row r="4" spans="1:18" x14ac:dyDescent="0.35">
      <c r="A4" s="69">
        <v>41985</v>
      </c>
      <c r="B4" s="70" t="s">
        <v>1229</v>
      </c>
      <c r="C4" s="70" t="s">
        <v>1225</v>
      </c>
      <c r="D4" s="70" t="s">
        <v>329</v>
      </c>
      <c r="E4" s="70" t="s">
        <v>329</v>
      </c>
      <c r="F4" s="71">
        <v>6.22</v>
      </c>
      <c r="G4" s="70" t="s">
        <v>329</v>
      </c>
      <c r="H4" s="79" t="s">
        <v>329</v>
      </c>
      <c r="I4" s="72">
        <v>6.22</v>
      </c>
      <c r="K4" t="s">
        <v>848</v>
      </c>
      <c r="L4" t="s">
        <v>23</v>
      </c>
      <c r="M4" t="s">
        <v>12</v>
      </c>
      <c r="N4">
        <v>112414</v>
      </c>
      <c r="O4">
        <v>21.77</v>
      </c>
      <c r="P4" s="7">
        <v>41967</v>
      </c>
      <c r="Q4" t="s">
        <v>632</v>
      </c>
      <c r="R4" s="13">
        <v>325.89</v>
      </c>
    </row>
    <row r="5" spans="1:18" x14ac:dyDescent="0.35">
      <c r="A5" s="69">
        <v>41988</v>
      </c>
      <c r="B5" s="70" t="s">
        <v>1228</v>
      </c>
      <c r="C5" s="70" t="s">
        <v>1225</v>
      </c>
      <c r="D5" s="70" t="s">
        <v>329</v>
      </c>
      <c r="E5" s="70" t="s">
        <v>329</v>
      </c>
      <c r="F5" s="71">
        <v>1.48</v>
      </c>
      <c r="G5" s="70" t="s">
        <v>329</v>
      </c>
      <c r="H5" s="79" t="s">
        <v>329</v>
      </c>
      <c r="I5" s="72">
        <v>1.48</v>
      </c>
      <c r="K5" t="s">
        <v>848</v>
      </c>
      <c r="L5" t="s">
        <v>23</v>
      </c>
      <c r="M5" t="s">
        <v>12</v>
      </c>
      <c r="N5">
        <v>112414</v>
      </c>
      <c r="P5" s="7">
        <v>41967</v>
      </c>
      <c r="Q5" t="s">
        <v>748</v>
      </c>
      <c r="R5" s="13">
        <v>0.33</v>
      </c>
    </row>
    <row r="6" spans="1:18" x14ac:dyDescent="0.35">
      <c r="A6" s="69">
        <v>41997</v>
      </c>
      <c r="B6" s="70" t="s">
        <v>1227</v>
      </c>
      <c r="C6" s="70" t="s">
        <v>1225</v>
      </c>
      <c r="D6" s="70" t="s">
        <v>329</v>
      </c>
      <c r="E6" s="70" t="s">
        <v>329</v>
      </c>
      <c r="F6" s="71">
        <v>3.8</v>
      </c>
      <c r="G6" s="70" t="s">
        <v>329</v>
      </c>
      <c r="H6" s="79" t="s">
        <v>329</v>
      </c>
      <c r="I6" s="72">
        <v>3.8</v>
      </c>
      <c r="K6" t="s">
        <v>848</v>
      </c>
      <c r="L6" t="s">
        <v>23</v>
      </c>
      <c r="M6" t="s">
        <v>12</v>
      </c>
      <c r="N6">
        <v>112414</v>
      </c>
      <c r="P6" s="7">
        <v>41967</v>
      </c>
      <c r="Q6" t="s">
        <v>102</v>
      </c>
      <c r="R6" s="13">
        <v>-326.21999999999997</v>
      </c>
    </row>
    <row r="7" spans="1:18" x14ac:dyDescent="0.35">
      <c r="A7" s="69">
        <v>42002</v>
      </c>
      <c r="B7" s="70" t="s">
        <v>1224</v>
      </c>
      <c r="C7" s="70" t="s">
        <v>1225</v>
      </c>
      <c r="D7" s="70" t="s">
        <v>329</v>
      </c>
      <c r="E7" s="70" t="s">
        <v>329</v>
      </c>
      <c r="F7" s="71">
        <v>2.94</v>
      </c>
      <c r="G7" s="70" t="s">
        <v>329</v>
      </c>
      <c r="H7" s="79" t="s">
        <v>329</v>
      </c>
      <c r="I7" s="72">
        <v>2.94</v>
      </c>
      <c r="K7" t="s">
        <v>848</v>
      </c>
      <c r="L7" t="s">
        <v>24</v>
      </c>
      <c r="M7" t="s">
        <v>12</v>
      </c>
      <c r="N7">
        <v>112414</v>
      </c>
      <c r="O7">
        <v>25.34</v>
      </c>
      <c r="P7" s="7">
        <v>41967</v>
      </c>
      <c r="Q7" t="s">
        <v>633</v>
      </c>
      <c r="R7" s="13">
        <v>325.62</v>
      </c>
    </row>
    <row r="8" spans="1:18" x14ac:dyDescent="0.35">
      <c r="A8" s="69">
        <v>42002</v>
      </c>
      <c r="B8" s="70" t="s">
        <v>1226</v>
      </c>
      <c r="C8" s="70" t="s">
        <v>345</v>
      </c>
      <c r="D8" s="70" t="s">
        <v>329</v>
      </c>
      <c r="E8" s="70" t="s">
        <v>329</v>
      </c>
      <c r="F8" s="71">
        <v>-222.8</v>
      </c>
      <c r="G8" s="70" t="s">
        <v>329</v>
      </c>
      <c r="H8" s="79" t="s">
        <v>329</v>
      </c>
      <c r="I8" s="72">
        <v>-222.8</v>
      </c>
      <c r="K8" t="s">
        <v>848</v>
      </c>
      <c r="L8" t="s">
        <v>24</v>
      </c>
      <c r="M8" t="s">
        <v>12</v>
      </c>
      <c r="N8">
        <v>112414</v>
      </c>
      <c r="P8" s="7">
        <v>41967</v>
      </c>
      <c r="Q8" t="s">
        <v>749</v>
      </c>
      <c r="R8" s="13">
        <v>0.34</v>
      </c>
    </row>
    <row r="9" spans="1:18" x14ac:dyDescent="0.35">
      <c r="A9" s="69">
        <v>42006</v>
      </c>
      <c r="B9" s="70" t="s">
        <v>1223</v>
      </c>
      <c r="C9" s="70" t="s">
        <v>328</v>
      </c>
      <c r="D9" s="70" t="s">
        <v>329</v>
      </c>
      <c r="E9" s="70" t="s">
        <v>329</v>
      </c>
      <c r="F9" s="71">
        <v>1.45</v>
      </c>
      <c r="G9" s="70" t="s">
        <v>329</v>
      </c>
      <c r="H9" s="79" t="s">
        <v>329</v>
      </c>
      <c r="I9" s="72">
        <v>1.45</v>
      </c>
      <c r="K9" t="s">
        <v>848</v>
      </c>
      <c r="L9" t="s">
        <v>24</v>
      </c>
      <c r="M9" t="s">
        <v>12</v>
      </c>
      <c r="N9">
        <v>112414</v>
      </c>
      <c r="P9" s="7">
        <v>41967</v>
      </c>
      <c r="Q9" t="s">
        <v>102</v>
      </c>
      <c r="R9" s="13">
        <v>-325.95999999999998</v>
      </c>
    </row>
    <row r="10" spans="1:18" x14ac:dyDescent="0.35">
      <c r="A10" s="69">
        <v>42025</v>
      </c>
      <c r="B10" s="70" t="s">
        <v>1222</v>
      </c>
      <c r="C10" s="70" t="s">
        <v>328</v>
      </c>
      <c r="D10" s="70" t="s">
        <v>329</v>
      </c>
      <c r="E10" s="70" t="s">
        <v>329</v>
      </c>
      <c r="F10" s="71">
        <v>2.29</v>
      </c>
      <c r="G10" s="70" t="s">
        <v>329</v>
      </c>
      <c r="H10" s="79" t="s">
        <v>329</v>
      </c>
      <c r="I10" s="72">
        <v>2.29</v>
      </c>
      <c r="K10" t="s">
        <v>848</v>
      </c>
      <c r="L10" t="s">
        <v>25</v>
      </c>
      <c r="M10" t="s">
        <v>12</v>
      </c>
      <c r="N10">
        <v>112414</v>
      </c>
      <c r="O10">
        <v>9.6300000000000008</v>
      </c>
      <c r="P10" s="7">
        <v>41967</v>
      </c>
      <c r="Q10" t="s">
        <v>634</v>
      </c>
      <c r="R10" s="13">
        <v>325.77999999999997</v>
      </c>
    </row>
    <row r="11" spans="1:18" x14ac:dyDescent="0.35">
      <c r="A11" s="69">
        <v>42032</v>
      </c>
      <c r="B11" s="70" t="s">
        <v>1221</v>
      </c>
      <c r="C11" s="70" t="s">
        <v>328</v>
      </c>
      <c r="D11" s="70" t="s">
        <v>329</v>
      </c>
      <c r="E11" s="70" t="s">
        <v>329</v>
      </c>
      <c r="F11" s="71">
        <v>1.3</v>
      </c>
      <c r="G11" s="70" t="s">
        <v>329</v>
      </c>
      <c r="H11" s="79" t="s">
        <v>329</v>
      </c>
      <c r="I11" s="72">
        <v>1.3</v>
      </c>
      <c r="K11" t="s">
        <v>848</v>
      </c>
      <c r="L11" t="s">
        <v>25</v>
      </c>
      <c r="M11" t="s">
        <v>12</v>
      </c>
      <c r="N11">
        <v>112414</v>
      </c>
      <c r="P11" s="7">
        <v>41967</v>
      </c>
      <c r="Q11" t="s">
        <v>750</v>
      </c>
      <c r="R11" s="13">
        <v>0.33</v>
      </c>
    </row>
    <row r="12" spans="1:18" x14ac:dyDescent="0.35">
      <c r="A12" s="69">
        <v>42046</v>
      </c>
      <c r="B12" s="70" t="s">
        <v>1220</v>
      </c>
      <c r="C12" s="70" t="s">
        <v>345</v>
      </c>
      <c r="D12" s="70" t="s">
        <v>329</v>
      </c>
      <c r="E12" s="70" t="s">
        <v>329</v>
      </c>
      <c r="F12" s="71">
        <v>10000</v>
      </c>
      <c r="G12" s="70" t="s">
        <v>329</v>
      </c>
      <c r="H12" s="79" t="s">
        <v>329</v>
      </c>
      <c r="I12" s="72">
        <v>10000</v>
      </c>
      <c r="K12" t="s">
        <v>848</v>
      </c>
      <c r="L12" t="s">
        <v>25</v>
      </c>
      <c r="M12" t="s">
        <v>12</v>
      </c>
      <c r="N12">
        <v>112414</v>
      </c>
      <c r="P12" s="7">
        <v>41967</v>
      </c>
      <c r="Q12" t="s">
        <v>102</v>
      </c>
      <c r="R12" s="13">
        <v>-326.10999999999996</v>
      </c>
    </row>
    <row r="13" spans="1:18" x14ac:dyDescent="0.35">
      <c r="A13" s="69">
        <v>42048</v>
      </c>
      <c r="B13" s="70" t="s">
        <v>1219</v>
      </c>
      <c r="C13" s="70" t="s">
        <v>328</v>
      </c>
      <c r="D13" s="70" t="s">
        <v>329</v>
      </c>
      <c r="E13" s="70" t="s">
        <v>329</v>
      </c>
      <c r="F13" s="71">
        <v>4.08</v>
      </c>
      <c r="G13" s="70" t="s">
        <v>329</v>
      </c>
      <c r="H13" s="79" t="s">
        <v>329</v>
      </c>
      <c r="I13" s="72">
        <v>4.08</v>
      </c>
      <c r="K13" t="s">
        <v>848</v>
      </c>
      <c r="L13" t="s">
        <v>26</v>
      </c>
      <c r="M13" t="s">
        <v>12</v>
      </c>
      <c r="N13">
        <v>112414</v>
      </c>
      <c r="O13">
        <v>10.56</v>
      </c>
      <c r="P13" s="7">
        <v>41967</v>
      </c>
      <c r="Q13" t="s">
        <v>635</v>
      </c>
      <c r="R13" s="13">
        <v>326.08999999999997</v>
      </c>
    </row>
    <row r="14" spans="1:18" x14ac:dyDescent="0.35">
      <c r="A14" s="69">
        <v>42060.273738425924</v>
      </c>
      <c r="B14" s="70" t="s">
        <v>1128</v>
      </c>
      <c r="C14" s="70" t="s">
        <v>1199</v>
      </c>
      <c r="D14" s="70" t="s">
        <v>329</v>
      </c>
      <c r="E14" s="70" t="s">
        <v>329</v>
      </c>
      <c r="F14" s="71">
        <v>-9539.06</v>
      </c>
      <c r="G14" s="72">
        <v>9.9499999999999993</v>
      </c>
      <c r="H14" s="80">
        <v>0</v>
      </c>
      <c r="I14" s="72">
        <v>-9529.11</v>
      </c>
      <c r="K14" t="s">
        <v>848</v>
      </c>
      <c r="L14" t="s">
        <v>26</v>
      </c>
      <c r="M14" t="s">
        <v>12</v>
      </c>
      <c r="N14">
        <v>112414</v>
      </c>
      <c r="P14" s="7">
        <v>41967</v>
      </c>
      <c r="Q14" t="s">
        <v>751</v>
      </c>
      <c r="R14" s="13">
        <v>0.33</v>
      </c>
    </row>
    <row r="15" spans="1:18" x14ac:dyDescent="0.35">
      <c r="A15" s="69">
        <v>42061</v>
      </c>
      <c r="B15" s="70" t="s">
        <v>1011</v>
      </c>
      <c r="C15" s="70" t="s">
        <v>345</v>
      </c>
      <c r="D15" s="70" t="s">
        <v>329</v>
      </c>
      <c r="E15" s="70" t="s">
        <v>329</v>
      </c>
      <c r="F15" s="71">
        <v>50000</v>
      </c>
      <c r="G15" s="70" t="s">
        <v>329</v>
      </c>
      <c r="H15" s="79" t="s">
        <v>329</v>
      </c>
      <c r="I15" s="72">
        <v>50000</v>
      </c>
      <c r="K15" t="s">
        <v>848</v>
      </c>
      <c r="L15" t="s">
        <v>26</v>
      </c>
      <c r="M15" t="s">
        <v>12</v>
      </c>
      <c r="N15">
        <v>112414</v>
      </c>
      <c r="P15" s="7">
        <v>41967</v>
      </c>
      <c r="Q15" t="s">
        <v>102</v>
      </c>
      <c r="R15" s="13">
        <v>-326.41999999999996</v>
      </c>
    </row>
    <row r="16" spans="1:18" x14ac:dyDescent="0.35">
      <c r="A16" s="69">
        <v>42062</v>
      </c>
      <c r="B16" s="70" t="s">
        <v>1218</v>
      </c>
      <c r="C16" s="70" t="s">
        <v>328</v>
      </c>
      <c r="D16" s="70" t="s">
        <v>329</v>
      </c>
      <c r="E16" s="70" t="s">
        <v>329</v>
      </c>
      <c r="F16" s="71">
        <v>3.15</v>
      </c>
      <c r="G16" s="70" t="s">
        <v>329</v>
      </c>
      <c r="H16" s="79" t="s">
        <v>329</v>
      </c>
      <c r="I16" s="72">
        <v>3.15</v>
      </c>
      <c r="K16" t="s">
        <v>848</v>
      </c>
      <c r="L16" t="s">
        <v>27</v>
      </c>
      <c r="M16" t="s">
        <v>12</v>
      </c>
      <c r="N16">
        <v>112414</v>
      </c>
      <c r="O16">
        <v>74.39</v>
      </c>
      <c r="P16" s="7">
        <v>41967</v>
      </c>
      <c r="Q16" t="s">
        <v>636</v>
      </c>
      <c r="R16" s="13">
        <v>325.82</v>
      </c>
    </row>
    <row r="17" spans="1:18" x14ac:dyDescent="0.35">
      <c r="A17" s="69">
        <v>42062</v>
      </c>
      <c r="B17" s="70" t="s">
        <v>1011</v>
      </c>
      <c r="C17" s="70" t="s">
        <v>345</v>
      </c>
      <c r="D17" s="70" t="s">
        <v>329</v>
      </c>
      <c r="E17" s="70" t="s">
        <v>329</v>
      </c>
      <c r="F17" s="71">
        <v>22812.71</v>
      </c>
      <c r="G17" s="70" t="s">
        <v>329</v>
      </c>
      <c r="H17" s="79" t="s">
        <v>329</v>
      </c>
      <c r="I17" s="72">
        <v>22812.71</v>
      </c>
      <c r="K17" t="s">
        <v>848</v>
      </c>
      <c r="L17" t="s">
        <v>27</v>
      </c>
      <c r="M17" t="s">
        <v>12</v>
      </c>
      <c r="N17">
        <v>112414</v>
      </c>
      <c r="P17" s="7">
        <v>41967</v>
      </c>
      <c r="Q17" t="s">
        <v>752</v>
      </c>
      <c r="R17" s="13">
        <v>0.33</v>
      </c>
    </row>
    <row r="18" spans="1:18" x14ac:dyDescent="0.35">
      <c r="A18" s="69">
        <v>42065</v>
      </c>
      <c r="B18" s="70" t="s">
        <v>1217</v>
      </c>
      <c r="C18" s="70" t="s">
        <v>328</v>
      </c>
      <c r="D18" s="70" t="s">
        <v>329</v>
      </c>
      <c r="E18" s="70" t="s">
        <v>329</v>
      </c>
      <c r="F18" s="71">
        <v>1.66</v>
      </c>
      <c r="G18" s="70" t="s">
        <v>329</v>
      </c>
      <c r="H18" s="79" t="s">
        <v>329</v>
      </c>
      <c r="I18" s="72">
        <v>1.66</v>
      </c>
      <c r="K18" t="s">
        <v>848</v>
      </c>
      <c r="L18" t="s">
        <v>27</v>
      </c>
      <c r="M18" t="s">
        <v>12</v>
      </c>
      <c r="N18">
        <v>112414</v>
      </c>
      <c r="P18" s="7">
        <v>41967</v>
      </c>
      <c r="Q18" t="s">
        <v>102</v>
      </c>
      <c r="R18" s="13">
        <v>-326.14999999999998</v>
      </c>
    </row>
    <row r="19" spans="1:18" x14ac:dyDescent="0.35">
      <c r="A19" s="69">
        <v>42075</v>
      </c>
      <c r="B19" s="70" t="s">
        <v>1215</v>
      </c>
      <c r="C19" s="70" t="s">
        <v>328</v>
      </c>
      <c r="D19" s="70" t="s">
        <v>329</v>
      </c>
      <c r="E19" s="70" t="s">
        <v>329</v>
      </c>
      <c r="F19" s="71">
        <v>13.66</v>
      </c>
      <c r="G19" s="70" t="s">
        <v>329</v>
      </c>
      <c r="H19" s="79" t="s">
        <v>329</v>
      </c>
      <c r="I19" s="72">
        <v>13.66</v>
      </c>
      <c r="K19" t="s">
        <v>848</v>
      </c>
      <c r="L19" t="s">
        <v>28</v>
      </c>
      <c r="M19" t="s">
        <v>12</v>
      </c>
      <c r="N19">
        <v>112414</v>
      </c>
      <c r="O19">
        <v>22.8</v>
      </c>
      <c r="P19" s="7">
        <v>41967</v>
      </c>
      <c r="Q19" t="s">
        <v>637</v>
      </c>
      <c r="R19" s="13">
        <v>325.81</v>
      </c>
    </row>
    <row r="20" spans="1:18" x14ac:dyDescent="0.35">
      <c r="A20" s="69">
        <v>42075</v>
      </c>
      <c r="B20" s="70" t="s">
        <v>1216</v>
      </c>
      <c r="C20" s="70" t="s">
        <v>328</v>
      </c>
      <c r="D20" s="70" t="s">
        <v>329</v>
      </c>
      <c r="E20" s="70" t="s">
        <v>329</v>
      </c>
      <c r="F20" s="71">
        <v>2.75</v>
      </c>
      <c r="G20" s="70" t="s">
        <v>329</v>
      </c>
      <c r="H20" s="79" t="s">
        <v>329</v>
      </c>
      <c r="I20" s="72">
        <v>2.75</v>
      </c>
      <c r="K20" t="s">
        <v>848</v>
      </c>
      <c r="L20" t="s">
        <v>28</v>
      </c>
      <c r="M20" t="s">
        <v>12</v>
      </c>
      <c r="N20">
        <v>112414</v>
      </c>
      <c r="P20" s="7">
        <v>41967</v>
      </c>
      <c r="Q20" t="s">
        <v>753</v>
      </c>
      <c r="R20" s="13">
        <v>0.33</v>
      </c>
    </row>
    <row r="21" spans="1:18" x14ac:dyDescent="0.35">
      <c r="A21" s="69">
        <v>42079</v>
      </c>
      <c r="B21" s="70" t="s">
        <v>1214</v>
      </c>
      <c r="C21" s="70" t="s">
        <v>328</v>
      </c>
      <c r="D21" s="70" t="s">
        <v>329</v>
      </c>
      <c r="E21" s="70" t="s">
        <v>329</v>
      </c>
      <c r="F21" s="71">
        <v>1.48</v>
      </c>
      <c r="G21" s="70" t="s">
        <v>329</v>
      </c>
      <c r="H21" s="79" t="s">
        <v>329</v>
      </c>
      <c r="I21" s="72">
        <v>1.48</v>
      </c>
      <c r="K21" t="s">
        <v>848</v>
      </c>
      <c r="L21" t="s">
        <v>28</v>
      </c>
      <c r="M21" t="s">
        <v>12</v>
      </c>
      <c r="N21">
        <v>112414</v>
      </c>
      <c r="P21" s="7">
        <v>41967</v>
      </c>
      <c r="Q21" t="s">
        <v>102</v>
      </c>
      <c r="R21" s="13">
        <v>-326.14</v>
      </c>
    </row>
    <row r="22" spans="1:18" x14ac:dyDescent="0.35">
      <c r="A22" s="69">
        <v>42087</v>
      </c>
      <c r="B22" s="70" t="s">
        <v>1210</v>
      </c>
      <c r="C22" s="70" t="s">
        <v>328</v>
      </c>
      <c r="D22" s="70" t="s">
        <v>329</v>
      </c>
      <c r="E22" s="70" t="s">
        <v>329</v>
      </c>
      <c r="F22" s="71">
        <v>1.7</v>
      </c>
      <c r="G22" s="70" t="s">
        <v>329</v>
      </c>
      <c r="H22" s="79" t="s">
        <v>329</v>
      </c>
      <c r="I22" s="72">
        <v>1.7</v>
      </c>
      <c r="K22" t="s">
        <v>848</v>
      </c>
      <c r="L22" t="s">
        <v>29</v>
      </c>
      <c r="M22" t="s">
        <v>12</v>
      </c>
      <c r="N22">
        <v>112414</v>
      </c>
      <c r="O22">
        <v>8.6999999999999993</v>
      </c>
      <c r="P22" s="7">
        <v>41967</v>
      </c>
      <c r="Q22" t="s">
        <v>638</v>
      </c>
      <c r="R22" s="13">
        <v>325.89999999999998</v>
      </c>
    </row>
    <row r="23" spans="1:18" x14ac:dyDescent="0.35">
      <c r="A23" s="69">
        <v>42087</v>
      </c>
      <c r="B23" s="70" t="s">
        <v>1211</v>
      </c>
      <c r="C23" s="70" t="s">
        <v>328</v>
      </c>
      <c r="D23" s="70" t="s">
        <v>329</v>
      </c>
      <c r="E23" s="70" t="s">
        <v>329</v>
      </c>
      <c r="F23" s="71">
        <v>6.4</v>
      </c>
      <c r="G23" s="70" t="s">
        <v>329</v>
      </c>
      <c r="H23" s="79" t="s">
        <v>329</v>
      </c>
      <c r="I23" s="72">
        <v>6.4</v>
      </c>
      <c r="K23" t="s">
        <v>848</v>
      </c>
      <c r="L23" t="s">
        <v>29</v>
      </c>
      <c r="M23" t="s">
        <v>12</v>
      </c>
      <c r="N23">
        <v>112414</v>
      </c>
      <c r="P23" s="7">
        <v>41967</v>
      </c>
      <c r="Q23" t="s">
        <v>754</v>
      </c>
      <c r="R23" s="13">
        <v>0.33</v>
      </c>
    </row>
    <row r="24" spans="1:18" x14ac:dyDescent="0.35">
      <c r="A24" s="69">
        <v>42087</v>
      </c>
      <c r="B24" s="70" t="s">
        <v>1212</v>
      </c>
      <c r="C24" s="70" t="s">
        <v>16</v>
      </c>
      <c r="D24" s="70" t="s">
        <v>329</v>
      </c>
      <c r="E24" s="70" t="s">
        <v>329</v>
      </c>
      <c r="F24" s="71">
        <v>-0.04</v>
      </c>
      <c r="G24" s="70" t="s">
        <v>329</v>
      </c>
      <c r="H24" s="79" t="s">
        <v>329</v>
      </c>
      <c r="I24" s="72">
        <v>-0.04</v>
      </c>
      <c r="K24" t="s">
        <v>848</v>
      </c>
      <c r="L24" t="s">
        <v>29</v>
      </c>
      <c r="M24" t="s">
        <v>12</v>
      </c>
      <c r="N24">
        <v>112414</v>
      </c>
      <c r="P24" s="7">
        <v>41967</v>
      </c>
      <c r="Q24" t="s">
        <v>102</v>
      </c>
      <c r="R24" s="13">
        <v>-326.22999999999996</v>
      </c>
    </row>
    <row r="25" spans="1:18" x14ac:dyDescent="0.35">
      <c r="A25" s="69">
        <v>42087</v>
      </c>
      <c r="B25" s="70" t="s">
        <v>1213</v>
      </c>
      <c r="C25" s="70" t="s">
        <v>328</v>
      </c>
      <c r="D25" s="70" t="s">
        <v>329</v>
      </c>
      <c r="E25" s="70" t="s">
        <v>329</v>
      </c>
      <c r="F25" s="71">
        <v>38.619999999999997</v>
      </c>
      <c r="G25" s="70" t="s">
        <v>329</v>
      </c>
      <c r="H25" s="79" t="s">
        <v>329</v>
      </c>
      <c r="I25" s="72">
        <v>38.619999999999997</v>
      </c>
      <c r="K25" t="s">
        <v>848</v>
      </c>
      <c r="L25" t="s">
        <v>30</v>
      </c>
      <c r="M25" t="s">
        <v>12</v>
      </c>
      <c r="N25">
        <v>112414</v>
      </c>
      <c r="O25">
        <v>12.03</v>
      </c>
      <c r="P25" s="7">
        <v>41967</v>
      </c>
      <c r="Q25" t="s">
        <v>639</v>
      </c>
      <c r="R25" s="13">
        <v>326.01</v>
      </c>
    </row>
    <row r="26" spans="1:18" x14ac:dyDescent="0.35">
      <c r="A26" s="69">
        <v>42090</v>
      </c>
      <c r="B26" s="70" t="s">
        <v>1208</v>
      </c>
      <c r="C26" s="70" t="s">
        <v>338</v>
      </c>
      <c r="D26" s="70" t="s">
        <v>329</v>
      </c>
      <c r="E26" s="70" t="s">
        <v>329</v>
      </c>
      <c r="F26" s="71">
        <v>-13.44</v>
      </c>
      <c r="G26" s="70" t="s">
        <v>329</v>
      </c>
      <c r="H26" s="79" t="s">
        <v>329</v>
      </c>
      <c r="I26" s="72">
        <v>-13.44</v>
      </c>
      <c r="K26" t="s">
        <v>848</v>
      </c>
      <c r="L26" t="s">
        <v>30</v>
      </c>
      <c r="M26" t="s">
        <v>12</v>
      </c>
      <c r="N26">
        <v>112414</v>
      </c>
      <c r="P26" s="7">
        <v>41967</v>
      </c>
      <c r="Q26" t="s">
        <v>755</v>
      </c>
      <c r="R26" s="13">
        <v>0.34</v>
      </c>
    </row>
    <row r="27" spans="1:18" x14ac:dyDescent="0.35">
      <c r="A27" s="69">
        <v>42090</v>
      </c>
      <c r="B27" s="70" t="s">
        <v>1209</v>
      </c>
      <c r="C27" s="70" t="s">
        <v>328</v>
      </c>
      <c r="D27" s="70" t="s">
        <v>329</v>
      </c>
      <c r="E27" s="70" t="s">
        <v>329</v>
      </c>
      <c r="F27" s="71">
        <v>56.36</v>
      </c>
      <c r="G27" s="70" t="s">
        <v>329</v>
      </c>
      <c r="H27" s="79" t="s">
        <v>329</v>
      </c>
      <c r="I27" s="72">
        <v>56.36</v>
      </c>
      <c r="K27" t="s">
        <v>848</v>
      </c>
      <c r="L27" t="s">
        <v>30</v>
      </c>
      <c r="M27" t="s">
        <v>12</v>
      </c>
      <c r="N27">
        <v>112414</v>
      </c>
      <c r="P27" s="7">
        <v>41967</v>
      </c>
      <c r="Q27" t="s">
        <v>102</v>
      </c>
      <c r="R27" s="13">
        <v>-326.34999999999997</v>
      </c>
    </row>
    <row r="28" spans="1:18" x14ac:dyDescent="0.35">
      <c r="A28" s="69">
        <v>42093</v>
      </c>
      <c r="B28" s="70" t="s">
        <v>1206</v>
      </c>
      <c r="C28" s="70" t="s">
        <v>328</v>
      </c>
      <c r="D28" s="70" t="s">
        <v>329</v>
      </c>
      <c r="E28" s="70" t="s">
        <v>329</v>
      </c>
      <c r="F28" s="71">
        <v>2.94</v>
      </c>
      <c r="G28" s="70" t="s">
        <v>329</v>
      </c>
      <c r="H28" s="79" t="s">
        <v>329</v>
      </c>
      <c r="I28" s="72">
        <v>2.94</v>
      </c>
      <c r="K28" t="s">
        <v>848</v>
      </c>
      <c r="L28" t="s">
        <v>31</v>
      </c>
      <c r="M28" t="s">
        <v>12</v>
      </c>
      <c r="N28">
        <v>112414</v>
      </c>
      <c r="O28">
        <v>20.83</v>
      </c>
      <c r="P28" s="7">
        <v>41967</v>
      </c>
      <c r="Q28" t="s">
        <v>640</v>
      </c>
      <c r="R28" s="13">
        <v>325.77999999999997</v>
      </c>
    </row>
    <row r="29" spans="1:18" x14ac:dyDescent="0.35">
      <c r="A29" s="69">
        <v>42093</v>
      </c>
      <c r="B29" s="70" t="s">
        <v>1207</v>
      </c>
      <c r="C29" s="70" t="s">
        <v>328</v>
      </c>
      <c r="D29" s="70" t="s">
        <v>329</v>
      </c>
      <c r="E29" s="70" t="s">
        <v>329</v>
      </c>
      <c r="F29" s="71">
        <v>4.76</v>
      </c>
      <c r="G29" s="70" t="s">
        <v>329</v>
      </c>
      <c r="H29" s="79" t="s">
        <v>329</v>
      </c>
      <c r="I29" s="72">
        <v>4.76</v>
      </c>
      <c r="K29" t="s">
        <v>848</v>
      </c>
      <c r="L29" t="s">
        <v>31</v>
      </c>
      <c r="M29" t="s">
        <v>12</v>
      </c>
      <c r="N29">
        <v>112414</v>
      </c>
      <c r="P29" s="7">
        <v>41967</v>
      </c>
      <c r="Q29" t="s">
        <v>756</v>
      </c>
      <c r="R29" s="13">
        <v>0.33</v>
      </c>
    </row>
    <row r="30" spans="1:18" x14ac:dyDescent="0.35">
      <c r="A30" s="69">
        <v>42095</v>
      </c>
      <c r="B30" s="70" t="s">
        <v>1205</v>
      </c>
      <c r="C30" s="70" t="s">
        <v>328</v>
      </c>
      <c r="D30" s="70" t="s">
        <v>329</v>
      </c>
      <c r="E30" s="70" t="s">
        <v>329</v>
      </c>
      <c r="F30" s="71">
        <v>1.45</v>
      </c>
      <c r="G30" s="70" t="s">
        <v>329</v>
      </c>
      <c r="H30" s="79" t="s">
        <v>329</v>
      </c>
      <c r="I30" s="72">
        <v>1.45</v>
      </c>
      <c r="K30" t="s">
        <v>848</v>
      </c>
      <c r="L30" t="s">
        <v>31</v>
      </c>
      <c r="M30" t="s">
        <v>12</v>
      </c>
      <c r="N30">
        <v>112414</v>
      </c>
      <c r="P30" s="7">
        <v>41967</v>
      </c>
      <c r="Q30" t="s">
        <v>102</v>
      </c>
      <c r="R30" s="13">
        <v>-326.10999999999996</v>
      </c>
    </row>
    <row r="31" spans="1:18" x14ac:dyDescent="0.35">
      <c r="A31" s="69">
        <v>42096</v>
      </c>
      <c r="B31" s="70" t="s">
        <v>1204</v>
      </c>
      <c r="C31" s="70" t="s">
        <v>328</v>
      </c>
      <c r="D31" s="70" t="s">
        <v>329</v>
      </c>
      <c r="E31" s="70" t="s">
        <v>329</v>
      </c>
      <c r="F31" s="71">
        <v>1.21</v>
      </c>
      <c r="G31" s="70" t="s">
        <v>329</v>
      </c>
      <c r="H31" s="79" t="s">
        <v>329</v>
      </c>
      <c r="I31" s="72">
        <v>1.21</v>
      </c>
      <c r="K31" t="s">
        <v>848</v>
      </c>
      <c r="L31" t="s">
        <v>32</v>
      </c>
      <c r="M31" t="s">
        <v>12</v>
      </c>
      <c r="N31">
        <v>112414</v>
      </c>
      <c r="O31">
        <v>5.52</v>
      </c>
      <c r="P31" s="7">
        <v>41967</v>
      </c>
      <c r="Q31" t="s">
        <v>641</v>
      </c>
      <c r="R31" s="13">
        <v>325.85000000000002</v>
      </c>
    </row>
    <row r="32" spans="1:18" x14ac:dyDescent="0.35">
      <c r="A32" s="69">
        <v>42115</v>
      </c>
      <c r="B32" s="70" t="s">
        <v>1002</v>
      </c>
      <c r="C32" s="70" t="s">
        <v>345</v>
      </c>
      <c r="D32" s="70" t="s">
        <v>329</v>
      </c>
      <c r="E32" s="70" t="s">
        <v>329</v>
      </c>
      <c r="F32" s="71">
        <v>-7986.94</v>
      </c>
      <c r="G32" s="70" t="s">
        <v>329</v>
      </c>
      <c r="H32" s="79" t="s">
        <v>329</v>
      </c>
      <c r="I32" s="72">
        <v>-7986.94</v>
      </c>
      <c r="K32" t="s">
        <v>848</v>
      </c>
      <c r="L32" t="s">
        <v>32</v>
      </c>
      <c r="M32" t="s">
        <v>12</v>
      </c>
      <c r="N32">
        <v>112414</v>
      </c>
      <c r="P32" s="7">
        <v>41967</v>
      </c>
      <c r="Q32" t="s">
        <v>757</v>
      </c>
      <c r="R32" s="13">
        <v>0.34</v>
      </c>
    </row>
    <row r="33" spans="1:18" x14ac:dyDescent="0.35">
      <c r="A33" s="69">
        <v>42115</v>
      </c>
      <c r="B33" s="70" t="s">
        <v>1002</v>
      </c>
      <c r="C33" s="70" t="s">
        <v>345</v>
      </c>
      <c r="D33" s="70" t="s">
        <v>329</v>
      </c>
      <c r="E33" s="70" t="s">
        <v>329</v>
      </c>
      <c r="F33" s="71">
        <v>-19837.79</v>
      </c>
      <c r="G33" s="70" t="s">
        <v>329</v>
      </c>
      <c r="H33" s="79" t="s">
        <v>329</v>
      </c>
      <c r="I33" s="72">
        <v>-19837.79</v>
      </c>
      <c r="K33" t="s">
        <v>848</v>
      </c>
      <c r="L33" t="s">
        <v>32</v>
      </c>
      <c r="M33" t="s">
        <v>12</v>
      </c>
      <c r="N33">
        <v>112414</v>
      </c>
      <c r="P33" s="7">
        <v>41967</v>
      </c>
      <c r="Q33" t="s">
        <v>102</v>
      </c>
      <c r="R33" s="13">
        <v>-326.19</v>
      </c>
    </row>
    <row r="34" spans="1:18" x14ac:dyDescent="0.35">
      <c r="A34" s="69">
        <v>42116</v>
      </c>
      <c r="B34" s="70" t="s">
        <v>1203</v>
      </c>
      <c r="C34" s="70" t="s">
        <v>328</v>
      </c>
      <c r="D34" s="70" t="s">
        <v>329</v>
      </c>
      <c r="E34" s="70" t="s">
        <v>329</v>
      </c>
      <c r="F34" s="71">
        <v>2.5299999999999998</v>
      </c>
      <c r="G34" s="70" t="s">
        <v>329</v>
      </c>
      <c r="H34" s="79" t="s">
        <v>329</v>
      </c>
      <c r="I34" s="72">
        <v>2.5299999999999998</v>
      </c>
      <c r="K34" t="s">
        <v>848</v>
      </c>
      <c r="L34" t="s">
        <v>33</v>
      </c>
      <c r="M34" t="s">
        <v>12</v>
      </c>
      <c r="N34">
        <v>112414</v>
      </c>
      <c r="O34">
        <v>19.78</v>
      </c>
      <c r="P34" s="7">
        <v>41967</v>
      </c>
      <c r="Q34" t="s">
        <v>642</v>
      </c>
      <c r="R34" s="13">
        <v>325.38</v>
      </c>
    </row>
    <row r="35" spans="1:18" x14ac:dyDescent="0.35">
      <c r="A35" s="69">
        <v>42122</v>
      </c>
      <c r="B35" s="70" t="s">
        <v>1002</v>
      </c>
      <c r="C35" s="70" t="s">
        <v>345</v>
      </c>
      <c r="D35" s="70" t="s">
        <v>329</v>
      </c>
      <c r="E35" s="70" t="s">
        <v>329</v>
      </c>
      <c r="F35" s="71">
        <v>-45589.97</v>
      </c>
      <c r="G35" s="70" t="s">
        <v>329</v>
      </c>
      <c r="H35" s="79" t="s">
        <v>329</v>
      </c>
      <c r="I35" s="72">
        <v>-45589.97</v>
      </c>
      <c r="K35" t="s">
        <v>848</v>
      </c>
      <c r="L35" t="s">
        <v>33</v>
      </c>
      <c r="M35" t="s">
        <v>12</v>
      </c>
      <c r="N35">
        <v>112414</v>
      </c>
      <c r="P35" s="7">
        <v>41967</v>
      </c>
      <c r="Q35" t="s">
        <v>758</v>
      </c>
      <c r="R35" s="13">
        <v>0.33</v>
      </c>
    </row>
    <row r="36" spans="1:18" x14ac:dyDescent="0.35">
      <c r="A36" s="69">
        <v>42123</v>
      </c>
      <c r="B36" s="70" t="s">
        <v>1202</v>
      </c>
      <c r="C36" s="70" t="s">
        <v>328</v>
      </c>
      <c r="D36" s="70" t="s">
        <v>329</v>
      </c>
      <c r="E36" s="70" t="s">
        <v>329</v>
      </c>
      <c r="F36" s="71">
        <v>2.56</v>
      </c>
      <c r="G36" s="70" t="s">
        <v>329</v>
      </c>
      <c r="H36" s="79" t="s">
        <v>329</v>
      </c>
      <c r="I36" s="72">
        <v>2.56</v>
      </c>
      <c r="K36" t="s">
        <v>848</v>
      </c>
      <c r="L36" t="s">
        <v>33</v>
      </c>
      <c r="M36" t="s">
        <v>12</v>
      </c>
      <c r="N36">
        <v>112414</v>
      </c>
      <c r="P36" s="7">
        <v>41967</v>
      </c>
      <c r="Q36" t="s">
        <v>102</v>
      </c>
      <c r="R36" s="13">
        <v>-325.70999999999998</v>
      </c>
    </row>
    <row r="37" spans="1:18" x14ac:dyDescent="0.35">
      <c r="A37" s="69">
        <v>42144</v>
      </c>
      <c r="B37" s="70" t="s">
        <v>1201</v>
      </c>
      <c r="C37" s="70" t="s">
        <v>328</v>
      </c>
      <c r="D37" s="70" t="s">
        <v>329</v>
      </c>
      <c r="E37" s="70" t="s">
        <v>329</v>
      </c>
      <c r="F37" s="71">
        <v>6.5</v>
      </c>
      <c r="G37" s="70" t="s">
        <v>329</v>
      </c>
      <c r="H37" s="79" t="s">
        <v>329</v>
      </c>
      <c r="I37" s="72">
        <v>6.5</v>
      </c>
      <c r="K37" t="s">
        <v>848</v>
      </c>
      <c r="L37" t="s">
        <v>34</v>
      </c>
      <c r="M37" t="s">
        <v>12</v>
      </c>
      <c r="N37">
        <v>112414</v>
      </c>
      <c r="O37">
        <v>8.6300000000000008</v>
      </c>
      <c r="P37" s="7">
        <v>41967</v>
      </c>
      <c r="Q37" t="s">
        <v>643</v>
      </c>
      <c r="R37" s="13">
        <v>325.87</v>
      </c>
    </row>
    <row r="38" spans="1:18" x14ac:dyDescent="0.35">
      <c r="A38" s="69">
        <v>42146</v>
      </c>
      <c r="B38" s="70" t="s">
        <v>1200</v>
      </c>
      <c r="C38" s="70" t="s">
        <v>328</v>
      </c>
      <c r="D38" s="70" t="s">
        <v>329</v>
      </c>
      <c r="E38" s="70" t="s">
        <v>329</v>
      </c>
      <c r="F38" s="71">
        <v>8.31</v>
      </c>
      <c r="G38" s="70" t="s">
        <v>329</v>
      </c>
      <c r="H38" s="79" t="s">
        <v>329</v>
      </c>
      <c r="I38" s="72">
        <v>8.31</v>
      </c>
      <c r="K38" t="s">
        <v>848</v>
      </c>
      <c r="L38" t="s">
        <v>34</v>
      </c>
      <c r="M38" t="s">
        <v>12</v>
      </c>
      <c r="N38">
        <v>112414</v>
      </c>
      <c r="P38" s="7">
        <v>41967</v>
      </c>
      <c r="Q38" t="s">
        <v>759</v>
      </c>
      <c r="R38" s="13">
        <v>0.33</v>
      </c>
    </row>
    <row r="39" spans="1:18" x14ac:dyDescent="0.35">
      <c r="A39" s="69">
        <v>42150</v>
      </c>
      <c r="B39" s="70" t="s">
        <v>1011</v>
      </c>
      <c r="C39" s="70" t="s">
        <v>345</v>
      </c>
      <c r="D39" s="70" t="s">
        <v>329</v>
      </c>
      <c r="E39" s="70" t="s">
        <v>329</v>
      </c>
      <c r="F39" s="71">
        <v>10000</v>
      </c>
      <c r="G39" s="70" t="s">
        <v>329</v>
      </c>
      <c r="H39" s="79" t="s">
        <v>329</v>
      </c>
      <c r="I39" s="72">
        <v>10000</v>
      </c>
      <c r="K39" t="s">
        <v>848</v>
      </c>
      <c r="L39" t="s">
        <v>34</v>
      </c>
      <c r="M39" t="s">
        <v>12</v>
      </c>
      <c r="N39">
        <v>112414</v>
      </c>
      <c r="P39" s="7">
        <v>41967</v>
      </c>
      <c r="Q39" t="s">
        <v>102</v>
      </c>
      <c r="R39" s="13">
        <v>-326.2</v>
      </c>
    </row>
    <row r="40" spans="1:18" x14ac:dyDescent="0.35">
      <c r="A40" s="69">
        <v>42152.347002314818</v>
      </c>
      <c r="B40" s="70" t="s">
        <v>1010</v>
      </c>
      <c r="C40" s="70" t="s">
        <v>1199</v>
      </c>
      <c r="D40" s="70" t="s">
        <v>329</v>
      </c>
      <c r="E40" s="70" t="s">
        <v>329</v>
      </c>
      <c r="F40" s="71">
        <v>-9808.1</v>
      </c>
      <c r="G40" s="72">
        <v>9.9499999999999993</v>
      </c>
      <c r="H40" s="80">
        <v>0</v>
      </c>
      <c r="I40" s="72">
        <v>-9798.15</v>
      </c>
      <c r="K40" t="s">
        <v>848</v>
      </c>
      <c r="L40" t="s">
        <v>35</v>
      </c>
      <c r="M40" t="s">
        <v>12</v>
      </c>
      <c r="N40">
        <v>112414</v>
      </c>
      <c r="O40">
        <v>6.49</v>
      </c>
      <c r="P40" s="7">
        <v>41967</v>
      </c>
      <c r="Q40" t="s">
        <v>644</v>
      </c>
      <c r="R40" s="13">
        <v>325.60000000000002</v>
      </c>
    </row>
    <row r="41" spans="1:18" x14ac:dyDescent="0.35">
      <c r="A41" s="69">
        <v>42156</v>
      </c>
      <c r="B41" s="70" t="s">
        <v>1198</v>
      </c>
      <c r="C41" s="70" t="s">
        <v>328</v>
      </c>
      <c r="D41" s="70" t="s">
        <v>329</v>
      </c>
      <c r="E41" s="70" t="s">
        <v>329</v>
      </c>
      <c r="F41" s="71">
        <v>1.66</v>
      </c>
      <c r="G41" s="70" t="s">
        <v>329</v>
      </c>
      <c r="H41" s="79" t="s">
        <v>329</v>
      </c>
      <c r="I41" s="72">
        <v>1.66</v>
      </c>
      <c r="K41" t="s">
        <v>848</v>
      </c>
      <c r="L41" t="s">
        <v>35</v>
      </c>
      <c r="M41" t="s">
        <v>12</v>
      </c>
      <c r="N41">
        <v>112414</v>
      </c>
      <c r="P41" s="7">
        <v>41967</v>
      </c>
      <c r="Q41" t="s">
        <v>760</v>
      </c>
      <c r="R41" s="13">
        <v>0.33</v>
      </c>
    </row>
    <row r="42" spans="1:18" x14ac:dyDescent="0.35">
      <c r="A42" s="69">
        <v>42163</v>
      </c>
      <c r="B42" s="70" t="s">
        <v>1197</v>
      </c>
      <c r="C42" s="70" t="s">
        <v>328</v>
      </c>
      <c r="D42" s="70" t="s">
        <v>329</v>
      </c>
      <c r="E42" s="70" t="s">
        <v>329</v>
      </c>
      <c r="F42" s="71">
        <v>5.69</v>
      </c>
      <c r="G42" s="70" t="s">
        <v>329</v>
      </c>
      <c r="H42" s="79" t="s">
        <v>329</v>
      </c>
      <c r="I42" s="72">
        <v>5.69</v>
      </c>
      <c r="K42" t="s">
        <v>848</v>
      </c>
      <c r="L42" t="s">
        <v>35</v>
      </c>
      <c r="M42" t="s">
        <v>12</v>
      </c>
      <c r="N42">
        <v>112414</v>
      </c>
      <c r="P42" s="7">
        <v>41967</v>
      </c>
      <c r="Q42" t="s">
        <v>102</v>
      </c>
      <c r="R42" s="13">
        <v>-325.93</v>
      </c>
    </row>
    <row r="43" spans="1:18" x14ac:dyDescent="0.35">
      <c r="A43" s="69">
        <v>42167</v>
      </c>
      <c r="B43" s="70" t="s">
        <v>1196</v>
      </c>
      <c r="C43" s="70" t="s">
        <v>328</v>
      </c>
      <c r="D43" s="70" t="s">
        <v>329</v>
      </c>
      <c r="E43" s="70" t="s">
        <v>329</v>
      </c>
      <c r="F43" s="71">
        <v>21.08</v>
      </c>
      <c r="G43" s="70" t="s">
        <v>329</v>
      </c>
      <c r="H43" s="79" t="s">
        <v>329</v>
      </c>
      <c r="I43" s="72">
        <v>21.08</v>
      </c>
      <c r="K43" t="s">
        <v>848</v>
      </c>
      <c r="L43" t="s">
        <v>36</v>
      </c>
      <c r="M43" t="s">
        <v>12</v>
      </c>
      <c r="N43">
        <v>112414</v>
      </c>
      <c r="O43">
        <v>18.309999999999999</v>
      </c>
      <c r="P43" s="7">
        <v>41967</v>
      </c>
      <c r="Q43" t="s">
        <v>645</v>
      </c>
      <c r="R43" s="13">
        <v>326.10000000000002</v>
      </c>
    </row>
    <row r="44" spans="1:18" x14ac:dyDescent="0.35">
      <c r="A44" s="69">
        <v>42170</v>
      </c>
      <c r="B44" s="70" t="s">
        <v>1195</v>
      </c>
      <c r="C44" s="70" t="s">
        <v>328</v>
      </c>
      <c r="D44" s="70" t="s">
        <v>329</v>
      </c>
      <c r="E44" s="70" t="s">
        <v>329</v>
      </c>
      <c r="F44" s="71">
        <v>1.48</v>
      </c>
      <c r="G44" s="70" t="s">
        <v>329</v>
      </c>
      <c r="H44" s="79" t="s">
        <v>329</v>
      </c>
      <c r="I44" s="72">
        <v>1.48</v>
      </c>
      <c r="K44" t="s">
        <v>848</v>
      </c>
      <c r="L44" t="s">
        <v>36</v>
      </c>
      <c r="M44" t="s">
        <v>12</v>
      </c>
      <c r="N44">
        <v>112414</v>
      </c>
      <c r="P44" s="7">
        <v>41967</v>
      </c>
      <c r="Q44" t="s">
        <v>761</v>
      </c>
      <c r="R44" s="13">
        <v>0.33</v>
      </c>
    </row>
    <row r="45" spans="1:18" x14ac:dyDescent="0.35">
      <c r="A45" s="69">
        <v>42172</v>
      </c>
      <c r="B45" s="70" t="s">
        <v>1194</v>
      </c>
      <c r="C45" s="70" t="s">
        <v>328</v>
      </c>
      <c r="D45" s="70" t="s">
        <v>329</v>
      </c>
      <c r="E45" s="70" t="s">
        <v>329</v>
      </c>
      <c r="F45" s="71">
        <v>1.7</v>
      </c>
      <c r="G45" s="70" t="s">
        <v>329</v>
      </c>
      <c r="H45" s="79" t="s">
        <v>329</v>
      </c>
      <c r="I45" s="72">
        <v>1.7</v>
      </c>
      <c r="K45" t="s">
        <v>848</v>
      </c>
      <c r="L45" t="s">
        <v>36</v>
      </c>
      <c r="M45" t="s">
        <v>12</v>
      </c>
      <c r="N45">
        <v>112414</v>
      </c>
      <c r="P45" s="7">
        <v>41967</v>
      </c>
      <c r="Q45" t="s">
        <v>102</v>
      </c>
      <c r="R45" s="13">
        <v>-326.43</v>
      </c>
    </row>
    <row r="46" spans="1:18" x14ac:dyDescent="0.35">
      <c r="A46" s="69">
        <v>42178</v>
      </c>
      <c r="B46" s="70" t="s">
        <v>1193</v>
      </c>
      <c r="C46" s="70" t="s">
        <v>328</v>
      </c>
      <c r="D46" s="70" t="s">
        <v>329</v>
      </c>
      <c r="E46" s="70" t="s">
        <v>329</v>
      </c>
      <c r="F46" s="71">
        <v>9.42</v>
      </c>
      <c r="G46" s="70" t="s">
        <v>329</v>
      </c>
      <c r="H46" s="79" t="s">
        <v>329</v>
      </c>
      <c r="I46" s="72">
        <v>9.42</v>
      </c>
      <c r="K46" t="s">
        <v>848</v>
      </c>
      <c r="L46" t="s">
        <v>37</v>
      </c>
      <c r="M46" t="s">
        <v>12</v>
      </c>
      <c r="N46">
        <v>112414</v>
      </c>
      <c r="O46">
        <v>20.05</v>
      </c>
      <c r="P46" s="7">
        <v>41967</v>
      </c>
      <c r="Q46" t="s">
        <v>646</v>
      </c>
      <c r="R46" s="13">
        <v>326.20999999999998</v>
      </c>
    </row>
    <row r="47" spans="1:18" x14ac:dyDescent="0.35">
      <c r="A47" s="69">
        <v>42180</v>
      </c>
      <c r="B47" s="70" t="s">
        <v>1192</v>
      </c>
      <c r="C47" s="70" t="s">
        <v>328</v>
      </c>
      <c r="D47" s="70" t="s">
        <v>329</v>
      </c>
      <c r="E47" s="70" t="s">
        <v>329</v>
      </c>
      <c r="F47" s="71">
        <v>4.76</v>
      </c>
      <c r="G47" s="70" t="s">
        <v>329</v>
      </c>
      <c r="H47" s="79" t="s">
        <v>329</v>
      </c>
      <c r="I47" s="72">
        <v>4.76</v>
      </c>
      <c r="K47" t="s">
        <v>848</v>
      </c>
      <c r="L47" t="s">
        <v>37</v>
      </c>
      <c r="M47" t="s">
        <v>12</v>
      </c>
      <c r="N47">
        <v>112414</v>
      </c>
      <c r="P47" s="7">
        <v>41967</v>
      </c>
      <c r="Q47" t="s">
        <v>762</v>
      </c>
      <c r="R47" s="13">
        <v>0.33</v>
      </c>
    </row>
    <row r="48" spans="1:18" x14ac:dyDescent="0.35">
      <c r="A48" s="69">
        <v>42184</v>
      </c>
      <c r="B48" s="70" t="s">
        <v>1190</v>
      </c>
      <c r="C48" s="70" t="s">
        <v>328</v>
      </c>
      <c r="D48" s="70" t="s">
        <v>329</v>
      </c>
      <c r="E48" s="70" t="s">
        <v>329</v>
      </c>
      <c r="F48" s="71">
        <v>2.94</v>
      </c>
      <c r="G48" s="70" t="s">
        <v>329</v>
      </c>
      <c r="H48" s="79" t="s">
        <v>329</v>
      </c>
      <c r="I48" s="72">
        <v>2.94</v>
      </c>
      <c r="K48" t="s">
        <v>848</v>
      </c>
      <c r="L48" t="s">
        <v>37</v>
      </c>
      <c r="M48" t="s">
        <v>12</v>
      </c>
      <c r="N48">
        <v>112414</v>
      </c>
      <c r="P48" s="7">
        <v>41967</v>
      </c>
      <c r="Q48" t="s">
        <v>102</v>
      </c>
      <c r="R48" s="13">
        <v>-326.53999999999996</v>
      </c>
    </row>
    <row r="49" spans="1:18" x14ac:dyDescent="0.35">
      <c r="A49" s="69">
        <v>42184</v>
      </c>
      <c r="B49" s="70" t="s">
        <v>1191</v>
      </c>
      <c r="C49" s="70" t="s">
        <v>328</v>
      </c>
      <c r="D49" s="70" t="s">
        <v>329</v>
      </c>
      <c r="E49" s="70" t="s">
        <v>329</v>
      </c>
      <c r="F49" s="71">
        <v>1.29</v>
      </c>
      <c r="G49" s="70" t="s">
        <v>329</v>
      </c>
      <c r="H49" s="79" t="s">
        <v>329</v>
      </c>
      <c r="I49" s="72">
        <v>1.29</v>
      </c>
      <c r="K49" t="s">
        <v>848</v>
      </c>
      <c r="L49" t="s">
        <v>38</v>
      </c>
      <c r="M49" t="s">
        <v>12</v>
      </c>
      <c r="N49">
        <v>112414</v>
      </c>
      <c r="O49">
        <v>236.12</v>
      </c>
      <c r="P49" s="7">
        <v>41967</v>
      </c>
      <c r="Q49" t="s">
        <v>647</v>
      </c>
      <c r="R49" s="13">
        <v>325.82</v>
      </c>
    </row>
    <row r="50" spans="1:18" x14ac:dyDescent="0.35">
      <c r="A50" s="69">
        <v>42186</v>
      </c>
      <c r="B50" s="70" t="s">
        <v>1188</v>
      </c>
      <c r="C50" s="70" t="s">
        <v>328</v>
      </c>
      <c r="D50" s="70" t="s">
        <v>329</v>
      </c>
      <c r="E50" s="70" t="s">
        <v>329</v>
      </c>
      <c r="F50" s="71">
        <v>3.75</v>
      </c>
      <c r="G50" s="70" t="s">
        <v>329</v>
      </c>
      <c r="H50" s="79" t="s">
        <v>329</v>
      </c>
      <c r="I50" s="72">
        <v>3.75</v>
      </c>
      <c r="K50" t="s">
        <v>848</v>
      </c>
      <c r="L50" t="s">
        <v>38</v>
      </c>
      <c r="M50" t="s">
        <v>12</v>
      </c>
      <c r="N50">
        <v>112414</v>
      </c>
      <c r="P50" s="7">
        <v>41967</v>
      </c>
      <c r="Q50" t="s">
        <v>763</v>
      </c>
      <c r="R50" s="13">
        <v>0.33</v>
      </c>
    </row>
    <row r="51" spans="1:18" x14ac:dyDescent="0.35">
      <c r="A51" s="69">
        <v>42186</v>
      </c>
      <c r="B51" s="70" t="s">
        <v>1189</v>
      </c>
      <c r="C51" s="70" t="s">
        <v>328</v>
      </c>
      <c r="D51" s="70" t="s">
        <v>329</v>
      </c>
      <c r="E51" s="70" t="s">
        <v>329</v>
      </c>
      <c r="F51" s="71">
        <v>2.1</v>
      </c>
      <c r="G51" s="70" t="s">
        <v>329</v>
      </c>
      <c r="H51" s="79" t="s">
        <v>329</v>
      </c>
      <c r="I51" s="72">
        <v>2.1</v>
      </c>
      <c r="K51" t="s">
        <v>848</v>
      </c>
      <c r="L51" t="s">
        <v>38</v>
      </c>
      <c r="M51" t="s">
        <v>12</v>
      </c>
      <c r="N51">
        <v>112414</v>
      </c>
      <c r="P51" s="7">
        <v>41967</v>
      </c>
      <c r="Q51" t="s">
        <v>102</v>
      </c>
      <c r="R51" s="13">
        <v>-326.14999999999998</v>
      </c>
    </row>
    <row r="52" spans="1:18" x14ac:dyDescent="0.35">
      <c r="A52" s="69">
        <v>42187</v>
      </c>
      <c r="B52" s="70" t="s">
        <v>1187</v>
      </c>
      <c r="C52" s="70" t="s">
        <v>328</v>
      </c>
      <c r="D52" s="70" t="s">
        <v>329</v>
      </c>
      <c r="E52" s="70" t="s">
        <v>329</v>
      </c>
      <c r="F52" s="71">
        <v>1.21</v>
      </c>
      <c r="G52" s="70" t="s">
        <v>329</v>
      </c>
      <c r="H52" s="79" t="s">
        <v>329</v>
      </c>
      <c r="I52" s="72">
        <v>1.21</v>
      </c>
      <c r="K52" t="s">
        <v>848</v>
      </c>
      <c r="L52" t="s">
        <v>39</v>
      </c>
      <c r="M52" t="s">
        <v>12</v>
      </c>
      <c r="N52">
        <v>112414</v>
      </c>
      <c r="O52">
        <v>30.37</v>
      </c>
      <c r="P52" s="7">
        <v>41967</v>
      </c>
      <c r="Q52" t="s">
        <v>648</v>
      </c>
      <c r="R52" s="13">
        <v>325.87</v>
      </c>
    </row>
    <row r="53" spans="1:18" x14ac:dyDescent="0.35">
      <c r="A53" s="69">
        <v>42200</v>
      </c>
      <c r="B53" s="70" t="s">
        <v>1186</v>
      </c>
      <c r="C53" s="70" t="s">
        <v>328</v>
      </c>
      <c r="D53" s="70" t="s">
        <v>329</v>
      </c>
      <c r="E53" s="70" t="s">
        <v>329</v>
      </c>
      <c r="F53" s="71">
        <v>2.33</v>
      </c>
      <c r="G53" s="70" t="s">
        <v>329</v>
      </c>
      <c r="H53" s="79" t="s">
        <v>329</v>
      </c>
      <c r="I53" s="72">
        <v>2.33</v>
      </c>
      <c r="K53" t="s">
        <v>848</v>
      </c>
      <c r="L53" t="s">
        <v>39</v>
      </c>
      <c r="M53" t="s">
        <v>12</v>
      </c>
      <c r="N53">
        <v>112414</v>
      </c>
      <c r="P53" s="7">
        <v>41967</v>
      </c>
      <c r="Q53" t="s">
        <v>764</v>
      </c>
      <c r="R53" s="13">
        <v>0.33</v>
      </c>
    </row>
    <row r="54" spans="1:18" x14ac:dyDescent="0.35">
      <c r="A54" s="69">
        <v>42207</v>
      </c>
      <c r="B54" s="70" t="s">
        <v>1184</v>
      </c>
      <c r="C54" s="70" t="s">
        <v>328</v>
      </c>
      <c r="D54" s="70" t="s">
        <v>329</v>
      </c>
      <c r="E54" s="70" t="s">
        <v>329</v>
      </c>
      <c r="F54" s="71">
        <v>3.72</v>
      </c>
      <c r="G54" s="70" t="s">
        <v>329</v>
      </c>
      <c r="H54" s="79" t="s">
        <v>329</v>
      </c>
      <c r="I54" s="72">
        <v>3.72</v>
      </c>
      <c r="K54" t="s">
        <v>848</v>
      </c>
      <c r="L54" t="s">
        <v>39</v>
      </c>
      <c r="M54" t="s">
        <v>12</v>
      </c>
      <c r="N54">
        <v>112414</v>
      </c>
      <c r="P54" s="7">
        <v>41967</v>
      </c>
      <c r="Q54" t="s">
        <v>102</v>
      </c>
      <c r="R54" s="13">
        <v>-326.2</v>
      </c>
    </row>
    <row r="55" spans="1:18" x14ac:dyDescent="0.35">
      <c r="A55" s="69">
        <v>42207</v>
      </c>
      <c r="B55" s="70" t="s">
        <v>1185</v>
      </c>
      <c r="C55" s="70" t="s">
        <v>328</v>
      </c>
      <c r="D55" s="70" t="s">
        <v>329</v>
      </c>
      <c r="E55" s="70" t="s">
        <v>329</v>
      </c>
      <c r="F55" s="71">
        <v>4.9400000000000004</v>
      </c>
      <c r="G55" s="70" t="s">
        <v>329</v>
      </c>
      <c r="H55" s="79" t="s">
        <v>329</v>
      </c>
      <c r="I55" s="72">
        <v>4.9400000000000004</v>
      </c>
      <c r="K55" t="s">
        <v>848</v>
      </c>
      <c r="L55" t="s">
        <v>40</v>
      </c>
      <c r="M55" t="s">
        <v>12</v>
      </c>
      <c r="N55">
        <v>112414</v>
      </c>
      <c r="O55">
        <v>89.27</v>
      </c>
      <c r="P55" s="7">
        <v>41967</v>
      </c>
      <c r="Q55" t="s">
        <v>649</v>
      </c>
      <c r="R55" s="13">
        <v>325.83999999999997</v>
      </c>
    </row>
    <row r="56" spans="1:18" x14ac:dyDescent="0.35">
      <c r="A56" s="69">
        <v>42226</v>
      </c>
      <c r="B56" s="70" t="s">
        <v>1011</v>
      </c>
      <c r="C56" s="70" t="s">
        <v>345</v>
      </c>
      <c r="D56" s="70" t="s">
        <v>329</v>
      </c>
      <c r="E56" s="70" t="s">
        <v>329</v>
      </c>
      <c r="F56" s="71">
        <v>10000</v>
      </c>
      <c r="G56" s="70" t="s">
        <v>329</v>
      </c>
      <c r="H56" s="79" t="s">
        <v>329</v>
      </c>
      <c r="I56" s="72">
        <v>10000</v>
      </c>
      <c r="K56" t="s">
        <v>848</v>
      </c>
      <c r="L56" t="s">
        <v>40</v>
      </c>
      <c r="M56" t="s">
        <v>12</v>
      </c>
      <c r="N56">
        <v>112414</v>
      </c>
      <c r="P56" s="7">
        <v>41967</v>
      </c>
      <c r="Q56" t="s">
        <v>765</v>
      </c>
      <c r="R56" s="13">
        <v>0.33</v>
      </c>
    </row>
    <row r="57" spans="1:18" x14ac:dyDescent="0.35">
      <c r="A57" s="69">
        <v>42230</v>
      </c>
      <c r="B57" s="70" t="s">
        <v>1183</v>
      </c>
      <c r="C57" s="70" t="s">
        <v>328</v>
      </c>
      <c r="D57" s="70" t="s">
        <v>329</v>
      </c>
      <c r="E57" s="70" t="s">
        <v>329</v>
      </c>
      <c r="F57" s="71">
        <v>8.31</v>
      </c>
      <c r="G57" s="70" t="s">
        <v>329</v>
      </c>
      <c r="H57" s="79" t="s">
        <v>329</v>
      </c>
      <c r="I57" s="72">
        <v>8.31</v>
      </c>
      <c r="K57" t="s">
        <v>848</v>
      </c>
      <c r="L57" t="s">
        <v>40</v>
      </c>
      <c r="M57" t="s">
        <v>12</v>
      </c>
      <c r="N57">
        <v>112414</v>
      </c>
      <c r="P57" s="7">
        <v>41967</v>
      </c>
      <c r="Q57" t="s">
        <v>102</v>
      </c>
      <c r="R57" s="13">
        <v>-326.16999999999996</v>
      </c>
    </row>
    <row r="58" spans="1:18" x14ac:dyDescent="0.35">
      <c r="A58" s="69">
        <v>42233</v>
      </c>
      <c r="B58" s="70" t="s">
        <v>1182</v>
      </c>
      <c r="C58" s="70" t="s">
        <v>328</v>
      </c>
      <c r="D58" s="70" t="s">
        <v>329</v>
      </c>
      <c r="E58" s="70" t="s">
        <v>329</v>
      </c>
      <c r="F58" s="71">
        <v>6.5</v>
      </c>
      <c r="G58" s="70" t="s">
        <v>329</v>
      </c>
      <c r="H58" s="79" t="s">
        <v>329</v>
      </c>
      <c r="I58" s="72">
        <v>6.5</v>
      </c>
      <c r="K58" t="s">
        <v>848</v>
      </c>
      <c r="L58" t="s">
        <v>41</v>
      </c>
      <c r="M58" t="s">
        <v>12</v>
      </c>
      <c r="N58">
        <v>112414</v>
      </c>
      <c r="O58">
        <v>41.48</v>
      </c>
      <c r="P58" s="7">
        <v>41967</v>
      </c>
      <c r="Q58" t="s">
        <v>650</v>
      </c>
      <c r="R58" s="13">
        <v>326.02999999999997</v>
      </c>
    </row>
    <row r="59" spans="1:18" x14ac:dyDescent="0.35">
      <c r="A59" s="69">
        <v>42234</v>
      </c>
      <c r="B59" s="70" t="s">
        <v>1181</v>
      </c>
      <c r="C59" s="70" t="s">
        <v>328</v>
      </c>
      <c r="D59" s="70" t="s">
        <v>329</v>
      </c>
      <c r="E59" s="70" t="s">
        <v>329</v>
      </c>
      <c r="F59" s="71">
        <v>280.10000000000002</v>
      </c>
      <c r="G59" s="70" t="s">
        <v>329</v>
      </c>
      <c r="H59" s="79" t="s">
        <v>329</v>
      </c>
      <c r="I59" s="72">
        <v>280.10000000000002</v>
      </c>
      <c r="K59" t="s">
        <v>848</v>
      </c>
      <c r="L59" t="s">
        <v>41</v>
      </c>
      <c r="M59" t="s">
        <v>12</v>
      </c>
      <c r="N59">
        <v>112414</v>
      </c>
      <c r="P59" s="7">
        <v>41967</v>
      </c>
      <c r="Q59" t="s">
        <v>766</v>
      </c>
      <c r="R59" s="13">
        <v>0.33</v>
      </c>
    </row>
    <row r="60" spans="1:18" x14ac:dyDescent="0.35">
      <c r="A60" s="69">
        <v>42236</v>
      </c>
      <c r="B60" s="70" t="s">
        <v>1180</v>
      </c>
      <c r="C60" s="70" t="s">
        <v>370</v>
      </c>
      <c r="D60" s="70" t="s">
        <v>329</v>
      </c>
      <c r="E60" s="70" t="s">
        <v>329</v>
      </c>
      <c r="F60" s="71">
        <v>1.73</v>
      </c>
      <c r="G60" s="70" t="s">
        <v>329</v>
      </c>
      <c r="H60" s="79" t="s">
        <v>329</v>
      </c>
      <c r="I60" s="72">
        <v>1.73</v>
      </c>
      <c r="K60" t="s">
        <v>848</v>
      </c>
      <c r="L60" t="s">
        <v>41</v>
      </c>
      <c r="M60" t="s">
        <v>12</v>
      </c>
      <c r="N60">
        <v>112414</v>
      </c>
      <c r="P60" s="7">
        <v>41967</v>
      </c>
      <c r="Q60" t="s">
        <v>102</v>
      </c>
      <c r="R60" s="13">
        <v>-326.35999999999996</v>
      </c>
    </row>
    <row r="61" spans="1:18" x14ac:dyDescent="0.35">
      <c r="A61" s="69">
        <v>42244</v>
      </c>
      <c r="B61" s="70" t="s">
        <v>1179</v>
      </c>
      <c r="C61" s="70" t="s">
        <v>328</v>
      </c>
      <c r="D61" s="70" t="s">
        <v>329</v>
      </c>
      <c r="E61" s="70" t="s">
        <v>329</v>
      </c>
      <c r="F61" s="71">
        <v>5.53</v>
      </c>
      <c r="G61" s="70" t="s">
        <v>329</v>
      </c>
      <c r="H61" s="79" t="s">
        <v>329</v>
      </c>
      <c r="I61" s="72">
        <v>5.53</v>
      </c>
      <c r="K61" t="s">
        <v>848</v>
      </c>
      <c r="L61" t="s">
        <v>42</v>
      </c>
      <c r="M61" t="s">
        <v>12</v>
      </c>
      <c r="N61">
        <v>112414</v>
      </c>
      <c r="O61">
        <v>24.01</v>
      </c>
      <c r="P61" s="7">
        <v>41967</v>
      </c>
      <c r="Q61" t="s">
        <v>651</v>
      </c>
      <c r="R61" s="13">
        <v>325.81</v>
      </c>
    </row>
    <row r="62" spans="1:18" x14ac:dyDescent="0.35">
      <c r="A62" s="69">
        <v>42255</v>
      </c>
      <c r="B62" s="70" t="s">
        <v>1177</v>
      </c>
      <c r="C62" s="70" t="s">
        <v>328</v>
      </c>
      <c r="D62" s="70" t="s">
        <v>329</v>
      </c>
      <c r="E62" s="70" t="s">
        <v>329</v>
      </c>
      <c r="F62" s="71">
        <v>8.57</v>
      </c>
      <c r="G62" s="70" t="s">
        <v>329</v>
      </c>
      <c r="H62" s="79" t="s">
        <v>329</v>
      </c>
      <c r="I62" s="72">
        <v>8.57</v>
      </c>
      <c r="K62" t="s">
        <v>848</v>
      </c>
      <c r="L62" t="s">
        <v>42</v>
      </c>
      <c r="M62" t="s">
        <v>12</v>
      </c>
      <c r="N62">
        <v>112414</v>
      </c>
      <c r="P62" s="7">
        <v>41967</v>
      </c>
      <c r="Q62" t="s">
        <v>767</v>
      </c>
      <c r="R62" s="13">
        <v>0.34</v>
      </c>
    </row>
    <row r="63" spans="1:18" x14ac:dyDescent="0.35">
      <c r="A63" s="69">
        <v>42255</v>
      </c>
      <c r="B63" s="70" t="s">
        <v>1178</v>
      </c>
      <c r="C63" s="70" t="s">
        <v>328</v>
      </c>
      <c r="D63" s="70" t="s">
        <v>329</v>
      </c>
      <c r="E63" s="70" t="s">
        <v>329</v>
      </c>
      <c r="F63" s="71">
        <v>3.23</v>
      </c>
      <c r="G63" s="70" t="s">
        <v>329</v>
      </c>
      <c r="H63" s="79" t="s">
        <v>329</v>
      </c>
      <c r="I63" s="72">
        <v>3.23</v>
      </c>
      <c r="K63" t="s">
        <v>848</v>
      </c>
      <c r="L63" t="s">
        <v>42</v>
      </c>
      <c r="M63" t="s">
        <v>12</v>
      </c>
      <c r="N63">
        <v>112414</v>
      </c>
      <c r="P63" s="7">
        <v>41967</v>
      </c>
      <c r="Q63" t="s">
        <v>102</v>
      </c>
      <c r="R63" s="13">
        <v>-326.14999999999998</v>
      </c>
    </row>
    <row r="64" spans="1:18" x14ac:dyDescent="0.35">
      <c r="A64" s="69">
        <v>42257</v>
      </c>
      <c r="B64" s="70" t="s">
        <v>1176</v>
      </c>
      <c r="C64" s="70" t="s">
        <v>328</v>
      </c>
      <c r="D64" s="70" t="s">
        <v>329</v>
      </c>
      <c r="E64" s="70" t="s">
        <v>329</v>
      </c>
      <c r="F64" s="71">
        <v>4.76</v>
      </c>
      <c r="G64" s="70" t="s">
        <v>329</v>
      </c>
      <c r="H64" s="79" t="s">
        <v>329</v>
      </c>
      <c r="I64" s="72">
        <v>4.76</v>
      </c>
      <c r="K64" t="s">
        <v>848</v>
      </c>
      <c r="L64" t="s">
        <v>43</v>
      </c>
      <c r="M64" t="s">
        <v>12</v>
      </c>
      <c r="N64">
        <v>112414</v>
      </c>
      <c r="O64">
        <v>46.68</v>
      </c>
      <c r="P64" s="7">
        <v>41967</v>
      </c>
      <c r="Q64" t="s">
        <v>652</v>
      </c>
      <c r="R64" s="13">
        <v>325.82</v>
      </c>
    </row>
    <row r="65" spans="1:18" x14ac:dyDescent="0.35">
      <c r="A65" s="69">
        <v>42258</v>
      </c>
      <c r="B65" s="70" t="s">
        <v>1175</v>
      </c>
      <c r="C65" s="70" t="s">
        <v>328</v>
      </c>
      <c r="D65" s="70" t="s">
        <v>329</v>
      </c>
      <c r="E65" s="70" t="s">
        <v>329</v>
      </c>
      <c r="F65" s="71">
        <v>21.08</v>
      </c>
      <c r="G65" s="70" t="s">
        <v>329</v>
      </c>
      <c r="H65" s="79" t="s">
        <v>329</v>
      </c>
      <c r="I65" s="72">
        <v>21.08</v>
      </c>
      <c r="K65" t="s">
        <v>848</v>
      </c>
      <c r="L65" t="s">
        <v>43</v>
      </c>
      <c r="M65" t="s">
        <v>12</v>
      </c>
      <c r="N65">
        <v>112414</v>
      </c>
      <c r="P65" s="7">
        <v>41967</v>
      </c>
      <c r="Q65" t="s">
        <v>768</v>
      </c>
      <c r="R65" s="13">
        <v>0.33</v>
      </c>
    </row>
    <row r="66" spans="1:18" x14ac:dyDescent="0.35">
      <c r="A66" s="69">
        <v>42262</v>
      </c>
      <c r="B66" s="70" t="s">
        <v>1174</v>
      </c>
      <c r="C66" s="70" t="s">
        <v>328</v>
      </c>
      <c r="D66" s="70" t="s">
        <v>329</v>
      </c>
      <c r="E66" s="70" t="s">
        <v>329</v>
      </c>
      <c r="F66" s="71">
        <v>1.48</v>
      </c>
      <c r="G66" s="70" t="s">
        <v>329</v>
      </c>
      <c r="H66" s="79" t="s">
        <v>329</v>
      </c>
      <c r="I66" s="72">
        <v>1.48</v>
      </c>
      <c r="K66" t="s">
        <v>848</v>
      </c>
      <c r="L66" t="s">
        <v>43</v>
      </c>
      <c r="M66" t="s">
        <v>12</v>
      </c>
      <c r="N66">
        <v>112414</v>
      </c>
      <c r="P66" s="7">
        <v>41967</v>
      </c>
      <c r="Q66" t="s">
        <v>102</v>
      </c>
      <c r="R66" s="13">
        <v>-326.14999999999998</v>
      </c>
    </row>
    <row r="67" spans="1:18" x14ac:dyDescent="0.35">
      <c r="A67" s="69">
        <v>42265</v>
      </c>
      <c r="B67" s="70" t="s">
        <v>1173</v>
      </c>
      <c r="C67" s="70" t="s">
        <v>328</v>
      </c>
      <c r="D67" s="70" t="s">
        <v>329</v>
      </c>
      <c r="E67" s="70" t="s">
        <v>329</v>
      </c>
      <c r="F67" s="71">
        <v>1.7</v>
      </c>
      <c r="G67" s="70" t="s">
        <v>329</v>
      </c>
      <c r="H67" s="79" t="s">
        <v>329</v>
      </c>
      <c r="I67" s="72">
        <v>1.7</v>
      </c>
      <c r="K67" t="s">
        <v>848</v>
      </c>
      <c r="L67" t="s">
        <v>44</v>
      </c>
      <c r="M67" t="s">
        <v>12</v>
      </c>
      <c r="N67">
        <v>112414</v>
      </c>
      <c r="O67">
        <v>172.41</v>
      </c>
      <c r="P67" s="7">
        <v>41967</v>
      </c>
      <c r="Q67" t="s">
        <v>653</v>
      </c>
      <c r="R67" s="13">
        <v>325.79000000000002</v>
      </c>
    </row>
    <row r="68" spans="1:18" x14ac:dyDescent="0.35">
      <c r="A68" s="69">
        <v>42269</v>
      </c>
      <c r="B68" s="70" t="s">
        <v>1172</v>
      </c>
      <c r="C68" s="70" t="s">
        <v>328</v>
      </c>
      <c r="D68" s="70" t="s">
        <v>329</v>
      </c>
      <c r="E68" s="70" t="s">
        <v>329</v>
      </c>
      <c r="F68" s="71">
        <v>9.42</v>
      </c>
      <c r="G68" s="70" t="s">
        <v>329</v>
      </c>
      <c r="H68" s="79" t="s">
        <v>329</v>
      </c>
      <c r="I68" s="72">
        <v>9.42</v>
      </c>
      <c r="K68" t="s">
        <v>848</v>
      </c>
      <c r="L68" t="s">
        <v>44</v>
      </c>
      <c r="M68" t="s">
        <v>12</v>
      </c>
      <c r="N68">
        <v>112414</v>
      </c>
      <c r="P68" s="7">
        <v>41967</v>
      </c>
      <c r="Q68" t="s">
        <v>769</v>
      </c>
      <c r="R68" s="13">
        <v>0.33</v>
      </c>
    </row>
    <row r="69" spans="1:18" x14ac:dyDescent="0.35">
      <c r="A69" s="69">
        <v>42275</v>
      </c>
      <c r="B69" s="70" t="s">
        <v>1171</v>
      </c>
      <c r="C69" s="70" t="s">
        <v>328</v>
      </c>
      <c r="D69" s="70" t="s">
        <v>329</v>
      </c>
      <c r="E69" s="70" t="s">
        <v>329</v>
      </c>
      <c r="F69" s="71">
        <v>2.94</v>
      </c>
      <c r="G69" s="70" t="s">
        <v>329</v>
      </c>
      <c r="H69" s="79" t="s">
        <v>329</v>
      </c>
      <c r="I69" s="72">
        <v>2.94</v>
      </c>
      <c r="K69" t="s">
        <v>848</v>
      </c>
      <c r="L69" t="s">
        <v>44</v>
      </c>
      <c r="M69" t="s">
        <v>12</v>
      </c>
      <c r="N69">
        <v>112414</v>
      </c>
      <c r="P69" s="7">
        <v>41967</v>
      </c>
      <c r="Q69" t="s">
        <v>102</v>
      </c>
      <c r="R69" s="13">
        <v>-326.12</v>
      </c>
    </row>
    <row r="70" spans="1:18" x14ac:dyDescent="0.35">
      <c r="A70" s="69">
        <v>42276</v>
      </c>
      <c r="B70" s="70" t="s">
        <v>1170</v>
      </c>
      <c r="C70" s="70" t="s">
        <v>328</v>
      </c>
      <c r="D70" s="70" t="s">
        <v>329</v>
      </c>
      <c r="E70" s="70" t="s">
        <v>329</v>
      </c>
      <c r="F70" s="71">
        <v>1.29</v>
      </c>
      <c r="G70" s="70" t="s">
        <v>329</v>
      </c>
      <c r="H70" s="79" t="s">
        <v>329</v>
      </c>
      <c r="I70" s="72">
        <v>1.29</v>
      </c>
      <c r="K70" t="s">
        <v>848</v>
      </c>
      <c r="L70" t="s">
        <v>45</v>
      </c>
      <c r="M70" t="s">
        <v>12</v>
      </c>
      <c r="N70">
        <v>112414</v>
      </c>
      <c r="O70">
        <v>23.75</v>
      </c>
      <c r="P70" s="7">
        <v>41967</v>
      </c>
      <c r="Q70" t="s">
        <v>654</v>
      </c>
      <c r="R70" s="13">
        <v>325.85000000000002</v>
      </c>
    </row>
    <row r="71" spans="1:18" x14ac:dyDescent="0.35">
      <c r="A71" s="69">
        <v>42278</v>
      </c>
      <c r="B71" s="70" t="s">
        <v>1168</v>
      </c>
      <c r="C71" s="70" t="s">
        <v>328</v>
      </c>
      <c r="D71" s="70" t="s">
        <v>329</v>
      </c>
      <c r="E71" s="70" t="s">
        <v>329</v>
      </c>
      <c r="F71" s="71">
        <v>2.1</v>
      </c>
      <c r="G71" s="70" t="s">
        <v>329</v>
      </c>
      <c r="H71" s="79" t="s">
        <v>329</v>
      </c>
      <c r="I71" s="72">
        <v>2.1</v>
      </c>
      <c r="K71" t="s">
        <v>848</v>
      </c>
      <c r="L71" t="s">
        <v>45</v>
      </c>
      <c r="M71" t="s">
        <v>12</v>
      </c>
      <c r="N71">
        <v>112414</v>
      </c>
      <c r="P71" s="7">
        <v>41967</v>
      </c>
      <c r="Q71" t="s">
        <v>770</v>
      </c>
      <c r="R71" s="13">
        <v>0.33</v>
      </c>
    </row>
    <row r="72" spans="1:18" x14ac:dyDescent="0.35">
      <c r="A72" s="69">
        <v>42278</v>
      </c>
      <c r="B72" s="70" t="s">
        <v>1169</v>
      </c>
      <c r="C72" s="70" t="s">
        <v>328</v>
      </c>
      <c r="D72" s="70" t="s">
        <v>329</v>
      </c>
      <c r="E72" s="70" t="s">
        <v>329</v>
      </c>
      <c r="F72" s="71">
        <v>3.75</v>
      </c>
      <c r="G72" s="70" t="s">
        <v>329</v>
      </c>
      <c r="H72" s="79" t="s">
        <v>329</v>
      </c>
      <c r="I72" s="72">
        <v>3.75</v>
      </c>
      <c r="K72" t="s">
        <v>848</v>
      </c>
      <c r="L72" t="s">
        <v>45</v>
      </c>
      <c r="M72" t="s">
        <v>12</v>
      </c>
      <c r="N72">
        <v>112414</v>
      </c>
      <c r="P72" s="7">
        <v>41967</v>
      </c>
      <c r="Q72" t="s">
        <v>102</v>
      </c>
      <c r="R72" s="13">
        <v>-326.18</v>
      </c>
    </row>
    <row r="73" spans="1:18" x14ac:dyDescent="0.35">
      <c r="A73" s="69">
        <v>42279</v>
      </c>
      <c r="B73" s="70" t="s">
        <v>1167</v>
      </c>
      <c r="C73" s="70" t="s">
        <v>328</v>
      </c>
      <c r="D73" s="70" t="s">
        <v>329</v>
      </c>
      <c r="E73" s="70" t="s">
        <v>329</v>
      </c>
      <c r="F73" s="71">
        <v>1.21</v>
      </c>
      <c r="G73" s="70" t="s">
        <v>329</v>
      </c>
      <c r="H73" s="79" t="s">
        <v>329</v>
      </c>
      <c r="I73" s="72">
        <v>1.21</v>
      </c>
      <c r="K73" t="s">
        <v>848</v>
      </c>
      <c r="L73" t="s">
        <v>46</v>
      </c>
      <c r="M73" t="s">
        <v>12</v>
      </c>
      <c r="N73">
        <v>112414</v>
      </c>
      <c r="O73">
        <v>19.989999999999998</v>
      </c>
      <c r="P73" s="7">
        <v>41967</v>
      </c>
      <c r="Q73" t="s">
        <v>655</v>
      </c>
      <c r="R73" s="13">
        <v>325.64</v>
      </c>
    </row>
    <row r="74" spans="1:18" x14ac:dyDescent="0.35">
      <c r="A74" s="69">
        <v>42290</v>
      </c>
      <c r="B74" s="70" t="s">
        <v>1002</v>
      </c>
      <c r="C74" s="70" t="s">
        <v>345</v>
      </c>
      <c r="D74" s="70" t="s">
        <v>329</v>
      </c>
      <c r="E74" s="70" t="s">
        <v>329</v>
      </c>
      <c r="F74" s="71">
        <v>-10641.04</v>
      </c>
      <c r="G74" s="70" t="s">
        <v>329</v>
      </c>
      <c r="H74" s="79" t="s">
        <v>329</v>
      </c>
      <c r="I74" s="72">
        <v>-10641.04</v>
      </c>
      <c r="K74" t="s">
        <v>848</v>
      </c>
      <c r="L74" t="s">
        <v>46</v>
      </c>
      <c r="M74" t="s">
        <v>12</v>
      </c>
      <c r="N74">
        <v>112414</v>
      </c>
      <c r="P74" s="7">
        <v>41967</v>
      </c>
      <c r="Q74" t="s">
        <v>771</v>
      </c>
      <c r="R74" s="13">
        <v>0.33</v>
      </c>
    </row>
    <row r="75" spans="1:18" x14ac:dyDescent="0.35">
      <c r="A75" s="69">
        <v>42292</v>
      </c>
      <c r="B75" s="70" t="s">
        <v>1166</v>
      </c>
      <c r="C75" s="70" t="s">
        <v>328</v>
      </c>
      <c r="D75" s="70" t="s">
        <v>329</v>
      </c>
      <c r="E75" s="70" t="s">
        <v>329</v>
      </c>
      <c r="F75" s="71">
        <v>2.33</v>
      </c>
      <c r="G75" s="70" t="s">
        <v>329</v>
      </c>
      <c r="H75" s="79" t="s">
        <v>329</v>
      </c>
      <c r="I75" s="72">
        <v>2.33</v>
      </c>
      <c r="K75" t="s">
        <v>848</v>
      </c>
      <c r="L75" t="s">
        <v>46</v>
      </c>
      <c r="M75" t="s">
        <v>12</v>
      </c>
      <c r="N75">
        <v>112414</v>
      </c>
      <c r="P75" s="7">
        <v>41967</v>
      </c>
      <c r="Q75" t="s">
        <v>102</v>
      </c>
      <c r="R75" s="13">
        <v>-325.96999999999997</v>
      </c>
    </row>
    <row r="76" spans="1:18" x14ac:dyDescent="0.35">
      <c r="A76" s="69">
        <v>42296</v>
      </c>
      <c r="B76" s="70" t="s">
        <v>1162</v>
      </c>
      <c r="C76" s="70" t="s">
        <v>386</v>
      </c>
      <c r="D76" s="73">
        <v>155.82149999999999</v>
      </c>
      <c r="E76" s="70" t="s">
        <v>329</v>
      </c>
      <c r="F76" s="67"/>
      <c r="G76" s="70" t="s">
        <v>329</v>
      </c>
      <c r="H76" s="79" t="s">
        <v>329</v>
      </c>
      <c r="I76" s="70" t="s">
        <v>329</v>
      </c>
      <c r="K76" t="s">
        <v>848</v>
      </c>
      <c r="L76" t="s">
        <v>47</v>
      </c>
      <c r="M76" t="s">
        <v>12</v>
      </c>
      <c r="N76">
        <v>112414</v>
      </c>
      <c r="O76">
        <v>11.82</v>
      </c>
      <c r="P76" s="7">
        <v>41967</v>
      </c>
      <c r="Q76" t="s">
        <v>656</v>
      </c>
      <c r="R76" s="13">
        <v>325.76</v>
      </c>
    </row>
    <row r="77" spans="1:18" x14ac:dyDescent="0.35">
      <c r="A77" s="69">
        <v>42296</v>
      </c>
      <c r="B77" s="70" t="s">
        <v>1163</v>
      </c>
      <c r="C77" s="70" t="s">
        <v>386</v>
      </c>
      <c r="D77" s="73">
        <v>-503.92</v>
      </c>
      <c r="E77" s="70" t="s">
        <v>329</v>
      </c>
      <c r="F77" s="67"/>
      <c r="G77" s="70" t="s">
        <v>329</v>
      </c>
      <c r="H77" s="79" t="s">
        <v>329</v>
      </c>
      <c r="I77" s="70" t="s">
        <v>329</v>
      </c>
      <c r="K77" t="s">
        <v>848</v>
      </c>
      <c r="L77" t="s">
        <v>47</v>
      </c>
      <c r="M77" t="s">
        <v>12</v>
      </c>
      <c r="N77">
        <v>112414</v>
      </c>
      <c r="P77" s="7">
        <v>41967</v>
      </c>
      <c r="Q77" t="s">
        <v>772</v>
      </c>
      <c r="R77" s="13">
        <v>0.33</v>
      </c>
    </row>
    <row r="78" spans="1:18" x14ac:dyDescent="0.35">
      <c r="A78" s="69">
        <v>42296</v>
      </c>
      <c r="B78" s="70" t="s">
        <v>1164</v>
      </c>
      <c r="C78" s="70" t="s">
        <v>386</v>
      </c>
      <c r="D78" s="73">
        <v>-236.12</v>
      </c>
      <c r="E78" s="70" t="s">
        <v>329</v>
      </c>
      <c r="F78" s="67"/>
      <c r="G78" s="70" t="s">
        <v>329</v>
      </c>
      <c r="H78" s="79" t="s">
        <v>329</v>
      </c>
      <c r="I78" s="70" t="s">
        <v>329</v>
      </c>
      <c r="K78" t="s">
        <v>848</v>
      </c>
      <c r="L78" t="s">
        <v>47</v>
      </c>
      <c r="M78" t="s">
        <v>12</v>
      </c>
      <c r="N78">
        <v>112414</v>
      </c>
      <c r="P78" s="7">
        <v>41967</v>
      </c>
      <c r="Q78" t="s">
        <v>102</v>
      </c>
      <c r="R78" s="13">
        <v>-326.08999999999997</v>
      </c>
    </row>
    <row r="79" spans="1:18" x14ac:dyDescent="0.35">
      <c r="A79" s="69">
        <v>42296</v>
      </c>
      <c r="B79" s="70" t="s">
        <v>1165</v>
      </c>
      <c r="C79" s="70" t="s">
        <v>386</v>
      </c>
      <c r="D79" s="73">
        <v>-350.71</v>
      </c>
      <c r="E79" s="70" t="s">
        <v>329</v>
      </c>
      <c r="F79" s="67"/>
      <c r="G79" s="70" t="s">
        <v>329</v>
      </c>
      <c r="H79" s="79" t="s">
        <v>329</v>
      </c>
      <c r="I79" s="70" t="s">
        <v>329</v>
      </c>
      <c r="K79" t="s">
        <v>848</v>
      </c>
      <c r="L79" t="s">
        <v>48</v>
      </c>
      <c r="M79" t="s">
        <v>12</v>
      </c>
      <c r="N79">
        <v>112414</v>
      </c>
      <c r="O79">
        <v>25.84</v>
      </c>
      <c r="P79" s="7">
        <v>41967</v>
      </c>
      <c r="Q79" t="s">
        <v>657</v>
      </c>
      <c r="R79" s="13">
        <v>325.83999999999997</v>
      </c>
    </row>
    <row r="80" spans="1:18" x14ac:dyDescent="0.35">
      <c r="A80" s="69">
        <v>42297</v>
      </c>
      <c r="B80" s="70" t="s">
        <v>1160</v>
      </c>
      <c r="C80" s="70" t="s">
        <v>386</v>
      </c>
      <c r="D80" s="73">
        <v>156</v>
      </c>
      <c r="E80" s="70" t="s">
        <v>329</v>
      </c>
      <c r="F80" s="67"/>
      <c r="G80" s="70" t="s">
        <v>329</v>
      </c>
      <c r="H80" s="79" t="s">
        <v>329</v>
      </c>
      <c r="I80" s="70" t="s">
        <v>329</v>
      </c>
      <c r="K80" t="s">
        <v>848</v>
      </c>
      <c r="L80" t="s">
        <v>48</v>
      </c>
      <c r="M80" t="s">
        <v>12</v>
      </c>
      <c r="N80">
        <v>112414</v>
      </c>
      <c r="P80" s="7">
        <v>41967</v>
      </c>
      <c r="Q80" t="s">
        <v>773</v>
      </c>
      <c r="R80" s="13">
        <v>0.33</v>
      </c>
    </row>
    <row r="81" spans="1:18" x14ac:dyDescent="0.35">
      <c r="A81" s="69">
        <v>42297</v>
      </c>
      <c r="B81" s="70" t="s">
        <v>1161</v>
      </c>
      <c r="C81" s="70" t="s">
        <v>386</v>
      </c>
      <c r="D81" s="73">
        <v>-155.82149999999999</v>
      </c>
      <c r="E81" s="70" t="s">
        <v>329</v>
      </c>
      <c r="F81" s="67"/>
      <c r="G81" s="70" t="s">
        <v>329</v>
      </c>
      <c r="H81" s="79" t="s">
        <v>329</v>
      </c>
      <c r="I81" s="70" t="s">
        <v>329</v>
      </c>
      <c r="K81" t="s">
        <v>848</v>
      </c>
      <c r="L81" t="s">
        <v>48</v>
      </c>
      <c r="M81" t="s">
        <v>12</v>
      </c>
      <c r="N81">
        <v>112414</v>
      </c>
      <c r="P81" s="7">
        <v>41967</v>
      </c>
      <c r="Q81" t="s">
        <v>102</v>
      </c>
      <c r="R81" s="13">
        <v>-326.16999999999996</v>
      </c>
    </row>
    <row r="82" spans="1:18" x14ac:dyDescent="0.35">
      <c r="A82" s="69">
        <v>42298</v>
      </c>
      <c r="B82" s="70" t="s">
        <v>1159</v>
      </c>
      <c r="C82" s="70" t="s">
        <v>328</v>
      </c>
      <c r="D82" s="70" t="s">
        <v>329</v>
      </c>
      <c r="E82" s="70" t="s">
        <v>329</v>
      </c>
      <c r="F82" s="71">
        <v>4.9400000000000004</v>
      </c>
      <c r="G82" s="70" t="s">
        <v>329</v>
      </c>
      <c r="H82" s="79" t="s">
        <v>329</v>
      </c>
      <c r="I82" s="72">
        <v>4.9400000000000004</v>
      </c>
      <c r="K82" t="s">
        <v>848</v>
      </c>
      <c r="L82" t="s">
        <v>49</v>
      </c>
      <c r="M82" t="s">
        <v>12</v>
      </c>
      <c r="N82">
        <v>112414</v>
      </c>
      <c r="O82">
        <v>12.07</v>
      </c>
      <c r="P82" s="7">
        <v>41967</v>
      </c>
      <c r="Q82" t="s">
        <v>658</v>
      </c>
      <c r="R82" s="13">
        <v>325.77</v>
      </c>
    </row>
    <row r="83" spans="1:18" x14ac:dyDescent="0.35">
      <c r="A83" s="69">
        <v>42305</v>
      </c>
      <c r="B83" s="70" t="s">
        <v>1158</v>
      </c>
      <c r="C83" s="70" t="s">
        <v>328</v>
      </c>
      <c r="D83" s="70" t="s">
        <v>329</v>
      </c>
      <c r="E83" s="70" t="s">
        <v>329</v>
      </c>
      <c r="F83" s="71">
        <v>3.72</v>
      </c>
      <c r="G83" s="70" t="s">
        <v>329</v>
      </c>
      <c r="H83" s="79" t="s">
        <v>329</v>
      </c>
      <c r="I83" s="72">
        <v>3.72</v>
      </c>
      <c r="K83" t="s">
        <v>848</v>
      </c>
      <c r="L83" t="s">
        <v>49</v>
      </c>
      <c r="M83" t="s">
        <v>12</v>
      </c>
      <c r="N83">
        <v>112414</v>
      </c>
      <c r="P83" s="7">
        <v>41967</v>
      </c>
      <c r="Q83" t="s">
        <v>774</v>
      </c>
      <c r="R83" s="13">
        <v>0.33</v>
      </c>
    </row>
    <row r="84" spans="1:18" x14ac:dyDescent="0.35">
      <c r="A84" s="69">
        <v>42313</v>
      </c>
      <c r="B84" s="70" t="s">
        <v>1157</v>
      </c>
      <c r="C84" s="70" t="s">
        <v>328</v>
      </c>
      <c r="D84" s="70" t="s">
        <v>329</v>
      </c>
      <c r="E84" s="70" t="s">
        <v>329</v>
      </c>
      <c r="F84" s="71">
        <v>20.62</v>
      </c>
      <c r="G84" s="70" t="s">
        <v>329</v>
      </c>
      <c r="H84" s="79" t="s">
        <v>329</v>
      </c>
      <c r="I84" s="72">
        <v>20.62</v>
      </c>
      <c r="K84" t="s">
        <v>848</v>
      </c>
      <c r="L84" t="s">
        <v>49</v>
      </c>
      <c r="M84" t="s">
        <v>12</v>
      </c>
      <c r="N84">
        <v>112414</v>
      </c>
      <c r="P84" s="7">
        <v>41967</v>
      </c>
      <c r="Q84" t="s">
        <v>102</v>
      </c>
      <c r="R84" s="13">
        <v>-326.09999999999997</v>
      </c>
    </row>
    <row r="85" spans="1:18" x14ac:dyDescent="0.35">
      <c r="A85" s="69">
        <v>42320</v>
      </c>
      <c r="B85" s="70" t="s">
        <v>1002</v>
      </c>
      <c r="C85" s="70" t="s">
        <v>345</v>
      </c>
      <c r="D85" s="70" t="s">
        <v>329</v>
      </c>
      <c r="E85" s="70" t="s">
        <v>329</v>
      </c>
      <c r="F85" s="71">
        <v>-31.61</v>
      </c>
      <c r="G85" s="70" t="s">
        <v>329</v>
      </c>
      <c r="H85" s="79" t="s">
        <v>329</v>
      </c>
      <c r="I85" s="72">
        <v>-31.61</v>
      </c>
      <c r="K85" t="s">
        <v>848</v>
      </c>
      <c r="L85" t="s">
        <v>50</v>
      </c>
      <c r="M85" t="s">
        <v>12</v>
      </c>
      <c r="N85">
        <v>112414</v>
      </c>
      <c r="O85">
        <v>11.98</v>
      </c>
      <c r="P85" s="7">
        <v>41967</v>
      </c>
      <c r="Q85" t="s">
        <v>659</v>
      </c>
      <c r="R85" s="13">
        <v>326.08999999999997</v>
      </c>
    </row>
    <row r="86" spans="1:18" x14ac:dyDescent="0.35">
      <c r="A86" s="69">
        <v>42321</v>
      </c>
      <c r="B86" s="70" t="s">
        <v>1156</v>
      </c>
      <c r="C86" s="70" t="s">
        <v>328</v>
      </c>
      <c r="D86" s="70" t="s">
        <v>329</v>
      </c>
      <c r="E86" s="70" t="s">
        <v>329</v>
      </c>
      <c r="F86" s="71">
        <v>8.31</v>
      </c>
      <c r="G86" s="70" t="s">
        <v>329</v>
      </c>
      <c r="H86" s="79" t="s">
        <v>329</v>
      </c>
      <c r="I86" s="72">
        <v>8.31</v>
      </c>
      <c r="K86" t="s">
        <v>848</v>
      </c>
      <c r="L86" t="s">
        <v>50</v>
      </c>
      <c r="M86" t="s">
        <v>12</v>
      </c>
      <c r="N86">
        <v>112414</v>
      </c>
      <c r="P86" s="7">
        <v>41967</v>
      </c>
      <c r="Q86" t="s">
        <v>775</v>
      </c>
      <c r="R86" s="13">
        <v>0.33</v>
      </c>
    </row>
    <row r="87" spans="1:18" x14ac:dyDescent="0.35">
      <c r="A87" s="69">
        <v>42324</v>
      </c>
      <c r="B87" s="70" t="s">
        <v>1002</v>
      </c>
      <c r="C87" s="70" t="s">
        <v>345</v>
      </c>
      <c r="D87" s="70" t="s">
        <v>329</v>
      </c>
      <c r="E87" s="70" t="s">
        <v>329</v>
      </c>
      <c r="F87" s="71">
        <v>-8.31</v>
      </c>
      <c r="G87" s="70" t="s">
        <v>329</v>
      </c>
      <c r="H87" s="79" t="s">
        <v>329</v>
      </c>
      <c r="I87" s="72">
        <v>-8.31</v>
      </c>
      <c r="K87" t="s">
        <v>848</v>
      </c>
      <c r="L87" t="s">
        <v>50</v>
      </c>
      <c r="M87" t="s">
        <v>12</v>
      </c>
      <c r="N87">
        <v>112414</v>
      </c>
      <c r="P87" s="7">
        <v>41967</v>
      </c>
      <c r="Q87" t="s">
        <v>102</v>
      </c>
      <c r="R87" s="13">
        <v>-326.41999999999996</v>
      </c>
    </row>
    <row r="88" spans="1:18" x14ac:dyDescent="0.35">
      <c r="A88" s="69">
        <v>42325</v>
      </c>
      <c r="B88" s="70" t="s">
        <v>1155</v>
      </c>
      <c r="C88" s="70" t="s">
        <v>328</v>
      </c>
      <c r="D88" s="70" t="s">
        <v>329</v>
      </c>
      <c r="E88" s="70" t="s">
        <v>329</v>
      </c>
      <c r="F88" s="71">
        <v>6.5</v>
      </c>
      <c r="G88" s="70" t="s">
        <v>329</v>
      </c>
      <c r="H88" s="79" t="s">
        <v>329</v>
      </c>
      <c r="I88" s="72">
        <v>6.5</v>
      </c>
      <c r="K88" t="s">
        <v>848</v>
      </c>
      <c r="L88" t="s">
        <v>51</v>
      </c>
      <c r="M88" t="s">
        <v>12</v>
      </c>
      <c r="N88">
        <v>112414</v>
      </c>
      <c r="O88">
        <v>4.3899999999999997</v>
      </c>
      <c r="P88" s="7">
        <v>41967</v>
      </c>
      <c r="Q88" t="s">
        <v>660</v>
      </c>
      <c r="R88" s="13">
        <v>325.39</v>
      </c>
    </row>
    <row r="89" spans="1:18" x14ac:dyDescent="0.35">
      <c r="A89" s="69">
        <v>42335</v>
      </c>
      <c r="B89" s="70" t="s">
        <v>1154</v>
      </c>
      <c r="C89" s="70" t="s">
        <v>328</v>
      </c>
      <c r="D89" s="70" t="s">
        <v>329</v>
      </c>
      <c r="E89" s="70" t="s">
        <v>329</v>
      </c>
      <c r="F89" s="71">
        <v>5.53</v>
      </c>
      <c r="G89" s="70" t="s">
        <v>329</v>
      </c>
      <c r="H89" s="79" t="s">
        <v>329</v>
      </c>
      <c r="I89" s="72">
        <v>5.53</v>
      </c>
      <c r="K89" t="s">
        <v>848</v>
      </c>
      <c r="L89" t="s">
        <v>51</v>
      </c>
      <c r="M89" t="s">
        <v>12</v>
      </c>
      <c r="N89">
        <v>112414</v>
      </c>
      <c r="P89" s="7">
        <v>41967</v>
      </c>
      <c r="Q89" t="s">
        <v>776</v>
      </c>
      <c r="R89" s="13">
        <v>0.34</v>
      </c>
    </row>
    <row r="90" spans="1:18" x14ac:dyDescent="0.35">
      <c r="A90" s="69">
        <v>42339.538900462961</v>
      </c>
      <c r="B90" s="70" t="s">
        <v>1153</v>
      </c>
      <c r="C90" s="70" t="s">
        <v>400</v>
      </c>
      <c r="D90" s="70" t="s">
        <v>329</v>
      </c>
      <c r="E90" s="70" t="s">
        <v>329</v>
      </c>
      <c r="F90" s="71">
        <v>8897.67</v>
      </c>
      <c r="G90" s="72">
        <v>9.9499999999999993</v>
      </c>
      <c r="H90" s="80">
        <v>0</v>
      </c>
      <c r="I90" s="72">
        <v>8907.92</v>
      </c>
      <c r="K90" t="s">
        <v>848</v>
      </c>
      <c r="L90" t="s">
        <v>51</v>
      </c>
      <c r="M90" t="s">
        <v>12</v>
      </c>
      <c r="N90">
        <v>112414</v>
      </c>
      <c r="P90" s="7">
        <v>41967</v>
      </c>
      <c r="Q90" t="s">
        <v>102</v>
      </c>
      <c r="R90" s="13">
        <v>-325.72999999999996</v>
      </c>
    </row>
    <row r="91" spans="1:18" x14ac:dyDescent="0.35">
      <c r="A91" s="69">
        <v>42345</v>
      </c>
      <c r="B91" s="70" t="s">
        <v>1152</v>
      </c>
      <c r="C91" s="70" t="s">
        <v>328</v>
      </c>
      <c r="D91" s="70" t="s">
        <v>329</v>
      </c>
      <c r="E91" s="70" t="s">
        <v>329</v>
      </c>
      <c r="F91" s="71">
        <v>3.23</v>
      </c>
      <c r="G91" s="70" t="s">
        <v>329</v>
      </c>
      <c r="H91" s="79" t="s">
        <v>329</v>
      </c>
      <c r="I91" s="72">
        <v>3.23</v>
      </c>
      <c r="K91" t="s">
        <v>848</v>
      </c>
      <c r="L91" t="s">
        <v>52</v>
      </c>
      <c r="M91" t="s">
        <v>12</v>
      </c>
      <c r="N91">
        <v>112414</v>
      </c>
      <c r="O91">
        <v>18.55</v>
      </c>
      <c r="P91" s="7">
        <v>41967</v>
      </c>
      <c r="Q91" t="s">
        <v>661</v>
      </c>
      <c r="R91" s="13">
        <v>325.92</v>
      </c>
    </row>
    <row r="92" spans="1:18" x14ac:dyDescent="0.35">
      <c r="A92" s="69">
        <v>42347</v>
      </c>
      <c r="B92" s="70" t="s">
        <v>1151</v>
      </c>
      <c r="C92" s="70" t="s">
        <v>328</v>
      </c>
      <c r="D92" s="70" t="s">
        <v>329</v>
      </c>
      <c r="E92" s="70" t="s">
        <v>329</v>
      </c>
      <c r="F92" s="71">
        <v>8.57</v>
      </c>
      <c r="G92" s="70" t="s">
        <v>329</v>
      </c>
      <c r="H92" s="79" t="s">
        <v>329</v>
      </c>
      <c r="I92" s="72">
        <v>8.57</v>
      </c>
      <c r="K92" t="s">
        <v>848</v>
      </c>
      <c r="L92" t="s">
        <v>52</v>
      </c>
      <c r="M92" t="s">
        <v>12</v>
      </c>
      <c r="N92">
        <v>112414</v>
      </c>
      <c r="P92" s="7">
        <v>41967</v>
      </c>
      <c r="Q92" t="s">
        <v>777</v>
      </c>
      <c r="R92" s="13">
        <v>0.33</v>
      </c>
    </row>
    <row r="93" spans="1:18" x14ac:dyDescent="0.35">
      <c r="A93" s="69">
        <v>42348</v>
      </c>
      <c r="B93" s="70" t="s">
        <v>1150</v>
      </c>
      <c r="C93" s="70" t="s">
        <v>328</v>
      </c>
      <c r="D93" s="70" t="s">
        <v>329</v>
      </c>
      <c r="E93" s="70" t="s">
        <v>329</v>
      </c>
      <c r="F93" s="71">
        <v>4.76</v>
      </c>
      <c r="G93" s="70" t="s">
        <v>329</v>
      </c>
      <c r="H93" s="79" t="s">
        <v>329</v>
      </c>
      <c r="I93" s="72">
        <v>4.76</v>
      </c>
      <c r="K93" t="s">
        <v>848</v>
      </c>
      <c r="L93" t="s">
        <v>52</v>
      </c>
      <c r="M93" t="s">
        <v>12</v>
      </c>
      <c r="N93">
        <v>112414</v>
      </c>
      <c r="P93" s="7">
        <v>41967</v>
      </c>
      <c r="Q93" t="s">
        <v>102</v>
      </c>
      <c r="R93" s="13">
        <v>-326.25</v>
      </c>
    </row>
    <row r="94" spans="1:18" x14ac:dyDescent="0.35">
      <c r="A94" s="69">
        <v>42348</v>
      </c>
      <c r="B94" s="70" t="s">
        <v>1150</v>
      </c>
      <c r="C94" s="70" t="s">
        <v>328</v>
      </c>
      <c r="D94" s="70" t="s">
        <v>329</v>
      </c>
      <c r="E94" s="70" t="s">
        <v>329</v>
      </c>
      <c r="F94" s="71">
        <v>4.76</v>
      </c>
      <c r="G94" s="70" t="s">
        <v>329</v>
      </c>
      <c r="H94" s="79" t="s">
        <v>329</v>
      </c>
      <c r="I94" s="72">
        <v>4.76</v>
      </c>
      <c r="K94" t="s">
        <v>845</v>
      </c>
      <c r="L94" t="s">
        <v>41</v>
      </c>
      <c r="M94" t="s">
        <v>12</v>
      </c>
      <c r="N94">
        <v>112414</v>
      </c>
      <c r="P94" s="7">
        <v>41985</v>
      </c>
      <c r="Q94" t="s">
        <v>102</v>
      </c>
      <c r="R94" s="13">
        <v>6.22</v>
      </c>
    </row>
    <row r="95" spans="1:18" x14ac:dyDescent="0.35">
      <c r="A95" s="69">
        <v>42349</v>
      </c>
      <c r="B95" s="70" t="s">
        <v>1149</v>
      </c>
      <c r="C95" s="70" t="s">
        <v>328</v>
      </c>
      <c r="D95" s="70" t="s">
        <v>329</v>
      </c>
      <c r="E95" s="70" t="s">
        <v>329</v>
      </c>
      <c r="F95" s="71">
        <v>14.86</v>
      </c>
      <c r="G95" s="70" t="s">
        <v>329</v>
      </c>
      <c r="H95" s="79" t="s">
        <v>329</v>
      </c>
      <c r="I95" s="72">
        <v>14.86</v>
      </c>
      <c r="K95" t="s">
        <v>845</v>
      </c>
      <c r="L95" t="s">
        <v>41</v>
      </c>
      <c r="M95" t="s">
        <v>12</v>
      </c>
      <c r="N95">
        <v>112414</v>
      </c>
      <c r="P95" s="7">
        <v>41985</v>
      </c>
      <c r="Q95" t="s">
        <v>587</v>
      </c>
      <c r="R95" s="13">
        <v>-6.22</v>
      </c>
    </row>
    <row r="96" spans="1:18" x14ac:dyDescent="0.35">
      <c r="A96" s="69">
        <v>42353</v>
      </c>
      <c r="B96" s="70" t="s">
        <v>1146</v>
      </c>
      <c r="C96" s="70" t="s">
        <v>328</v>
      </c>
      <c r="D96" s="70" t="s">
        <v>329</v>
      </c>
      <c r="E96" s="70" t="s">
        <v>329</v>
      </c>
      <c r="F96" s="71">
        <v>1.48</v>
      </c>
      <c r="G96" s="70" t="s">
        <v>329</v>
      </c>
      <c r="H96" s="79" t="s">
        <v>329</v>
      </c>
      <c r="I96" s="72">
        <v>1.48</v>
      </c>
      <c r="K96" t="s">
        <v>845</v>
      </c>
      <c r="L96" t="s">
        <v>33</v>
      </c>
      <c r="M96" t="s">
        <v>12</v>
      </c>
      <c r="N96">
        <v>112414</v>
      </c>
      <c r="P96" s="7">
        <v>41988</v>
      </c>
      <c r="Q96" t="s">
        <v>102</v>
      </c>
      <c r="R96" s="13">
        <v>1.48</v>
      </c>
    </row>
    <row r="97" spans="1:18" x14ac:dyDescent="0.35">
      <c r="A97" s="69">
        <v>42353</v>
      </c>
      <c r="B97" s="70" t="s">
        <v>1147</v>
      </c>
      <c r="C97" s="70" t="s">
        <v>328</v>
      </c>
      <c r="D97" s="70" t="s">
        <v>329</v>
      </c>
      <c r="E97" s="70" t="s">
        <v>329</v>
      </c>
      <c r="F97" s="71">
        <v>1.7</v>
      </c>
      <c r="G97" s="70" t="s">
        <v>329</v>
      </c>
      <c r="H97" s="79" t="s">
        <v>329</v>
      </c>
      <c r="I97" s="72">
        <v>1.7</v>
      </c>
      <c r="K97" t="s">
        <v>845</v>
      </c>
      <c r="L97" t="s">
        <v>33</v>
      </c>
      <c r="M97" t="s">
        <v>12</v>
      </c>
      <c r="N97">
        <v>112414</v>
      </c>
      <c r="P97" s="7">
        <v>41988</v>
      </c>
      <c r="Q97" t="s">
        <v>587</v>
      </c>
      <c r="R97" s="13">
        <v>-1.48</v>
      </c>
    </row>
    <row r="98" spans="1:18" x14ac:dyDescent="0.35">
      <c r="A98" s="69">
        <v>42353</v>
      </c>
      <c r="B98" s="70" t="s">
        <v>1148</v>
      </c>
      <c r="C98" s="70" t="s">
        <v>328</v>
      </c>
      <c r="D98" s="70" t="s">
        <v>329</v>
      </c>
      <c r="E98" s="70" t="s">
        <v>329</v>
      </c>
      <c r="F98" s="71">
        <v>9.42</v>
      </c>
      <c r="G98" s="70" t="s">
        <v>329</v>
      </c>
      <c r="H98" s="79" t="s">
        <v>329</v>
      </c>
      <c r="I98" s="72">
        <v>9.42</v>
      </c>
      <c r="K98" t="s">
        <v>845</v>
      </c>
      <c r="L98" t="s">
        <v>24</v>
      </c>
      <c r="M98" t="s">
        <v>12</v>
      </c>
      <c r="N98">
        <v>112414</v>
      </c>
      <c r="P98" s="7">
        <v>41997</v>
      </c>
      <c r="Q98" t="s">
        <v>102</v>
      </c>
      <c r="R98" s="13">
        <v>3.8</v>
      </c>
    </row>
    <row r="99" spans="1:18" x14ac:dyDescent="0.35">
      <c r="A99" s="69">
        <v>42359</v>
      </c>
      <c r="B99" s="70" t="s">
        <v>1002</v>
      </c>
      <c r="C99" s="70" t="s">
        <v>345</v>
      </c>
      <c r="D99" s="70" t="s">
        <v>329</v>
      </c>
      <c r="E99" s="70" t="s">
        <v>329</v>
      </c>
      <c r="F99" s="71">
        <v>-8958.48</v>
      </c>
      <c r="G99" s="70" t="s">
        <v>329</v>
      </c>
      <c r="H99" s="79" t="s">
        <v>329</v>
      </c>
      <c r="I99" s="72">
        <v>-8958.48</v>
      </c>
      <c r="K99" t="s">
        <v>845</v>
      </c>
      <c r="L99" t="s">
        <v>24</v>
      </c>
      <c r="M99" t="s">
        <v>12</v>
      </c>
      <c r="N99">
        <v>112414</v>
      </c>
      <c r="P99" s="7">
        <v>41997</v>
      </c>
      <c r="Q99" t="s">
        <v>587</v>
      </c>
      <c r="R99" s="13">
        <v>-3.8</v>
      </c>
    </row>
    <row r="100" spans="1:18" x14ac:dyDescent="0.35">
      <c r="A100" s="69">
        <v>42368</v>
      </c>
      <c r="B100" s="70" t="s">
        <v>1145</v>
      </c>
      <c r="C100" s="70" t="s">
        <v>328</v>
      </c>
      <c r="D100" s="70" t="s">
        <v>329</v>
      </c>
      <c r="E100" s="70" t="s">
        <v>329</v>
      </c>
      <c r="F100" s="71">
        <v>1.29</v>
      </c>
      <c r="G100" s="70" t="s">
        <v>329</v>
      </c>
      <c r="H100" s="79" t="s">
        <v>329</v>
      </c>
      <c r="I100" s="72">
        <v>1.29</v>
      </c>
      <c r="K100" t="s">
        <v>317</v>
      </c>
      <c r="M100" t="s">
        <v>12</v>
      </c>
      <c r="P100" s="7">
        <v>42002</v>
      </c>
      <c r="Q100" t="s">
        <v>101</v>
      </c>
      <c r="R100" s="13">
        <v>222.8</v>
      </c>
    </row>
    <row r="101" spans="1:18" x14ac:dyDescent="0.35">
      <c r="A101" s="69">
        <v>42369</v>
      </c>
      <c r="B101" s="70" t="s">
        <v>1144</v>
      </c>
      <c r="C101" s="70" t="s">
        <v>328</v>
      </c>
      <c r="D101" s="70" t="s">
        <v>329</v>
      </c>
      <c r="E101" s="70" t="s">
        <v>329</v>
      </c>
      <c r="F101" s="71">
        <v>140.05000000000001</v>
      </c>
      <c r="G101" s="70" t="s">
        <v>329</v>
      </c>
      <c r="H101" s="79" t="s">
        <v>329</v>
      </c>
      <c r="I101" s="72">
        <v>140.05000000000001</v>
      </c>
      <c r="K101" t="s">
        <v>317</v>
      </c>
      <c r="M101" t="s">
        <v>12</v>
      </c>
      <c r="P101" s="7">
        <v>42002</v>
      </c>
      <c r="Q101" t="s">
        <v>102</v>
      </c>
      <c r="R101" s="13">
        <v>-222.8</v>
      </c>
    </row>
    <row r="102" spans="1:18" x14ac:dyDescent="0.35">
      <c r="A102" s="69">
        <v>42373</v>
      </c>
      <c r="B102" s="70" t="s">
        <v>1142</v>
      </c>
      <c r="C102" s="70" t="s">
        <v>328</v>
      </c>
      <c r="D102" s="70" t="s">
        <v>329</v>
      </c>
      <c r="E102" s="70" t="s">
        <v>329</v>
      </c>
      <c r="F102" s="71">
        <v>2</v>
      </c>
      <c r="G102" s="70" t="s">
        <v>329</v>
      </c>
      <c r="H102" s="79" t="s">
        <v>329</v>
      </c>
      <c r="I102" s="72">
        <v>2</v>
      </c>
      <c r="K102" t="s">
        <v>845</v>
      </c>
      <c r="L102" t="s">
        <v>29</v>
      </c>
      <c r="M102" t="s">
        <v>12</v>
      </c>
      <c r="N102">
        <v>112414</v>
      </c>
      <c r="P102" s="7">
        <v>42002</v>
      </c>
      <c r="Q102" t="s">
        <v>102</v>
      </c>
      <c r="R102" s="13">
        <v>2.94</v>
      </c>
    </row>
    <row r="103" spans="1:18" x14ac:dyDescent="0.35">
      <c r="A103" s="69">
        <v>42373</v>
      </c>
      <c r="B103" s="70" t="s">
        <v>1143</v>
      </c>
      <c r="C103" s="70" t="s">
        <v>328</v>
      </c>
      <c r="D103" s="70" t="s">
        <v>329</v>
      </c>
      <c r="E103" s="70" t="s">
        <v>329</v>
      </c>
      <c r="F103" s="71">
        <v>2.1</v>
      </c>
      <c r="G103" s="70" t="s">
        <v>329</v>
      </c>
      <c r="H103" s="79" t="s">
        <v>329</v>
      </c>
      <c r="I103" s="72">
        <v>2.1</v>
      </c>
      <c r="K103" t="s">
        <v>845</v>
      </c>
      <c r="L103" t="s">
        <v>29</v>
      </c>
      <c r="M103" t="s">
        <v>12</v>
      </c>
      <c r="N103">
        <v>112414</v>
      </c>
      <c r="P103" s="7">
        <v>42002</v>
      </c>
      <c r="Q103" t="s">
        <v>587</v>
      </c>
      <c r="R103" s="13">
        <v>-2.94</v>
      </c>
    </row>
    <row r="104" spans="1:18" x14ac:dyDescent="0.35">
      <c r="A104" s="69">
        <v>42374</v>
      </c>
      <c r="B104" s="70" t="s">
        <v>1141</v>
      </c>
      <c r="C104" s="70" t="s">
        <v>328</v>
      </c>
      <c r="D104" s="70" t="s">
        <v>329</v>
      </c>
      <c r="E104" s="70" t="s">
        <v>329</v>
      </c>
      <c r="F104" s="71">
        <v>1.21</v>
      </c>
      <c r="G104" s="70" t="s">
        <v>329</v>
      </c>
      <c r="H104" s="79" t="s">
        <v>329</v>
      </c>
      <c r="I104" s="72">
        <v>1.21</v>
      </c>
      <c r="K104" t="s">
        <v>845</v>
      </c>
      <c r="L104" t="s">
        <v>51</v>
      </c>
      <c r="M104" t="s">
        <v>12</v>
      </c>
      <c r="N104">
        <v>112414</v>
      </c>
      <c r="P104" s="7">
        <v>42006</v>
      </c>
      <c r="Q104" t="s">
        <v>102</v>
      </c>
      <c r="R104" s="13">
        <v>1.45</v>
      </c>
    </row>
    <row r="105" spans="1:18" x14ac:dyDescent="0.35">
      <c r="A105" s="69">
        <v>42384</v>
      </c>
      <c r="B105" s="70" t="s">
        <v>1140</v>
      </c>
      <c r="C105" s="70" t="s">
        <v>328</v>
      </c>
      <c r="D105" s="70" t="s">
        <v>329</v>
      </c>
      <c r="E105" s="70" t="s">
        <v>329</v>
      </c>
      <c r="F105" s="71">
        <v>2.4500000000000002</v>
      </c>
      <c r="G105" s="70" t="s">
        <v>329</v>
      </c>
      <c r="H105" s="79" t="s">
        <v>329</v>
      </c>
      <c r="I105" s="72">
        <v>2.4500000000000002</v>
      </c>
      <c r="K105" t="s">
        <v>845</v>
      </c>
      <c r="L105" t="s">
        <v>51</v>
      </c>
      <c r="M105" t="s">
        <v>12</v>
      </c>
      <c r="N105">
        <v>112414</v>
      </c>
      <c r="P105" s="7">
        <v>42006</v>
      </c>
      <c r="Q105" t="s">
        <v>587</v>
      </c>
      <c r="R105" s="13">
        <v>-1.45</v>
      </c>
    </row>
    <row r="106" spans="1:18" x14ac:dyDescent="0.35">
      <c r="A106" s="69">
        <v>42389</v>
      </c>
      <c r="B106" s="70" t="s">
        <v>1139</v>
      </c>
      <c r="C106" s="70" t="s">
        <v>328</v>
      </c>
      <c r="D106" s="70" t="s">
        <v>329</v>
      </c>
      <c r="E106" s="70" t="s">
        <v>329</v>
      </c>
      <c r="F106" s="71">
        <v>2.42</v>
      </c>
      <c r="G106" s="70" t="s">
        <v>329</v>
      </c>
      <c r="H106" s="79" t="s">
        <v>329</v>
      </c>
      <c r="I106" s="72">
        <v>2.42</v>
      </c>
      <c r="K106" t="s">
        <v>845</v>
      </c>
      <c r="L106" t="s">
        <v>30</v>
      </c>
      <c r="M106" t="s">
        <v>12</v>
      </c>
      <c r="N106">
        <v>112414</v>
      </c>
      <c r="P106" s="7">
        <v>42025</v>
      </c>
      <c r="Q106" t="s">
        <v>102</v>
      </c>
      <c r="R106" s="13">
        <v>2.29</v>
      </c>
    </row>
    <row r="107" spans="1:18" x14ac:dyDescent="0.35">
      <c r="A107" s="69">
        <v>42396</v>
      </c>
      <c r="B107" s="70" t="s">
        <v>1138</v>
      </c>
      <c r="C107" s="70" t="s">
        <v>328</v>
      </c>
      <c r="D107" s="70" t="s">
        <v>329</v>
      </c>
      <c r="E107" s="70" t="s">
        <v>329</v>
      </c>
      <c r="F107" s="71">
        <v>2.42</v>
      </c>
      <c r="G107" s="70" t="s">
        <v>329</v>
      </c>
      <c r="H107" s="79" t="s">
        <v>329</v>
      </c>
      <c r="I107" s="72">
        <v>2.42</v>
      </c>
      <c r="K107" t="s">
        <v>845</v>
      </c>
      <c r="L107" t="s">
        <v>30</v>
      </c>
      <c r="M107" t="s">
        <v>12</v>
      </c>
      <c r="N107">
        <v>112414</v>
      </c>
      <c r="P107" s="7">
        <v>42025</v>
      </c>
      <c r="Q107" t="s">
        <v>587</v>
      </c>
      <c r="R107" s="13">
        <v>-2.29</v>
      </c>
    </row>
    <row r="108" spans="1:18" x14ac:dyDescent="0.35">
      <c r="A108" s="69">
        <v>42419</v>
      </c>
      <c r="B108" s="70" t="s">
        <v>1137</v>
      </c>
      <c r="C108" s="70" t="s">
        <v>328</v>
      </c>
      <c r="D108" s="70" t="s">
        <v>329</v>
      </c>
      <c r="E108" s="70" t="s">
        <v>329</v>
      </c>
      <c r="F108" s="71">
        <v>3.98</v>
      </c>
      <c r="G108" s="70" t="s">
        <v>329</v>
      </c>
      <c r="H108" s="79" t="s">
        <v>329</v>
      </c>
      <c r="I108" s="72">
        <v>3.98</v>
      </c>
      <c r="K108" t="s">
        <v>845</v>
      </c>
      <c r="L108" t="s">
        <v>35</v>
      </c>
      <c r="M108" t="s">
        <v>12</v>
      </c>
      <c r="N108">
        <v>112414</v>
      </c>
      <c r="P108" s="7">
        <v>42032</v>
      </c>
      <c r="Q108" t="s">
        <v>102</v>
      </c>
      <c r="R108" s="13">
        <v>1.3</v>
      </c>
    </row>
    <row r="109" spans="1:18" x14ac:dyDescent="0.35">
      <c r="A109" s="69">
        <v>42422</v>
      </c>
      <c r="B109" s="70" t="s">
        <v>1136</v>
      </c>
      <c r="C109" s="70" t="s">
        <v>370</v>
      </c>
      <c r="D109" s="70" t="s">
        <v>329</v>
      </c>
      <c r="E109" s="70" t="s">
        <v>329</v>
      </c>
      <c r="F109" s="71">
        <v>2.17</v>
      </c>
      <c r="G109" s="70" t="s">
        <v>329</v>
      </c>
      <c r="H109" s="79" t="s">
        <v>329</v>
      </c>
      <c r="I109" s="72">
        <v>2.17</v>
      </c>
      <c r="K109" t="s">
        <v>845</v>
      </c>
      <c r="L109" t="s">
        <v>35</v>
      </c>
      <c r="M109" t="s">
        <v>12</v>
      </c>
      <c r="N109">
        <v>112414</v>
      </c>
      <c r="P109" s="7">
        <v>42032</v>
      </c>
      <c r="Q109" t="s">
        <v>587</v>
      </c>
      <c r="R109" s="13">
        <v>-1.3</v>
      </c>
    </row>
    <row r="110" spans="1:18" x14ac:dyDescent="0.35">
      <c r="A110" s="69">
        <v>42423</v>
      </c>
      <c r="B110" s="70" t="s">
        <v>1135</v>
      </c>
      <c r="C110" s="70" t="s">
        <v>386</v>
      </c>
      <c r="D110" s="73">
        <v>-21.04</v>
      </c>
      <c r="E110" s="72">
        <v>18</v>
      </c>
      <c r="F110" s="71">
        <v>378.72</v>
      </c>
      <c r="G110" s="70" t="s">
        <v>329</v>
      </c>
      <c r="H110" s="79" t="s">
        <v>329</v>
      </c>
      <c r="I110" s="72">
        <v>378.72</v>
      </c>
      <c r="K110" t="s">
        <v>246</v>
      </c>
      <c r="M110" t="s">
        <v>12</v>
      </c>
      <c r="P110" s="7">
        <v>42046</v>
      </c>
      <c r="Q110" t="s">
        <v>102</v>
      </c>
      <c r="R110" s="13">
        <v>10000</v>
      </c>
    </row>
    <row r="111" spans="1:18" x14ac:dyDescent="0.35">
      <c r="A111" s="69">
        <v>42426</v>
      </c>
      <c r="B111" s="70" t="s">
        <v>1133</v>
      </c>
      <c r="C111" s="70" t="s">
        <v>328</v>
      </c>
      <c r="D111" s="70" t="s">
        <v>329</v>
      </c>
      <c r="E111" s="70" t="s">
        <v>329</v>
      </c>
      <c r="F111" s="71">
        <v>5.53</v>
      </c>
      <c r="G111" s="70" t="s">
        <v>329</v>
      </c>
      <c r="H111" s="79" t="s">
        <v>329</v>
      </c>
      <c r="I111" s="72">
        <v>5.53</v>
      </c>
      <c r="K111" t="s">
        <v>246</v>
      </c>
      <c r="M111" t="s">
        <v>12</v>
      </c>
      <c r="P111" s="7">
        <v>42046</v>
      </c>
      <c r="Q111" t="s">
        <v>101</v>
      </c>
      <c r="R111" s="13">
        <v>-10000</v>
      </c>
    </row>
    <row r="112" spans="1:18" x14ac:dyDescent="0.35">
      <c r="A112" s="69">
        <v>42426</v>
      </c>
      <c r="B112" s="70" t="s">
        <v>1134</v>
      </c>
      <c r="C112" s="70" t="s">
        <v>328</v>
      </c>
      <c r="D112" s="70" t="s">
        <v>329</v>
      </c>
      <c r="E112" s="70" t="s">
        <v>329</v>
      </c>
      <c r="F112" s="71">
        <v>3.35</v>
      </c>
      <c r="G112" s="70" t="s">
        <v>329</v>
      </c>
      <c r="H112" s="79" t="s">
        <v>329</v>
      </c>
      <c r="I112" s="72">
        <v>3.35</v>
      </c>
      <c r="K112" t="s">
        <v>845</v>
      </c>
      <c r="L112" t="s">
        <v>42</v>
      </c>
      <c r="M112" t="s">
        <v>12</v>
      </c>
      <c r="N112">
        <v>112414</v>
      </c>
      <c r="P112" s="7">
        <v>42048</v>
      </c>
      <c r="Q112" t="s">
        <v>102</v>
      </c>
      <c r="R112" s="13">
        <v>4.08</v>
      </c>
    </row>
    <row r="113" spans="1:18" x14ac:dyDescent="0.35">
      <c r="A113" s="69">
        <v>42430</v>
      </c>
      <c r="B113" s="70" t="s">
        <v>1002</v>
      </c>
      <c r="C113" s="70" t="s">
        <v>345</v>
      </c>
      <c r="D113" s="70" t="s">
        <v>329</v>
      </c>
      <c r="E113" s="70" t="s">
        <v>329</v>
      </c>
      <c r="F113" s="71">
        <v>-547.69000000000005</v>
      </c>
      <c r="G113" s="70" t="s">
        <v>329</v>
      </c>
      <c r="H113" s="79" t="s">
        <v>329</v>
      </c>
      <c r="I113" s="72">
        <v>-547.69000000000005</v>
      </c>
      <c r="K113" t="s">
        <v>845</v>
      </c>
      <c r="L113" t="s">
        <v>42</v>
      </c>
      <c r="M113" t="s">
        <v>12</v>
      </c>
      <c r="N113">
        <v>112414</v>
      </c>
      <c r="P113" s="7">
        <v>42048</v>
      </c>
      <c r="Q113" t="s">
        <v>587</v>
      </c>
      <c r="R113" s="13">
        <v>-4.08</v>
      </c>
    </row>
    <row r="114" spans="1:18" x14ac:dyDescent="0.35">
      <c r="A114" s="69">
        <v>42436</v>
      </c>
      <c r="B114" s="70" t="s">
        <v>1132</v>
      </c>
      <c r="C114" s="70" t="s">
        <v>328</v>
      </c>
      <c r="D114" s="70" t="s">
        <v>329</v>
      </c>
      <c r="E114" s="70" t="s">
        <v>329</v>
      </c>
      <c r="F114" s="71">
        <v>1.57</v>
      </c>
      <c r="G114" s="70" t="s">
        <v>329</v>
      </c>
      <c r="H114" s="79" t="s">
        <v>329</v>
      </c>
      <c r="I114" s="72">
        <v>1.57</v>
      </c>
      <c r="K114" t="s">
        <v>848</v>
      </c>
      <c r="L114" t="s">
        <v>23</v>
      </c>
      <c r="M114" t="s">
        <v>12</v>
      </c>
      <c r="N114">
        <v>22115</v>
      </c>
      <c r="O114">
        <v>19.71</v>
      </c>
      <c r="P114" s="7">
        <v>42056</v>
      </c>
      <c r="Q114" t="s">
        <v>662</v>
      </c>
      <c r="R114" s="13">
        <v>340</v>
      </c>
    </row>
    <row r="115" spans="1:18" x14ac:dyDescent="0.35">
      <c r="A115" s="69">
        <v>42437</v>
      </c>
      <c r="B115" s="70" t="s">
        <v>1131</v>
      </c>
      <c r="C115" s="70" t="s">
        <v>386</v>
      </c>
      <c r="D115" s="73">
        <v>-22</v>
      </c>
      <c r="E115" s="70" t="s">
        <v>329</v>
      </c>
      <c r="F115" s="67"/>
      <c r="G115" s="70" t="s">
        <v>329</v>
      </c>
      <c r="H115" s="79" t="s">
        <v>329</v>
      </c>
      <c r="I115" s="70" t="s">
        <v>329</v>
      </c>
      <c r="K115" t="s">
        <v>848</v>
      </c>
      <c r="L115" t="s">
        <v>23</v>
      </c>
      <c r="M115" t="s">
        <v>12</v>
      </c>
      <c r="N115">
        <v>22115</v>
      </c>
      <c r="P115" s="7">
        <v>42056</v>
      </c>
      <c r="Q115" t="s">
        <v>778</v>
      </c>
      <c r="R115" s="13">
        <v>0.35</v>
      </c>
    </row>
    <row r="116" spans="1:18" x14ac:dyDescent="0.35">
      <c r="A116" s="69">
        <v>42440</v>
      </c>
      <c r="B116" s="70" t="s">
        <v>1129</v>
      </c>
      <c r="C116" s="70" t="s">
        <v>328</v>
      </c>
      <c r="D116" s="70" t="s">
        <v>329</v>
      </c>
      <c r="E116" s="70" t="s">
        <v>329</v>
      </c>
      <c r="F116" s="71">
        <v>4.95</v>
      </c>
      <c r="G116" s="70" t="s">
        <v>329</v>
      </c>
      <c r="H116" s="79" t="s">
        <v>329</v>
      </c>
      <c r="I116" s="72">
        <v>4.95</v>
      </c>
      <c r="K116" t="s">
        <v>848</v>
      </c>
      <c r="L116" t="s">
        <v>23</v>
      </c>
      <c r="M116" t="s">
        <v>12</v>
      </c>
      <c r="N116">
        <v>22115</v>
      </c>
      <c r="P116" s="7">
        <v>42056</v>
      </c>
      <c r="Q116" t="s">
        <v>102</v>
      </c>
      <c r="R116" s="13">
        <v>-340.35</v>
      </c>
    </row>
    <row r="117" spans="1:18" x14ac:dyDescent="0.35">
      <c r="A117" s="69">
        <v>42440</v>
      </c>
      <c r="B117" s="70" t="s">
        <v>1130</v>
      </c>
      <c r="C117" s="70" t="s">
        <v>328</v>
      </c>
      <c r="D117" s="70" t="s">
        <v>329</v>
      </c>
      <c r="E117" s="70" t="s">
        <v>329</v>
      </c>
      <c r="F117" s="71">
        <v>5.82</v>
      </c>
      <c r="G117" s="70" t="s">
        <v>329</v>
      </c>
      <c r="H117" s="79" t="s">
        <v>329</v>
      </c>
      <c r="I117" s="72">
        <v>5.82</v>
      </c>
      <c r="K117" t="s">
        <v>848</v>
      </c>
      <c r="L117" t="s">
        <v>25</v>
      </c>
      <c r="M117" t="s">
        <v>12</v>
      </c>
      <c r="N117">
        <v>22115</v>
      </c>
      <c r="O117">
        <v>10.35</v>
      </c>
      <c r="P117" s="7">
        <v>42056</v>
      </c>
      <c r="Q117" t="s">
        <v>663</v>
      </c>
      <c r="R117" s="13">
        <v>341.55</v>
      </c>
    </row>
    <row r="118" spans="1:18" x14ac:dyDescent="0.35">
      <c r="A118" s="69">
        <v>42443.431087962963</v>
      </c>
      <c r="B118" s="70" t="s">
        <v>1128</v>
      </c>
      <c r="C118" s="70" t="s">
        <v>400</v>
      </c>
      <c r="D118" s="70" t="s">
        <v>329</v>
      </c>
      <c r="E118" s="70" t="s">
        <v>329</v>
      </c>
      <c r="F118" s="71">
        <v>6092.55</v>
      </c>
      <c r="G118" s="72">
        <v>9.9499999999999993</v>
      </c>
      <c r="H118" s="80">
        <v>0</v>
      </c>
      <c r="I118" s="72">
        <v>6102.76</v>
      </c>
      <c r="K118" t="s">
        <v>848</v>
      </c>
      <c r="L118" t="s">
        <v>25</v>
      </c>
      <c r="M118" t="s">
        <v>12</v>
      </c>
      <c r="N118">
        <v>22115</v>
      </c>
      <c r="P118" s="7">
        <v>42056</v>
      </c>
      <c r="Q118" t="s">
        <v>779</v>
      </c>
      <c r="R118" s="13">
        <v>0.35</v>
      </c>
    </row>
    <row r="119" spans="1:18" x14ac:dyDescent="0.35">
      <c r="A119" s="69">
        <v>42445</v>
      </c>
      <c r="B119" s="70" t="s">
        <v>1127</v>
      </c>
      <c r="C119" s="70" t="s">
        <v>328</v>
      </c>
      <c r="D119" s="70" t="s">
        <v>329</v>
      </c>
      <c r="E119" s="70" t="s">
        <v>329</v>
      </c>
      <c r="F119" s="71">
        <v>1.7</v>
      </c>
      <c r="G119" s="70" t="s">
        <v>329</v>
      </c>
      <c r="H119" s="79" t="s">
        <v>329</v>
      </c>
      <c r="I119" s="72">
        <v>1.7</v>
      </c>
      <c r="K119" t="s">
        <v>848</v>
      </c>
      <c r="L119" t="s">
        <v>25</v>
      </c>
      <c r="M119" t="s">
        <v>12</v>
      </c>
      <c r="N119">
        <v>22115</v>
      </c>
      <c r="P119" s="7">
        <v>42056</v>
      </c>
      <c r="Q119" t="s">
        <v>102</v>
      </c>
      <c r="R119" s="13">
        <v>-341.90000000000003</v>
      </c>
    </row>
    <row r="120" spans="1:18" x14ac:dyDescent="0.35">
      <c r="A120" s="69">
        <v>42451</v>
      </c>
      <c r="B120" s="70" t="s">
        <v>1126</v>
      </c>
      <c r="C120" s="70" t="s">
        <v>328</v>
      </c>
      <c r="D120" s="70" t="s">
        <v>329</v>
      </c>
      <c r="E120" s="70" t="s">
        <v>329</v>
      </c>
      <c r="F120" s="71">
        <v>6.49</v>
      </c>
      <c r="G120" s="70" t="s">
        <v>329</v>
      </c>
      <c r="H120" s="79" t="s">
        <v>329</v>
      </c>
      <c r="I120" s="72">
        <v>6.49</v>
      </c>
      <c r="K120" t="s">
        <v>848</v>
      </c>
      <c r="L120" t="s">
        <v>53</v>
      </c>
      <c r="M120" t="s">
        <v>12</v>
      </c>
      <c r="N120">
        <v>22115</v>
      </c>
      <c r="O120">
        <v>22.99</v>
      </c>
      <c r="P120" s="7">
        <v>42056</v>
      </c>
      <c r="Q120" t="s">
        <v>664</v>
      </c>
      <c r="R120" s="13">
        <v>338.64</v>
      </c>
    </row>
    <row r="121" spans="1:18" x14ac:dyDescent="0.35">
      <c r="A121" s="69">
        <v>42452</v>
      </c>
      <c r="B121" s="70" t="s">
        <v>1002</v>
      </c>
      <c r="C121" s="70" t="s">
        <v>345</v>
      </c>
      <c r="D121" s="70" t="s">
        <v>329</v>
      </c>
      <c r="E121" s="70" t="s">
        <v>329</v>
      </c>
      <c r="F121" s="71">
        <v>-6106.59</v>
      </c>
      <c r="G121" s="70" t="s">
        <v>329</v>
      </c>
      <c r="H121" s="79" t="s">
        <v>329</v>
      </c>
      <c r="I121" s="72">
        <v>-6106.59</v>
      </c>
      <c r="K121" t="s">
        <v>848</v>
      </c>
      <c r="L121" t="s">
        <v>53</v>
      </c>
      <c r="M121" t="s">
        <v>12</v>
      </c>
      <c r="N121">
        <v>22115</v>
      </c>
      <c r="P121" s="7">
        <v>42056</v>
      </c>
      <c r="Q121" t="s">
        <v>780</v>
      </c>
      <c r="R121" s="13">
        <v>0.36</v>
      </c>
    </row>
    <row r="122" spans="1:18" x14ac:dyDescent="0.35">
      <c r="A122" s="69">
        <v>42453</v>
      </c>
      <c r="B122" s="70" t="s">
        <v>1124</v>
      </c>
      <c r="C122" s="70" t="s">
        <v>338</v>
      </c>
      <c r="D122" s="70" t="s">
        <v>329</v>
      </c>
      <c r="E122" s="70" t="s">
        <v>329</v>
      </c>
      <c r="F122" s="71">
        <v>-6.34</v>
      </c>
      <c r="G122" s="70" t="s">
        <v>329</v>
      </c>
      <c r="H122" s="79" t="s">
        <v>329</v>
      </c>
      <c r="I122" s="72">
        <v>-6.34</v>
      </c>
      <c r="K122" t="s">
        <v>848</v>
      </c>
      <c r="L122" t="s">
        <v>53</v>
      </c>
      <c r="M122" t="s">
        <v>12</v>
      </c>
      <c r="N122">
        <v>22115</v>
      </c>
      <c r="P122" s="7">
        <v>42056</v>
      </c>
      <c r="Q122" t="s">
        <v>102</v>
      </c>
      <c r="R122" s="13">
        <v>-339</v>
      </c>
    </row>
    <row r="123" spans="1:18" x14ac:dyDescent="0.35">
      <c r="A123" s="69">
        <v>42453</v>
      </c>
      <c r="B123" s="70" t="s">
        <v>1125</v>
      </c>
      <c r="C123" s="70" t="s">
        <v>328</v>
      </c>
      <c r="D123" s="70" t="s">
        <v>329</v>
      </c>
      <c r="E123" s="70" t="s">
        <v>329</v>
      </c>
      <c r="F123" s="71">
        <v>26.62</v>
      </c>
      <c r="G123" s="70" t="s">
        <v>329</v>
      </c>
      <c r="H123" s="79" t="s">
        <v>329</v>
      </c>
      <c r="I123" s="72">
        <v>26.62</v>
      </c>
      <c r="K123" t="s">
        <v>848</v>
      </c>
      <c r="L123" t="s">
        <v>28</v>
      </c>
      <c r="M123" t="s">
        <v>12</v>
      </c>
      <c r="N123">
        <v>22115</v>
      </c>
      <c r="O123">
        <v>24.2</v>
      </c>
      <c r="P123" s="7">
        <v>42056</v>
      </c>
      <c r="Q123" t="s">
        <v>665</v>
      </c>
      <c r="R123" s="13">
        <v>338.8</v>
      </c>
    </row>
    <row r="124" spans="1:18" x14ac:dyDescent="0.35">
      <c r="A124" s="69">
        <v>42459</v>
      </c>
      <c r="B124" s="70" t="s">
        <v>1123</v>
      </c>
      <c r="C124" s="70" t="s">
        <v>328</v>
      </c>
      <c r="D124" s="70" t="s">
        <v>329</v>
      </c>
      <c r="E124" s="70" t="s">
        <v>329</v>
      </c>
      <c r="F124" s="71">
        <v>1.29</v>
      </c>
      <c r="G124" s="70" t="s">
        <v>329</v>
      </c>
      <c r="H124" s="79" t="s">
        <v>329</v>
      </c>
      <c r="I124" s="72">
        <v>1.29</v>
      </c>
      <c r="K124" t="s">
        <v>848</v>
      </c>
      <c r="L124" t="s">
        <v>28</v>
      </c>
      <c r="M124" t="s">
        <v>12</v>
      </c>
      <c r="N124">
        <v>22115</v>
      </c>
      <c r="P124" s="7">
        <v>42056</v>
      </c>
      <c r="Q124" t="s">
        <v>781</v>
      </c>
      <c r="R124" s="13">
        <v>0.35</v>
      </c>
    </row>
    <row r="125" spans="1:18" x14ac:dyDescent="0.35">
      <c r="A125" s="69">
        <v>42461</v>
      </c>
      <c r="B125" s="70" t="s">
        <v>1121</v>
      </c>
      <c r="C125" s="70" t="s">
        <v>328</v>
      </c>
      <c r="D125" s="70" t="s">
        <v>329</v>
      </c>
      <c r="E125" s="70" t="s">
        <v>329</v>
      </c>
      <c r="F125" s="71">
        <v>2.1</v>
      </c>
      <c r="G125" s="70" t="s">
        <v>329</v>
      </c>
      <c r="H125" s="79" t="s">
        <v>329</v>
      </c>
      <c r="I125" s="72">
        <v>2.1</v>
      </c>
      <c r="K125" t="s">
        <v>848</v>
      </c>
      <c r="L125" t="s">
        <v>28</v>
      </c>
      <c r="M125" t="s">
        <v>12</v>
      </c>
      <c r="N125">
        <v>22115</v>
      </c>
      <c r="P125" s="7">
        <v>42056</v>
      </c>
      <c r="Q125" t="s">
        <v>102</v>
      </c>
      <c r="R125" s="13">
        <v>-339.15000000000003</v>
      </c>
    </row>
    <row r="126" spans="1:18" x14ac:dyDescent="0.35">
      <c r="A126" s="69">
        <v>42461</v>
      </c>
      <c r="B126" s="70" t="s">
        <v>1122</v>
      </c>
      <c r="C126" s="70" t="s">
        <v>328</v>
      </c>
      <c r="D126" s="70" t="s">
        <v>329</v>
      </c>
      <c r="E126" s="70" t="s">
        <v>329</v>
      </c>
      <c r="F126" s="71">
        <v>2</v>
      </c>
      <c r="G126" s="70" t="s">
        <v>329</v>
      </c>
      <c r="H126" s="79" t="s">
        <v>329</v>
      </c>
      <c r="I126" s="72">
        <v>2</v>
      </c>
      <c r="K126" t="s">
        <v>848</v>
      </c>
      <c r="L126" t="s">
        <v>54</v>
      </c>
      <c r="M126" t="s">
        <v>12</v>
      </c>
      <c r="N126">
        <v>22115</v>
      </c>
      <c r="O126">
        <v>9.48</v>
      </c>
      <c r="P126" s="7">
        <v>42056</v>
      </c>
      <c r="Q126" t="s">
        <v>666</v>
      </c>
      <c r="R126" s="13">
        <v>343.65</v>
      </c>
    </row>
    <row r="127" spans="1:18" x14ac:dyDescent="0.35">
      <c r="A127" s="69">
        <v>42464</v>
      </c>
      <c r="B127" s="70" t="s">
        <v>1120</v>
      </c>
      <c r="C127" s="70" t="s">
        <v>328</v>
      </c>
      <c r="D127" s="70" t="s">
        <v>329</v>
      </c>
      <c r="E127" s="70" t="s">
        <v>329</v>
      </c>
      <c r="F127" s="71">
        <v>1.21</v>
      </c>
      <c r="G127" s="70" t="s">
        <v>329</v>
      </c>
      <c r="H127" s="79" t="s">
        <v>329</v>
      </c>
      <c r="I127" s="72">
        <v>1.21</v>
      </c>
      <c r="K127" t="s">
        <v>848</v>
      </c>
      <c r="L127" t="s">
        <v>54</v>
      </c>
      <c r="M127" t="s">
        <v>12</v>
      </c>
      <c r="N127">
        <v>22115</v>
      </c>
      <c r="P127" s="7">
        <v>42056</v>
      </c>
      <c r="Q127" t="s">
        <v>782</v>
      </c>
      <c r="R127" s="13">
        <v>0.36</v>
      </c>
    </row>
    <row r="128" spans="1:18" x14ac:dyDescent="0.35">
      <c r="A128" s="69">
        <v>42468</v>
      </c>
      <c r="B128" s="70" t="s">
        <v>1002</v>
      </c>
      <c r="C128" s="70" t="s">
        <v>345</v>
      </c>
      <c r="D128" s="70" t="s">
        <v>329</v>
      </c>
      <c r="E128" s="70" t="s">
        <v>329</v>
      </c>
      <c r="F128" s="71">
        <v>-33.369999999999997</v>
      </c>
      <c r="G128" s="70" t="s">
        <v>329</v>
      </c>
      <c r="H128" s="79" t="s">
        <v>329</v>
      </c>
      <c r="I128" s="72">
        <v>-33.369999999999997</v>
      </c>
      <c r="K128" t="s">
        <v>848</v>
      </c>
      <c r="L128" t="s">
        <v>54</v>
      </c>
      <c r="M128" t="s">
        <v>12</v>
      </c>
      <c r="N128">
        <v>22115</v>
      </c>
      <c r="P128" s="7">
        <v>42056</v>
      </c>
      <c r="Q128" t="s">
        <v>102</v>
      </c>
      <c r="R128" s="13">
        <v>-344.01</v>
      </c>
    </row>
    <row r="129" spans="1:18" x14ac:dyDescent="0.35">
      <c r="A129" s="69">
        <v>42475</v>
      </c>
      <c r="B129" s="70" t="s">
        <v>1119</v>
      </c>
      <c r="C129" s="70" t="s">
        <v>328</v>
      </c>
      <c r="D129" s="70" t="s">
        <v>329</v>
      </c>
      <c r="E129" s="70" t="s">
        <v>329</v>
      </c>
      <c r="F129" s="71">
        <v>2.4500000000000002</v>
      </c>
      <c r="G129" s="70" t="s">
        <v>329</v>
      </c>
      <c r="H129" s="79" t="s">
        <v>329</v>
      </c>
      <c r="I129" s="72">
        <v>2.4500000000000002</v>
      </c>
      <c r="K129" t="s">
        <v>848</v>
      </c>
      <c r="L129" t="s">
        <v>55</v>
      </c>
      <c r="M129" t="s">
        <v>12</v>
      </c>
      <c r="N129">
        <v>22115</v>
      </c>
      <c r="O129">
        <v>303.74</v>
      </c>
      <c r="P129" s="7">
        <v>42056</v>
      </c>
      <c r="Q129" t="s">
        <v>667</v>
      </c>
      <c r="R129" s="13">
        <v>340.19</v>
      </c>
    </row>
    <row r="130" spans="1:18" x14ac:dyDescent="0.35">
      <c r="A130" s="69">
        <v>42478</v>
      </c>
      <c r="B130" s="70" t="s">
        <v>1002</v>
      </c>
      <c r="C130" s="70" t="s">
        <v>345</v>
      </c>
      <c r="D130" s="70" t="s">
        <v>329</v>
      </c>
      <c r="E130" s="70" t="s">
        <v>329</v>
      </c>
      <c r="F130" s="71">
        <v>-2.4500000000000002</v>
      </c>
      <c r="G130" s="70" t="s">
        <v>329</v>
      </c>
      <c r="H130" s="79" t="s">
        <v>329</v>
      </c>
      <c r="I130" s="72">
        <v>-2.4500000000000002</v>
      </c>
      <c r="K130" t="s">
        <v>848</v>
      </c>
      <c r="L130" t="s">
        <v>55</v>
      </c>
      <c r="M130" t="s">
        <v>12</v>
      </c>
      <c r="N130">
        <v>22115</v>
      </c>
      <c r="P130" s="7">
        <v>42056</v>
      </c>
      <c r="Q130" t="s">
        <v>783</v>
      </c>
      <c r="R130" s="13">
        <v>0.36</v>
      </c>
    </row>
    <row r="131" spans="1:18" x14ac:dyDescent="0.35">
      <c r="A131" s="69">
        <v>42487</v>
      </c>
      <c r="B131" s="70" t="s">
        <v>1117</v>
      </c>
      <c r="C131" s="70" t="s">
        <v>328</v>
      </c>
      <c r="D131" s="70" t="s">
        <v>329</v>
      </c>
      <c r="E131" s="70" t="s">
        <v>329</v>
      </c>
      <c r="F131" s="71">
        <v>1.1599999999999999</v>
      </c>
      <c r="G131" s="70" t="s">
        <v>329</v>
      </c>
      <c r="H131" s="79" t="s">
        <v>329</v>
      </c>
      <c r="I131" s="72">
        <v>1.1599999999999999</v>
      </c>
      <c r="K131" t="s">
        <v>848</v>
      </c>
      <c r="L131" t="s">
        <v>55</v>
      </c>
      <c r="M131" t="s">
        <v>12</v>
      </c>
      <c r="N131">
        <v>22115</v>
      </c>
      <c r="P131" s="7">
        <v>42056</v>
      </c>
      <c r="Q131" t="s">
        <v>102</v>
      </c>
      <c r="R131" s="13">
        <v>-340.55</v>
      </c>
    </row>
    <row r="132" spans="1:18" x14ac:dyDescent="0.35">
      <c r="A132" s="69">
        <v>42487</v>
      </c>
      <c r="B132" s="70" t="s">
        <v>1118</v>
      </c>
      <c r="C132" s="70" t="s">
        <v>328</v>
      </c>
      <c r="D132" s="70" t="s">
        <v>329</v>
      </c>
      <c r="E132" s="70" t="s">
        <v>329</v>
      </c>
      <c r="F132" s="71">
        <v>2.99</v>
      </c>
      <c r="G132" s="70" t="s">
        <v>329</v>
      </c>
      <c r="H132" s="79" t="s">
        <v>329</v>
      </c>
      <c r="I132" s="72">
        <v>2.99</v>
      </c>
      <c r="K132" t="s">
        <v>848</v>
      </c>
      <c r="L132" t="s">
        <v>56</v>
      </c>
      <c r="M132" t="s">
        <v>12</v>
      </c>
      <c r="N132">
        <v>22115</v>
      </c>
      <c r="O132">
        <v>5.74</v>
      </c>
      <c r="P132" s="7">
        <v>42056</v>
      </c>
      <c r="Q132" t="s">
        <v>668</v>
      </c>
      <c r="R132" s="13">
        <v>341.3</v>
      </c>
    </row>
    <row r="133" spans="1:18" x14ac:dyDescent="0.35">
      <c r="A133" s="69">
        <v>42492</v>
      </c>
      <c r="B133" s="70" t="s">
        <v>1002</v>
      </c>
      <c r="C133" s="70" t="s">
        <v>345</v>
      </c>
      <c r="D133" s="70" t="s">
        <v>329</v>
      </c>
      <c r="E133" s="70" t="s">
        <v>329</v>
      </c>
      <c r="F133" s="71">
        <v>-4.1500000000000004</v>
      </c>
      <c r="G133" s="70" t="s">
        <v>329</v>
      </c>
      <c r="H133" s="79" t="s">
        <v>329</v>
      </c>
      <c r="I133" s="72">
        <v>-4.1500000000000004</v>
      </c>
      <c r="K133" t="s">
        <v>848</v>
      </c>
      <c r="L133" t="s">
        <v>56</v>
      </c>
      <c r="M133" t="s">
        <v>12</v>
      </c>
      <c r="N133">
        <v>22115</v>
      </c>
      <c r="P133" s="7">
        <v>42056</v>
      </c>
      <c r="Q133" t="s">
        <v>784</v>
      </c>
      <c r="R133" s="13">
        <v>0.36</v>
      </c>
    </row>
    <row r="134" spans="1:18" x14ac:dyDescent="0.35">
      <c r="A134" s="69">
        <v>42510</v>
      </c>
      <c r="B134" s="70" t="s">
        <v>1116</v>
      </c>
      <c r="C134" s="70" t="s">
        <v>370</v>
      </c>
      <c r="D134" s="70" t="s">
        <v>329</v>
      </c>
      <c r="E134" s="70" t="s">
        <v>329</v>
      </c>
      <c r="F134" s="71">
        <v>4.78</v>
      </c>
      <c r="G134" s="70" t="s">
        <v>329</v>
      </c>
      <c r="H134" s="79" t="s">
        <v>329</v>
      </c>
      <c r="I134" s="72">
        <v>4.78</v>
      </c>
      <c r="K134" t="s">
        <v>848</v>
      </c>
      <c r="L134" t="s">
        <v>56</v>
      </c>
      <c r="M134" t="s">
        <v>12</v>
      </c>
      <c r="N134">
        <v>22115</v>
      </c>
      <c r="P134" s="7">
        <v>42056</v>
      </c>
      <c r="Q134" t="s">
        <v>102</v>
      </c>
      <c r="R134" s="13">
        <v>-341.66</v>
      </c>
    </row>
    <row r="135" spans="1:18" x14ac:dyDescent="0.35">
      <c r="A135" s="69">
        <v>42517</v>
      </c>
      <c r="B135" s="70" t="s">
        <v>1115</v>
      </c>
      <c r="C135" s="70" t="s">
        <v>328</v>
      </c>
      <c r="D135" s="70" t="s">
        <v>329</v>
      </c>
      <c r="E135" s="70" t="s">
        <v>329</v>
      </c>
      <c r="F135" s="71">
        <v>5.53</v>
      </c>
      <c r="G135" s="70" t="s">
        <v>329</v>
      </c>
      <c r="H135" s="79" t="s">
        <v>329</v>
      </c>
      <c r="I135" s="72">
        <v>5.53</v>
      </c>
      <c r="K135" t="s">
        <v>848</v>
      </c>
      <c r="L135" t="s">
        <v>34</v>
      </c>
      <c r="M135" t="s">
        <v>12</v>
      </c>
      <c r="N135">
        <v>22115</v>
      </c>
      <c r="O135">
        <v>9.16</v>
      </c>
      <c r="P135" s="7">
        <v>42056</v>
      </c>
      <c r="Q135" t="s">
        <v>669</v>
      </c>
      <c r="R135" s="13">
        <v>342.13</v>
      </c>
    </row>
    <row r="136" spans="1:18" x14ac:dyDescent="0.35">
      <c r="A136" s="69">
        <v>42527</v>
      </c>
      <c r="B136" s="70" t="s">
        <v>1114</v>
      </c>
      <c r="C136" s="70" t="s">
        <v>328</v>
      </c>
      <c r="D136" s="70" t="s">
        <v>329</v>
      </c>
      <c r="E136" s="70" t="s">
        <v>329</v>
      </c>
      <c r="F136" s="71">
        <v>1.57</v>
      </c>
      <c r="G136" s="70" t="s">
        <v>329</v>
      </c>
      <c r="H136" s="79" t="s">
        <v>329</v>
      </c>
      <c r="I136" s="72">
        <v>1.57</v>
      </c>
      <c r="K136" t="s">
        <v>848</v>
      </c>
      <c r="L136" t="s">
        <v>34</v>
      </c>
      <c r="M136" t="s">
        <v>12</v>
      </c>
      <c r="N136">
        <v>22115</v>
      </c>
      <c r="P136" s="7">
        <v>42056</v>
      </c>
      <c r="Q136" t="s">
        <v>785</v>
      </c>
      <c r="R136" s="13">
        <v>0.35</v>
      </c>
    </row>
    <row r="137" spans="1:18" x14ac:dyDescent="0.35">
      <c r="A137" s="69">
        <v>42530</v>
      </c>
      <c r="B137" s="70" t="s">
        <v>1113</v>
      </c>
      <c r="C137" s="70" t="s">
        <v>328</v>
      </c>
      <c r="D137" s="70" t="s">
        <v>329</v>
      </c>
      <c r="E137" s="70" t="s">
        <v>329</v>
      </c>
      <c r="F137" s="71">
        <v>3.08</v>
      </c>
      <c r="G137" s="70" t="s">
        <v>329</v>
      </c>
      <c r="H137" s="79" t="s">
        <v>329</v>
      </c>
      <c r="I137" s="72">
        <v>3.08</v>
      </c>
      <c r="K137" t="s">
        <v>848</v>
      </c>
      <c r="L137" t="s">
        <v>34</v>
      </c>
      <c r="M137" t="s">
        <v>12</v>
      </c>
      <c r="N137">
        <v>22115</v>
      </c>
      <c r="P137" s="7">
        <v>42056</v>
      </c>
      <c r="Q137" t="s">
        <v>102</v>
      </c>
      <c r="R137" s="13">
        <v>-342.48</v>
      </c>
    </row>
    <row r="138" spans="1:18" x14ac:dyDescent="0.35">
      <c r="A138" s="69">
        <v>42534</v>
      </c>
      <c r="B138" s="70" t="s">
        <v>1112</v>
      </c>
      <c r="C138" s="70" t="s">
        <v>328</v>
      </c>
      <c r="D138" s="70" t="s">
        <v>329</v>
      </c>
      <c r="E138" s="70" t="s">
        <v>329</v>
      </c>
      <c r="F138" s="71">
        <v>2.4700000000000002</v>
      </c>
      <c r="G138" s="70" t="s">
        <v>329</v>
      </c>
      <c r="H138" s="79" t="s">
        <v>329</v>
      </c>
      <c r="I138" s="72">
        <v>2.4700000000000002</v>
      </c>
      <c r="K138" t="s">
        <v>848</v>
      </c>
      <c r="L138" t="s">
        <v>35</v>
      </c>
      <c r="M138" t="s">
        <v>12</v>
      </c>
      <c r="N138">
        <v>22115</v>
      </c>
      <c r="O138">
        <v>6.33</v>
      </c>
      <c r="P138" s="7">
        <v>42056</v>
      </c>
      <c r="Q138" t="s">
        <v>671</v>
      </c>
      <c r="R138" s="13">
        <v>339.98</v>
      </c>
    </row>
    <row r="139" spans="1:18" x14ac:dyDescent="0.35">
      <c r="A139" s="69">
        <v>42536</v>
      </c>
      <c r="B139" s="70" t="s">
        <v>1002</v>
      </c>
      <c r="C139" s="70" t="s">
        <v>345</v>
      </c>
      <c r="D139" s="70" t="s">
        <v>329</v>
      </c>
      <c r="E139" s="70" t="s">
        <v>329</v>
      </c>
      <c r="F139" s="71">
        <v>-17.43</v>
      </c>
      <c r="G139" s="70" t="s">
        <v>329</v>
      </c>
      <c r="H139" s="79" t="s">
        <v>329</v>
      </c>
      <c r="I139" s="72">
        <v>-17.43</v>
      </c>
      <c r="K139" t="s">
        <v>848</v>
      </c>
      <c r="L139" t="s">
        <v>35</v>
      </c>
      <c r="M139" t="s">
        <v>12</v>
      </c>
      <c r="N139">
        <v>22115</v>
      </c>
      <c r="P139" s="7">
        <v>42056</v>
      </c>
      <c r="Q139" t="s">
        <v>787</v>
      </c>
      <c r="R139" s="13">
        <v>0.36</v>
      </c>
    </row>
    <row r="140" spans="1:18" x14ac:dyDescent="0.35">
      <c r="A140" s="69">
        <v>42542</v>
      </c>
      <c r="B140" s="70" t="s">
        <v>1111</v>
      </c>
      <c r="C140" s="70" t="s">
        <v>328</v>
      </c>
      <c r="D140" s="70" t="s">
        <v>329</v>
      </c>
      <c r="E140" s="70" t="s">
        <v>329</v>
      </c>
      <c r="F140" s="71">
        <v>3.1</v>
      </c>
      <c r="G140" s="70" t="s">
        <v>329</v>
      </c>
      <c r="H140" s="79" t="s">
        <v>329</v>
      </c>
      <c r="I140" s="72">
        <v>3.1</v>
      </c>
      <c r="K140" t="s">
        <v>848</v>
      </c>
      <c r="L140" t="s">
        <v>35</v>
      </c>
      <c r="M140" t="s">
        <v>12</v>
      </c>
      <c r="N140">
        <v>22115</v>
      </c>
      <c r="P140" s="7">
        <v>42056</v>
      </c>
      <c r="Q140" t="s">
        <v>102</v>
      </c>
      <c r="R140" s="13">
        <v>-340.34000000000003</v>
      </c>
    </row>
    <row r="141" spans="1:18" x14ac:dyDescent="0.35">
      <c r="A141" s="69">
        <v>42550</v>
      </c>
      <c r="B141" s="70" t="s">
        <v>1110</v>
      </c>
      <c r="C141" s="70" t="s">
        <v>328</v>
      </c>
      <c r="D141" s="70" t="s">
        <v>329</v>
      </c>
      <c r="E141" s="70" t="s">
        <v>329</v>
      </c>
      <c r="F141" s="71">
        <v>1.41</v>
      </c>
      <c r="G141" s="70" t="s">
        <v>329</v>
      </c>
      <c r="H141" s="79" t="s">
        <v>329</v>
      </c>
      <c r="I141" s="72">
        <v>1.41</v>
      </c>
      <c r="K141" t="s">
        <v>848</v>
      </c>
      <c r="L141" t="s">
        <v>36</v>
      </c>
      <c r="M141" t="s">
        <v>12</v>
      </c>
      <c r="N141">
        <v>22115</v>
      </c>
      <c r="O141">
        <v>19.600000000000001</v>
      </c>
      <c r="P141" s="7">
        <v>42056</v>
      </c>
      <c r="Q141" t="s">
        <v>670</v>
      </c>
      <c r="R141" s="13">
        <v>338.88</v>
      </c>
    </row>
    <row r="142" spans="1:18" x14ac:dyDescent="0.35">
      <c r="A142" s="69">
        <v>42552</v>
      </c>
      <c r="B142" s="70" t="s">
        <v>1108</v>
      </c>
      <c r="C142" s="70" t="s">
        <v>328</v>
      </c>
      <c r="D142" s="70" t="s">
        <v>329</v>
      </c>
      <c r="E142" s="70" t="s">
        <v>329</v>
      </c>
      <c r="F142" s="71">
        <v>2</v>
      </c>
      <c r="G142" s="70" t="s">
        <v>329</v>
      </c>
      <c r="H142" s="79" t="s">
        <v>329</v>
      </c>
      <c r="I142" s="72">
        <v>2</v>
      </c>
      <c r="K142" t="s">
        <v>848</v>
      </c>
      <c r="L142" t="s">
        <v>36</v>
      </c>
      <c r="M142" t="s">
        <v>12</v>
      </c>
      <c r="N142">
        <v>22115</v>
      </c>
      <c r="P142" s="7">
        <v>42056</v>
      </c>
      <c r="Q142" t="s">
        <v>786</v>
      </c>
      <c r="R142" s="13">
        <v>0.36</v>
      </c>
    </row>
    <row r="143" spans="1:18" x14ac:dyDescent="0.35">
      <c r="A143" s="69">
        <v>42552</v>
      </c>
      <c r="B143" s="70" t="s">
        <v>1109</v>
      </c>
      <c r="C143" s="70" t="s">
        <v>328</v>
      </c>
      <c r="D143" s="70" t="s">
        <v>329</v>
      </c>
      <c r="E143" s="70" t="s">
        <v>329</v>
      </c>
      <c r="F143" s="71">
        <v>2.31</v>
      </c>
      <c r="G143" s="70" t="s">
        <v>329</v>
      </c>
      <c r="H143" s="79" t="s">
        <v>329</v>
      </c>
      <c r="I143" s="72">
        <v>2.31</v>
      </c>
      <c r="K143" t="s">
        <v>848</v>
      </c>
      <c r="L143" t="s">
        <v>36</v>
      </c>
      <c r="M143" t="s">
        <v>12</v>
      </c>
      <c r="N143">
        <v>22115</v>
      </c>
      <c r="P143" s="7">
        <v>42056</v>
      </c>
      <c r="Q143" t="s">
        <v>102</v>
      </c>
      <c r="R143" s="13">
        <v>-339.24</v>
      </c>
    </row>
    <row r="144" spans="1:18" x14ac:dyDescent="0.35">
      <c r="A144" s="69">
        <v>42566</v>
      </c>
      <c r="B144" s="70" t="s">
        <v>1107</v>
      </c>
      <c r="C144" s="70" t="s">
        <v>328</v>
      </c>
      <c r="D144" s="70" t="s">
        <v>329</v>
      </c>
      <c r="E144" s="70" t="s">
        <v>329</v>
      </c>
      <c r="F144" s="71">
        <v>2.4500000000000002</v>
      </c>
      <c r="G144" s="70" t="s">
        <v>329</v>
      </c>
      <c r="H144" s="79" t="s">
        <v>329</v>
      </c>
      <c r="I144" s="72">
        <v>2.4500000000000002</v>
      </c>
      <c r="K144" t="s">
        <v>848</v>
      </c>
      <c r="L144" t="s">
        <v>37</v>
      </c>
      <c r="M144" t="s">
        <v>12</v>
      </c>
      <c r="N144">
        <v>22115</v>
      </c>
      <c r="O144">
        <v>21.04</v>
      </c>
      <c r="P144" s="7">
        <v>42056</v>
      </c>
      <c r="Q144" t="s">
        <v>672</v>
      </c>
      <c r="R144" s="13">
        <v>340.64</v>
      </c>
    </row>
    <row r="145" spans="1:18" x14ac:dyDescent="0.35">
      <c r="A145" s="69">
        <v>42578</v>
      </c>
      <c r="B145" s="70" t="s">
        <v>1105</v>
      </c>
      <c r="C145" s="70" t="s">
        <v>328</v>
      </c>
      <c r="D145" s="70" t="s">
        <v>329</v>
      </c>
      <c r="E145" s="70" t="s">
        <v>329</v>
      </c>
      <c r="F145" s="71">
        <v>1.1599999999999999</v>
      </c>
      <c r="G145" s="70" t="s">
        <v>329</v>
      </c>
      <c r="H145" s="79" t="s">
        <v>329</v>
      </c>
      <c r="I145" s="72">
        <v>1.1599999999999999</v>
      </c>
      <c r="K145" t="s">
        <v>848</v>
      </c>
      <c r="L145" t="s">
        <v>37</v>
      </c>
      <c r="M145" t="s">
        <v>12</v>
      </c>
      <c r="N145">
        <v>22115</v>
      </c>
      <c r="P145" s="7">
        <v>42056</v>
      </c>
      <c r="Q145" t="s">
        <v>788</v>
      </c>
      <c r="R145" s="13">
        <v>0.36</v>
      </c>
    </row>
    <row r="146" spans="1:18" x14ac:dyDescent="0.35">
      <c r="A146" s="69">
        <v>42578</v>
      </c>
      <c r="B146" s="70" t="s">
        <v>1106</v>
      </c>
      <c r="C146" s="70" t="s">
        <v>328</v>
      </c>
      <c r="D146" s="70" t="s">
        <v>329</v>
      </c>
      <c r="E146" s="70" t="s">
        <v>329</v>
      </c>
      <c r="F146" s="71">
        <v>2.99</v>
      </c>
      <c r="G146" s="70" t="s">
        <v>329</v>
      </c>
      <c r="H146" s="79" t="s">
        <v>329</v>
      </c>
      <c r="I146" s="72">
        <v>2.99</v>
      </c>
      <c r="K146" t="s">
        <v>848</v>
      </c>
      <c r="L146" t="s">
        <v>37</v>
      </c>
      <c r="M146" t="s">
        <v>12</v>
      </c>
      <c r="N146">
        <v>22115</v>
      </c>
      <c r="P146" s="7">
        <v>42056</v>
      </c>
      <c r="Q146" t="s">
        <v>102</v>
      </c>
      <c r="R146" s="13">
        <v>-341</v>
      </c>
    </row>
    <row r="147" spans="1:18" x14ac:dyDescent="0.35">
      <c r="A147" s="69">
        <v>42591</v>
      </c>
      <c r="B147" s="70" t="s">
        <v>1104</v>
      </c>
      <c r="C147" s="70" t="s">
        <v>386</v>
      </c>
      <c r="D147" s="73">
        <v>-116.83</v>
      </c>
      <c r="E147" s="72">
        <v>5.15</v>
      </c>
      <c r="F147" s="71">
        <v>601.66999999999996</v>
      </c>
      <c r="G147" s="70" t="s">
        <v>329</v>
      </c>
      <c r="H147" s="79" t="s">
        <v>329</v>
      </c>
      <c r="I147" s="72">
        <v>601.66999999999996</v>
      </c>
      <c r="K147" t="s">
        <v>848</v>
      </c>
      <c r="L147" t="s">
        <v>38</v>
      </c>
      <c r="M147" t="s">
        <v>12</v>
      </c>
      <c r="N147">
        <v>22115</v>
      </c>
      <c r="O147">
        <v>350.71</v>
      </c>
      <c r="P147" s="7">
        <v>42056</v>
      </c>
      <c r="Q147" t="s">
        <v>673</v>
      </c>
      <c r="R147" s="13">
        <v>340.19</v>
      </c>
    </row>
    <row r="148" spans="1:18" x14ac:dyDescent="0.35">
      <c r="A148" s="69">
        <v>42604</v>
      </c>
      <c r="B148" s="70" t="s">
        <v>1103</v>
      </c>
      <c r="C148" s="70" t="s">
        <v>370</v>
      </c>
      <c r="D148" s="70" t="s">
        <v>329</v>
      </c>
      <c r="E148" s="70" t="s">
        <v>329</v>
      </c>
      <c r="F148" s="71">
        <v>4.78</v>
      </c>
      <c r="G148" s="70" t="s">
        <v>329</v>
      </c>
      <c r="H148" s="79" t="s">
        <v>329</v>
      </c>
      <c r="I148" s="72">
        <v>4.78</v>
      </c>
      <c r="K148" t="s">
        <v>848</v>
      </c>
      <c r="L148" t="s">
        <v>38</v>
      </c>
      <c r="M148" t="s">
        <v>12</v>
      </c>
      <c r="N148">
        <v>22115</v>
      </c>
      <c r="P148" s="7">
        <v>42056</v>
      </c>
      <c r="Q148" t="s">
        <v>789</v>
      </c>
      <c r="R148" s="13">
        <v>0.36</v>
      </c>
    </row>
    <row r="149" spans="1:18" x14ac:dyDescent="0.35">
      <c r="A149" s="69">
        <v>42608</v>
      </c>
      <c r="B149" s="70" t="s">
        <v>1102</v>
      </c>
      <c r="C149" s="70" t="s">
        <v>328</v>
      </c>
      <c r="D149" s="70" t="s">
        <v>329</v>
      </c>
      <c r="E149" s="70" t="s">
        <v>329</v>
      </c>
      <c r="F149" s="71">
        <v>5.53</v>
      </c>
      <c r="G149" s="70" t="s">
        <v>329</v>
      </c>
      <c r="H149" s="79" t="s">
        <v>329</v>
      </c>
      <c r="I149" s="72">
        <v>5.53</v>
      </c>
      <c r="K149" t="s">
        <v>848</v>
      </c>
      <c r="L149" t="s">
        <v>38</v>
      </c>
      <c r="M149" t="s">
        <v>12</v>
      </c>
      <c r="N149">
        <v>22115</v>
      </c>
      <c r="P149" s="7">
        <v>42056</v>
      </c>
      <c r="Q149" t="s">
        <v>102</v>
      </c>
      <c r="R149" s="13">
        <v>-340.55</v>
      </c>
    </row>
    <row r="150" spans="1:18" x14ac:dyDescent="0.35">
      <c r="A150" s="69">
        <v>42619</v>
      </c>
      <c r="B150" s="70" t="s">
        <v>1101</v>
      </c>
      <c r="C150" s="70" t="s">
        <v>328</v>
      </c>
      <c r="D150" s="70" t="s">
        <v>329</v>
      </c>
      <c r="E150" s="70" t="s">
        <v>329</v>
      </c>
      <c r="F150" s="71">
        <v>1.57</v>
      </c>
      <c r="G150" s="70" t="s">
        <v>329</v>
      </c>
      <c r="H150" s="79" t="s">
        <v>329</v>
      </c>
      <c r="I150" s="72">
        <v>1.57</v>
      </c>
      <c r="K150" t="s">
        <v>848</v>
      </c>
      <c r="L150" t="s">
        <v>39</v>
      </c>
      <c r="M150" t="s">
        <v>12</v>
      </c>
      <c r="N150">
        <v>22115</v>
      </c>
      <c r="O150">
        <v>34.75</v>
      </c>
      <c r="P150" s="7">
        <v>42056</v>
      </c>
      <c r="Q150" t="s">
        <v>674</v>
      </c>
      <c r="R150" s="13">
        <v>340.9</v>
      </c>
    </row>
    <row r="151" spans="1:18" x14ac:dyDescent="0.35">
      <c r="A151" s="69">
        <v>42620</v>
      </c>
      <c r="B151" s="70" t="s">
        <v>1100</v>
      </c>
      <c r="C151" s="70" t="s">
        <v>328</v>
      </c>
      <c r="D151" s="70" t="s">
        <v>329</v>
      </c>
      <c r="E151" s="70" t="s">
        <v>329</v>
      </c>
      <c r="F151" s="71">
        <v>3.08</v>
      </c>
      <c r="G151" s="70" t="s">
        <v>329</v>
      </c>
      <c r="H151" s="79" t="s">
        <v>329</v>
      </c>
      <c r="I151" s="72">
        <v>3.08</v>
      </c>
      <c r="K151" t="s">
        <v>848</v>
      </c>
      <c r="L151" t="s">
        <v>39</v>
      </c>
      <c r="M151" t="s">
        <v>12</v>
      </c>
      <c r="N151">
        <v>22115</v>
      </c>
      <c r="P151" s="7">
        <v>42056</v>
      </c>
      <c r="Q151" t="s">
        <v>790</v>
      </c>
      <c r="R151" s="13">
        <v>0.35</v>
      </c>
    </row>
    <row r="152" spans="1:18" x14ac:dyDescent="0.35">
      <c r="A152" s="69">
        <v>42621</v>
      </c>
      <c r="B152" s="70" t="s">
        <v>1002</v>
      </c>
      <c r="C152" s="70" t="s">
        <v>345</v>
      </c>
      <c r="D152" s="70" t="s">
        <v>329</v>
      </c>
      <c r="E152" s="70" t="s">
        <v>329</v>
      </c>
      <c r="F152" s="71">
        <v>-632.04999999999995</v>
      </c>
      <c r="G152" s="70" t="s">
        <v>329</v>
      </c>
      <c r="H152" s="79" t="s">
        <v>329</v>
      </c>
      <c r="I152" s="72">
        <v>-632.04999999999995</v>
      </c>
      <c r="K152" t="s">
        <v>848</v>
      </c>
      <c r="L152" t="s">
        <v>39</v>
      </c>
      <c r="M152" t="s">
        <v>12</v>
      </c>
      <c r="N152">
        <v>22115</v>
      </c>
      <c r="P152" s="7">
        <v>42056</v>
      </c>
      <c r="Q152" t="s">
        <v>102</v>
      </c>
      <c r="R152" s="13">
        <v>-341.25</v>
      </c>
    </row>
    <row r="153" spans="1:18" x14ac:dyDescent="0.35">
      <c r="A153" s="69">
        <v>42634</v>
      </c>
      <c r="B153" s="70" t="s">
        <v>1099</v>
      </c>
      <c r="C153" s="70" t="s">
        <v>328</v>
      </c>
      <c r="D153" s="70" t="s">
        <v>329</v>
      </c>
      <c r="E153" s="70" t="s">
        <v>329</v>
      </c>
      <c r="F153" s="71">
        <v>2.0099999999999998</v>
      </c>
      <c r="G153" s="70" t="s">
        <v>329</v>
      </c>
      <c r="H153" s="79" t="s">
        <v>329</v>
      </c>
      <c r="I153" s="72">
        <v>2.0099999999999998</v>
      </c>
      <c r="K153" t="s">
        <v>848</v>
      </c>
      <c r="L153" t="s">
        <v>40</v>
      </c>
      <c r="M153" t="s">
        <v>12</v>
      </c>
      <c r="N153">
        <v>22115</v>
      </c>
      <c r="O153">
        <v>98.6</v>
      </c>
      <c r="P153" s="7">
        <v>42056</v>
      </c>
      <c r="Q153" t="s">
        <v>675</v>
      </c>
      <c r="R153" s="13">
        <v>337.21</v>
      </c>
    </row>
    <row r="154" spans="1:18" x14ac:dyDescent="0.35">
      <c r="A154" s="69">
        <v>42635</v>
      </c>
      <c r="B154" s="70" t="s">
        <v>1098</v>
      </c>
      <c r="C154" s="70" t="s">
        <v>328</v>
      </c>
      <c r="D154" s="70" t="s">
        <v>329</v>
      </c>
      <c r="E154" s="70" t="s">
        <v>329</v>
      </c>
      <c r="F154" s="71">
        <v>3.1</v>
      </c>
      <c r="G154" s="70" t="s">
        <v>329</v>
      </c>
      <c r="H154" s="79" t="s">
        <v>329</v>
      </c>
      <c r="I154" s="72">
        <v>3.1</v>
      </c>
      <c r="K154" t="s">
        <v>848</v>
      </c>
      <c r="L154" t="s">
        <v>40</v>
      </c>
      <c r="M154" t="s">
        <v>12</v>
      </c>
      <c r="N154">
        <v>22115</v>
      </c>
      <c r="P154" s="7">
        <v>42056</v>
      </c>
      <c r="Q154" t="s">
        <v>791</v>
      </c>
      <c r="R154" s="13">
        <v>0.35</v>
      </c>
    </row>
    <row r="155" spans="1:18" x14ac:dyDescent="0.35">
      <c r="A155" s="69">
        <v>42642</v>
      </c>
      <c r="B155" s="70" t="s">
        <v>1097</v>
      </c>
      <c r="C155" s="70" t="s">
        <v>328</v>
      </c>
      <c r="D155" s="70" t="s">
        <v>329</v>
      </c>
      <c r="E155" s="70" t="s">
        <v>329</v>
      </c>
      <c r="F155" s="71">
        <v>1.41</v>
      </c>
      <c r="G155" s="70" t="s">
        <v>329</v>
      </c>
      <c r="H155" s="79" t="s">
        <v>329</v>
      </c>
      <c r="I155" s="72">
        <v>1.41</v>
      </c>
      <c r="K155" t="s">
        <v>848</v>
      </c>
      <c r="L155" t="s">
        <v>40</v>
      </c>
      <c r="M155" t="s">
        <v>12</v>
      </c>
      <c r="N155">
        <v>22115</v>
      </c>
      <c r="P155" s="7">
        <v>42056</v>
      </c>
      <c r="Q155" t="s">
        <v>102</v>
      </c>
      <c r="R155" s="13">
        <v>-337.56</v>
      </c>
    </row>
    <row r="156" spans="1:18" x14ac:dyDescent="0.35">
      <c r="A156" s="69">
        <v>42646</v>
      </c>
      <c r="B156" s="70" t="s">
        <v>1095</v>
      </c>
      <c r="C156" s="70" t="s">
        <v>328</v>
      </c>
      <c r="D156" s="70" t="s">
        <v>329</v>
      </c>
      <c r="E156" s="70" t="s">
        <v>329</v>
      </c>
      <c r="F156" s="71">
        <v>1</v>
      </c>
      <c r="G156" s="70" t="s">
        <v>329</v>
      </c>
      <c r="H156" s="79" t="s">
        <v>329</v>
      </c>
      <c r="I156" s="72">
        <v>1</v>
      </c>
      <c r="K156" t="s">
        <v>848</v>
      </c>
      <c r="L156" t="s">
        <v>57</v>
      </c>
      <c r="M156" t="s">
        <v>12</v>
      </c>
      <c r="N156">
        <v>22115</v>
      </c>
      <c r="O156">
        <v>19.41</v>
      </c>
      <c r="P156" s="7">
        <v>42056</v>
      </c>
      <c r="Q156" t="s">
        <v>676</v>
      </c>
      <c r="R156" s="13">
        <v>340.65</v>
      </c>
    </row>
    <row r="157" spans="1:18" x14ac:dyDescent="0.35">
      <c r="A157" s="69">
        <v>42646</v>
      </c>
      <c r="B157" s="70" t="s">
        <v>1096</v>
      </c>
      <c r="C157" s="70" t="s">
        <v>328</v>
      </c>
      <c r="D157" s="70" t="s">
        <v>329</v>
      </c>
      <c r="E157" s="70" t="s">
        <v>329</v>
      </c>
      <c r="F157" s="71">
        <v>2.31</v>
      </c>
      <c r="G157" s="70" t="s">
        <v>329</v>
      </c>
      <c r="H157" s="79" t="s">
        <v>329</v>
      </c>
      <c r="I157" s="72">
        <v>2.31</v>
      </c>
      <c r="K157" t="s">
        <v>848</v>
      </c>
      <c r="L157" t="s">
        <v>57</v>
      </c>
      <c r="M157" t="s">
        <v>12</v>
      </c>
      <c r="N157">
        <v>22115</v>
      </c>
      <c r="P157" s="7">
        <v>42056</v>
      </c>
      <c r="Q157" t="s">
        <v>792</v>
      </c>
      <c r="R157" s="13">
        <v>0.35</v>
      </c>
    </row>
    <row r="158" spans="1:18" x14ac:dyDescent="0.35">
      <c r="A158" s="69">
        <v>42657</v>
      </c>
      <c r="B158" s="70" t="s">
        <v>1094</v>
      </c>
      <c r="C158" s="70" t="s">
        <v>328</v>
      </c>
      <c r="D158" s="70" t="s">
        <v>329</v>
      </c>
      <c r="E158" s="70" t="s">
        <v>329</v>
      </c>
      <c r="F158" s="71">
        <v>2.4500000000000002</v>
      </c>
      <c r="G158" s="70" t="s">
        <v>329</v>
      </c>
      <c r="H158" s="79" t="s">
        <v>329</v>
      </c>
      <c r="I158" s="72">
        <v>2.4500000000000002</v>
      </c>
      <c r="K158" t="s">
        <v>848</v>
      </c>
      <c r="L158" t="s">
        <v>57</v>
      </c>
      <c r="M158" t="s">
        <v>12</v>
      </c>
      <c r="N158">
        <v>22115</v>
      </c>
      <c r="P158" s="7">
        <v>42056</v>
      </c>
      <c r="Q158" t="s">
        <v>102</v>
      </c>
      <c r="R158" s="13">
        <v>-341</v>
      </c>
    </row>
    <row r="159" spans="1:18" x14ac:dyDescent="0.35">
      <c r="A159" s="69">
        <v>42667</v>
      </c>
      <c r="B159" s="70" t="s">
        <v>1002</v>
      </c>
      <c r="C159" s="70" t="s">
        <v>345</v>
      </c>
      <c r="D159" s="70" t="s">
        <v>329</v>
      </c>
      <c r="E159" s="70" t="s">
        <v>329</v>
      </c>
      <c r="F159" s="71">
        <v>-12.28</v>
      </c>
      <c r="G159" s="70" t="s">
        <v>329</v>
      </c>
      <c r="H159" s="79" t="s">
        <v>329</v>
      </c>
      <c r="I159" s="72">
        <v>-12.28</v>
      </c>
      <c r="K159" t="s">
        <v>848</v>
      </c>
      <c r="L159" t="s">
        <v>58</v>
      </c>
      <c r="M159" t="s">
        <v>12</v>
      </c>
      <c r="N159">
        <v>22115</v>
      </c>
      <c r="O159">
        <v>14.25</v>
      </c>
      <c r="P159" s="7">
        <v>42056</v>
      </c>
      <c r="Q159" t="s">
        <v>677</v>
      </c>
      <c r="R159" s="13">
        <v>342</v>
      </c>
    </row>
    <row r="160" spans="1:18" x14ac:dyDescent="0.35">
      <c r="A160" s="69">
        <v>42669</v>
      </c>
      <c r="B160" s="70" t="s">
        <v>1092</v>
      </c>
      <c r="C160" s="70" t="s">
        <v>328</v>
      </c>
      <c r="D160" s="70" t="s">
        <v>329</v>
      </c>
      <c r="E160" s="70" t="s">
        <v>329</v>
      </c>
      <c r="F160" s="71">
        <v>1.74</v>
      </c>
      <c r="G160" s="70" t="s">
        <v>329</v>
      </c>
      <c r="H160" s="79" t="s">
        <v>329</v>
      </c>
      <c r="I160" s="72">
        <v>1.74</v>
      </c>
      <c r="K160" t="s">
        <v>848</v>
      </c>
      <c r="L160" t="s">
        <v>58</v>
      </c>
      <c r="M160" t="s">
        <v>12</v>
      </c>
      <c r="N160">
        <v>22115</v>
      </c>
      <c r="P160" s="7">
        <v>42056</v>
      </c>
      <c r="Q160" t="s">
        <v>793</v>
      </c>
      <c r="R160" s="13">
        <v>0.35</v>
      </c>
    </row>
    <row r="161" spans="1:18" x14ac:dyDescent="0.35">
      <c r="A161" s="69">
        <v>42669</v>
      </c>
      <c r="B161" s="70" t="s">
        <v>1093</v>
      </c>
      <c r="C161" s="70" t="s">
        <v>328</v>
      </c>
      <c r="D161" s="70" t="s">
        <v>329</v>
      </c>
      <c r="E161" s="70" t="s">
        <v>329</v>
      </c>
      <c r="F161" s="71">
        <v>2.99</v>
      </c>
      <c r="G161" s="70" t="s">
        <v>329</v>
      </c>
      <c r="H161" s="79" t="s">
        <v>329</v>
      </c>
      <c r="I161" s="72">
        <v>2.99</v>
      </c>
      <c r="K161" t="s">
        <v>848</v>
      </c>
      <c r="L161" t="s">
        <v>58</v>
      </c>
      <c r="M161" t="s">
        <v>12</v>
      </c>
      <c r="N161">
        <v>22115</v>
      </c>
      <c r="P161" s="7">
        <v>42056</v>
      </c>
      <c r="Q161" t="s">
        <v>102</v>
      </c>
      <c r="R161" s="13">
        <v>-342.35</v>
      </c>
    </row>
    <row r="162" spans="1:18" x14ac:dyDescent="0.35">
      <c r="A162" s="69">
        <v>42671</v>
      </c>
      <c r="B162" s="70" t="s">
        <v>1091</v>
      </c>
      <c r="C162" s="70" t="s">
        <v>328</v>
      </c>
      <c r="D162" s="70" t="s">
        <v>329</v>
      </c>
      <c r="E162" s="70" t="s">
        <v>329</v>
      </c>
      <c r="F162" s="71">
        <v>9.48</v>
      </c>
      <c r="G162" s="70" t="s">
        <v>329</v>
      </c>
      <c r="H162" s="79" t="s">
        <v>329</v>
      </c>
      <c r="I162" s="72">
        <v>9.48</v>
      </c>
      <c r="K162" t="s">
        <v>848</v>
      </c>
      <c r="L162" t="s">
        <v>59</v>
      </c>
      <c r="M162" t="s">
        <v>12</v>
      </c>
      <c r="N162">
        <v>22115</v>
      </c>
      <c r="O162">
        <v>12.67</v>
      </c>
      <c r="P162" s="7">
        <v>42056</v>
      </c>
      <c r="Q162" t="s">
        <v>678</v>
      </c>
      <c r="R162" s="13">
        <v>337.15</v>
      </c>
    </row>
    <row r="163" spans="1:18" x14ac:dyDescent="0.35">
      <c r="A163" s="69">
        <v>42681</v>
      </c>
      <c r="B163" s="70" t="s">
        <v>1002</v>
      </c>
      <c r="C163" s="70" t="s">
        <v>345</v>
      </c>
      <c r="D163" s="70" t="s">
        <v>329</v>
      </c>
      <c r="E163" s="70" t="s">
        <v>329</v>
      </c>
      <c r="F163" s="71">
        <v>-14.21</v>
      </c>
      <c r="G163" s="70" t="s">
        <v>329</v>
      </c>
      <c r="H163" s="79" t="s">
        <v>329</v>
      </c>
      <c r="I163" s="72">
        <v>-14.21</v>
      </c>
      <c r="K163" t="s">
        <v>848</v>
      </c>
      <c r="L163" t="s">
        <v>59</v>
      </c>
      <c r="M163" t="s">
        <v>12</v>
      </c>
      <c r="N163">
        <v>22115</v>
      </c>
      <c r="P163" s="7">
        <v>42056</v>
      </c>
      <c r="Q163" t="s">
        <v>794</v>
      </c>
      <c r="R163" s="13">
        <v>0.35</v>
      </c>
    </row>
    <row r="164" spans="1:18" x14ac:dyDescent="0.35">
      <c r="A164" s="69">
        <v>42695</v>
      </c>
      <c r="B164" s="70" t="s">
        <v>1090</v>
      </c>
      <c r="C164" s="70" t="s">
        <v>370</v>
      </c>
      <c r="D164" s="70" t="s">
        <v>329</v>
      </c>
      <c r="E164" s="70" t="s">
        <v>329</v>
      </c>
      <c r="F164" s="71">
        <v>2.39</v>
      </c>
      <c r="G164" s="70" t="s">
        <v>329</v>
      </c>
      <c r="H164" s="79" t="s">
        <v>329</v>
      </c>
      <c r="I164" s="72">
        <v>2.39</v>
      </c>
      <c r="K164" t="s">
        <v>848</v>
      </c>
      <c r="L164" t="s">
        <v>59</v>
      </c>
      <c r="M164" t="s">
        <v>12</v>
      </c>
      <c r="N164">
        <v>22115</v>
      </c>
      <c r="P164" s="7">
        <v>42056</v>
      </c>
      <c r="Q164" t="s">
        <v>102</v>
      </c>
      <c r="R164" s="13">
        <v>-337.5</v>
      </c>
    </row>
    <row r="165" spans="1:18" x14ac:dyDescent="0.35">
      <c r="A165" s="69">
        <v>42699</v>
      </c>
      <c r="B165" s="70" t="s">
        <v>1089</v>
      </c>
      <c r="C165" s="70" t="s">
        <v>328</v>
      </c>
      <c r="D165" s="70" t="s">
        <v>329</v>
      </c>
      <c r="E165" s="70" t="s">
        <v>329</v>
      </c>
      <c r="F165" s="71">
        <v>5.53</v>
      </c>
      <c r="G165" s="70" t="s">
        <v>329</v>
      </c>
      <c r="H165" s="79" t="s">
        <v>329</v>
      </c>
      <c r="I165" s="72">
        <v>5.53</v>
      </c>
      <c r="K165" t="s">
        <v>848</v>
      </c>
      <c r="L165" t="s">
        <v>41</v>
      </c>
      <c r="M165" t="s">
        <v>12</v>
      </c>
      <c r="N165">
        <v>22115</v>
      </c>
      <c r="O165">
        <v>49.59</v>
      </c>
      <c r="P165" s="7">
        <v>42056</v>
      </c>
      <c r="Q165" t="s">
        <v>679</v>
      </c>
      <c r="R165" s="13">
        <v>342.17</v>
      </c>
    </row>
    <row r="166" spans="1:18" x14ac:dyDescent="0.35">
      <c r="A166" s="69">
        <v>42709</v>
      </c>
      <c r="B166" s="70" t="s">
        <v>1088</v>
      </c>
      <c r="C166" s="70" t="s">
        <v>328</v>
      </c>
      <c r="D166" s="70" t="s">
        <v>329</v>
      </c>
      <c r="E166" s="70" t="s">
        <v>329</v>
      </c>
      <c r="F166" s="71">
        <v>1.57</v>
      </c>
      <c r="G166" s="70" t="s">
        <v>329</v>
      </c>
      <c r="H166" s="79" t="s">
        <v>329</v>
      </c>
      <c r="I166" s="72">
        <v>1.57</v>
      </c>
      <c r="K166" t="s">
        <v>848</v>
      </c>
      <c r="L166" t="s">
        <v>41</v>
      </c>
      <c r="M166" t="s">
        <v>12</v>
      </c>
      <c r="N166">
        <v>22115</v>
      </c>
      <c r="P166" s="7">
        <v>42056</v>
      </c>
      <c r="Q166" t="s">
        <v>795</v>
      </c>
      <c r="R166" s="13">
        <v>0.36</v>
      </c>
    </row>
    <row r="167" spans="1:18" x14ac:dyDescent="0.35">
      <c r="A167" s="69">
        <v>42709</v>
      </c>
      <c r="B167" s="70" t="s">
        <v>1011</v>
      </c>
      <c r="C167" s="70" t="s">
        <v>345</v>
      </c>
      <c r="D167" s="70" t="s">
        <v>329</v>
      </c>
      <c r="E167" s="70" t="s">
        <v>329</v>
      </c>
      <c r="F167" s="71">
        <v>7.92</v>
      </c>
      <c r="G167" s="70" t="s">
        <v>329</v>
      </c>
      <c r="H167" s="79" t="s">
        <v>329</v>
      </c>
      <c r="I167" s="72">
        <v>7.92</v>
      </c>
      <c r="K167" t="s">
        <v>848</v>
      </c>
      <c r="L167" t="s">
        <v>41</v>
      </c>
      <c r="M167" t="s">
        <v>12</v>
      </c>
      <c r="N167">
        <v>22115</v>
      </c>
      <c r="P167" s="7">
        <v>42056</v>
      </c>
      <c r="Q167" t="s">
        <v>102</v>
      </c>
      <c r="R167" s="13">
        <v>-342.53000000000003</v>
      </c>
    </row>
    <row r="168" spans="1:18" x14ac:dyDescent="0.35">
      <c r="A168" s="69">
        <v>42710</v>
      </c>
      <c r="B168" s="70" t="s">
        <v>1002</v>
      </c>
      <c r="C168" s="70" t="s">
        <v>345</v>
      </c>
      <c r="D168" s="70" t="s">
        <v>329</v>
      </c>
      <c r="E168" s="70" t="s">
        <v>329</v>
      </c>
      <c r="F168" s="71">
        <v>-9.49</v>
      </c>
      <c r="G168" s="70" t="s">
        <v>329</v>
      </c>
      <c r="H168" s="79" t="s">
        <v>329</v>
      </c>
      <c r="I168" s="72">
        <v>-9.49</v>
      </c>
      <c r="K168" t="s">
        <v>848</v>
      </c>
      <c r="L168" t="s">
        <v>42</v>
      </c>
      <c r="M168" t="s">
        <v>12</v>
      </c>
      <c r="N168">
        <v>22115</v>
      </c>
      <c r="O168">
        <v>22.13</v>
      </c>
      <c r="P168" s="7">
        <v>42056</v>
      </c>
      <c r="Q168" t="s">
        <v>680</v>
      </c>
      <c r="R168" s="13">
        <v>340.14</v>
      </c>
    </row>
    <row r="169" spans="1:18" x14ac:dyDescent="0.35">
      <c r="A169" s="69">
        <v>42717</v>
      </c>
      <c r="B169" s="70" t="s">
        <v>1087</v>
      </c>
      <c r="C169" s="70" t="s">
        <v>328</v>
      </c>
      <c r="D169" s="70" t="s">
        <v>329</v>
      </c>
      <c r="E169" s="70" t="s">
        <v>329</v>
      </c>
      <c r="F169" s="71">
        <v>3.1</v>
      </c>
      <c r="G169" s="70" t="s">
        <v>329</v>
      </c>
      <c r="H169" s="79" t="s">
        <v>329</v>
      </c>
      <c r="I169" s="72">
        <v>3.1</v>
      </c>
      <c r="K169" t="s">
        <v>848</v>
      </c>
      <c r="L169" t="s">
        <v>42</v>
      </c>
      <c r="M169" t="s">
        <v>12</v>
      </c>
      <c r="N169">
        <v>22115</v>
      </c>
      <c r="P169" s="7">
        <v>42056</v>
      </c>
      <c r="Q169" t="s">
        <v>796</v>
      </c>
      <c r="R169" s="13">
        <v>0.36</v>
      </c>
    </row>
    <row r="170" spans="1:18" x14ac:dyDescent="0.35">
      <c r="A170" s="69">
        <v>42719</v>
      </c>
      <c r="B170" s="70" t="s">
        <v>1002</v>
      </c>
      <c r="C170" s="70" t="s">
        <v>345</v>
      </c>
      <c r="D170" s="70" t="s">
        <v>329</v>
      </c>
      <c r="E170" s="70" t="s">
        <v>329</v>
      </c>
      <c r="F170" s="71">
        <v>-11.02</v>
      </c>
      <c r="G170" s="70" t="s">
        <v>329</v>
      </c>
      <c r="H170" s="79" t="s">
        <v>329</v>
      </c>
      <c r="I170" s="72">
        <v>-11.02</v>
      </c>
      <c r="K170" t="s">
        <v>848</v>
      </c>
      <c r="L170" t="s">
        <v>42</v>
      </c>
      <c r="M170" t="s">
        <v>12</v>
      </c>
      <c r="N170">
        <v>22115</v>
      </c>
      <c r="P170" s="7">
        <v>42056</v>
      </c>
      <c r="Q170" t="s">
        <v>102</v>
      </c>
      <c r="R170" s="13">
        <v>-340.5</v>
      </c>
    </row>
    <row r="171" spans="1:18" x14ac:dyDescent="0.35">
      <c r="A171" s="69">
        <v>42723</v>
      </c>
      <c r="B171" s="70" t="s">
        <v>1086</v>
      </c>
      <c r="C171" s="70" t="s">
        <v>328</v>
      </c>
      <c r="D171" s="70" t="s">
        <v>329</v>
      </c>
      <c r="E171" s="70" t="s">
        <v>329</v>
      </c>
      <c r="F171" s="71">
        <v>38.47</v>
      </c>
      <c r="G171" s="70" t="s">
        <v>329</v>
      </c>
      <c r="H171" s="79" t="s">
        <v>329</v>
      </c>
      <c r="I171" s="72">
        <v>38.47</v>
      </c>
      <c r="K171" t="s">
        <v>848</v>
      </c>
      <c r="L171" t="s">
        <v>43</v>
      </c>
      <c r="M171" t="s">
        <v>12</v>
      </c>
      <c r="N171">
        <v>22115</v>
      </c>
      <c r="O171">
        <v>56.14</v>
      </c>
      <c r="P171" s="7">
        <v>42056</v>
      </c>
      <c r="Q171" t="s">
        <v>681</v>
      </c>
      <c r="R171" s="13">
        <v>338.52</v>
      </c>
    </row>
    <row r="172" spans="1:18" x14ac:dyDescent="0.35">
      <c r="A172" s="69">
        <v>42725</v>
      </c>
      <c r="B172" s="70" t="s">
        <v>1085</v>
      </c>
      <c r="C172" s="70" t="s">
        <v>328</v>
      </c>
      <c r="D172" s="70" t="s">
        <v>329</v>
      </c>
      <c r="E172" s="70" t="s">
        <v>329</v>
      </c>
      <c r="F172" s="71">
        <v>2.0099999999999998</v>
      </c>
      <c r="G172" s="70" t="s">
        <v>329</v>
      </c>
      <c r="H172" s="79" t="s">
        <v>329</v>
      </c>
      <c r="I172" s="72">
        <v>2.0099999999999998</v>
      </c>
      <c r="K172" t="s">
        <v>848</v>
      </c>
      <c r="L172" t="s">
        <v>43</v>
      </c>
      <c r="M172" t="s">
        <v>12</v>
      </c>
      <c r="N172">
        <v>22115</v>
      </c>
      <c r="P172" s="7">
        <v>42056</v>
      </c>
      <c r="Q172" t="s">
        <v>797</v>
      </c>
      <c r="R172" s="13">
        <v>0.35</v>
      </c>
    </row>
    <row r="173" spans="1:18" x14ac:dyDescent="0.35">
      <c r="A173" s="69">
        <v>42733</v>
      </c>
      <c r="B173" s="70" t="s">
        <v>1084</v>
      </c>
      <c r="C173" s="70" t="s">
        <v>328</v>
      </c>
      <c r="D173" s="70" t="s">
        <v>329</v>
      </c>
      <c r="E173" s="70" t="s">
        <v>329</v>
      </c>
      <c r="F173" s="71">
        <v>1.41</v>
      </c>
      <c r="G173" s="70" t="s">
        <v>329</v>
      </c>
      <c r="H173" s="79" t="s">
        <v>329</v>
      </c>
      <c r="I173" s="72">
        <v>1.41</v>
      </c>
      <c r="K173" t="s">
        <v>848</v>
      </c>
      <c r="L173" t="s">
        <v>43</v>
      </c>
      <c r="M173" t="s">
        <v>12</v>
      </c>
      <c r="N173">
        <v>22115</v>
      </c>
      <c r="P173" s="7">
        <v>42056</v>
      </c>
      <c r="Q173" t="s">
        <v>102</v>
      </c>
      <c r="R173" s="13">
        <v>-338.87</v>
      </c>
    </row>
    <row r="174" spans="1:18" x14ac:dyDescent="0.35">
      <c r="A174" s="69">
        <v>42738</v>
      </c>
      <c r="B174" s="70" t="s">
        <v>1082</v>
      </c>
      <c r="C174" s="70" t="s">
        <v>328</v>
      </c>
      <c r="D174" s="70" t="s">
        <v>329</v>
      </c>
      <c r="E174" s="70" t="s">
        <v>329</v>
      </c>
      <c r="F174" s="71">
        <v>2.31</v>
      </c>
      <c r="G174" s="70" t="s">
        <v>329</v>
      </c>
      <c r="H174" s="79" t="s">
        <v>329</v>
      </c>
      <c r="I174" s="72">
        <v>2.31</v>
      </c>
      <c r="K174" t="s">
        <v>848</v>
      </c>
      <c r="L174" t="s">
        <v>60</v>
      </c>
      <c r="M174" t="s">
        <v>12</v>
      </c>
      <c r="N174">
        <v>22115</v>
      </c>
      <c r="O174">
        <v>76.27</v>
      </c>
      <c r="P174" s="7">
        <v>42056</v>
      </c>
      <c r="Q174" t="s">
        <v>682</v>
      </c>
      <c r="R174" s="13">
        <v>342.45</v>
      </c>
    </row>
    <row r="175" spans="1:18" x14ac:dyDescent="0.35">
      <c r="A175" s="69">
        <v>42738</v>
      </c>
      <c r="B175" s="70" t="s">
        <v>1083</v>
      </c>
      <c r="C175" s="70" t="s">
        <v>328</v>
      </c>
      <c r="D175" s="70" t="s">
        <v>329</v>
      </c>
      <c r="E175" s="70" t="s">
        <v>329</v>
      </c>
      <c r="F175" s="71">
        <v>1</v>
      </c>
      <c r="G175" s="70" t="s">
        <v>329</v>
      </c>
      <c r="H175" s="79" t="s">
        <v>329</v>
      </c>
      <c r="I175" s="72">
        <v>1</v>
      </c>
      <c r="K175" t="s">
        <v>848</v>
      </c>
      <c r="L175" t="s">
        <v>60</v>
      </c>
      <c r="M175" t="s">
        <v>12</v>
      </c>
      <c r="N175">
        <v>22115</v>
      </c>
      <c r="P175" s="7">
        <v>42056</v>
      </c>
      <c r="Q175" t="s">
        <v>798</v>
      </c>
      <c r="R175" s="13">
        <v>0.36</v>
      </c>
    </row>
    <row r="176" spans="1:18" x14ac:dyDescent="0.35">
      <c r="A176" s="69">
        <v>42748</v>
      </c>
      <c r="B176" s="70" t="s">
        <v>1081</v>
      </c>
      <c r="C176" s="70" t="s">
        <v>328</v>
      </c>
      <c r="D176" s="70" t="s">
        <v>329</v>
      </c>
      <c r="E176" s="70" t="s">
        <v>329</v>
      </c>
      <c r="F176" s="71">
        <v>2.58</v>
      </c>
      <c r="G176" s="70" t="s">
        <v>329</v>
      </c>
      <c r="H176" s="79" t="s">
        <v>329</v>
      </c>
      <c r="I176" s="72">
        <v>2.58</v>
      </c>
      <c r="K176" t="s">
        <v>848</v>
      </c>
      <c r="L176" t="s">
        <v>60</v>
      </c>
      <c r="M176" t="s">
        <v>12</v>
      </c>
      <c r="N176">
        <v>22115</v>
      </c>
      <c r="P176" s="7">
        <v>42056</v>
      </c>
      <c r="Q176" t="s">
        <v>102</v>
      </c>
      <c r="R176" s="13">
        <v>-342.81</v>
      </c>
    </row>
    <row r="177" spans="1:18" x14ac:dyDescent="0.35">
      <c r="A177" s="69">
        <v>42759</v>
      </c>
      <c r="B177" s="70" t="s">
        <v>1002</v>
      </c>
      <c r="C177" s="70" t="s">
        <v>345</v>
      </c>
      <c r="D177" s="70" t="s">
        <v>329</v>
      </c>
      <c r="E177" s="70" t="s">
        <v>329</v>
      </c>
      <c r="F177" s="71">
        <v>-47.78</v>
      </c>
      <c r="G177" s="70" t="s">
        <v>329</v>
      </c>
      <c r="H177" s="79" t="s">
        <v>329</v>
      </c>
      <c r="I177" s="72">
        <v>-47.78</v>
      </c>
      <c r="K177" t="s">
        <v>848</v>
      </c>
      <c r="L177" t="s">
        <v>45</v>
      </c>
      <c r="M177" t="s">
        <v>12</v>
      </c>
      <c r="N177">
        <v>22115</v>
      </c>
      <c r="O177">
        <v>23.89</v>
      </c>
      <c r="P177" s="7">
        <v>42056</v>
      </c>
      <c r="Q177" t="s">
        <v>683</v>
      </c>
      <c r="R177" s="13">
        <v>340.43</v>
      </c>
    </row>
    <row r="178" spans="1:18" x14ac:dyDescent="0.35">
      <c r="A178" s="69">
        <v>42760</v>
      </c>
      <c r="B178" s="70" t="s">
        <v>1079</v>
      </c>
      <c r="C178" s="70" t="s">
        <v>328</v>
      </c>
      <c r="D178" s="70" t="s">
        <v>329</v>
      </c>
      <c r="E178" s="70" t="s">
        <v>329</v>
      </c>
      <c r="F178" s="71">
        <v>1.74</v>
      </c>
      <c r="G178" s="70" t="s">
        <v>329</v>
      </c>
      <c r="H178" s="79" t="s">
        <v>329</v>
      </c>
      <c r="I178" s="72">
        <v>1.74</v>
      </c>
      <c r="K178" t="s">
        <v>848</v>
      </c>
      <c r="L178" t="s">
        <v>45</v>
      </c>
      <c r="M178" t="s">
        <v>12</v>
      </c>
      <c r="N178">
        <v>22115</v>
      </c>
      <c r="P178" s="7">
        <v>42056</v>
      </c>
      <c r="Q178" t="s">
        <v>799</v>
      </c>
      <c r="R178" s="13">
        <v>0.36</v>
      </c>
    </row>
    <row r="179" spans="1:18" x14ac:dyDescent="0.35">
      <c r="A179" s="69">
        <v>42760</v>
      </c>
      <c r="B179" s="70" t="s">
        <v>1080</v>
      </c>
      <c r="C179" s="70" t="s">
        <v>328</v>
      </c>
      <c r="D179" s="70" t="s">
        <v>329</v>
      </c>
      <c r="E179" s="70" t="s">
        <v>329</v>
      </c>
      <c r="F179" s="71">
        <v>2.99</v>
      </c>
      <c r="G179" s="70" t="s">
        <v>329</v>
      </c>
      <c r="H179" s="79" t="s">
        <v>329</v>
      </c>
      <c r="I179" s="72">
        <v>2.99</v>
      </c>
      <c r="K179" t="s">
        <v>848</v>
      </c>
      <c r="L179" t="s">
        <v>45</v>
      </c>
      <c r="M179" t="s">
        <v>12</v>
      </c>
      <c r="N179">
        <v>22115</v>
      </c>
      <c r="P179" s="7">
        <v>42056</v>
      </c>
      <c r="Q179" t="s">
        <v>102</v>
      </c>
      <c r="R179" s="13">
        <v>-340.79</v>
      </c>
    </row>
    <row r="180" spans="1:18" x14ac:dyDescent="0.35">
      <c r="A180" s="69">
        <v>42775</v>
      </c>
      <c r="B180" s="70" t="s">
        <v>1002</v>
      </c>
      <c r="C180" s="70" t="s">
        <v>345</v>
      </c>
      <c r="D180" s="70" t="s">
        <v>329</v>
      </c>
      <c r="E180" s="70" t="s">
        <v>329</v>
      </c>
      <c r="F180" s="71">
        <v>-4.7300000000000004</v>
      </c>
      <c r="G180" s="70" t="s">
        <v>329</v>
      </c>
      <c r="H180" s="79" t="s">
        <v>329</v>
      </c>
      <c r="I180" s="72">
        <v>-4.7300000000000004</v>
      </c>
      <c r="K180" t="s">
        <v>848</v>
      </c>
      <c r="L180" t="s">
        <v>46</v>
      </c>
      <c r="M180" t="s">
        <v>12</v>
      </c>
      <c r="N180">
        <v>22115</v>
      </c>
      <c r="O180">
        <v>18.100000000000001</v>
      </c>
      <c r="P180" s="7">
        <v>42056</v>
      </c>
      <c r="Q180" t="s">
        <v>684</v>
      </c>
      <c r="R180" s="13">
        <v>340.28</v>
      </c>
    </row>
    <row r="181" spans="1:18" x14ac:dyDescent="0.35">
      <c r="A181" s="69">
        <v>42779</v>
      </c>
      <c r="B181" s="70" t="s">
        <v>1078</v>
      </c>
      <c r="C181" s="70" t="s">
        <v>386</v>
      </c>
      <c r="D181" s="73">
        <v>-19.22</v>
      </c>
      <c r="E181" s="72">
        <v>23</v>
      </c>
      <c r="F181" s="71">
        <v>442.06</v>
      </c>
      <c r="G181" s="70" t="s">
        <v>329</v>
      </c>
      <c r="H181" s="79" t="s">
        <v>329</v>
      </c>
      <c r="I181" s="72">
        <v>442.06</v>
      </c>
      <c r="K181" t="s">
        <v>848</v>
      </c>
      <c r="L181" t="s">
        <v>46</v>
      </c>
      <c r="M181" t="s">
        <v>12</v>
      </c>
      <c r="N181">
        <v>22115</v>
      </c>
      <c r="P181" s="7">
        <v>42056</v>
      </c>
      <c r="Q181" t="s">
        <v>800</v>
      </c>
      <c r="R181" s="13">
        <v>0.35</v>
      </c>
    </row>
    <row r="182" spans="1:18" x14ac:dyDescent="0.35">
      <c r="A182" s="69">
        <v>42782</v>
      </c>
      <c r="B182" s="70" t="s">
        <v>1002</v>
      </c>
      <c r="C182" s="70" t="s">
        <v>345</v>
      </c>
      <c r="D182" s="70" t="s">
        <v>329</v>
      </c>
      <c r="E182" s="70" t="s">
        <v>329</v>
      </c>
      <c r="F182" s="71">
        <v>-442.06</v>
      </c>
      <c r="G182" s="70" t="s">
        <v>329</v>
      </c>
      <c r="H182" s="79" t="s">
        <v>329</v>
      </c>
      <c r="I182" s="72">
        <v>-442.06</v>
      </c>
      <c r="K182" t="s">
        <v>848</v>
      </c>
      <c r="L182" t="s">
        <v>46</v>
      </c>
      <c r="M182" t="s">
        <v>12</v>
      </c>
      <c r="N182">
        <v>22115</v>
      </c>
      <c r="P182" s="7">
        <v>42056</v>
      </c>
      <c r="Q182" t="s">
        <v>102</v>
      </c>
      <c r="R182" s="13">
        <v>-340.63</v>
      </c>
    </row>
    <row r="183" spans="1:18" x14ac:dyDescent="0.35">
      <c r="A183" s="69">
        <v>42787</v>
      </c>
      <c r="B183" s="70" t="s">
        <v>1077</v>
      </c>
      <c r="C183" s="70" t="s">
        <v>370</v>
      </c>
      <c r="D183" s="70" t="s">
        <v>329</v>
      </c>
      <c r="E183" s="70" t="s">
        <v>329</v>
      </c>
      <c r="F183" s="71">
        <v>3.34</v>
      </c>
      <c r="G183" s="70" t="s">
        <v>329</v>
      </c>
      <c r="H183" s="79" t="s">
        <v>329</v>
      </c>
      <c r="I183" s="72">
        <v>3.34</v>
      </c>
      <c r="K183" t="s">
        <v>848</v>
      </c>
      <c r="L183" t="s">
        <v>61</v>
      </c>
      <c r="M183" t="s">
        <v>12</v>
      </c>
      <c r="N183">
        <v>22115</v>
      </c>
      <c r="O183">
        <v>8.49</v>
      </c>
      <c r="P183" s="7">
        <v>42056</v>
      </c>
      <c r="Q183" t="s">
        <v>685</v>
      </c>
      <c r="R183" s="13">
        <v>339.6</v>
      </c>
    </row>
    <row r="184" spans="1:18" x14ac:dyDescent="0.35">
      <c r="A184" s="69">
        <v>42790</v>
      </c>
      <c r="B184" s="70" t="s">
        <v>1076</v>
      </c>
      <c r="C184" s="70" t="s">
        <v>328</v>
      </c>
      <c r="D184" s="70" t="s">
        <v>329</v>
      </c>
      <c r="E184" s="70" t="s">
        <v>329</v>
      </c>
      <c r="F184" s="71">
        <v>5.53</v>
      </c>
      <c r="G184" s="70" t="s">
        <v>329</v>
      </c>
      <c r="H184" s="79" t="s">
        <v>329</v>
      </c>
      <c r="I184" s="72">
        <v>5.53</v>
      </c>
      <c r="K184" t="s">
        <v>848</v>
      </c>
      <c r="L184" t="s">
        <v>61</v>
      </c>
      <c r="M184" t="s">
        <v>12</v>
      </c>
      <c r="N184">
        <v>22115</v>
      </c>
      <c r="P184" s="7">
        <v>42056</v>
      </c>
      <c r="Q184" t="s">
        <v>801</v>
      </c>
      <c r="R184" s="13">
        <v>0.36</v>
      </c>
    </row>
    <row r="185" spans="1:18" x14ac:dyDescent="0.35">
      <c r="A185" s="69">
        <v>42800</v>
      </c>
      <c r="B185" s="70" t="s">
        <v>1002</v>
      </c>
      <c r="C185" s="70" t="s">
        <v>345</v>
      </c>
      <c r="D185" s="70" t="s">
        <v>329</v>
      </c>
      <c r="E185" s="70" t="s">
        <v>329</v>
      </c>
      <c r="F185" s="71">
        <v>-8.8699999999999992</v>
      </c>
      <c r="G185" s="70" t="s">
        <v>329</v>
      </c>
      <c r="H185" s="79" t="s">
        <v>329</v>
      </c>
      <c r="I185" s="72">
        <v>-8.8699999999999992</v>
      </c>
      <c r="K185" t="s">
        <v>848</v>
      </c>
      <c r="L185" t="s">
        <v>61</v>
      </c>
      <c r="M185" t="s">
        <v>12</v>
      </c>
      <c r="N185">
        <v>22115</v>
      </c>
      <c r="P185" s="7">
        <v>42056</v>
      </c>
      <c r="Q185" t="s">
        <v>102</v>
      </c>
      <c r="R185" s="13">
        <v>-339.96000000000004</v>
      </c>
    </row>
    <row r="186" spans="1:18" x14ac:dyDescent="0.35">
      <c r="A186" s="69">
        <v>42800</v>
      </c>
      <c r="B186" s="70" t="s">
        <v>1075</v>
      </c>
      <c r="C186" s="70" t="s">
        <v>328</v>
      </c>
      <c r="D186" s="70" t="s">
        <v>329</v>
      </c>
      <c r="E186" s="70" t="s">
        <v>329</v>
      </c>
      <c r="F186" s="71">
        <v>1.57</v>
      </c>
      <c r="G186" s="70" t="s">
        <v>329</v>
      </c>
      <c r="H186" s="79" t="s">
        <v>329</v>
      </c>
      <c r="I186" s="72">
        <v>1.57</v>
      </c>
      <c r="K186" t="s">
        <v>848</v>
      </c>
      <c r="L186" t="s">
        <v>48</v>
      </c>
      <c r="M186" t="s">
        <v>12</v>
      </c>
      <c r="N186">
        <v>22115</v>
      </c>
      <c r="O186">
        <v>34.22</v>
      </c>
      <c r="P186" s="7">
        <v>42056</v>
      </c>
      <c r="Q186" t="s">
        <v>686</v>
      </c>
      <c r="R186" s="13">
        <v>341.86</v>
      </c>
    </row>
    <row r="187" spans="1:18" x14ac:dyDescent="0.35">
      <c r="A187" s="69">
        <v>42802</v>
      </c>
      <c r="B187" s="70" t="s">
        <v>1002</v>
      </c>
      <c r="C187" s="70" t="s">
        <v>345</v>
      </c>
      <c r="D187" s="70" t="s">
        <v>329</v>
      </c>
      <c r="E187" s="70" t="s">
        <v>329</v>
      </c>
      <c r="F187" s="71">
        <v>-1.57</v>
      </c>
      <c r="G187" s="70" t="s">
        <v>329</v>
      </c>
      <c r="H187" s="79" t="s">
        <v>329</v>
      </c>
      <c r="I187" s="72">
        <v>-1.57</v>
      </c>
      <c r="K187" t="s">
        <v>848</v>
      </c>
      <c r="L187" t="s">
        <v>48</v>
      </c>
      <c r="M187" t="s">
        <v>12</v>
      </c>
      <c r="N187">
        <v>22115</v>
      </c>
      <c r="P187" s="7">
        <v>42056</v>
      </c>
      <c r="Q187" t="s">
        <v>802</v>
      </c>
      <c r="R187" s="13">
        <v>0.36</v>
      </c>
    </row>
    <row r="188" spans="1:18" x14ac:dyDescent="0.35">
      <c r="A188" s="69">
        <v>42814</v>
      </c>
      <c r="B188" s="70" t="s">
        <v>1074</v>
      </c>
      <c r="C188" s="70" t="s">
        <v>328</v>
      </c>
      <c r="D188" s="70" t="s">
        <v>329</v>
      </c>
      <c r="E188" s="70" t="s">
        <v>329</v>
      </c>
      <c r="F188" s="71">
        <v>1.84</v>
      </c>
      <c r="G188" s="70" t="s">
        <v>329</v>
      </c>
      <c r="H188" s="79" t="s">
        <v>329</v>
      </c>
      <c r="I188" s="72">
        <v>1.84</v>
      </c>
      <c r="K188" t="s">
        <v>848</v>
      </c>
      <c r="L188" t="s">
        <v>48</v>
      </c>
      <c r="M188" t="s">
        <v>12</v>
      </c>
      <c r="N188">
        <v>22115</v>
      </c>
      <c r="P188" s="7">
        <v>42056</v>
      </c>
      <c r="Q188" t="s">
        <v>102</v>
      </c>
      <c r="R188" s="13">
        <v>-342.22</v>
      </c>
    </row>
    <row r="189" spans="1:18" x14ac:dyDescent="0.35">
      <c r="A189" s="69">
        <v>42822</v>
      </c>
      <c r="B189" s="70" t="s">
        <v>1073</v>
      </c>
      <c r="C189" s="70" t="s">
        <v>328</v>
      </c>
      <c r="D189" s="70" t="s">
        <v>329</v>
      </c>
      <c r="E189" s="70" t="s">
        <v>329</v>
      </c>
      <c r="F189" s="71">
        <v>3.19</v>
      </c>
      <c r="G189" s="70" t="s">
        <v>329</v>
      </c>
      <c r="H189" s="79" t="s">
        <v>329</v>
      </c>
      <c r="I189" s="72">
        <v>3.19</v>
      </c>
      <c r="K189" t="s">
        <v>848</v>
      </c>
      <c r="L189" t="s">
        <v>50</v>
      </c>
      <c r="M189" t="s">
        <v>12</v>
      </c>
      <c r="N189">
        <v>22115</v>
      </c>
      <c r="O189">
        <v>10.65</v>
      </c>
      <c r="P189" s="7">
        <v>42056</v>
      </c>
      <c r="Q189" t="s">
        <v>687</v>
      </c>
      <c r="R189" s="13">
        <v>338.67</v>
      </c>
    </row>
    <row r="190" spans="1:18" x14ac:dyDescent="0.35">
      <c r="A190" s="69">
        <v>42823</v>
      </c>
      <c r="B190" s="70" t="s">
        <v>1072</v>
      </c>
      <c r="C190" s="70" t="s">
        <v>328</v>
      </c>
      <c r="D190" s="70" t="s">
        <v>329</v>
      </c>
      <c r="E190" s="70" t="s">
        <v>329</v>
      </c>
      <c r="F190" s="71">
        <v>2.0099999999999998</v>
      </c>
      <c r="G190" s="70" t="s">
        <v>329</v>
      </c>
      <c r="H190" s="79" t="s">
        <v>329</v>
      </c>
      <c r="I190" s="72">
        <v>2.0099999999999998</v>
      </c>
      <c r="K190" t="s">
        <v>848</v>
      </c>
      <c r="L190" t="s">
        <v>50</v>
      </c>
      <c r="M190" t="s">
        <v>12</v>
      </c>
      <c r="N190">
        <v>22115</v>
      </c>
      <c r="P190" s="7">
        <v>42056</v>
      </c>
      <c r="Q190" t="s">
        <v>803</v>
      </c>
      <c r="R190" s="13">
        <v>0.35</v>
      </c>
    </row>
    <row r="191" spans="1:18" x14ac:dyDescent="0.35">
      <c r="A191" s="69">
        <v>42824</v>
      </c>
      <c r="B191" s="70" t="s">
        <v>1071</v>
      </c>
      <c r="C191" s="70" t="s">
        <v>328</v>
      </c>
      <c r="D191" s="70" t="s">
        <v>329</v>
      </c>
      <c r="E191" s="70" t="s">
        <v>329</v>
      </c>
      <c r="F191" s="71">
        <v>1.56</v>
      </c>
      <c r="G191" s="70" t="s">
        <v>329</v>
      </c>
      <c r="H191" s="79" t="s">
        <v>329</v>
      </c>
      <c r="I191" s="72">
        <v>1.56</v>
      </c>
      <c r="K191" t="s">
        <v>848</v>
      </c>
      <c r="L191" t="s">
        <v>50</v>
      </c>
      <c r="M191" t="s">
        <v>12</v>
      </c>
      <c r="N191">
        <v>22115</v>
      </c>
      <c r="P191" s="7">
        <v>42056</v>
      </c>
      <c r="Q191" t="s">
        <v>102</v>
      </c>
      <c r="R191" s="13">
        <v>-339.02000000000004</v>
      </c>
    </row>
    <row r="192" spans="1:18" x14ac:dyDescent="0.35">
      <c r="A192" s="69">
        <v>42828</v>
      </c>
      <c r="B192" s="70" t="s">
        <v>1069</v>
      </c>
      <c r="C192" s="70" t="s">
        <v>328</v>
      </c>
      <c r="D192" s="70" t="s">
        <v>329</v>
      </c>
      <c r="E192" s="70" t="s">
        <v>329</v>
      </c>
      <c r="F192" s="71">
        <v>2.31</v>
      </c>
      <c r="G192" s="70" t="s">
        <v>329</v>
      </c>
      <c r="H192" s="79" t="s">
        <v>329</v>
      </c>
      <c r="I192" s="72">
        <v>2.31</v>
      </c>
      <c r="K192" t="s">
        <v>848</v>
      </c>
      <c r="L192" t="s">
        <v>52</v>
      </c>
      <c r="M192" t="s">
        <v>12</v>
      </c>
      <c r="N192">
        <v>22115</v>
      </c>
      <c r="O192">
        <v>19.7</v>
      </c>
      <c r="P192" s="7">
        <v>42056</v>
      </c>
      <c r="Q192" t="s">
        <v>688</v>
      </c>
      <c r="R192" s="13">
        <v>338.84</v>
      </c>
    </row>
    <row r="193" spans="1:18" x14ac:dyDescent="0.35">
      <c r="A193" s="69">
        <v>42828</v>
      </c>
      <c r="B193" s="70" t="s">
        <v>1070</v>
      </c>
      <c r="C193" s="70" t="s">
        <v>328</v>
      </c>
      <c r="D193" s="70" t="s">
        <v>329</v>
      </c>
      <c r="E193" s="70" t="s">
        <v>329</v>
      </c>
      <c r="F193" s="71">
        <v>1</v>
      </c>
      <c r="G193" s="70" t="s">
        <v>329</v>
      </c>
      <c r="H193" s="79" t="s">
        <v>329</v>
      </c>
      <c r="I193" s="72">
        <v>1</v>
      </c>
      <c r="K193" t="s">
        <v>848</v>
      </c>
      <c r="L193" t="s">
        <v>52</v>
      </c>
      <c r="M193" t="s">
        <v>12</v>
      </c>
      <c r="N193">
        <v>22115</v>
      </c>
      <c r="P193" s="7">
        <v>42056</v>
      </c>
      <c r="Q193" t="s">
        <v>804</v>
      </c>
      <c r="R193" s="13">
        <v>0.35</v>
      </c>
    </row>
    <row r="194" spans="1:18" x14ac:dyDescent="0.35">
      <c r="A194" s="69">
        <v>42832</v>
      </c>
      <c r="B194" s="70" t="s">
        <v>1002</v>
      </c>
      <c r="C194" s="70" t="s">
        <v>345</v>
      </c>
      <c r="D194" s="70" t="s">
        <v>329</v>
      </c>
      <c r="E194" s="70" t="s">
        <v>329</v>
      </c>
      <c r="F194" s="71">
        <v>-11.91</v>
      </c>
      <c r="G194" s="70" t="s">
        <v>329</v>
      </c>
      <c r="H194" s="79" t="s">
        <v>329</v>
      </c>
      <c r="I194" s="72">
        <v>-11.91</v>
      </c>
      <c r="K194" t="s">
        <v>848</v>
      </c>
      <c r="L194" t="s">
        <v>52</v>
      </c>
      <c r="M194" t="s">
        <v>12</v>
      </c>
      <c r="N194">
        <v>22115</v>
      </c>
      <c r="P194" s="7">
        <v>42056</v>
      </c>
      <c r="Q194" t="s">
        <v>102</v>
      </c>
      <c r="R194" s="13">
        <v>-339.19</v>
      </c>
    </row>
    <row r="195" spans="1:18" x14ac:dyDescent="0.35">
      <c r="A195" s="69">
        <v>42838</v>
      </c>
      <c r="B195" s="70" t="s">
        <v>1068</v>
      </c>
      <c r="C195" s="70" t="s">
        <v>328</v>
      </c>
      <c r="D195" s="70" t="s">
        <v>329</v>
      </c>
      <c r="E195" s="70" t="s">
        <v>329</v>
      </c>
      <c r="F195" s="71">
        <v>2.58</v>
      </c>
      <c r="G195" s="70" t="s">
        <v>329</v>
      </c>
      <c r="H195" s="79" t="s">
        <v>329</v>
      </c>
      <c r="I195" s="72">
        <v>2.58</v>
      </c>
      <c r="K195" t="s">
        <v>848</v>
      </c>
      <c r="L195" t="s">
        <v>62</v>
      </c>
      <c r="M195" t="s">
        <v>12</v>
      </c>
      <c r="N195">
        <v>22115</v>
      </c>
      <c r="O195">
        <v>18.88</v>
      </c>
      <c r="P195" s="7">
        <v>42056</v>
      </c>
      <c r="Q195" t="s">
        <v>689</v>
      </c>
      <c r="R195" s="13">
        <v>342.29</v>
      </c>
    </row>
    <row r="196" spans="1:18" x14ac:dyDescent="0.35">
      <c r="A196" s="69">
        <v>42851</v>
      </c>
      <c r="B196" s="70" t="s">
        <v>1066</v>
      </c>
      <c r="C196" s="70" t="s">
        <v>328</v>
      </c>
      <c r="D196" s="70" t="s">
        <v>329</v>
      </c>
      <c r="E196" s="70" t="s">
        <v>329</v>
      </c>
      <c r="F196" s="71">
        <v>1.74</v>
      </c>
      <c r="G196" s="70" t="s">
        <v>329</v>
      </c>
      <c r="H196" s="79" t="s">
        <v>329</v>
      </c>
      <c r="I196" s="72">
        <v>1.74</v>
      </c>
      <c r="K196" t="s">
        <v>848</v>
      </c>
      <c r="L196" t="s">
        <v>62</v>
      </c>
      <c r="M196" t="s">
        <v>12</v>
      </c>
      <c r="N196">
        <v>22115</v>
      </c>
      <c r="P196" s="7">
        <v>42056</v>
      </c>
      <c r="Q196" t="s">
        <v>805</v>
      </c>
      <c r="R196" s="13">
        <v>0.36</v>
      </c>
    </row>
    <row r="197" spans="1:18" x14ac:dyDescent="0.35">
      <c r="A197" s="69">
        <v>42851</v>
      </c>
      <c r="B197" s="70" t="s">
        <v>1067</v>
      </c>
      <c r="C197" s="70" t="s">
        <v>328</v>
      </c>
      <c r="D197" s="70" t="s">
        <v>329</v>
      </c>
      <c r="E197" s="70" t="s">
        <v>329</v>
      </c>
      <c r="F197" s="71">
        <v>3.34</v>
      </c>
      <c r="G197" s="70" t="s">
        <v>329</v>
      </c>
      <c r="H197" s="79" t="s">
        <v>329</v>
      </c>
      <c r="I197" s="72">
        <v>3.34</v>
      </c>
      <c r="K197" t="s">
        <v>848</v>
      </c>
      <c r="L197" t="s">
        <v>62</v>
      </c>
      <c r="M197" t="s">
        <v>12</v>
      </c>
      <c r="N197">
        <v>22115</v>
      </c>
      <c r="P197" s="7">
        <v>42056</v>
      </c>
      <c r="Q197" t="s">
        <v>102</v>
      </c>
      <c r="R197" s="13">
        <v>-342.65000000000003</v>
      </c>
    </row>
    <row r="198" spans="1:18" x14ac:dyDescent="0.35">
      <c r="A198" s="69">
        <v>42871</v>
      </c>
      <c r="B198" s="70" t="s">
        <v>1015</v>
      </c>
      <c r="C198" s="70" t="s">
        <v>16</v>
      </c>
      <c r="D198" s="70" t="s">
        <v>329</v>
      </c>
      <c r="E198" s="70" t="s">
        <v>329</v>
      </c>
      <c r="F198" s="71">
        <v>-7.66</v>
      </c>
      <c r="G198" s="70" t="s">
        <v>329</v>
      </c>
      <c r="H198" s="79" t="s">
        <v>329</v>
      </c>
      <c r="I198" s="72">
        <v>-7.66</v>
      </c>
      <c r="K198" t="s">
        <v>246</v>
      </c>
      <c r="M198" t="s">
        <v>12</v>
      </c>
      <c r="P198" s="7">
        <v>42061</v>
      </c>
      <c r="Q198" t="s">
        <v>102</v>
      </c>
      <c r="R198" s="13">
        <v>50000</v>
      </c>
    </row>
    <row r="199" spans="1:18" x14ac:dyDescent="0.35">
      <c r="A199" s="69">
        <v>42877</v>
      </c>
      <c r="B199" s="70" t="s">
        <v>1065</v>
      </c>
      <c r="C199" s="70" t="s">
        <v>370</v>
      </c>
      <c r="D199" s="70" t="s">
        <v>329</v>
      </c>
      <c r="E199" s="70" t="s">
        <v>329</v>
      </c>
      <c r="F199" s="71">
        <v>13.14</v>
      </c>
      <c r="G199" s="70" t="s">
        <v>329</v>
      </c>
      <c r="H199" s="79" t="s">
        <v>329</v>
      </c>
      <c r="I199" s="72">
        <v>13.14</v>
      </c>
      <c r="K199" t="s">
        <v>246</v>
      </c>
      <c r="M199" t="s">
        <v>12</v>
      </c>
      <c r="P199" s="7">
        <v>42061</v>
      </c>
      <c r="Q199" t="s">
        <v>101</v>
      </c>
      <c r="R199" s="13">
        <v>-50000</v>
      </c>
    </row>
    <row r="200" spans="1:18" x14ac:dyDescent="0.35">
      <c r="A200" s="69">
        <v>42881</v>
      </c>
      <c r="B200" s="70" t="s">
        <v>1064</v>
      </c>
      <c r="C200" s="70" t="s">
        <v>328</v>
      </c>
      <c r="D200" s="70" t="s">
        <v>329</v>
      </c>
      <c r="E200" s="70" t="s">
        <v>329</v>
      </c>
      <c r="F200" s="71">
        <v>5.53</v>
      </c>
      <c r="G200" s="70" t="s">
        <v>329</v>
      </c>
      <c r="H200" s="79" t="s">
        <v>329</v>
      </c>
      <c r="I200" s="72">
        <v>5.53</v>
      </c>
      <c r="K200" t="s">
        <v>246</v>
      </c>
      <c r="M200" t="s">
        <v>12</v>
      </c>
      <c r="P200" s="7">
        <v>42062</v>
      </c>
      <c r="Q200" t="s">
        <v>102</v>
      </c>
      <c r="R200" s="13">
        <v>22812.71</v>
      </c>
    </row>
    <row r="201" spans="1:18" x14ac:dyDescent="0.35">
      <c r="A201" s="69">
        <v>42891</v>
      </c>
      <c r="B201" s="70" t="s">
        <v>1063</v>
      </c>
      <c r="C201" s="70" t="s">
        <v>328</v>
      </c>
      <c r="D201" s="70" t="s">
        <v>329</v>
      </c>
      <c r="E201" s="70" t="s">
        <v>329</v>
      </c>
      <c r="F201" s="71">
        <v>1.57</v>
      </c>
      <c r="G201" s="70" t="s">
        <v>329</v>
      </c>
      <c r="H201" s="79" t="s">
        <v>329</v>
      </c>
      <c r="I201" s="72">
        <v>1.57</v>
      </c>
      <c r="K201" t="s">
        <v>246</v>
      </c>
      <c r="M201" t="s">
        <v>12</v>
      </c>
      <c r="P201" s="7">
        <v>42062</v>
      </c>
      <c r="Q201" t="s">
        <v>101</v>
      </c>
      <c r="R201" s="13">
        <v>-22812.71</v>
      </c>
    </row>
    <row r="202" spans="1:18" x14ac:dyDescent="0.35">
      <c r="A202" s="69">
        <v>42905</v>
      </c>
      <c r="B202" s="70" t="s">
        <v>1062</v>
      </c>
      <c r="C202" s="70" t="s">
        <v>328</v>
      </c>
      <c r="D202" s="70" t="s">
        <v>329</v>
      </c>
      <c r="E202" s="70" t="s">
        <v>329</v>
      </c>
      <c r="F202" s="71">
        <v>1.84</v>
      </c>
      <c r="G202" s="70" t="s">
        <v>329</v>
      </c>
      <c r="H202" s="79" t="s">
        <v>329</v>
      </c>
      <c r="I202" s="72">
        <v>1.84</v>
      </c>
      <c r="K202" t="s">
        <v>845</v>
      </c>
      <c r="L202" t="s">
        <v>52</v>
      </c>
      <c r="M202" t="s">
        <v>12</v>
      </c>
      <c r="N202">
        <v>112414</v>
      </c>
      <c r="P202" s="7">
        <v>42062</v>
      </c>
      <c r="Q202" t="s">
        <v>102</v>
      </c>
      <c r="R202" s="13">
        <v>3.15</v>
      </c>
    </row>
    <row r="203" spans="1:18" x14ac:dyDescent="0.35">
      <c r="A203" s="69">
        <v>42906</v>
      </c>
      <c r="B203" s="70" t="s">
        <v>1061</v>
      </c>
      <c r="C203" s="70" t="s">
        <v>328</v>
      </c>
      <c r="D203" s="70" t="s">
        <v>329</v>
      </c>
      <c r="E203" s="70" t="s">
        <v>329</v>
      </c>
      <c r="F203" s="71">
        <v>3.19</v>
      </c>
      <c r="G203" s="70" t="s">
        <v>329</v>
      </c>
      <c r="H203" s="79" t="s">
        <v>329</v>
      </c>
      <c r="I203" s="72">
        <v>3.19</v>
      </c>
      <c r="K203" t="s">
        <v>845</v>
      </c>
      <c r="L203" t="s">
        <v>52</v>
      </c>
      <c r="M203" t="s">
        <v>12</v>
      </c>
      <c r="N203">
        <v>112414</v>
      </c>
      <c r="P203" s="7">
        <v>42062</v>
      </c>
      <c r="Q203" t="s">
        <v>587</v>
      </c>
      <c r="R203" s="13">
        <v>-3.15</v>
      </c>
    </row>
    <row r="204" spans="1:18" x14ac:dyDescent="0.35">
      <c r="A204" s="69">
        <v>42912</v>
      </c>
      <c r="B204" s="70" t="s">
        <v>1002</v>
      </c>
      <c r="C204" s="70" t="s">
        <v>345</v>
      </c>
      <c r="D204" s="70" t="s">
        <v>329</v>
      </c>
      <c r="E204" s="70" t="s">
        <v>329</v>
      </c>
      <c r="F204" s="71">
        <v>-25.27</v>
      </c>
      <c r="G204" s="70" t="s">
        <v>329</v>
      </c>
      <c r="H204" s="79" t="s">
        <v>329</v>
      </c>
      <c r="I204" s="72">
        <v>-25.27</v>
      </c>
      <c r="K204" t="s">
        <v>845</v>
      </c>
      <c r="L204" t="s">
        <v>32</v>
      </c>
      <c r="M204" t="s">
        <v>12</v>
      </c>
      <c r="N204">
        <v>112414</v>
      </c>
      <c r="P204" s="7">
        <v>42065</v>
      </c>
      <c r="Q204" t="s">
        <v>102</v>
      </c>
      <c r="R204" s="13">
        <v>1.66</v>
      </c>
    </row>
    <row r="205" spans="1:18" x14ac:dyDescent="0.35">
      <c r="A205" s="69">
        <v>42914</v>
      </c>
      <c r="B205" s="70" t="s">
        <v>1060</v>
      </c>
      <c r="C205" s="70" t="s">
        <v>328</v>
      </c>
      <c r="D205" s="70" t="s">
        <v>329</v>
      </c>
      <c r="E205" s="70" t="s">
        <v>329</v>
      </c>
      <c r="F205" s="71">
        <v>2.0099999999999998</v>
      </c>
      <c r="G205" s="70" t="s">
        <v>329</v>
      </c>
      <c r="H205" s="79" t="s">
        <v>329</v>
      </c>
      <c r="I205" s="72">
        <v>2.0099999999999998</v>
      </c>
      <c r="K205" t="s">
        <v>845</v>
      </c>
      <c r="L205" t="s">
        <v>32</v>
      </c>
      <c r="M205" t="s">
        <v>12</v>
      </c>
      <c r="N205">
        <v>112414</v>
      </c>
      <c r="P205" s="7">
        <v>42065</v>
      </c>
      <c r="Q205" t="s">
        <v>587</v>
      </c>
      <c r="R205" s="13">
        <v>-1.66</v>
      </c>
    </row>
    <row r="206" spans="1:18" x14ac:dyDescent="0.35">
      <c r="A206" s="69">
        <v>42915</v>
      </c>
      <c r="B206" s="70" t="s">
        <v>1059</v>
      </c>
      <c r="C206" s="70" t="s">
        <v>328</v>
      </c>
      <c r="D206" s="70" t="s">
        <v>329</v>
      </c>
      <c r="E206" s="70" t="s">
        <v>329</v>
      </c>
      <c r="F206" s="71">
        <v>1.56</v>
      </c>
      <c r="G206" s="70" t="s">
        <v>329</v>
      </c>
      <c r="H206" s="79" t="s">
        <v>329</v>
      </c>
      <c r="I206" s="72">
        <v>1.56</v>
      </c>
      <c r="K206" t="s">
        <v>845</v>
      </c>
      <c r="L206" t="s">
        <v>41</v>
      </c>
      <c r="M206" t="s">
        <v>12</v>
      </c>
      <c r="N206">
        <v>22115</v>
      </c>
      <c r="P206" s="7">
        <v>42075</v>
      </c>
      <c r="Q206" t="s">
        <v>102</v>
      </c>
      <c r="R206" s="13">
        <v>7.44</v>
      </c>
    </row>
    <row r="207" spans="1:18" x14ac:dyDescent="0.35">
      <c r="A207" s="69">
        <v>42919</v>
      </c>
      <c r="B207" s="70" t="s">
        <v>1057</v>
      </c>
      <c r="C207" s="70" t="s">
        <v>328</v>
      </c>
      <c r="D207" s="70" t="s">
        <v>329</v>
      </c>
      <c r="E207" s="70" t="s">
        <v>329</v>
      </c>
      <c r="F207" s="71">
        <v>1</v>
      </c>
      <c r="G207" s="70" t="s">
        <v>329</v>
      </c>
      <c r="H207" s="79" t="s">
        <v>329</v>
      </c>
      <c r="I207" s="72">
        <v>1</v>
      </c>
      <c r="K207" t="s">
        <v>845</v>
      </c>
      <c r="L207" t="s">
        <v>41</v>
      </c>
      <c r="M207" t="s">
        <v>12</v>
      </c>
      <c r="N207">
        <v>22115</v>
      </c>
      <c r="P207" s="7">
        <v>42075</v>
      </c>
      <c r="Q207" t="s">
        <v>587</v>
      </c>
      <c r="R207" s="13">
        <v>-7.44</v>
      </c>
    </row>
    <row r="208" spans="1:18" x14ac:dyDescent="0.35">
      <c r="A208" s="69">
        <v>42919</v>
      </c>
      <c r="B208" s="70" t="s">
        <v>1058</v>
      </c>
      <c r="C208" s="70" t="s">
        <v>328</v>
      </c>
      <c r="D208" s="70" t="s">
        <v>329</v>
      </c>
      <c r="E208" s="70" t="s">
        <v>329</v>
      </c>
      <c r="F208" s="71">
        <v>2.52</v>
      </c>
      <c r="G208" s="70" t="s">
        <v>329</v>
      </c>
      <c r="H208" s="79" t="s">
        <v>329</v>
      </c>
      <c r="I208" s="72">
        <v>2.52</v>
      </c>
      <c r="K208" t="s">
        <v>845</v>
      </c>
      <c r="L208" t="s">
        <v>36</v>
      </c>
      <c r="M208" t="s">
        <v>12</v>
      </c>
      <c r="N208">
        <v>112414</v>
      </c>
      <c r="P208" s="7">
        <v>42075</v>
      </c>
      <c r="Q208" t="s">
        <v>102</v>
      </c>
      <c r="R208" s="13">
        <v>2.75</v>
      </c>
    </row>
    <row r="209" spans="1:18" x14ac:dyDescent="0.35">
      <c r="A209" s="69">
        <v>42930</v>
      </c>
      <c r="B209" s="70" t="s">
        <v>1056</v>
      </c>
      <c r="C209" s="70" t="s">
        <v>328</v>
      </c>
      <c r="D209" s="70" t="s">
        <v>329</v>
      </c>
      <c r="E209" s="70" t="s">
        <v>329</v>
      </c>
      <c r="F209" s="71">
        <v>2.58</v>
      </c>
      <c r="G209" s="70" t="s">
        <v>329</v>
      </c>
      <c r="H209" s="79" t="s">
        <v>329</v>
      </c>
      <c r="I209" s="72">
        <v>2.58</v>
      </c>
      <c r="K209" t="s">
        <v>845</v>
      </c>
      <c r="L209" t="s">
        <v>36</v>
      </c>
      <c r="M209" t="s">
        <v>12</v>
      </c>
      <c r="N209">
        <v>112414</v>
      </c>
      <c r="P209" s="7">
        <v>42075</v>
      </c>
      <c r="Q209" t="s">
        <v>587</v>
      </c>
      <c r="R209" s="13">
        <v>-2.75</v>
      </c>
    </row>
    <row r="210" spans="1:18" x14ac:dyDescent="0.35">
      <c r="A210" s="69">
        <v>42942</v>
      </c>
      <c r="B210" s="70" t="s">
        <v>1054</v>
      </c>
      <c r="C210" s="70" t="s">
        <v>328</v>
      </c>
      <c r="D210" s="70" t="s">
        <v>329</v>
      </c>
      <c r="E210" s="70" t="s">
        <v>329</v>
      </c>
      <c r="F210" s="71">
        <v>3.34</v>
      </c>
      <c r="G210" s="70" t="s">
        <v>329</v>
      </c>
      <c r="H210" s="79" t="s">
        <v>329</v>
      </c>
      <c r="I210" s="72">
        <v>3.34</v>
      </c>
      <c r="K210" t="s">
        <v>845</v>
      </c>
      <c r="L210" t="s">
        <v>41</v>
      </c>
      <c r="M210" t="s">
        <v>12</v>
      </c>
      <c r="N210">
        <v>112414</v>
      </c>
      <c r="P210" s="7">
        <v>42075</v>
      </c>
      <c r="Q210" t="s">
        <v>102</v>
      </c>
      <c r="R210" s="13">
        <v>6.22</v>
      </c>
    </row>
    <row r="211" spans="1:18" x14ac:dyDescent="0.35">
      <c r="A211" s="69">
        <v>42942</v>
      </c>
      <c r="B211" s="70" t="s">
        <v>1055</v>
      </c>
      <c r="C211" s="70" t="s">
        <v>328</v>
      </c>
      <c r="D211" s="70" t="s">
        <v>329</v>
      </c>
      <c r="E211" s="70" t="s">
        <v>329</v>
      </c>
      <c r="F211" s="71">
        <v>1.74</v>
      </c>
      <c r="G211" s="70" t="s">
        <v>329</v>
      </c>
      <c r="H211" s="79" t="s">
        <v>329</v>
      </c>
      <c r="I211" s="72">
        <v>1.74</v>
      </c>
      <c r="K211" t="s">
        <v>845</v>
      </c>
      <c r="L211" t="s">
        <v>41</v>
      </c>
      <c r="M211" t="s">
        <v>12</v>
      </c>
      <c r="N211">
        <v>112414</v>
      </c>
      <c r="P211" s="7">
        <v>42075</v>
      </c>
      <c r="Q211" t="s">
        <v>587</v>
      </c>
      <c r="R211" s="13">
        <v>-6.22</v>
      </c>
    </row>
    <row r="212" spans="1:18" x14ac:dyDescent="0.35">
      <c r="A212" s="69">
        <v>42955</v>
      </c>
      <c r="B212" s="70" t="s">
        <v>1053</v>
      </c>
      <c r="C212" s="70" t="s">
        <v>386</v>
      </c>
      <c r="D212" s="73">
        <v>-12.53</v>
      </c>
      <c r="E212" s="72">
        <v>33.5</v>
      </c>
      <c r="F212" s="71">
        <v>419.76</v>
      </c>
      <c r="G212" s="70" t="s">
        <v>329</v>
      </c>
      <c r="H212" s="79" t="s">
        <v>329</v>
      </c>
      <c r="I212" s="72">
        <v>419.76</v>
      </c>
      <c r="K212" t="s">
        <v>845</v>
      </c>
      <c r="L212" t="s">
        <v>33</v>
      </c>
      <c r="M212" t="s">
        <v>12</v>
      </c>
      <c r="N212">
        <v>22115</v>
      </c>
      <c r="P212" s="7">
        <v>42079</v>
      </c>
      <c r="Q212" t="s">
        <v>587</v>
      </c>
      <c r="R212" s="13">
        <v>0</v>
      </c>
    </row>
    <row r="213" spans="1:18" x14ac:dyDescent="0.35">
      <c r="A213" s="69">
        <v>42968</v>
      </c>
      <c r="B213" s="70" t="s">
        <v>1052</v>
      </c>
      <c r="C213" s="70" t="s">
        <v>370</v>
      </c>
      <c r="D213" s="70" t="s">
        <v>329</v>
      </c>
      <c r="E213" s="70" t="s">
        <v>329</v>
      </c>
      <c r="F213" s="71">
        <v>3.82</v>
      </c>
      <c r="G213" s="70" t="s">
        <v>329</v>
      </c>
      <c r="H213" s="79" t="s">
        <v>329</v>
      </c>
      <c r="I213" s="72">
        <v>3.82</v>
      </c>
      <c r="K213" t="s">
        <v>845</v>
      </c>
      <c r="L213" t="s">
        <v>33</v>
      </c>
      <c r="M213" t="s">
        <v>12</v>
      </c>
      <c r="N213">
        <v>22115</v>
      </c>
      <c r="P213" s="7">
        <v>42079</v>
      </c>
      <c r="Q213" t="s">
        <v>102</v>
      </c>
      <c r="R213" s="13">
        <v>0</v>
      </c>
    </row>
    <row r="214" spans="1:18" x14ac:dyDescent="0.35">
      <c r="A214" s="69">
        <v>42972</v>
      </c>
      <c r="B214" s="70" t="s">
        <v>1051</v>
      </c>
      <c r="C214" s="70" t="s">
        <v>328</v>
      </c>
      <c r="D214" s="70" t="s">
        <v>329</v>
      </c>
      <c r="E214" s="70" t="s">
        <v>329</v>
      </c>
      <c r="F214" s="71">
        <v>5.53</v>
      </c>
      <c r="G214" s="70" t="s">
        <v>329</v>
      </c>
      <c r="H214" s="79" t="s">
        <v>329</v>
      </c>
      <c r="I214" s="72">
        <v>5.53</v>
      </c>
      <c r="K214" t="s">
        <v>845</v>
      </c>
      <c r="L214" t="s">
        <v>33</v>
      </c>
      <c r="M214" t="s">
        <v>12</v>
      </c>
      <c r="N214">
        <v>112414</v>
      </c>
      <c r="P214" s="7">
        <v>42079</v>
      </c>
      <c r="Q214" t="s">
        <v>102</v>
      </c>
      <c r="R214" s="13">
        <v>1.48</v>
      </c>
    </row>
    <row r="215" spans="1:18" x14ac:dyDescent="0.35">
      <c r="A215" s="69">
        <v>42983</v>
      </c>
      <c r="B215" s="70" t="s">
        <v>1050</v>
      </c>
      <c r="C215" s="70" t="s">
        <v>328</v>
      </c>
      <c r="D215" s="70" t="s">
        <v>329</v>
      </c>
      <c r="E215" s="70" t="s">
        <v>329</v>
      </c>
      <c r="F215" s="71">
        <v>1.57</v>
      </c>
      <c r="G215" s="70" t="s">
        <v>329</v>
      </c>
      <c r="H215" s="79" t="s">
        <v>329</v>
      </c>
      <c r="I215" s="72">
        <v>1.57</v>
      </c>
      <c r="K215" t="s">
        <v>845</v>
      </c>
      <c r="L215" t="s">
        <v>33</v>
      </c>
      <c r="M215" t="s">
        <v>12</v>
      </c>
      <c r="N215">
        <v>112414</v>
      </c>
      <c r="P215" s="7">
        <v>42079</v>
      </c>
      <c r="Q215" t="s">
        <v>587</v>
      </c>
      <c r="R215" s="13">
        <v>-1.48</v>
      </c>
    </row>
    <row r="216" spans="1:18" x14ac:dyDescent="0.35">
      <c r="A216" s="69">
        <v>42996</v>
      </c>
      <c r="B216" s="70" t="s">
        <v>1049</v>
      </c>
      <c r="C216" s="70" t="s">
        <v>328</v>
      </c>
      <c r="D216" s="70" t="s">
        <v>329</v>
      </c>
      <c r="E216" s="70" t="s">
        <v>329</v>
      </c>
      <c r="F216" s="71">
        <v>1.84</v>
      </c>
      <c r="G216" s="70" t="s">
        <v>329</v>
      </c>
      <c r="H216" s="79" t="s">
        <v>329</v>
      </c>
      <c r="I216" s="72">
        <v>1.84</v>
      </c>
      <c r="K216" t="s">
        <v>837</v>
      </c>
      <c r="L216" t="s">
        <v>37</v>
      </c>
      <c r="M216" t="s">
        <v>12</v>
      </c>
      <c r="N216">
        <v>22115</v>
      </c>
      <c r="P216" s="7">
        <v>42087</v>
      </c>
      <c r="Q216" t="s">
        <v>836</v>
      </c>
      <c r="R216" s="13">
        <v>0.02</v>
      </c>
    </row>
    <row r="217" spans="1:18" x14ac:dyDescent="0.35">
      <c r="A217" s="69">
        <v>42998</v>
      </c>
      <c r="B217" s="70" t="s">
        <v>1048</v>
      </c>
      <c r="C217" s="70" t="s">
        <v>328</v>
      </c>
      <c r="D217" s="70" t="s">
        <v>329</v>
      </c>
      <c r="E217" s="70" t="s">
        <v>329</v>
      </c>
      <c r="F217" s="71">
        <v>2.0099999999999998</v>
      </c>
      <c r="G217" s="70" t="s">
        <v>329</v>
      </c>
      <c r="H217" s="79" t="s">
        <v>329</v>
      </c>
      <c r="I217" s="72">
        <v>2.0099999999999998</v>
      </c>
      <c r="K217" t="s">
        <v>837</v>
      </c>
      <c r="L217" t="s">
        <v>37</v>
      </c>
      <c r="M217" t="s">
        <v>12</v>
      </c>
      <c r="N217">
        <v>22115</v>
      </c>
      <c r="P217" s="7">
        <v>42087</v>
      </c>
      <c r="Q217" t="s">
        <v>102</v>
      </c>
      <c r="R217" s="13">
        <v>-0.02</v>
      </c>
    </row>
    <row r="218" spans="1:18" x14ac:dyDescent="0.35">
      <c r="A218" s="69">
        <v>42999</v>
      </c>
      <c r="B218" s="70" t="s">
        <v>1047</v>
      </c>
      <c r="C218" s="70" t="s">
        <v>328</v>
      </c>
      <c r="D218" s="70" t="s">
        <v>329</v>
      </c>
      <c r="E218" s="70" t="s">
        <v>329</v>
      </c>
      <c r="F218" s="71">
        <v>3.19</v>
      </c>
      <c r="G218" s="70" t="s">
        <v>329</v>
      </c>
      <c r="H218" s="79" t="s">
        <v>329</v>
      </c>
      <c r="I218" s="72">
        <v>3.19</v>
      </c>
      <c r="K218" t="s">
        <v>837</v>
      </c>
      <c r="L218" t="s">
        <v>37</v>
      </c>
      <c r="M218" t="s">
        <v>12</v>
      </c>
      <c r="N218">
        <v>112414</v>
      </c>
      <c r="P218" s="7">
        <v>42087</v>
      </c>
      <c r="Q218" t="s">
        <v>836</v>
      </c>
      <c r="R218" s="13">
        <v>0.02</v>
      </c>
    </row>
    <row r="219" spans="1:18" x14ac:dyDescent="0.35">
      <c r="A219" s="69">
        <v>43006</v>
      </c>
      <c r="B219" s="70" t="s">
        <v>1046</v>
      </c>
      <c r="C219" s="70" t="s">
        <v>328</v>
      </c>
      <c r="D219" s="70" t="s">
        <v>329</v>
      </c>
      <c r="E219" s="70" t="s">
        <v>329</v>
      </c>
      <c r="F219" s="71">
        <v>1.56</v>
      </c>
      <c r="G219" s="70" t="s">
        <v>329</v>
      </c>
      <c r="H219" s="79" t="s">
        <v>329</v>
      </c>
      <c r="I219" s="72">
        <v>1.56</v>
      </c>
      <c r="K219" t="s">
        <v>837</v>
      </c>
      <c r="L219" t="s">
        <v>37</v>
      </c>
      <c r="M219" t="s">
        <v>12</v>
      </c>
      <c r="N219">
        <v>112414</v>
      </c>
      <c r="P219" s="7">
        <v>42087</v>
      </c>
      <c r="Q219" t="s">
        <v>102</v>
      </c>
      <c r="R219" s="13">
        <v>-0.02</v>
      </c>
    </row>
    <row r="220" spans="1:18" x14ac:dyDescent="0.35">
      <c r="A220" s="69">
        <v>43007</v>
      </c>
      <c r="B220" s="70" t="s">
        <v>1045</v>
      </c>
      <c r="C220" s="70" t="s">
        <v>386</v>
      </c>
      <c r="D220" s="73">
        <v>0</v>
      </c>
      <c r="E220" s="70" t="s">
        <v>329</v>
      </c>
      <c r="F220" s="71">
        <v>38.47</v>
      </c>
      <c r="G220" s="70" t="s">
        <v>329</v>
      </c>
      <c r="H220" s="79" t="s">
        <v>329</v>
      </c>
      <c r="I220" s="72">
        <v>38.47</v>
      </c>
      <c r="K220" t="s">
        <v>838</v>
      </c>
      <c r="L220" t="s">
        <v>40</v>
      </c>
      <c r="M220" t="s">
        <v>12</v>
      </c>
      <c r="N220">
        <v>22115</v>
      </c>
      <c r="P220" s="7">
        <v>42087</v>
      </c>
      <c r="Q220" t="s">
        <v>852</v>
      </c>
      <c r="R220" s="13">
        <v>7.05</v>
      </c>
    </row>
    <row r="221" spans="1:18" x14ac:dyDescent="0.35">
      <c r="A221" s="69">
        <v>43010</v>
      </c>
      <c r="B221" s="70" t="s">
        <v>1043</v>
      </c>
      <c r="C221" s="70" t="s">
        <v>328</v>
      </c>
      <c r="D221" s="70" t="s">
        <v>329</v>
      </c>
      <c r="E221" s="70" t="s">
        <v>329</v>
      </c>
      <c r="F221" s="71">
        <v>1</v>
      </c>
      <c r="G221" s="70" t="s">
        <v>329</v>
      </c>
      <c r="H221" s="79" t="s">
        <v>329</v>
      </c>
      <c r="I221" s="72">
        <v>1</v>
      </c>
      <c r="K221" t="s">
        <v>838</v>
      </c>
      <c r="L221" t="s">
        <v>40</v>
      </c>
      <c r="M221" t="s">
        <v>12</v>
      </c>
      <c r="N221">
        <v>22115</v>
      </c>
      <c r="P221" s="7">
        <v>42087</v>
      </c>
      <c r="Q221" t="s">
        <v>102</v>
      </c>
      <c r="R221" s="13">
        <v>-7.05</v>
      </c>
    </row>
    <row r="222" spans="1:18" x14ac:dyDescent="0.35">
      <c r="A222" s="69">
        <v>43010</v>
      </c>
      <c r="B222" s="70" t="s">
        <v>1044</v>
      </c>
      <c r="C222" s="70" t="s">
        <v>328</v>
      </c>
      <c r="D222" s="70" t="s">
        <v>329</v>
      </c>
      <c r="E222" s="70" t="s">
        <v>329</v>
      </c>
      <c r="F222" s="71">
        <v>2.52</v>
      </c>
      <c r="G222" s="70" t="s">
        <v>329</v>
      </c>
      <c r="H222" s="79" t="s">
        <v>329</v>
      </c>
      <c r="I222" s="72">
        <v>2.52</v>
      </c>
      <c r="K222" t="s">
        <v>838</v>
      </c>
      <c r="L222" t="s">
        <v>40</v>
      </c>
      <c r="M222" t="s">
        <v>12</v>
      </c>
      <c r="N222">
        <v>112414</v>
      </c>
      <c r="P222" s="7">
        <v>42087</v>
      </c>
      <c r="Q222" t="s">
        <v>853</v>
      </c>
      <c r="R222" s="13">
        <v>6.39</v>
      </c>
    </row>
    <row r="223" spans="1:18" x14ac:dyDescent="0.35">
      <c r="A223" s="69">
        <v>43021</v>
      </c>
      <c r="B223" s="70" t="s">
        <v>1002</v>
      </c>
      <c r="C223" s="70" t="s">
        <v>345</v>
      </c>
      <c r="D223" s="70" t="s">
        <v>329</v>
      </c>
      <c r="E223" s="70" t="s">
        <v>329</v>
      </c>
      <c r="F223" s="71">
        <v>-496.02</v>
      </c>
      <c r="G223" s="70" t="s">
        <v>329</v>
      </c>
      <c r="H223" s="79" t="s">
        <v>329</v>
      </c>
      <c r="I223" s="72">
        <v>-496.02</v>
      </c>
      <c r="K223" t="s">
        <v>838</v>
      </c>
      <c r="L223" t="s">
        <v>40</v>
      </c>
      <c r="M223" t="s">
        <v>12</v>
      </c>
      <c r="N223">
        <v>112414</v>
      </c>
      <c r="P223" s="7">
        <v>42087</v>
      </c>
      <c r="Q223" t="s">
        <v>102</v>
      </c>
      <c r="R223" s="13">
        <v>-6.39</v>
      </c>
    </row>
    <row r="224" spans="1:18" x14ac:dyDescent="0.35">
      <c r="A224" s="69">
        <v>43021</v>
      </c>
      <c r="B224" s="70" t="s">
        <v>1042</v>
      </c>
      <c r="C224" s="70" t="s">
        <v>328</v>
      </c>
      <c r="D224" s="70" t="s">
        <v>329</v>
      </c>
      <c r="E224" s="70" t="s">
        <v>329</v>
      </c>
      <c r="F224" s="71">
        <v>2.58</v>
      </c>
      <c r="G224" s="70" t="s">
        <v>329</v>
      </c>
      <c r="H224" s="79" t="s">
        <v>329</v>
      </c>
      <c r="I224" s="72">
        <v>2.58</v>
      </c>
      <c r="K224" t="s">
        <v>845</v>
      </c>
      <c r="L224" t="s">
        <v>34</v>
      </c>
      <c r="M224" t="s">
        <v>12</v>
      </c>
      <c r="N224">
        <v>22115</v>
      </c>
      <c r="P224" s="7">
        <v>42087</v>
      </c>
      <c r="Q224" t="s">
        <v>102</v>
      </c>
      <c r="R224" s="13">
        <v>3.3000000000000003</v>
      </c>
    </row>
    <row r="225" spans="1:18" x14ac:dyDescent="0.35">
      <c r="A225" s="69">
        <v>43024</v>
      </c>
      <c r="B225" s="70" t="s">
        <v>1011</v>
      </c>
      <c r="C225" s="70" t="s">
        <v>345</v>
      </c>
      <c r="D225" s="70" t="s">
        <v>329</v>
      </c>
      <c r="E225" s="70" t="s">
        <v>329</v>
      </c>
      <c r="F225" s="71">
        <v>2.58</v>
      </c>
      <c r="G225" s="70" t="s">
        <v>329</v>
      </c>
      <c r="H225" s="79" t="s">
        <v>329</v>
      </c>
      <c r="I225" s="72">
        <v>2.58</v>
      </c>
      <c r="K225" t="s">
        <v>845</v>
      </c>
      <c r="L225" t="s">
        <v>34</v>
      </c>
      <c r="M225" t="s">
        <v>12</v>
      </c>
      <c r="N225">
        <v>22115</v>
      </c>
      <c r="P225" s="7">
        <v>42087</v>
      </c>
      <c r="Q225" t="s">
        <v>587</v>
      </c>
      <c r="R225" s="13">
        <v>-3.3000000000000003</v>
      </c>
    </row>
    <row r="226" spans="1:18" x14ac:dyDescent="0.35">
      <c r="A226" s="69">
        <v>43033</v>
      </c>
      <c r="B226" s="70" t="s">
        <v>1040</v>
      </c>
      <c r="C226" s="70" t="s">
        <v>328</v>
      </c>
      <c r="D226" s="70" t="s">
        <v>329</v>
      </c>
      <c r="E226" s="70" t="s">
        <v>329</v>
      </c>
      <c r="F226" s="71">
        <v>3.34</v>
      </c>
      <c r="G226" s="70" t="s">
        <v>329</v>
      </c>
      <c r="H226" s="79" t="s">
        <v>329</v>
      </c>
      <c r="I226" s="72">
        <v>3.34</v>
      </c>
      <c r="K226" t="s">
        <v>845</v>
      </c>
      <c r="L226" t="s">
        <v>37</v>
      </c>
      <c r="M226" t="s">
        <v>12</v>
      </c>
      <c r="N226">
        <v>22115</v>
      </c>
      <c r="P226" s="7">
        <v>42087</v>
      </c>
      <c r="Q226" t="s">
        <v>102</v>
      </c>
      <c r="R226" s="13">
        <v>19.779999999999998</v>
      </c>
    </row>
    <row r="227" spans="1:18" x14ac:dyDescent="0.35">
      <c r="A227" s="69">
        <v>43033</v>
      </c>
      <c r="B227" s="70" t="s">
        <v>1041</v>
      </c>
      <c r="C227" s="70" t="s">
        <v>328</v>
      </c>
      <c r="D227" s="70" t="s">
        <v>329</v>
      </c>
      <c r="E227" s="70" t="s">
        <v>329</v>
      </c>
      <c r="F227" s="71">
        <v>2.0299999999999998</v>
      </c>
      <c r="G227" s="70" t="s">
        <v>329</v>
      </c>
      <c r="H227" s="79" t="s">
        <v>329</v>
      </c>
      <c r="I227" s="72">
        <v>2.0299999999999998</v>
      </c>
      <c r="K227" t="s">
        <v>845</v>
      </c>
      <c r="L227" t="s">
        <v>37</v>
      </c>
      <c r="M227" t="s">
        <v>12</v>
      </c>
      <c r="N227">
        <v>22115</v>
      </c>
      <c r="P227" s="7">
        <v>42087</v>
      </c>
      <c r="Q227" t="s">
        <v>587</v>
      </c>
      <c r="R227" s="13">
        <v>-19.779999999999998</v>
      </c>
    </row>
    <row r="228" spans="1:18" x14ac:dyDescent="0.35">
      <c r="A228" s="69">
        <v>43034</v>
      </c>
      <c r="B228" s="70" t="s">
        <v>1002</v>
      </c>
      <c r="C228" s="70" t="s">
        <v>345</v>
      </c>
      <c r="D228" s="70" t="s">
        <v>329</v>
      </c>
      <c r="E228" s="70" t="s">
        <v>329</v>
      </c>
      <c r="F228" s="71">
        <v>-5.16</v>
      </c>
      <c r="G228" s="70" t="s">
        <v>329</v>
      </c>
      <c r="H228" s="79" t="s">
        <v>329</v>
      </c>
      <c r="I228" s="72">
        <v>-5.16</v>
      </c>
      <c r="K228" t="s">
        <v>845</v>
      </c>
      <c r="L228" t="s">
        <v>61</v>
      </c>
      <c r="M228" t="s">
        <v>12</v>
      </c>
      <c r="N228">
        <v>22115</v>
      </c>
      <c r="P228" s="7">
        <v>42087</v>
      </c>
      <c r="Q228" t="s">
        <v>102</v>
      </c>
      <c r="R228" s="13">
        <v>1.7</v>
      </c>
    </row>
    <row r="229" spans="1:18" x14ac:dyDescent="0.35">
      <c r="A229" s="69">
        <v>43039</v>
      </c>
      <c r="B229" s="70" t="s">
        <v>1039</v>
      </c>
      <c r="C229" s="70" t="s">
        <v>328</v>
      </c>
      <c r="D229" s="70" t="s">
        <v>329</v>
      </c>
      <c r="E229" s="70" t="s">
        <v>329</v>
      </c>
      <c r="F229" s="71">
        <v>9.48</v>
      </c>
      <c r="G229" s="70" t="s">
        <v>329</v>
      </c>
      <c r="H229" s="79" t="s">
        <v>329</v>
      </c>
      <c r="I229" s="72">
        <v>9.48</v>
      </c>
      <c r="K229" t="s">
        <v>845</v>
      </c>
      <c r="L229" t="s">
        <v>61</v>
      </c>
      <c r="M229" t="s">
        <v>12</v>
      </c>
      <c r="N229">
        <v>22115</v>
      </c>
      <c r="P229" s="7">
        <v>42087</v>
      </c>
      <c r="Q229" t="s">
        <v>587</v>
      </c>
      <c r="R229" s="13">
        <v>-1.7</v>
      </c>
    </row>
    <row r="230" spans="1:18" x14ac:dyDescent="0.35">
      <c r="A230" s="69">
        <v>43046</v>
      </c>
      <c r="B230" s="70" t="s">
        <v>1011</v>
      </c>
      <c r="C230" s="70" t="s">
        <v>345</v>
      </c>
      <c r="D230" s="70" t="s">
        <v>329</v>
      </c>
      <c r="E230" s="70" t="s">
        <v>329</v>
      </c>
      <c r="F230" s="71">
        <v>2000</v>
      </c>
      <c r="G230" s="70" t="s">
        <v>329</v>
      </c>
      <c r="H230" s="79" t="s">
        <v>329</v>
      </c>
      <c r="I230" s="72">
        <v>2000</v>
      </c>
      <c r="K230" t="s">
        <v>845</v>
      </c>
      <c r="L230" t="s">
        <v>34</v>
      </c>
      <c r="M230" t="s">
        <v>12</v>
      </c>
      <c r="N230">
        <v>112414</v>
      </c>
      <c r="P230" s="7">
        <v>42087</v>
      </c>
      <c r="Q230" t="s">
        <v>102</v>
      </c>
      <c r="R230" s="13">
        <v>3.1</v>
      </c>
    </row>
    <row r="231" spans="1:18" x14ac:dyDescent="0.35">
      <c r="A231" s="69">
        <v>43055</v>
      </c>
      <c r="B231" s="70" t="s">
        <v>1037</v>
      </c>
      <c r="C231" s="70" t="s">
        <v>1038</v>
      </c>
      <c r="D231" s="70" t="s">
        <v>329</v>
      </c>
      <c r="E231" s="70" t="s">
        <v>329</v>
      </c>
      <c r="F231" s="71">
        <v>7.66</v>
      </c>
      <c r="G231" s="70" t="s">
        <v>329</v>
      </c>
      <c r="H231" s="79" t="s">
        <v>329</v>
      </c>
      <c r="I231" s="72">
        <v>7.66</v>
      </c>
      <c r="K231" t="s">
        <v>845</v>
      </c>
      <c r="L231" t="s">
        <v>34</v>
      </c>
      <c r="M231" t="s">
        <v>12</v>
      </c>
      <c r="N231">
        <v>112414</v>
      </c>
      <c r="P231" s="7">
        <v>42087</v>
      </c>
      <c r="Q231" t="s">
        <v>587</v>
      </c>
      <c r="R231" s="13">
        <v>-3.1</v>
      </c>
    </row>
    <row r="232" spans="1:18" x14ac:dyDescent="0.35">
      <c r="A232" s="69">
        <v>43059</v>
      </c>
      <c r="B232" s="70" t="s">
        <v>1036</v>
      </c>
      <c r="C232" s="70" t="s">
        <v>370</v>
      </c>
      <c r="D232" s="70" t="s">
        <v>329</v>
      </c>
      <c r="E232" s="70" t="s">
        <v>329</v>
      </c>
      <c r="F232" s="71">
        <v>15.29</v>
      </c>
      <c r="G232" s="70" t="s">
        <v>329</v>
      </c>
      <c r="H232" s="79" t="s">
        <v>329</v>
      </c>
      <c r="I232" s="72">
        <v>15.29</v>
      </c>
      <c r="K232" t="s">
        <v>845</v>
      </c>
      <c r="L232" t="s">
        <v>37</v>
      </c>
      <c r="M232" t="s">
        <v>12</v>
      </c>
      <c r="N232">
        <v>112414</v>
      </c>
      <c r="P232" s="7">
        <v>42087</v>
      </c>
      <c r="Q232" t="s">
        <v>102</v>
      </c>
      <c r="R232" s="13">
        <v>18.84</v>
      </c>
    </row>
    <row r="233" spans="1:18" x14ac:dyDescent="0.35">
      <c r="A233" s="69">
        <v>43063</v>
      </c>
      <c r="B233" s="70" t="s">
        <v>1035</v>
      </c>
      <c r="C233" s="70" t="s">
        <v>328</v>
      </c>
      <c r="D233" s="70" t="s">
        <v>329</v>
      </c>
      <c r="E233" s="70" t="s">
        <v>329</v>
      </c>
      <c r="F233" s="71">
        <v>5.53</v>
      </c>
      <c r="G233" s="70" t="s">
        <v>329</v>
      </c>
      <c r="H233" s="79" t="s">
        <v>329</v>
      </c>
      <c r="I233" s="72">
        <v>5.53</v>
      </c>
      <c r="K233" t="s">
        <v>845</v>
      </c>
      <c r="L233" t="s">
        <v>37</v>
      </c>
      <c r="M233" t="s">
        <v>12</v>
      </c>
      <c r="N233">
        <v>112414</v>
      </c>
      <c r="P233" s="7">
        <v>42087</v>
      </c>
      <c r="Q233" t="s">
        <v>587</v>
      </c>
      <c r="R233" s="13">
        <v>-18.84</v>
      </c>
    </row>
    <row r="234" spans="1:18" x14ac:dyDescent="0.35">
      <c r="A234" s="69">
        <v>43070</v>
      </c>
      <c r="B234" s="70" t="s">
        <v>1028</v>
      </c>
      <c r="C234" s="70" t="s">
        <v>386</v>
      </c>
      <c r="D234" s="73">
        <v>-7</v>
      </c>
      <c r="E234" s="70" t="s">
        <v>329</v>
      </c>
      <c r="F234" s="67"/>
      <c r="G234" s="70" t="s">
        <v>329</v>
      </c>
      <c r="H234" s="79" t="s">
        <v>329</v>
      </c>
      <c r="I234" s="70" t="s">
        <v>329</v>
      </c>
      <c r="K234" t="s">
        <v>845</v>
      </c>
      <c r="L234" t="s">
        <v>61</v>
      </c>
      <c r="M234" t="s">
        <v>12</v>
      </c>
      <c r="N234">
        <v>112414</v>
      </c>
      <c r="P234" s="7">
        <v>42087</v>
      </c>
      <c r="Q234" t="s">
        <v>587</v>
      </c>
      <c r="R234" s="13">
        <v>0</v>
      </c>
    </row>
    <row r="235" spans="1:18" x14ac:dyDescent="0.35">
      <c r="A235" s="69">
        <v>43070</v>
      </c>
      <c r="B235" s="70" t="s">
        <v>1029</v>
      </c>
      <c r="C235" s="70" t="s">
        <v>386</v>
      </c>
      <c r="D235" s="73">
        <v>-8</v>
      </c>
      <c r="E235" s="70" t="s">
        <v>329</v>
      </c>
      <c r="F235" s="67"/>
      <c r="G235" s="70" t="s">
        <v>329</v>
      </c>
      <c r="H235" s="79" t="s">
        <v>329</v>
      </c>
      <c r="I235" s="70" t="s">
        <v>329</v>
      </c>
      <c r="K235" t="s">
        <v>845</v>
      </c>
      <c r="L235" t="s">
        <v>61</v>
      </c>
      <c r="M235" t="s">
        <v>12</v>
      </c>
      <c r="N235">
        <v>112414</v>
      </c>
      <c r="P235" s="7">
        <v>42087</v>
      </c>
      <c r="Q235" t="s">
        <v>102</v>
      </c>
      <c r="R235" s="13">
        <v>0</v>
      </c>
    </row>
    <row r="236" spans="1:18" x14ac:dyDescent="0.35">
      <c r="A236" s="69">
        <v>43070</v>
      </c>
      <c r="B236" s="70" t="s">
        <v>1030</v>
      </c>
      <c r="C236" s="70" t="s">
        <v>386</v>
      </c>
      <c r="D236" s="73">
        <v>-23</v>
      </c>
      <c r="E236" s="70" t="s">
        <v>329</v>
      </c>
      <c r="F236" s="67"/>
      <c r="G236" s="70" t="s">
        <v>329</v>
      </c>
      <c r="H236" s="79" t="s">
        <v>329</v>
      </c>
      <c r="I236" s="70" t="s">
        <v>329</v>
      </c>
      <c r="K236" t="s">
        <v>845</v>
      </c>
      <c r="L236" t="s">
        <v>40</v>
      </c>
      <c r="M236" t="s">
        <v>12</v>
      </c>
      <c r="N236">
        <v>22115</v>
      </c>
      <c r="P236" s="7">
        <v>42090</v>
      </c>
      <c r="Q236" t="s">
        <v>102</v>
      </c>
      <c r="R236" s="13">
        <v>29.58</v>
      </c>
    </row>
    <row r="237" spans="1:18" x14ac:dyDescent="0.35">
      <c r="A237" s="69">
        <v>43070</v>
      </c>
      <c r="B237" s="70" t="s">
        <v>1031</v>
      </c>
      <c r="C237" s="70" t="s">
        <v>386</v>
      </c>
      <c r="D237" s="73">
        <v>-8</v>
      </c>
      <c r="E237" s="70" t="s">
        <v>329</v>
      </c>
      <c r="F237" s="67"/>
      <c r="G237" s="70" t="s">
        <v>329</v>
      </c>
      <c r="H237" s="79" t="s">
        <v>329</v>
      </c>
      <c r="I237" s="70" t="s">
        <v>329</v>
      </c>
      <c r="K237" t="s">
        <v>845</v>
      </c>
      <c r="L237" t="s">
        <v>40</v>
      </c>
      <c r="M237" t="s">
        <v>12</v>
      </c>
      <c r="N237">
        <v>22115</v>
      </c>
      <c r="P237" s="7">
        <v>42090</v>
      </c>
      <c r="Q237" t="s">
        <v>587</v>
      </c>
      <c r="R237" s="13">
        <v>-29.58</v>
      </c>
    </row>
    <row r="238" spans="1:18" x14ac:dyDescent="0.35">
      <c r="A238" s="69">
        <v>43070</v>
      </c>
      <c r="B238" s="70" t="s">
        <v>1032</v>
      </c>
      <c r="C238" s="70" t="s">
        <v>386</v>
      </c>
      <c r="D238" s="73">
        <v>-15</v>
      </c>
      <c r="E238" s="70" t="s">
        <v>329</v>
      </c>
      <c r="F238" s="67"/>
      <c r="G238" s="70" t="s">
        <v>329</v>
      </c>
      <c r="H238" s="79" t="s">
        <v>329</v>
      </c>
      <c r="I238" s="70" t="s">
        <v>329</v>
      </c>
      <c r="K238" t="s">
        <v>845</v>
      </c>
      <c r="L238" t="s">
        <v>40</v>
      </c>
      <c r="M238" t="s">
        <v>12</v>
      </c>
      <c r="N238">
        <v>112414</v>
      </c>
      <c r="P238" s="7">
        <v>42090</v>
      </c>
      <c r="Q238" t="s">
        <v>102</v>
      </c>
      <c r="R238" s="13">
        <v>26.78</v>
      </c>
    </row>
    <row r="239" spans="1:18" x14ac:dyDescent="0.35">
      <c r="A239" s="69">
        <v>43070</v>
      </c>
      <c r="B239" s="70" t="s">
        <v>1033</v>
      </c>
      <c r="C239" s="70" t="s">
        <v>386</v>
      </c>
      <c r="D239" s="73">
        <v>-6</v>
      </c>
      <c r="E239" s="70" t="s">
        <v>329</v>
      </c>
      <c r="F239" s="67"/>
      <c r="G239" s="70" t="s">
        <v>329</v>
      </c>
      <c r="H239" s="79" t="s">
        <v>329</v>
      </c>
      <c r="I239" s="70" t="s">
        <v>329</v>
      </c>
      <c r="K239" t="s">
        <v>845</v>
      </c>
      <c r="L239" t="s">
        <v>40</v>
      </c>
      <c r="M239" t="s">
        <v>12</v>
      </c>
      <c r="N239">
        <v>112414</v>
      </c>
      <c r="P239" s="7">
        <v>42090</v>
      </c>
      <c r="Q239" t="s">
        <v>587</v>
      </c>
      <c r="R239" s="13">
        <v>-26.78</v>
      </c>
    </row>
    <row r="240" spans="1:18" x14ac:dyDescent="0.35">
      <c r="A240" s="69">
        <v>43070</v>
      </c>
      <c r="B240" s="70" t="s">
        <v>1034</v>
      </c>
      <c r="C240" s="70" t="s">
        <v>386</v>
      </c>
      <c r="D240" s="73">
        <v>-7</v>
      </c>
      <c r="E240" s="70" t="s">
        <v>329</v>
      </c>
      <c r="F240" s="67"/>
      <c r="G240" s="70" t="s">
        <v>329</v>
      </c>
      <c r="H240" s="79" t="s">
        <v>329</v>
      </c>
      <c r="I240" s="70" t="s">
        <v>329</v>
      </c>
      <c r="K240" t="s">
        <v>845</v>
      </c>
      <c r="L240" t="s">
        <v>29</v>
      </c>
      <c r="M240" t="s">
        <v>12</v>
      </c>
      <c r="N240">
        <v>22115</v>
      </c>
      <c r="P240" s="7">
        <v>42093</v>
      </c>
      <c r="Q240" t="s">
        <v>587</v>
      </c>
      <c r="R240" s="13">
        <v>0</v>
      </c>
    </row>
    <row r="241" spans="1:18" x14ac:dyDescent="0.35">
      <c r="A241" s="69">
        <v>43073</v>
      </c>
      <c r="B241" s="70" t="s">
        <v>1027</v>
      </c>
      <c r="C241" s="70" t="s">
        <v>328</v>
      </c>
      <c r="D241" s="70" t="s">
        <v>329</v>
      </c>
      <c r="E241" s="70" t="s">
        <v>329</v>
      </c>
      <c r="F241" s="71">
        <v>1.57</v>
      </c>
      <c r="G241" s="70" t="s">
        <v>329</v>
      </c>
      <c r="H241" s="79" t="s">
        <v>329</v>
      </c>
      <c r="I241" s="72">
        <v>1.57</v>
      </c>
      <c r="K241" t="s">
        <v>845</v>
      </c>
      <c r="L241" t="s">
        <v>29</v>
      </c>
      <c r="M241" t="s">
        <v>12</v>
      </c>
      <c r="N241">
        <v>22115</v>
      </c>
      <c r="P241" s="7">
        <v>42093</v>
      </c>
      <c r="Q241" t="s">
        <v>102</v>
      </c>
      <c r="R241" s="13">
        <v>0</v>
      </c>
    </row>
    <row r="242" spans="1:18" x14ac:dyDescent="0.35">
      <c r="A242" s="69">
        <v>43074</v>
      </c>
      <c r="B242" s="70" t="s">
        <v>1026</v>
      </c>
      <c r="C242" s="70" t="s">
        <v>328</v>
      </c>
      <c r="D242" s="70" t="s">
        <v>329</v>
      </c>
      <c r="E242" s="70" t="s">
        <v>329</v>
      </c>
      <c r="F242" s="71">
        <v>1.06</v>
      </c>
      <c r="G242" s="70" t="s">
        <v>329</v>
      </c>
      <c r="H242" s="79" t="s">
        <v>329</v>
      </c>
      <c r="I242" s="72">
        <v>1.06</v>
      </c>
      <c r="K242" t="s">
        <v>845</v>
      </c>
      <c r="L242" t="s">
        <v>46</v>
      </c>
      <c r="M242" t="s">
        <v>12</v>
      </c>
      <c r="N242">
        <v>22115</v>
      </c>
      <c r="P242" s="7">
        <v>42093</v>
      </c>
      <c r="Q242" t="s">
        <v>102</v>
      </c>
      <c r="R242" s="13">
        <v>2.2599999999999998</v>
      </c>
    </row>
    <row r="243" spans="1:18" x14ac:dyDescent="0.35">
      <c r="A243" s="69">
        <v>43081</v>
      </c>
      <c r="B243" s="70" t="s">
        <v>1025</v>
      </c>
      <c r="C243" s="70" t="s">
        <v>328</v>
      </c>
      <c r="D243" s="70" t="s">
        <v>329</v>
      </c>
      <c r="E243" s="70" t="s">
        <v>329</v>
      </c>
      <c r="F243" s="71">
        <v>3.19</v>
      </c>
      <c r="G243" s="70" t="s">
        <v>329</v>
      </c>
      <c r="H243" s="79" t="s">
        <v>329</v>
      </c>
      <c r="I243" s="72">
        <v>3.19</v>
      </c>
      <c r="K243" t="s">
        <v>845</v>
      </c>
      <c r="L243" t="s">
        <v>46</v>
      </c>
      <c r="M243" t="s">
        <v>12</v>
      </c>
      <c r="N243">
        <v>22115</v>
      </c>
      <c r="P243" s="7">
        <v>42093</v>
      </c>
      <c r="Q243" t="s">
        <v>587</v>
      </c>
      <c r="R243" s="13">
        <v>-2.2599999999999998</v>
      </c>
    </row>
    <row r="244" spans="1:18" x14ac:dyDescent="0.35">
      <c r="A244" s="69">
        <v>43087</v>
      </c>
      <c r="B244" s="70" t="s">
        <v>1024</v>
      </c>
      <c r="C244" s="70" t="s">
        <v>328</v>
      </c>
      <c r="D244" s="70" t="s">
        <v>329</v>
      </c>
      <c r="E244" s="70" t="s">
        <v>329</v>
      </c>
      <c r="F244" s="71">
        <v>0.09</v>
      </c>
      <c r="G244" s="70" t="s">
        <v>329</v>
      </c>
      <c r="H244" s="79" t="s">
        <v>329</v>
      </c>
      <c r="I244" s="72">
        <v>0.09</v>
      </c>
      <c r="K244" t="s">
        <v>845</v>
      </c>
      <c r="L244" t="s">
        <v>29</v>
      </c>
      <c r="M244" t="s">
        <v>12</v>
      </c>
      <c r="N244">
        <v>112414</v>
      </c>
      <c r="P244" s="7">
        <v>42093</v>
      </c>
      <c r="Q244" t="s">
        <v>102</v>
      </c>
      <c r="R244" s="13">
        <v>2.94</v>
      </c>
    </row>
    <row r="245" spans="1:18" x14ac:dyDescent="0.35">
      <c r="A245" s="69">
        <v>43097</v>
      </c>
      <c r="B245" s="70" t="s">
        <v>1022</v>
      </c>
      <c r="C245" s="70" t="s">
        <v>328</v>
      </c>
      <c r="D245" s="70" t="s">
        <v>329</v>
      </c>
      <c r="E245" s="70" t="s">
        <v>329</v>
      </c>
      <c r="F245" s="71">
        <v>1.56</v>
      </c>
      <c r="G245" s="70" t="s">
        <v>329</v>
      </c>
      <c r="H245" s="79" t="s">
        <v>329</v>
      </c>
      <c r="I245" s="72">
        <v>1.56</v>
      </c>
      <c r="K245" t="s">
        <v>845</v>
      </c>
      <c r="L245" t="s">
        <v>29</v>
      </c>
      <c r="M245" t="s">
        <v>12</v>
      </c>
      <c r="N245">
        <v>112414</v>
      </c>
      <c r="P245" s="7">
        <v>42093</v>
      </c>
      <c r="Q245" t="s">
        <v>587</v>
      </c>
      <c r="R245" s="13">
        <v>-2.94</v>
      </c>
    </row>
    <row r="246" spans="1:18" x14ac:dyDescent="0.35">
      <c r="A246" s="69">
        <v>43097</v>
      </c>
      <c r="B246" s="70" t="s">
        <v>1023</v>
      </c>
      <c r="C246" s="70" t="s">
        <v>328</v>
      </c>
      <c r="D246" s="70" t="s">
        <v>329</v>
      </c>
      <c r="E246" s="70" t="s">
        <v>329</v>
      </c>
      <c r="F246" s="71">
        <v>2.0099999999999998</v>
      </c>
      <c r="G246" s="70" t="s">
        <v>329</v>
      </c>
      <c r="H246" s="79" t="s">
        <v>329</v>
      </c>
      <c r="I246" s="72">
        <v>2.0099999999999998</v>
      </c>
      <c r="K246" t="s">
        <v>845</v>
      </c>
      <c r="L246" t="s">
        <v>46</v>
      </c>
      <c r="M246" t="s">
        <v>12</v>
      </c>
      <c r="N246">
        <v>112414</v>
      </c>
      <c r="P246" s="7">
        <v>42093</v>
      </c>
      <c r="Q246" t="s">
        <v>102</v>
      </c>
      <c r="R246" s="13">
        <v>2.5</v>
      </c>
    </row>
    <row r="247" spans="1:18" x14ac:dyDescent="0.35">
      <c r="A247" s="69">
        <v>43102</v>
      </c>
      <c r="B247" s="70" t="s">
        <v>1020</v>
      </c>
      <c r="C247" s="70" t="s">
        <v>328</v>
      </c>
      <c r="D247" s="70" t="s">
        <v>329</v>
      </c>
      <c r="E247" s="70" t="s">
        <v>329</v>
      </c>
      <c r="F247" s="71">
        <v>1</v>
      </c>
      <c r="G247" s="70" t="s">
        <v>329</v>
      </c>
      <c r="H247" s="79" t="s">
        <v>329</v>
      </c>
      <c r="I247" s="72">
        <v>1</v>
      </c>
      <c r="K247" t="s">
        <v>845</v>
      </c>
      <c r="L247" t="s">
        <v>46</v>
      </c>
      <c r="M247" t="s">
        <v>12</v>
      </c>
      <c r="N247">
        <v>112414</v>
      </c>
      <c r="P247" s="7">
        <v>42093</v>
      </c>
      <c r="Q247" t="s">
        <v>587</v>
      </c>
      <c r="R247" s="13">
        <v>-2.5</v>
      </c>
    </row>
    <row r="248" spans="1:18" x14ac:dyDescent="0.35">
      <c r="A248" s="69">
        <v>43102</v>
      </c>
      <c r="B248" s="70" t="s">
        <v>1021</v>
      </c>
      <c r="C248" s="70" t="s">
        <v>328</v>
      </c>
      <c r="D248" s="70" t="s">
        <v>329</v>
      </c>
      <c r="E248" s="70" t="s">
        <v>329</v>
      </c>
      <c r="F248" s="71">
        <v>2.52</v>
      </c>
      <c r="G248" s="70" t="s">
        <v>329</v>
      </c>
      <c r="H248" s="79" t="s">
        <v>329</v>
      </c>
      <c r="I248" s="72">
        <v>2.52</v>
      </c>
      <c r="K248" t="s">
        <v>845</v>
      </c>
      <c r="L248" t="s">
        <v>51</v>
      </c>
      <c r="M248" t="s">
        <v>12</v>
      </c>
      <c r="N248">
        <v>22115</v>
      </c>
      <c r="P248" s="7">
        <v>42095</v>
      </c>
      <c r="Q248" t="s">
        <v>587</v>
      </c>
      <c r="R248" s="13">
        <v>0</v>
      </c>
    </row>
    <row r="249" spans="1:18" x14ac:dyDescent="0.35">
      <c r="A249" s="69">
        <v>43104</v>
      </c>
      <c r="B249" s="70" t="s">
        <v>1019</v>
      </c>
      <c r="C249" s="70" t="s">
        <v>328</v>
      </c>
      <c r="D249" s="70" t="s">
        <v>329</v>
      </c>
      <c r="E249" s="70" t="s">
        <v>329</v>
      </c>
      <c r="F249" s="71">
        <v>1.5</v>
      </c>
      <c r="G249" s="70" t="s">
        <v>329</v>
      </c>
      <c r="H249" s="79" t="s">
        <v>329</v>
      </c>
      <c r="I249" s="72">
        <v>1.5</v>
      </c>
      <c r="K249" t="s">
        <v>845</v>
      </c>
      <c r="L249" t="s">
        <v>51</v>
      </c>
      <c r="M249" t="s">
        <v>12</v>
      </c>
      <c r="N249">
        <v>22115</v>
      </c>
      <c r="P249" s="7">
        <v>42095</v>
      </c>
      <c r="Q249" t="s">
        <v>102</v>
      </c>
      <c r="R249" s="13">
        <v>0</v>
      </c>
    </row>
    <row r="250" spans="1:18" x14ac:dyDescent="0.35">
      <c r="A250" s="69">
        <v>43118</v>
      </c>
      <c r="B250" s="70" t="s">
        <v>1018</v>
      </c>
      <c r="C250" s="70" t="s">
        <v>328</v>
      </c>
      <c r="D250" s="70" t="s">
        <v>329</v>
      </c>
      <c r="E250" s="70" t="s">
        <v>329</v>
      </c>
      <c r="F250" s="71">
        <v>0.12</v>
      </c>
      <c r="G250" s="70" t="s">
        <v>329</v>
      </c>
      <c r="H250" s="79" t="s">
        <v>329</v>
      </c>
      <c r="I250" s="72">
        <v>0.12</v>
      </c>
      <c r="K250" t="s">
        <v>845</v>
      </c>
      <c r="L250" t="s">
        <v>51</v>
      </c>
      <c r="M250" t="s">
        <v>12</v>
      </c>
      <c r="N250">
        <v>112414</v>
      </c>
      <c r="P250" s="7">
        <v>42095</v>
      </c>
      <c r="Q250" t="s">
        <v>102</v>
      </c>
      <c r="R250" s="13">
        <v>1.45</v>
      </c>
    </row>
    <row r="251" spans="1:18" x14ac:dyDescent="0.35">
      <c r="A251" s="69">
        <v>43124</v>
      </c>
      <c r="B251" s="70" t="s">
        <v>1016</v>
      </c>
      <c r="C251" s="70" t="s">
        <v>328</v>
      </c>
      <c r="D251" s="70" t="s">
        <v>329</v>
      </c>
      <c r="E251" s="70" t="s">
        <v>329</v>
      </c>
      <c r="F251" s="71">
        <v>2.0299999999999998</v>
      </c>
      <c r="G251" s="70" t="s">
        <v>329</v>
      </c>
      <c r="H251" s="79" t="s">
        <v>329</v>
      </c>
      <c r="I251" s="72">
        <v>2.0299999999999998</v>
      </c>
      <c r="K251" t="s">
        <v>845</v>
      </c>
      <c r="L251" t="s">
        <v>51</v>
      </c>
      <c r="M251" t="s">
        <v>12</v>
      </c>
      <c r="N251">
        <v>112414</v>
      </c>
      <c r="P251" s="7">
        <v>42095</v>
      </c>
      <c r="Q251" t="s">
        <v>587</v>
      </c>
      <c r="R251" s="13">
        <v>-1.45</v>
      </c>
    </row>
    <row r="252" spans="1:18" x14ac:dyDescent="0.35">
      <c r="A252" s="69">
        <v>43124</v>
      </c>
      <c r="B252" s="70" t="s">
        <v>1017</v>
      </c>
      <c r="C252" s="70" t="s">
        <v>328</v>
      </c>
      <c r="D252" s="70" t="s">
        <v>329</v>
      </c>
      <c r="E252" s="70" t="s">
        <v>329</v>
      </c>
      <c r="F252" s="71">
        <v>3.34</v>
      </c>
      <c r="G252" s="70" t="s">
        <v>329</v>
      </c>
      <c r="H252" s="79" t="s">
        <v>329</v>
      </c>
      <c r="I252" s="72">
        <v>3.34</v>
      </c>
      <c r="K252" t="s">
        <v>845</v>
      </c>
      <c r="L252" t="s">
        <v>56</v>
      </c>
      <c r="M252" t="s">
        <v>12</v>
      </c>
      <c r="N252">
        <v>22115</v>
      </c>
      <c r="P252" s="7">
        <v>42096</v>
      </c>
      <c r="Q252" t="s">
        <v>102</v>
      </c>
      <c r="R252" s="13">
        <v>1.21</v>
      </c>
    </row>
    <row r="253" spans="1:18" x14ac:dyDescent="0.35">
      <c r="A253" s="69">
        <v>43147</v>
      </c>
      <c r="B253" s="70" t="s">
        <v>1015</v>
      </c>
      <c r="C253" s="70" t="s">
        <v>16</v>
      </c>
      <c r="D253" s="70" t="s">
        <v>329</v>
      </c>
      <c r="E253" s="70" t="s">
        <v>329</v>
      </c>
      <c r="F253" s="71">
        <v>-10</v>
      </c>
      <c r="G253" s="70" t="s">
        <v>329</v>
      </c>
      <c r="H253" s="79" t="s">
        <v>329</v>
      </c>
      <c r="I253" s="72">
        <v>-10</v>
      </c>
      <c r="K253" t="s">
        <v>845</v>
      </c>
      <c r="L253" t="s">
        <v>56</v>
      </c>
      <c r="M253" t="s">
        <v>12</v>
      </c>
      <c r="N253">
        <v>22115</v>
      </c>
      <c r="P253" s="7">
        <v>42096</v>
      </c>
      <c r="Q253" t="s">
        <v>587</v>
      </c>
      <c r="R253" s="13">
        <v>-1.21</v>
      </c>
    </row>
    <row r="254" spans="1:18" x14ac:dyDescent="0.35">
      <c r="A254" s="69">
        <v>43151</v>
      </c>
      <c r="B254" s="70" t="s">
        <v>1014</v>
      </c>
      <c r="C254" s="70" t="s">
        <v>370</v>
      </c>
      <c r="D254" s="70" t="s">
        <v>329</v>
      </c>
      <c r="E254" s="70" t="s">
        <v>329</v>
      </c>
      <c r="F254" s="71">
        <v>1.05</v>
      </c>
      <c r="G254" s="70" t="s">
        <v>329</v>
      </c>
      <c r="H254" s="79" t="s">
        <v>329</v>
      </c>
      <c r="I254" s="72">
        <v>1.05</v>
      </c>
      <c r="K254" t="s">
        <v>845</v>
      </c>
      <c r="L254" t="s">
        <v>56</v>
      </c>
      <c r="M254" t="s">
        <v>12</v>
      </c>
      <c r="N254">
        <v>112414</v>
      </c>
      <c r="P254" s="7">
        <v>42096</v>
      </c>
      <c r="Q254" t="s">
        <v>587</v>
      </c>
      <c r="R254" s="13">
        <v>0</v>
      </c>
    </row>
    <row r="255" spans="1:18" x14ac:dyDescent="0.35">
      <c r="A255" s="69">
        <v>43154</v>
      </c>
      <c r="B255" s="70" t="s">
        <v>1013</v>
      </c>
      <c r="C255" s="70" t="s">
        <v>328</v>
      </c>
      <c r="D255" s="70" t="s">
        <v>329</v>
      </c>
      <c r="E255" s="70" t="s">
        <v>329</v>
      </c>
      <c r="F255" s="71">
        <v>0.14000000000000001</v>
      </c>
      <c r="G255" s="70" t="s">
        <v>329</v>
      </c>
      <c r="H255" s="79" t="s">
        <v>329</v>
      </c>
      <c r="I255" s="72">
        <v>0.14000000000000001</v>
      </c>
      <c r="K255" t="s">
        <v>845</v>
      </c>
      <c r="L255" t="s">
        <v>56</v>
      </c>
      <c r="M255" t="s">
        <v>12</v>
      </c>
      <c r="N255">
        <v>112414</v>
      </c>
      <c r="P255" s="7">
        <v>42096</v>
      </c>
      <c r="Q255" t="s">
        <v>102</v>
      </c>
      <c r="R255" s="13">
        <v>0</v>
      </c>
    </row>
    <row r="256" spans="1:18" x14ac:dyDescent="0.35">
      <c r="A256" s="69">
        <v>43164</v>
      </c>
      <c r="B256" s="70" t="s">
        <v>1011</v>
      </c>
      <c r="C256" s="70" t="s">
        <v>345</v>
      </c>
      <c r="D256" s="70" t="s">
        <v>329</v>
      </c>
      <c r="E256" s="70" t="s">
        <v>329</v>
      </c>
      <c r="F256" s="71">
        <v>3000</v>
      </c>
      <c r="G256" s="70" t="s">
        <v>329</v>
      </c>
      <c r="H256" s="79" t="s">
        <v>329</v>
      </c>
      <c r="I256" s="72">
        <v>3000</v>
      </c>
      <c r="K256" t="s">
        <v>317</v>
      </c>
      <c r="M256" t="s">
        <v>12</v>
      </c>
      <c r="P256" s="7">
        <v>42115</v>
      </c>
      <c r="Q256" t="s">
        <v>101</v>
      </c>
      <c r="R256" s="13">
        <v>19837.79</v>
      </c>
    </row>
    <row r="257" spans="1:18" x14ac:dyDescent="0.35">
      <c r="A257" s="69">
        <v>43164</v>
      </c>
      <c r="B257" s="70" t="s">
        <v>1012</v>
      </c>
      <c r="C257" s="70" t="s">
        <v>328</v>
      </c>
      <c r="D257" s="70" t="s">
        <v>329</v>
      </c>
      <c r="E257" s="70" t="s">
        <v>329</v>
      </c>
      <c r="F257" s="71">
        <v>1.57</v>
      </c>
      <c r="G257" s="70" t="s">
        <v>329</v>
      </c>
      <c r="H257" s="79" t="s">
        <v>329</v>
      </c>
      <c r="I257" s="72">
        <v>1.57</v>
      </c>
      <c r="K257" t="s">
        <v>317</v>
      </c>
      <c r="M257" t="s">
        <v>12</v>
      </c>
      <c r="P257" s="7">
        <v>42115</v>
      </c>
      <c r="Q257" t="s">
        <v>101</v>
      </c>
      <c r="R257" s="13">
        <v>7986.94</v>
      </c>
    </row>
    <row r="258" spans="1:18" x14ac:dyDescent="0.35">
      <c r="A258" s="69">
        <v>43175.2809375</v>
      </c>
      <c r="B258" s="70" t="s">
        <v>1010</v>
      </c>
      <c r="C258" s="70" t="s">
        <v>400</v>
      </c>
      <c r="D258" s="70" t="s">
        <v>329</v>
      </c>
      <c r="E258" s="70" t="s">
        <v>329</v>
      </c>
      <c r="F258" s="71">
        <v>5141.0600000000004</v>
      </c>
      <c r="G258" s="72">
        <v>9.9499999999999993</v>
      </c>
      <c r="H258" s="80">
        <v>0</v>
      </c>
      <c r="I258" s="72">
        <v>5151.3100000000004</v>
      </c>
      <c r="K258" t="s">
        <v>317</v>
      </c>
      <c r="M258" t="s">
        <v>12</v>
      </c>
      <c r="P258" s="7">
        <v>42115</v>
      </c>
      <c r="Q258" t="s">
        <v>102</v>
      </c>
      <c r="R258" s="13">
        <v>-7986.94</v>
      </c>
    </row>
    <row r="259" spans="1:18" x14ac:dyDescent="0.35">
      <c r="A259" s="69">
        <v>43178</v>
      </c>
      <c r="B259" s="70" t="s">
        <v>1009</v>
      </c>
      <c r="C259" s="70" t="s">
        <v>328</v>
      </c>
      <c r="D259" s="70" t="s">
        <v>329</v>
      </c>
      <c r="E259" s="70" t="s">
        <v>329</v>
      </c>
      <c r="F259" s="71">
        <v>0.09</v>
      </c>
      <c r="G259" s="70" t="s">
        <v>329</v>
      </c>
      <c r="H259" s="79" t="s">
        <v>329</v>
      </c>
      <c r="I259" s="72">
        <v>0.09</v>
      </c>
      <c r="K259" t="s">
        <v>317</v>
      </c>
      <c r="M259" t="s">
        <v>12</v>
      </c>
      <c r="P259" s="7">
        <v>42115</v>
      </c>
      <c r="Q259" t="s">
        <v>102</v>
      </c>
      <c r="R259" s="13">
        <v>-19837.79</v>
      </c>
    </row>
    <row r="260" spans="1:18" x14ac:dyDescent="0.35">
      <c r="A260" s="69">
        <v>43179</v>
      </c>
      <c r="B260" s="70" t="s">
        <v>1008</v>
      </c>
      <c r="C260" s="70" t="s">
        <v>328</v>
      </c>
      <c r="D260" s="70" t="s">
        <v>329</v>
      </c>
      <c r="E260" s="70" t="s">
        <v>329</v>
      </c>
      <c r="F260" s="71">
        <v>3.19</v>
      </c>
      <c r="G260" s="70" t="s">
        <v>329</v>
      </c>
      <c r="H260" s="79" t="s">
        <v>329</v>
      </c>
      <c r="I260" s="72">
        <v>3.19</v>
      </c>
      <c r="K260" t="s">
        <v>845</v>
      </c>
      <c r="L260" t="s">
        <v>30</v>
      </c>
      <c r="M260" t="s">
        <v>12</v>
      </c>
      <c r="N260">
        <v>22115</v>
      </c>
      <c r="P260" s="7">
        <v>42116</v>
      </c>
      <c r="Q260" t="s">
        <v>587</v>
      </c>
      <c r="R260" s="13">
        <v>0</v>
      </c>
    </row>
    <row r="261" spans="1:18" x14ac:dyDescent="0.35">
      <c r="A261" s="69">
        <v>43181</v>
      </c>
      <c r="B261" s="70" t="s">
        <v>1002</v>
      </c>
      <c r="C261" s="70" t="s">
        <v>345</v>
      </c>
      <c r="D261" s="70" t="s">
        <v>329</v>
      </c>
      <c r="E261" s="70" t="s">
        <v>329</v>
      </c>
      <c r="F261" s="71">
        <v>-10200.42</v>
      </c>
      <c r="G261" s="70" t="s">
        <v>329</v>
      </c>
      <c r="H261" s="79" t="s">
        <v>329</v>
      </c>
      <c r="I261" s="72">
        <v>-10200.42</v>
      </c>
      <c r="K261" t="s">
        <v>845</v>
      </c>
      <c r="L261" t="s">
        <v>30</v>
      </c>
      <c r="M261" t="s">
        <v>12</v>
      </c>
      <c r="N261">
        <v>22115</v>
      </c>
      <c r="P261" s="7">
        <v>42116</v>
      </c>
      <c r="Q261" t="s">
        <v>102</v>
      </c>
      <c r="R261" s="13">
        <v>0</v>
      </c>
    </row>
    <row r="262" spans="1:18" x14ac:dyDescent="0.35">
      <c r="A262" s="69">
        <v>43187</v>
      </c>
      <c r="B262" s="70" t="s">
        <v>1007</v>
      </c>
      <c r="C262" s="70" t="s">
        <v>328</v>
      </c>
      <c r="D262" s="70" t="s">
        <v>329</v>
      </c>
      <c r="E262" s="70" t="s">
        <v>329</v>
      </c>
      <c r="F262" s="71">
        <v>1.06</v>
      </c>
      <c r="G262" s="70" t="s">
        <v>329</v>
      </c>
      <c r="H262" s="79" t="s">
        <v>329</v>
      </c>
      <c r="I262" s="72">
        <v>1.06</v>
      </c>
      <c r="K262" t="s">
        <v>845</v>
      </c>
      <c r="L262" t="s">
        <v>30</v>
      </c>
      <c r="M262" t="s">
        <v>12</v>
      </c>
      <c r="N262">
        <v>112414</v>
      </c>
      <c r="P262" s="7">
        <v>42116</v>
      </c>
      <c r="Q262" t="s">
        <v>102</v>
      </c>
      <c r="R262" s="13">
        <v>2.5299999999999998</v>
      </c>
    </row>
    <row r="263" spans="1:18" x14ac:dyDescent="0.35">
      <c r="A263" s="69">
        <v>43188</v>
      </c>
      <c r="B263" s="70" t="s">
        <v>1006</v>
      </c>
      <c r="C263" s="70" t="s">
        <v>328</v>
      </c>
      <c r="D263" s="70" t="s">
        <v>329</v>
      </c>
      <c r="E263" s="70" t="s">
        <v>329</v>
      </c>
      <c r="F263" s="71">
        <v>1.71</v>
      </c>
      <c r="G263" s="70" t="s">
        <v>329</v>
      </c>
      <c r="H263" s="79" t="s">
        <v>329</v>
      </c>
      <c r="I263" s="72">
        <v>1.71</v>
      </c>
      <c r="K263" t="s">
        <v>845</v>
      </c>
      <c r="L263" t="s">
        <v>30</v>
      </c>
      <c r="M263" t="s">
        <v>12</v>
      </c>
      <c r="N263">
        <v>112414</v>
      </c>
      <c r="P263" s="7">
        <v>42116</v>
      </c>
      <c r="Q263" t="s">
        <v>587</v>
      </c>
      <c r="R263" s="13">
        <v>-2.5299999999999998</v>
      </c>
    </row>
    <row r="264" spans="1:18" x14ac:dyDescent="0.35">
      <c r="A264" s="69">
        <v>43192</v>
      </c>
      <c r="B264" s="70" t="s">
        <v>1005</v>
      </c>
      <c r="C264" s="70" t="s">
        <v>328</v>
      </c>
      <c r="D264" s="70" t="s">
        <v>329</v>
      </c>
      <c r="E264" s="70" t="s">
        <v>329</v>
      </c>
      <c r="F264" s="71">
        <v>2.52</v>
      </c>
      <c r="G264" s="70" t="s">
        <v>329</v>
      </c>
      <c r="H264" s="79" t="s">
        <v>329</v>
      </c>
      <c r="I264" s="72">
        <v>2.52</v>
      </c>
      <c r="K264" t="s">
        <v>317</v>
      </c>
      <c r="M264" t="s">
        <v>12</v>
      </c>
      <c r="P264" s="7">
        <v>42122</v>
      </c>
      <c r="Q264" t="s">
        <v>101</v>
      </c>
      <c r="R264" s="13">
        <v>45589.97</v>
      </c>
    </row>
    <row r="265" spans="1:18" x14ac:dyDescent="0.35">
      <c r="A265" s="69">
        <v>43193</v>
      </c>
      <c r="B265" s="70" t="s">
        <v>1004</v>
      </c>
      <c r="C265" s="70" t="s">
        <v>328</v>
      </c>
      <c r="D265" s="70" t="s">
        <v>329</v>
      </c>
      <c r="E265" s="70" t="s">
        <v>329</v>
      </c>
      <c r="F265" s="71">
        <v>1</v>
      </c>
      <c r="G265" s="70" t="s">
        <v>329</v>
      </c>
      <c r="H265" s="79" t="s">
        <v>329</v>
      </c>
      <c r="I265" s="72">
        <v>1</v>
      </c>
      <c r="K265" t="s">
        <v>317</v>
      </c>
      <c r="M265" t="s">
        <v>12</v>
      </c>
      <c r="P265" s="7">
        <v>42122</v>
      </c>
      <c r="Q265" t="s">
        <v>102</v>
      </c>
      <c r="R265" s="13">
        <v>-45589.97</v>
      </c>
    </row>
    <row r="266" spans="1:18" x14ac:dyDescent="0.35">
      <c r="A266" s="69">
        <v>43203</v>
      </c>
      <c r="B266" s="70" t="s">
        <v>1002</v>
      </c>
      <c r="C266" s="70" t="s">
        <v>345</v>
      </c>
      <c r="D266" s="70" t="s">
        <v>329</v>
      </c>
      <c r="E266" s="70" t="s">
        <v>329</v>
      </c>
      <c r="F266" s="71">
        <v>-6.29</v>
      </c>
      <c r="G266" s="70" t="s">
        <v>329</v>
      </c>
      <c r="H266" s="79" t="s">
        <v>329</v>
      </c>
      <c r="I266" s="72">
        <v>-6.29</v>
      </c>
      <c r="K266" t="s">
        <v>845</v>
      </c>
      <c r="L266" t="s">
        <v>35</v>
      </c>
      <c r="M266" t="s">
        <v>12</v>
      </c>
      <c r="N266">
        <v>22115</v>
      </c>
      <c r="P266" s="7">
        <v>42123</v>
      </c>
      <c r="Q266" t="s">
        <v>102</v>
      </c>
      <c r="R266" s="13">
        <v>1.26</v>
      </c>
    </row>
    <row r="267" spans="1:18" x14ac:dyDescent="0.35">
      <c r="A267" s="69">
        <v>43203</v>
      </c>
      <c r="B267" s="70" t="s">
        <v>1003</v>
      </c>
      <c r="C267" s="70" t="s">
        <v>328</v>
      </c>
      <c r="D267" s="70" t="s">
        <v>329</v>
      </c>
      <c r="E267" s="70" t="s">
        <v>329</v>
      </c>
      <c r="F267" s="71">
        <v>0.12</v>
      </c>
      <c r="G267" s="70" t="s">
        <v>329</v>
      </c>
      <c r="H267" s="79" t="s">
        <v>329</v>
      </c>
      <c r="I267" s="72">
        <v>0.12</v>
      </c>
      <c r="K267" t="s">
        <v>845</v>
      </c>
      <c r="L267" t="s">
        <v>35</v>
      </c>
      <c r="M267" t="s">
        <v>12</v>
      </c>
      <c r="N267">
        <v>22115</v>
      </c>
      <c r="P267" s="7">
        <v>42123</v>
      </c>
      <c r="Q267" t="s">
        <v>587</v>
      </c>
      <c r="R267" s="13">
        <v>-1.26</v>
      </c>
    </row>
    <row r="268" spans="1:18" x14ac:dyDescent="0.35">
      <c r="A268" s="69">
        <v>43245</v>
      </c>
      <c r="B268" s="70" t="s">
        <v>1002</v>
      </c>
      <c r="C268" s="70" t="s">
        <v>345</v>
      </c>
      <c r="D268" s="70" t="s">
        <v>329</v>
      </c>
      <c r="E268" s="70" t="s">
        <v>329</v>
      </c>
      <c r="F268" s="71">
        <v>-0.12</v>
      </c>
      <c r="G268" s="70" t="s">
        <v>329</v>
      </c>
      <c r="H268" s="79" t="s">
        <v>329</v>
      </c>
      <c r="I268" s="72">
        <v>-0.12</v>
      </c>
      <c r="K268" t="s">
        <v>845</v>
      </c>
      <c r="L268" t="s">
        <v>35</v>
      </c>
      <c r="M268" t="s">
        <v>12</v>
      </c>
      <c r="N268">
        <v>112414</v>
      </c>
      <c r="P268" s="7">
        <v>42123</v>
      </c>
      <c r="Q268" t="s">
        <v>102</v>
      </c>
      <c r="R268" s="13">
        <v>1.3</v>
      </c>
    </row>
    <row r="269" spans="1:18" x14ac:dyDescent="0.35">
      <c r="K269" t="s">
        <v>845</v>
      </c>
      <c r="L269" t="s">
        <v>35</v>
      </c>
      <c r="M269" t="s">
        <v>12</v>
      </c>
      <c r="N269">
        <v>112414</v>
      </c>
      <c r="P269" s="7">
        <v>42123</v>
      </c>
      <c r="Q269" t="s">
        <v>587</v>
      </c>
      <c r="R269" s="13">
        <v>-1.3</v>
      </c>
    </row>
    <row r="270" spans="1:18" x14ac:dyDescent="0.35">
      <c r="K270" t="s">
        <v>845</v>
      </c>
      <c r="L270" t="s">
        <v>52</v>
      </c>
      <c r="M270" t="s">
        <v>12</v>
      </c>
      <c r="N270">
        <v>22115</v>
      </c>
      <c r="P270" s="7">
        <v>42144</v>
      </c>
      <c r="Q270" t="s">
        <v>102</v>
      </c>
      <c r="R270" s="13">
        <v>3.35</v>
      </c>
    </row>
    <row r="271" spans="1:18" x14ac:dyDescent="0.35">
      <c r="K271" t="s">
        <v>845</v>
      </c>
      <c r="L271" t="s">
        <v>52</v>
      </c>
      <c r="M271" t="s">
        <v>12</v>
      </c>
      <c r="N271">
        <v>22115</v>
      </c>
      <c r="P271" s="7">
        <v>42144</v>
      </c>
      <c r="Q271" t="s">
        <v>587</v>
      </c>
      <c r="R271" s="13">
        <v>-3.35</v>
      </c>
    </row>
    <row r="272" spans="1:18" x14ac:dyDescent="0.35">
      <c r="K272" t="s">
        <v>845</v>
      </c>
      <c r="L272" t="s">
        <v>52</v>
      </c>
      <c r="M272" t="s">
        <v>12</v>
      </c>
      <c r="N272">
        <v>112414</v>
      </c>
      <c r="P272" s="7">
        <v>42144</v>
      </c>
      <c r="Q272" t="s">
        <v>102</v>
      </c>
      <c r="R272" s="13">
        <v>3.15</v>
      </c>
    </row>
    <row r="273" spans="11:18" x14ac:dyDescent="0.35">
      <c r="K273" t="s">
        <v>845</v>
      </c>
      <c r="L273" t="s">
        <v>52</v>
      </c>
      <c r="M273" t="s">
        <v>12</v>
      </c>
      <c r="N273">
        <v>112414</v>
      </c>
      <c r="P273" s="7">
        <v>42144</v>
      </c>
      <c r="Q273" t="s">
        <v>587</v>
      </c>
      <c r="R273" s="13">
        <v>-3.15</v>
      </c>
    </row>
    <row r="274" spans="11:18" x14ac:dyDescent="0.35">
      <c r="K274" t="s">
        <v>845</v>
      </c>
      <c r="L274" t="s">
        <v>42</v>
      </c>
      <c r="M274" t="s">
        <v>12</v>
      </c>
      <c r="N274">
        <v>22115</v>
      </c>
      <c r="P274" s="7">
        <v>42146</v>
      </c>
      <c r="Q274" t="s">
        <v>102</v>
      </c>
      <c r="R274" s="13">
        <v>3.99</v>
      </c>
    </row>
    <row r="275" spans="11:18" x14ac:dyDescent="0.35">
      <c r="K275" t="s">
        <v>845</v>
      </c>
      <c r="L275" t="s">
        <v>42</v>
      </c>
      <c r="M275" t="s">
        <v>12</v>
      </c>
      <c r="N275">
        <v>22115</v>
      </c>
      <c r="P275" s="7">
        <v>42146</v>
      </c>
      <c r="Q275" t="s">
        <v>587</v>
      </c>
      <c r="R275" s="13">
        <v>-3.99</v>
      </c>
    </row>
    <row r="276" spans="11:18" x14ac:dyDescent="0.35">
      <c r="K276" t="s">
        <v>845</v>
      </c>
      <c r="L276" t="s">
        <v>42</v>
      </c>
      <c r="M276" t="s">
        <v>12</v>
      </c>
      <c r="N276">
        <v>112414</v>
      </c>
      <c r="P276" s="7">
        <v>42146</v>
      </c>
      <c r="Q276" t="s">
        <v>102</v>
      </c>
      <c r="R276" s="13">
        <v>4.32</v>
      </c>
    </row>
    <row r="277" spans="11:18" x14ac:dyDescent="0.35">
      <c r="K277" t="s">
        <v>845</v>
      </c>
      <c r="L277" t="s">
        <v>42</v>
      </c>
      <c r="M277" t="s">
        <v>12</v>
      </c>
      <c r="N277">
        <v>112414</v>
      </c>
      <c r="P277" s="7">
        <v>42146</v>
      </c>
      <c r="Q277" t="s">
        <v>587</v>
      </c>
      <c r="R277" s="13">
        <v>-4.32</v>
      </c>
    </row>
    <row r="278" spans="11:18" x14ac:dyDescent="0.35">
      <c r="K278" t="s">
        <v>246</v>
      </c>
      <c r="M278" t="s">
        <v>12</v>
      </c>
      <c r="P278" s="7">
        <v>42150</v>
      </c>
      <c r="Q278" t="s">
        <v>102</v>
      </c>
      <c r="R278" s="13">
        <v>10000</v>
      </c>
    </row>
    <row r="279" spans="11:18" x14ac:dyDescent="0.35">
      <c r="K279" t="s">
        <v>246</v>
      </c>
      <c r="M279" t="s">
        <v>12</v>
      </c>
      <c r="P279" s="7">
        <v>42150</v>
      </c>
      <c r="Q279" t="s">
        <v>101</v>
      </c>
      <c r="R279" s="13">
        <v>-10000</v>
      </c>
    </row>
    <row r="280" spans="11:18" x14ac:dyDescent="0.35">
      <c r="K280" t="s">
        <v>848</v>
      </c>
      <c r="L280" t="s">
        <v>25</v>
      </c>
      <c r="M280" t="s">
        <v>12</v>
      </c>
      <c r="N280">
        <v>52815</v>
      </c>
      <c r="O280">
        <v>9.48</v>
      </c>
      <c r="P280" s="7">
        <v>42152</v>
      </c>
      <c r="Q280" t="s">
        <v>690</v>
      </c>
      <c r="R280" s="13">
        <v>337.87</v>
      </c>
    </row>
    <row r="281" spans="11:18" x14ac:dyDescent="0.35">
      <c r="K281" t="s">
        <v>848</v>
      </c>
      <c r="L281" t="s">
        <v>25</v>
      </c>
      <c r="M281" t="s">
        <v>12</v>
      </c>
      <c r="N281">
        <v>52815</v>
      </c>
      <c r="P281" s="7">
        <v>42152</v>
      </c>
      <c r="Q281" t="s">
        <v>806</v>
      </c>
      <c r="R281" s="13">
        <v>0.34</v>
      </c>
    </row>
    <row r="282" spans="11:18" x14ac:dyDescent="0.35">
      <c r="K282" t="s">
        <v>848</v>
      </c>
      <c r="L282" t="s">
        <v>25</v>
      </c>
      <c r="M282" t="s">
        <v>12</v>
      </c>
      <c r="N282">
        <v>52815</v>
      </c>
      <c r="P282" s="7">
        <v>42152</v>
      </c>
      <c r="Q282" t="s">
        <v>102</v>
      </c>
      <c r="R282" s="13">
        <v>-338.21</v>
      </c>
    </row>
    <row r="283" spans="11:18" x14ac:dyDescent="0.35">
      <c r="K283" t="s">
        <v>848</v>
      </c>
      <c r="L283" t="s">
        <v>63</v>
      </c>
      <c r="M283" t="s">
        <v>12</v>
      </c>
      <c r="N283">
        <v>52815</v>
      </c>
      <c r="O283">
        <v>15.79</v>
      </c>
      <c r="P283" s="7">
        <v>42152</v>
      </c>
      <c r="Q283" t="s">
        <v>691</v>
      </c>
      <c r="R283" s="13">
        <v>336.8</v>
      </c>
    </row>
    <row r="284" spans="11:18" x14ac:dyDescent="0.35">
      <c r="K284" t="s">
        <v>848</v>
      </c>
      <c r="L284" t="s">
        <v>63</v>
      </c>
      <c r="M284" t="s">
        <v>12</v>
      </c>
      <c r="N284">
        <v>52815</v>
      </c>
      <c r="P284" s="7">
        <v>42152</v>
      </c>
      <c r="Q284" t="s">
        <v>807</v>
      </c>
      <c r="R284" s="13">
        <v>0.35</v>
      </c>
    </row>
    <row r="285" spans="11:18" x14ac:dyDescent="0.35">
      <c r="K285" t="s">
        <v>848</v>
      </c>
      <c r="L285" t="s">
        <v>63</v>
      </c>
      <c r="M285" t="s">
        <v>12</v>
      </c>
      <c r="N285">
        <v>52815</v>
      </c>
      <c r="P285" s="7">
        <v>42152</v>
      </c>
      <c r="Q285" t="s">
        <v>102</v>
      </c>
      <c r="R285" s="13">
        <v>-337.15000000000003</v>
      </c>
    </row>
    <row r="286" spans="11:18" x14ac:dyDescent="0.35">
      <c r="K286" t="s">
        <v>848</v>
      </c>
      <c r="L286" t="s">
        <v>64</v>
      </c>
      <c r="M286" t="s">
        <v>12</v>
      </c>
      <c r="N286">
        <v>52815</v>
      </c>
      <c r="O286">
        <v>6.29</v>
      </c>
      <c r="P286" s="7">
        <v>42152</v>
      </c>
      <c r="Q286" t="s">
        <v>692</v>
      </c>
      <c r="R286" s="13">
        <v>338.65</v>
      </c>
    </row>
    <row r="287" spans="11:18" x14ac:dyDescent="0.35">
      <c r="K287" t="s">
        <v>848</v>
      </c>
      <c r="L287" t="s">
        <v>64</v>
      </c>
      <c r="M287" t="s">
        <v>12</v>
      </c>
      <c r="N287">
        <v>52815</v>
      </c>
      <c r="P287" s="7">
        <v>42152</v>
      </c>
      <c r="Q287" t="s">
        <v>808</v>
      </c>
      <c r="R287" s="13">
        <v>0.34</v>
      </c>
    </row>
    <row r="288" spans="11:18" x14ac:dyDescent="0.35">
      <c r="K288" t="s">
        <v>848</v>
      </c>
      <c r="L288" t="s">
        <v>64</v>
      </c>
      <c r="M288" t="s">
        <v>12</v>
      </c>
      <c r="N288">
        <v>52815</v>
      </c>
      <c r="P288" s="7">
        <v>42152</v>
      </c>
      <c r="Q288" t="s">
        <v>102</v>
      </c>
      <c r="R288" s="13">
        <v>-338.98999999999995</v>
      </c>
    </row>
    <row r="289" spans="11:18" x14ac:dyDescent="0.35">
      <c r="K289" t="s">
        <v>848</v>
      </c>
      <c r="L289" t="s">
        <v>30</v>
      </c>
      <c r="M289" t="s">
        <v>12</v>
      </c>
      <c r="N289">
        <v>52815</v>
      </c>
      <c r="O289">
        <v>11.5</v>
      </c>
      <c r="P289" s="7">
        <v>42152</v>
      </c>
      <c r="Q289" t="s">
        <v>693</v>
      </c>
      <c r="R289" s="13">
        <v>337.07</v>
      </c>
    </row>
    <row r="290" spans="11:18" x14ac:dyDescent="0.35">
      <c r="K290" t="s">
        <v>848</v>
      </c>
      <c r="L290" t="s">
        <v>30</v>
      </c>
      <c r="M290" t="s">
        <v>12</v>
      </c>
      <c r="N290">
        <v>52815</v>
      </c>
      <c r="P290" s="7">
        <v>42152</v>
      </c>
      <c r="Q290" t="s">
        <v>809</v>
      </c>
      <c r="R290" s="13">
        <v>0.34</v>
      </c>
    </row>
    <row r="291" spans="11:18" x14ac:dyDescent="0.35">
      <c r="K291" t="s">
        <v>848</v>
      </c>
      <c r="L291" t="s">
        <v>30</v>
      </c>
      <c r="M291" t="s">
        <v>12</v>
      </c>
      <c r="N291">
        <v>52815</v>
      </c>
      <c r="P291" s="7">
        <v>42152</v>
      </c>
      <c r="Q291" t="s">
        <v>102</v>
      </c>
      <c r="R291" s="13">
        <v>-337.40999999999997</v>
      </c>
    </row>
    <row r="292" spans="11:18" x14ac:dyDescent="0.35">
      <c r="K292" t="s">
        <v>848</v>
      </c>
      <c r="L292" t="s">
        <v>31</v>
      </c>
      <c r="M292" t="s">
        <v>12</v>
      </c>
      <c r="N292">
        <v>52815</v>
      </c>
      <c r="O292">
        <v>16.36</v>
      </c>
      <c r="P292" s="7">
        <v>42152</v>
      </c>
      <c r="Q292" t="s">
        <v>694</v>
      </c>
      <c r="R292" s="13">
        <v>339.14</v>
      </c>
    </row>
    <row r="293" spans="11:18" x14ac:dyDescent="0.35">
      <c r="K293" t="s">
        <v>848</v>
      </c>
      <c r="L293" t="s">
        <v>31</v>
      </c>
      <c r="M293" t="s">
        <v>12</v>
      </c>
      <c r="N293">
        <v>52815</v>
      </c>
      <c r="P293" s="7">
        <v>42152</v>
      </c>
      <c r="Q293" t="s">
        <v>810</v>
      </c>
      <c r="R293" s="13">
        <v>0.35</v>
      </c>
    </row>
    <row r="294" spans="11:18" x14ac:dyDescent="0.35">
      <c r="K294" t="s">
        <v>848</v>
      </c>
      <c r="L294" t="s">
        <v>31</v>
      </c>
      <c r="M294" t="s">
        <v>12</v>
      </c>
      <c r="N294">
        <v>52815</v>
      </c>
      <c r="P294" s="7">
        <v>42152</v>
      </c>
      <c r="Q294" t="s">
        <v>102</v>
      </c>
      <c r="R294" s="13">
        <v>-339.49</v>
      </c>
    </row>
    <row r="295" spans="11:18" x14ac:dyDescent="0.35">
      <c r="K295" t="s">
        <v>848</v>
      </c>
      <c r="L295" t="s">
        <v>32</v>
      </c>
      <c r="M295" t="s">
        <v>12</v>
      </c>
      <c r="N295">
        <v>52815</v>
      </c>
      <c r="O295">
        <v>5.23</v>
      </c>
      <c r="P295" s="7">
        <v>42152</v>
      </c>
      <c r="Q295" t="s">
        <v>695</v>
      </c>
      <c r="R295" s="13">
        <v>337.96</v>
      </c>
    </row>
    <row r="296" spans="11:18" x14ac:dyDescent="0.35">
      <c r="K296" t="s">
        <v>848</v>
      </c>
      <c r="L296" t="s">
        <v>32</v>
      </c>
      <c r="M296" t="s">
        <v>12</v>
      </c>
      <c r="N296">
        <v>52815</v>
      </c>
      <c r="P296" s="7">
        <v>42152</v>
      </c>
      <c r="Q296" t="s">
        <v>811</v>
      </c>
      <c r="R296" s="13">
        <v>0.35</v>
      </c>
    </row>
    <row r="297" spans="11:18" x14ac:dyDescent="0.35">
      <c r="K297" t="s">
        <v>848</v>
      </c>
      <c r="L297" t="s">
        <v>32</v>
      </c>
      <c r="M297" t="s">
        <v>12</v>
      </c>
      <c r="N297">
        <v>52815</v>
      </c>
      <c r="P297" s="7">
        <v>42152</v>
      </c>
      <c r="Q297" t="s">
        <v>102</v>
      </c>
      <c r="R297" s="13">
        <v>-338.31</v>
      </c>
    </row>
    <row r="298" spans="11:18" x14ac:dyDescent="0.35">
      <c r="K298" t="s">
        <v>848</v>
      </c>
      <c r="L298" t="s">
        <v>54</v>
      </c>
      <c r="M298" t="s">
        <v>12</v>
      </c>
      <c r="N298">
        <v>52815</v>
      </c>
      <c r="O298">
        <v>8.4</v>
      </c>
      <c r="P298" s="7">
        <v>42152</v>
      </c>
      <c r="Q298" t="s">
        <v>696</v>
      </c>
      <c r="R298" s="13">
        <v>339.7</v>
      </c>
    </row>
    <row r="299" spans="11:18" x14ac:dyDescent="0.35">
      <c r="K299" t="s">
        <v>848</v>
      </c>
      <c r="L299" t="s">
        <v>54</v>
      </c>
      <c r="M299" t="s">
        <v>12</v>
      </c>
      <c r="N299">
        <v>52815</v>
      </c>
      <c r="P299" s="7">
        <v>42152</v>
      </c>
      <c r="Q299" t="s">
        <v>812</v>
      </c>
      <c r="R299" s="13">
        <v>0.35</v>
      </c>
    </row>
    <row r="300" spans="11:18" x14ac:dyDescent="0.35">
      <c r="K300" t="s">
        <v>848</v>
      </c>
      <c r="L300" t="s">
        <v>54</v>
      </c>
      <c r="M300" t="s">
        <v>12</v>
      </c>
      <c r="N300">
        <v>52815</v>
      </c>
      <c r="P300" s="7">
        <v>42152</v>
      </c>
      <c r="Q300" t="s">
        <v>102</v>
      </c>
      <c r="R300" s="13">
        <v>-340.05</v>
      </c>
    </row>
    <row r="301" spans="11:18" x14ac:dyDescent="0.35">
      <c r="K301" t="s">
        <v>848</v>
      </c>
      <c r="L301" t="s">
        <v>55</v>
      </c>
      <c r="M301" t="s">
        <v>12</v>
      </c>
      <c r="N301">
        <v>52815</v>
      </c>
      <c r="O301">
        <v>256.45999999999998</v>
      </c>
      <c r="P301" s="7">
        <v>42152</v>
      </c>
      <c r="Q301" t="s">
        <v>697</v>
      </c>
      <c r="R301" s="13">
        <v>339.81</v>
      </c>
    </row>
    <row r="302" spans="11:18" x14ac:dyDescent="0.35">
      <c r="K302" t="s">
        <v>848</v>
      </c>
      <c r="L302" t="s">
        <v>55</v>
      </c>
      <c r="M302" t="s">
        <v>12</v>
      </c>
      <c r="N302">
        <v>52815</v>
      </c>
      <c r="P302" s="7">
        <v>42152</v>
      </c>
      <c r="Q302" t="s">
        <v>813</v>
      </c>
      <c r="R302" s="13">
        <v>0.34</v>
      </c>
    </row>
    <row r="303" spans="11:18" x14ac:dyDescent="0.35">
      <c r="K303" t="s">
        <v>848</v>
      </c>
      <c r="L303" t="s">
        <v>55</v>
      </c>
      <c r="M303" t="s">
        <v>12</v>
      </c>
      <c r="N303">
        <v>52815</v>
      </c>
      <c r="P303" s="7">
        <v>42152</v>
      </c>
      <c r="Q303" t="s">
        <v>102</v>
      </c>
      <c r="R303" s="13">
        <v>-340.15</v>
      </c>
    </row>
    <row r="304" spans="11:18" x14ac:dyDescent="0.35">
      <c r="K304" t="s">
        <v>848</v>
      </c>
      <c r="L304" t="s">
        <v>65</v>
      </c>
      <c r="M304" t="s">
        <v>12</v>
      </c>
      <c r="N304">
        <v>52815</v>
      </c>
      <c r="O304">
        <v>3</v>
      </c>
      <c r="P304" s="7">
        <v>42152</v>
      </c>
      <c r="Q304" t="s">
        <v>698</v>
      </c>
      <c r="R304" s="13">
        <v>339.45</v>
      </c>
    </row>
    <row r="305" spans="11:18" x14ac:dyDescent="0.35">
      <c r="K305" t="s">
        <v>848</v>
      </c>
      <c r="L305" t="s">
        <v>65</v>
      </c>
      <c r="M305" t="s">
        <v>12</v>
      </c>
      <c r="N305">
        <v>52815</v>
      </c>
      <c r="P305" s="7">
        <v>42152</v>
      </c>
      <c r="Q305" t="s">
        <v>814</v>
      </c>
      <c r="R305" s="13">
        <v>0.34</v>
      </c>
    </row>
    <row r="306" spans="11:18" x14ac:dyDescent="0.35">
      <c r="K306" t="s">
        <v>848</v>
      </c>
      <c r="L306" t="s">
        <v>65</v>
      </c>
      <c r="M306" t="s">
        <v>12</v>
      </c>
      <c r="N306">
        <v>52815</v>
      </c>
      <c r="P306" s="7">
        <v>42152</v>
      </c>
      <c r="Q306" t="s">
        <v>102</v>
      </c>
      <c r="R306" s="13">
        <v>-339.78999999999996</v>
      </c>
    </row>
    <row r="307" spans="11:18" x14ac:dyDescent="0.35">
      <c r="K307" t="s">
        <v>848</v>
      </c>
      <c r="L307" t="s">
        <v>34</v>
      </c>
      <c r="M307" t="s">
        <v>12</v>
      </c>
      <c r="N307">
        <v>52815</v>
      </c>
      <c r="O307">
        <v>8.39</v>
      </c>
      <c r="P307" s="7">
        <v>42152</v>
      </c>
      <c r="Q307" t="s">
        <v>699</v>
      </c>
      <c r="R307" s="13">
        <v>337.61</v>
      </c>
    </row>
    <row r="308" spans="11:18" x14ac:dyDescent="0.35">
      <c r="K308" t="s">
        <v>848</v>
      </c>
      <c r="L308" t="s">
        <v>34</v>
      </c>
      <c r="M308" t="s">
        <v>12</v>
      </c>
      <c r="N308">
        <v>52815</v>
      </c>
      <c r="P308" s="7">
        <v>42152</v>
      </c>
      <c r="Q308" t="s">
        <v>815</v>
      </c>
      <c r="R308" s="13">
        <v>0.34</v>
      </c>
    </row>
    <row r="309" spans="11:18" x14ac:dyDescent="0.35">
      <c r="K309" t="s">
        <v>848</v>
      </c>
      <c r="L309" t="s">
        <v>34</v>
      </c>
      <c r="M309" t="s">
        <v>12</v>
      </c>
      <c r="N309">
        <v>52815</v>
      </c>
      <c r="P309" s="7">
        <v>42152</v>
      </c>
      <c r="Q309" t="s">
        <v>102</v>
      </c>
      <c r="R309" s="13">
        <v>-337.95</v>
      </c>
    </row>
    <row r="310" spans="11:18" x14ac:dyDescent="0.35">
      <c r="K310" t="s">
        <v>848</v>
      </c>
      <c r="L310" t="s">
        <v>66</v>
      </c>
      <c r="M310" t="s">
        <v>12</v>
      </c>
      <c r="N310">
        <v>52815</v>
      </c>
      <c r="O310">
        <v>10.5</v>
      </c>
      <c r="P310" s="7">
        <v>42152</v>
      </c>
      <c r="Q310" t="s">
        <v>700</v>
      </c>
      <c r="R310" s="13">
        <v>337.26</v>
      </c>
    </row>
    <row r="311" spans="11:18" x14ac:dyDescent="0.35">
      <c r="K311" t="s">
        <v>848</v>
      </c>
      <c r="L311" t="s">
        <v>66</v>
      </c>
      <c r="M311" t="s">
        <v>12</v>
      </c>
      <c r="N311">
        <v>52815</v>
      </c>
      <c r="P311" s="7">
        <v>42152</v>
      </c>
      <c r="Q311" t="s">
        <v>816</v>
      </c>
      <c r="R311" s="13">
        <v>0.34</v>
      </c>
    </row>
    <row r="312" spans="11:18" x14ac:dyDescent="0.35">
      <c r="K312" t="s">
        <v>848</v>
      </c>
      <c r="L312" t="s">
        <v>66</v>
      </c>
      <c r="M312" t="s">
        <v>12</v>
      </c>
      <c r="N312">
        <v>52815</v>
      </c>
      <c r="P312" s="7">
        <v>42152</v>
      </c>
      <c r="Q312" t="s">
        <v>102</v>
      </c>
      <c r="R312" s="13">
        <v>-337.59999999999997</v>
      </c>
    </row>
    <row r="313" spans="11:18" x14ac:dyDescent="0.35">
      <c r="K313" t="s">
        <v>848</v>
      </c>
      <c r="L313" t="s">
        <v>35</v>
      </c>
      <c r="M313" t="s">
        <v>12</v>
      </c>
      <c r="N313">
        <v>52815</v>
      </c>
      <c r="O313">
        <v>5.79</v>
      </c>
      <c r="P313" s="7">
        <v>42152</v>
      </c>
      <c r="Q313" t="s">
        <v>701</v>
      </c>
      <c r="R313" s="13">
        <v>337.33</v>
      </c>
    </row>
    <row r="314" spans="11:18" x14ac:dyDescent="0.35">
      <c r="K314" t="s">
        <v>848</v>
      </c>
      <c r="L314" t="s">
        <v>35</v>
      </c>
      <c r="M314" t="s">
        <v>12</v>
      </c>
      <c r="N314">
        <v>52815</v>
      </c>
      <c r="P314" s="7">
        <v>42152</v>
      </c>
      <c r="Q314" t="s">
        <v>817</v>
      </c>
      <c r="R314" s="13">
        <v>0.35</v>
      </c>
    </row>
    <row r="315" spans="11:18" x14ac:dyDescent="0.35">
      <c r="K315" t="s">
        <v>848</v>
      </c>
      <c r="L315" t="s">
        <v>35</v>
      </c>
      <c r="M315" t="s">
        <v>12</v>
      </c>
      <c r="N315">
        <v>52815</v>
      </c>
      <c r="P315" s="7">
        <v>42152</v>
      </c>
      <c r="Q315" t="s">
        <v>102</v>
      </c>
      <c r="R315" s="13">
        <v>-337.68</v>
      </c>
    </row>
    <row r="316" spans="11:18" x14ac:dyDescent="0.35">
      <c r="K316" t="s">
        <v>848</v>
      </c>
      <c r="L316" t="s">
        <v>36</v>
      </c>
      <c r="M316" t="s">
        <v>12</v>
      </c>
      <c r="N316">
        <v>52815</v>
      </c>
      <c r="O316">
        <v>19.22</v>
      </c>
      <c r="P316" s="7">
        <v>42152</v>
      </c>
      <c r="Q316" t="s">
        <v>702</v>
      </c>
      <c r="R316" s="13">
        <v>338.85</v>
      </c>
    </row>
    <row r="317" spans="11:18" x14ac:dyDescent="0.35">
      <c r="K317" t="s">
        <v>848</v>
      </c>
      <c r="L317" t="s">
        <v>36</v>
      </c>
      <c r="M317" t="s">
        <v>12</v>
      </c>
      <c r="N317">
        <v>52815</v>
      </c>
      <c r="P317" s="7">
        <v>42152</v>
      </c>
      <c r="Q317" t="s">
        <v>818</v>
      </c>
      <c r="R317" s="13">
        <v>0.35</v>
      </c>
    </row>
    <row r="318" spans="11:18" x14ac:dyDescent="0.35">
      <c r="K318" t="s">
        <v>848</v>
      </c>
      <c r="L318" t="s">
        <v>36</v>
      </c>
      <c r="M318" t="s">
        <v>12</v>
      </c>
      <c r="N318">
        <v>52815</v>
      </c>
      <c r="P318" s="7">
        <v>42152</v>
      </c>
      <c r="Q318" t="s">
        <v>102</v>
      </c>
      <c r="R318" s="13">
        <v>-339.20000000000005</v>
      </c>
    </row>
    <row r="319" spans="11:18" x14ac:dyDescent="0.35">
      <c r="K319" t="s">
        <v>848</v>
      </c>
      <c r="L319" t="s">
        <v>67</v>
      </c>
      <c r="M319" t="s">
        <v>12</v>
      </c>
      <c r="N319">
        <v>52815</v>
      </c>
      <c r="O319">
        <v>7.3</v>
      </c>
      <c r="P319" s="7">
        <v>42152</v>
      </c>
      <c r="Q319" t="s">
        <v>703</v>
      </c>
      <c r="R319" s="13">
        <v>338.65</v>
      </c>
    </row>
    <row r="320" spans="11:18" x14ac:dyDescent="0.35">
      <c r="K320" t="s">
        <v>848</v>
      </c>
      <c r="L320" t="s">
        <v>67</v>
      </c>
      <c r="M320" t="s">
        <v>12</v>
      </c>
      <c r="N320">
        <v>52815</v>
      </c>
      <c r="P320" s="7">
        <v>42152</v>
      </c>
      <c r="Q320" t="s">
        <v>819</v>
      </c>
      <c r="R320" s="13">
        <v>0.35</v>
      </c>
    </row>
    <row r="321" spans="11:18" x14ac:dyDescent="0.35">
      <c r="K321" t="s">
        <v>848</v>
      </c>
      <c r="L321" t="s">
        <v>67</v>
      </c>
      <c r="M321" t="s">
        <v>12</v>
      </c>
      <c r="N321">
        <v>52815</v>
      </c>
      <c r="P321" s="7">
        <v>42152</v>
      </c>
      <c r="Q321" t="s">
        <v>102</v>
      </c>
      <c r="R321" s="13">
        <v>-339</v>
      </c>
    </row>
    <row r="322" spans="11:18" x14ac:dyDescent="0.35">
      <c r="K322" t="s">
        <v>848</v>
      </c>
      <c r="L322" t="s">
        <v>68</v>
      </c>
      <c r="M322" t="s">
        <v>12</v>
      </c>
      <c r="N322">
        <v>52815</v>
      </c>
      <c r="O322">
        <v>6.09</v>
      </c>
      <c r="P322" s="7">
        <v>42152</v>
      </c>
      <c r="Q322" t="s">
        <v>704</v>
      </c>
      <c r="R322" s="13">
        <v>338.42</v>
      </c>
    </row>
    <row r="323" spans="11:18" x14ac:dyDescent="0.35">
      <c r="K323" t="s">
        <v>848</v>
      </c>
      <c r="L323" t="s">
        <v>68</v>
      </c>
      <c r="M323" t="s">
        <v>12</v>
      </c>
      <c r="N323">
        <v>52815</v>
      </c>
      <c r="P323" s="7">
        <v>42152</v>
      </c>
      <c r="Q323" t="s">
        <v>820</v>
      </c>
      <c r="R323" s="13">
        <v>0.34</v>
      </c>
    </row>
    <row r="324" spans="11:18" x14ac:dyDescent="0.35">
      <c r="K324" t="s">
        <v>848</v>
      </c>
      <c r="L324" t="s">
        <v>68</v>
      </c>
      <c r="M324" t="s">
        <v>12</v>
      </c>
      <c r="N324">
        <v>52815</v>
      </c>
      <c r="P324" s="7">
        <v>42152</v>
      </c>
      <c r="Q324" t="s">
        <v>102</v>
      </c>
      <c r="R324" s="13">
        <v>-338.76</v>
      </c>
    </row>
    <row r="325" spans="11:18" x14ac:dyDescent="0.35">
      <c r="K325" t="s">
        <v>848</v>
      </c>
      <c r="L325" t="s">
        <v>38</v>
      </c>
      <c r="M325" t="s">
        <v>12</v>
      </c>
      <c r="N325">
        <v>52815</v>
      </c>
      <c r="O325">
        <v>503.92</v>
      </c>
      <c r="P325" s="7">
        <v>42152</v>
      </c>
      <c r="Q325" t="s">
        <v>705</v>
      </c>
      <c r="R325" s="13">
        <v>332.08</v>
      </c>
    </row>
    <row r="326" spans="11:18" x14ac:dyDescent="0.35">
      <c r="K326" t="s">
        <v>848</v>
      </c>
      <c r="L326" t="s">
        <v>38</v>
      </c>
      <c r="M326" t="s">
        <v>12</v>
      </c>
      <c r="N326">
        <v>52815</v>
      </c>
      <c r="P326" s="7">
        <v>42152</v>
      </c>
      <c r="Q326" t="s">
        <v>821</v>
      </c>
      <c r="R326" s="13">
        <v>0.34</v>
      </c>
    </row>
    <row r="327" spans="11:18" x14ac:dyDescent="0.35">
      <c r="K327" t="s">
        <v>848</v>
      </c>
      <c r="L327" t="s">
        <v>38</v>
      </c>
      <c r="M327" t="s">
        <v>12</v>
      </c>
      <c r="N327">
        <v>52815</v>
      </c>
      <c r="P327" s="7">
        <v>42152</v>
      </c>
      <c r="Q327" t="s">
        <v>102</v>
      </c>
      <c r="R327" s="13">
        <v>-332.41999999999996</v>
      </c>
    </row>
    <row r="328" spans="11:18" x14ac:dyDescent="0.35">
      <c r="K328" t="s">
        <v>848</v>
      </c>
      <c r="L328" t="s">
        <v>39</v>
      </c>
      <c r="M328" t="s">
        <v>12</v>
      </c>
      <c r="N328">
        <v>52815</v>
      </c>
      <c r="O328">
        <v>33.07</v>
      </c>
      <c r="P328" s="7">
        <v>42152</v>
      </c>
      <c r="Q328" t="s">
        <v>706</v>
      </c>
      <c r="R328" s="13">
        <v>338.31</v>
      </c>
    </row>
    <row r="329" spans="11:18" x14ac:dyDescent="0.35">
      <c r="K329" t="s">
        <v>848</v>
      </c>
      <c r="L329" t="s">
        <v>39</v>
      </c>
      <c r="M329" t="s">
        <v>12</v>
      </c>
      <c r="N329">
        <v>52815</v>
      </c>
      <c r="P329" s="7">
        <v>42152</v>
      </c>
      <c r="Q329" t="s">
        <v>822</v>
      </c>
      <c r="R329" s="13">
        <v>0.35</v>
      </c>
    </row>
    <row r="330" spans="11:18" x14ac:dyDescent="0.35">
      <c r="K330" t="s">
        <v>848</v>
      </c>
      <c r="L330" t="s">
        <v>39</v>
      </c>
      <c r="M330" t="s">
        <v>12</v>
      </c>
      <c r="N330">
        <v>52815</v>
      </c>
      <c r="P330" s="7">
        <v>42152</v>
      </c>
      <c r="Q330" t="s">
        <v>102</v>
      </c>
      <c r="R330" s="13">
        <v>-338.66</v>
      </c>
    </row>
    <row r="331" spans="11:18" x14ac:dyDescent="0.35">
      <c r="K331" t="s">
        <v>848</v>
      </c>
      <c r="L331" t="s">
        <v>57</v>
      </c>
      <c r="M331" t="s">
        <v>12</v>
      </c>
      <c r="N331">
        <v>52815</v>
      </c>
      <c r="O331">
        <v>23.89</v>
      </c>
      <c r="P331" s="7">
        <v>42152</v>
      </c>
      <c r="Q331" t="s">
        <v>707</v>
      </c>
      <c r="R331" s="13">
        <v>337.8</v>
      </c>
    </row>
    <row r="332" spans="11:18" x14ac:dyDescent="0.35">
      <c r="K332" t="s">
        <v>848</v>
      </c>
      <c r="L332" t="s">
        <v>57</v>
      </c>
      <c r="M332" t="s">
        <v>12</v>
      </c>
      <c r="N332">
        <v>52815</v>
      </c>
      <c r="P332" s="7">
        <v>42152</v>
      </c>
      <c r="Q332" t="s">
        <v>823</v>
      </c>
      <c r="R332" s="13">
        <v>0.35</v>
      </c>
    </row>
    <row r="333" spans="11:18" x14ac:dyDescent="0.35">
      <c r="K333" t="s">
        <v>848</v>
      </c>
      <c r="L333" t="s">
        <v>57</v>
      </c>
      <c r="M333" t="s">
        <v>12</v>
      </c>
      <c r="N333">
        <v>52815</v>
      </c>
      <c r="P333" s="7">
        <v>42152</v>
      </c>
      <c r="Q333" t="s">
        <v>102</v>
      </c>
      <c r="R333" s="13">
        <v>-338.15000000000003</v>
      </c>
    </row>
    <row r="334" spans="11:18" x14ac:dyDescent="0.35">
      <c r="K334" t="s">
        <v>848</v>
      </c>
      <c r="L334" t="s">
        <v>58</v>
      </c>
      <c r="M334" t="s">
        <v>12</v>
      </c>
      <c r="N334">
        <v>52815</v>
      </c>
      <c r="O334">
        <v>16.079999999999998</v>
      </c>
      <c r="P334" s="7">
        <v>42152</v>
      </c>
      <c r="Q334" t="s">
        <v>708</v>
      </c>
      <c r="R334" s="13">
        <v>337.68</v>
      </c>
    </row>
    <row r="335" spans="11:18" x14ac:dyDescent="0.35">
      <c r="K335" t="s">
        <v>848</v>
      </c>
      <c r="L335" t="s">
        <v>58</v>
      </c>
      <c r="M335" t="s">
        <v>12</v>
      </c>
      <c r="N335">
        <v>52815</v>
      </c>
      <c r="P335" s="7">
        <v>42152</v>
      </c>
      <c r="Q335" t="s">
        <v>824</v>
      </c>
      <c r="R335" s="13">
        <v>0.34</v>
      </c>
    </row>
    <row r="336" spans="11:18" x14ac:dyDescent="0.35">
      <c r="K336" t="s">
        <v>848</v>
      </c>
      <c r="L336" t="s">
        <v>58</v>
      </c>
      <c r="M336" t="s">
        <v>12</v>
      </c>
      <c r="N336">
        <v>52815</v>
      </c>
      <c r="P336" s="7">
        <v>42152</v>
      </c>
      <c r="Q336" t="s">
        <v>102</v>
      </c>
      <c r="R336" s="13">
        <v>-338.02</v>
      </c>
    </row>
    <row r="337" spans="11:18" x14ac:dyDescent="0.35">
      <c r="K337" t="s">
        <v>848</v>
      </c>
      <c r="L337" t="s">
        <v>69</v>
      </c>
      <c r="M337" t="s">
        <v>12</v>
      </c>
      <c r="N337">
        <v>52815</v>
      </c>
      <c r="O337">
        <v>8.3000000000000007</v>
      </c>
      <c r="P337" s="7">
        <v>42152</v>
      </c>
      <c r="Q337" t="s">
        <v>709</v>
      </c>
      <c r="R337" s="13">
        <v>337.64</v>
      </c>
    </row>
    <row r="338" spans="11:18" x14ac:dyDescent="0.35">
      <c r="K338" t="s">
        <v>848</v>
      </c>
      <c r="L338" t="s">
        <v>69</v>
      </c>
      <c r="M338" t="s">
        <v>12</v>
      </c>
      <c r="N338">
        <v>52815</v>
      </c>
      <c r="P338" s="7">
        <v>42152</v>
      </c>
      <c r="Q338" t="s">
        <v>825</v>
      </c>
      <c r="R338" s="13">
        <v>0.34</v>
      </c>
    </row>
    <row r="339" spans="11:18" x14ac:dyDescent="0.35">
      <c r="K339" t="s">
        <v>848</v>
      </c>
      <c r="L339" t="s">
        <v>69</v>
      </c>
      <c r="M339" t="s">
        <v>12</v>
      </c>
      <c r="N339">
        <v>52815</v>
      </c>
      <c r="P339" s="7">
        <v>42152</v>
      </c>
      <c r="Q339" t="s">
        <v>102</v>
      </c>
      <c r="R339" s="13">
        <v>-337.97999999999996</v>
      </c>
    </row>
    <row r="340" spans="11:18" x14ac:dyDescent="0.35">
      <c r="K340" t="s">
        <v>848</v>
      </c>
      <c r="L340" t="s">
        <v>70</v>
      </c>
      <c r="M340" t="s">
        <v>12</v>
      </c>
      <c r="N340">
        <v>52815</v>
      </c>
      <c r="O340">
        <v>7.83</v>
      </c>
      <c r="P340" s="7">
        <v>42152</v>
      </c>
      <c r="Q340" t="s">
        <v>710</v>
      </c>
      <c r="R340" s="13">
        <v>336.06</v>
      </c>
    </row>
    <row r="341" spans="11:18" x14ac:dyDescent="0.35">
      <c r="K341" t="s">
        <v>848</v>
      </c>
      <c r="L341" t="s">
        <v>70</v>
      </c>
      <c r="M341" t="s">
        <v>12</v>
      </c>
      <c r="N341">
        <v>52815</v>
      </c>
      <c r="P341" s="7">
        <v>42152</v>
      </c>
      <c r="Q341" t="s">
        <v>826</v>
      </c>
      <c r="R341" s="13">
        <v>0.34</v>
      </c>
    </row>
    <row r="342" spans="11:18" x14ac:dyDescent="0.35">
      <c r="K342" t="s">
        <v>848</v>
      </c>
      <c r="L342" t="s">
        <v>70</v>
      </c>
      <c r="M342" t="s">
        <v>12</v>
      </c>
      <c r="N342">
        <v>52815</v>
      </c>
      <c r="P342" s="7">
        <v>42152</v>
      </c>
      <c r="Q342" t="s">
        <v>102</v>
      </c>
      <c r="R342" s="13">
        <v>-336.4</v>
      </c>
    </row>
    <row r="343" spans="11:18" x14ac:dyDescent="0.35">
      <c r="K343" t="s">
        <v>848</v>
      </c>
      <c r="L343" t="s">
        <v>59</v>
      </c>
      <c r="M343" t="s">
        <v>12</v>
      </c>
      <c r="N343">
        <v>52815</v>
      </c>
      <c r="O343">
        <v>12.53</v>
      </c>
      <c r="P343" s="7">
        <v>42152</v>
      </c>
      <c r="Q343" t="s">
        <v>711</v>
      </c>
      <c r="R343" s="13">
        <v>339.31</v>
      </c>
    </row>
    <row r="344" spans="11:18" x14ac:dyDescent="0.35">
      <c r="K344" t="s">
        <v>848</v>
      </c>
      <c r="L344" t="s">
        <v>59</v>
      </c>
      <c r="M344" t="s">
        <v>12</v>
      </c>
      <c r="N344">
        <v>52815</v>
      </c>
      <c r="P344" s="7">
        <v>42152</v>
      </c>
      <c r="Q344" t="s">
        <v>827</v>
      </c>
      <c r="R344" s="13">
        <v>0.34</v>
      </c>
    </row>
    <row r="345" spans="11:18" x14ac:dyDescent="0.35">
      <c r="K345" t="s">
        <v>848</v>
      </c>
      <c r="L345" t="s">
        <v>59</v>
      </c>
      <c r="M345" t="s">
        <v>12</v>
      </c>
      <c r="N345">
        <v>52815</v>
      </c>
      <c r="P345" s="7">
        <v>42152</v>
      </c>
      <c r="Q345" t="s">
        <v>102</v>
      </c>
      <c r="R345" s="13">
        <v>-339.65</v>
      </c>
    </row>
    <row r="346" spans="11:18" x14ac:dyDescent="0.35">
      <c r="K346" t="s">
        <v>848</v>
      </c>
      <c r="L346" t="s">
        <v>71</v>
      </c>
      <c r="M346" t="s">
        <v>12</v>
      </c>
      <c r="N346">
        <v>52815</v>
      </c>
      <c r="O346">
        <v>116.83</v>
      </c>
      <c r="P346" s="7">
        <v>42152</v>
      </c>
      <c r="Q346" t="s">
        <v>712</v>
      </c>
      <c r="R346" s="13">
        <v>335.83</v>
      </c>
    </row>
    <row r="347" spans="11:18" x14ac:dyDescent="0.35">
      <c r="K347" t="s">
        <v>848</v>
      </c>
      <c r="L347" t="s">
        <v>71</v>
      </c>
      <c r="M347" t="s">
        <v>12</v>
      </c>
      <c r="N347">
        <v>52815</v>
      </c>
      <c r="P347" s="7">
        <v>42152</v>
      </c>
      <c r="Q347" t="s">
        <v>828</v>
      </c>
      <c r="R347" s="13">
        <v>0.34</v>
      </c>
    </row>
    <row r="348" spans="11:18" x14ac:dyDescent="0.35">
      <c r="K348" t="s">
        <v>848</v>
      </c>
      <c r="L348" t="s">
        <v>71</v>
      </c>
      <c r="M348" t="s">
        <v>12</v>
      </c>
      <c r="N348">
        <v>52815</v>
      </c>
      <c r="P348" s="7">
        <v>42152</v>
      </c>
      <c r="Q348" t="s">
        <v>102</v>
      </c>
      <c r="R348" s="13">
        <v>-336.16999999999996</v>
      </c>
    </row>
    <row r="349" spans="11:18" x14ac:dyDescent="0.35">
      <c r="K349" t="s">
        <v>848</v>
      </c>
      <c r="L349" t="s">
        <v>41</v>
      </c>
      <c r="M349" t="s">
        <v>12</v>
      </c>
      <c r="N349">
        <v>52815</v>
      </c>
      <c r="O349">
        <v>49.47</v>
      </c>
      <c r="P349" s="7">
        <v>42152</v>
      </c>
      <c r="Q349" t="s">
        <v>713</v>
      </c>
      <c r="R349" s="13">
        <v>337.39</v>
      </c>
    </row>
    <row r="350" spans="11:18" x14ac:dyDescent="0.35">
      <c r="K350" t="s">
        <v>848</v>
      </c>
      <c r="L350" t="s">
        <v>41</v>
      </c>
      <c r="M350" t="s">
        <v>12</v>
      </c>
      <c r="N350">
        <v>52815</v>
      </c>
      <c r="P350" s="7">
        <v>42152</v>
      </c>
      <c r="Q350" t="s">
        <v>829</v>
      </c>
      <c r="R350" s="13">
        <v>0.34</v>
      </c>
    </row>
    <row r="351" spans="11:18" x14ac:dyDescent="0.35">
      <c r="K351" t="s">
        <v>848</v>
      </c>
      <c r="L351" t="s">
        <v>41</v>
      </c>
      <c r="M351" t="s">
        <v>12</v>
      </c>
      <c r="N351">
        <v>52815</v>
      </c>
      <c r="P351" s="7">
        <v>42152</v>
      </c>
      <c r="Q351" t="s">
        <v>102</v>
      </c>
      <c r="R351" s="13">
        <v>-337.72999999999996</v>
      </c>
    </row>
    <row r="352" spans="11:18" x14ac:dyDescent="0.35">
      <c r="K352" t="s">
        <v>848</v>
      </c>
      <c r="L352" t="s">
        <v>60</v>
      </c>
      <c r="M352" t="s">
        <v>12</v>
      </c>
      <c r="N352">
        <v>52815</v>
      </c>
      <c r="O352">
        <v>86.57</v>
      </c>
      <c r="P352" s="7">
        <v>42152</v>
      </c>
      <c r="Q352" t="s">
        <v>714</v>
      </c>
      <c r="R352" s="13">
        <v>337.62</v>
      </c>
    </row>
    <row r="353" spans="11:18" x14ac:dyDescent="0.35">
      <c r="K353" t="s">
        <v>848</v>
      </c>
      <c r="L353" t="s">
        <v>60</v>
      </c>
      <c r="M353" t="s">
        <v>12</v>
      </c>
      <c r="N353">
        <v>52815</v>
      </c>
      <c r="P353" s="7">
        <v>42152</v>
      </c>
      <c r="Q353" t="s">
        <v>830</v>
      </c>
      <c r="R353" s="13">
        <v>0.34</v>
      </c>
    </row>
    <row r="354" spans="11:18" x14ac:dyDescent="0.35">
      <c r="K354" t="s">
        <v>848</v>
      </c>
      <c r="L354" t="s">
        <v>60</v>
      </c>
      <c r="M354" t="s">
        <v>12</v>
      </c>
      <c r="N354">
        <v>52815</v>
      </c>
      <c r="P354" s="7">
        <v>42152</v>
      </c>
      <c r="Q354" t="s">
        <v>102</v>
      </c>
      <c r="R354" s="13">
        <v>-337.96</v>
      </c>
    </row>
    <row r="355" spans="11:18" x14ac:dyDescent="0.35">
      <c r="K355" t="s">
        <v>848</v>
      </c>
      <c r="L355" t="s">
        <v>45</v>
      </c>
      <c r="M355" t="s">
        <v>12</v>
      </c>
      <c r="N355">
        <v>52815</v>
      </c>
      <c r="O355">
        <v>21.11</v>
      </c>
      <c r="P355" s="7">
        <v>42152</v>
      </c>
      <c r="Q355" t="s">
        <v>715</v>
      </c>
      <c r="R355" s="13">
        <v>336.92</v>
      </c>
    </row>
    <row r="356" spans="11:18" x14ac:dyDescent="0.35">
      <c r="K356" t="s">
        <v>848</v>
      </c>
      <c r="L356" t="s">
        <v>45</v>
      </c>
      <c r="M356" t="s">
        <v>12</v>
      </c>
      <c r="N356">
        <v>52815</v>
      </c>
      <c r="P356" s="7">
        <v>42152</v>
      </c>
      <c r="Q356" t="s">
        <v>831</v>
      </c>
      <c r="R356" s="13">
        <v>0.34</v>
      </c>
    </row>
    <row r="357" spans="11:18" x14ac:dyDescent="0.35">
      <c r="K357" t="s">
        <v>848</v>
      </c>
      <c r="L357" t="s">
        <v>45</v>
      </c>
      <c r="M357" t="s">
        <v>12</v>
      </c>
      <c r="N357">
        <v>52815</v>
      </c>
      <c r="P357" s="7">
        <v>42152</v>
      </c>
      <c r="Q357" t="s">
        <v>102</v>
      </c>
      <c r="R357" s="13">
        <v>-337.26</v>
      </c>
    </row>
    <row r="358" spans="11:18" x14ac:dyDescent="0.35">
      <c r="K358" t="s">
        <v>848</v>
      </c>
      <c r="L358" t="s">
        <v>72</v>
      </c>
      <c r="M358" t="s">
        <v>12</v>
      </c>
      <c r="N358">
        <v>52815</v>
      </c>
      <c r="O358">
        <v>7.37</v>
      </c>
      <c r="P358" s="7">
        <v>42152</v>
      </c>
      <c r="Q358" t="s">
        <v>716</v>
      </c>
      <c r="R358" s="13">
        <v>339.02</v>
      </c>
    </row>
    <row r="359" spans="11:18" x14ac:dyDescent="0.35">
      <c r="K359" t="s">
        <v>848</v>
      </c>
      <c r="L359" t="s">
        <v>72</v>
      </c>
      <c r="M359" t="s">
        <v>12</v>
      </c>
      <c r="N359">
        <v>52815</v>
      </c>
      <c r="P359" s="7">
        <v>42152</v>
      </c>
      <c r="Q359" t="s">
        <v>832</v>
      </c>
      <c r="R359" s="13">
        <v>0.34</v>
      </c>
    </row>
    <row r="360" spans="11:18" x14ac:dyDescent="0.35">
      <c r="K360" t="s">
        <v>848</v>
      </c>
      <c r="L360" t="s">
        <v>72</v>
      </c>
      <c r="M360" t="s">
        <v>12</v>
      </c>
      <c r="N360">
        <v>52815</v>
      </c>
      <c r="P360" s="7">
        <v>42152</v>
      </c>
      <c r="Q360" t="s">
        <v>102</v>
      </c>
      <c r="R360" s="13">
        <v>-339.35999999999996</v>
      </c>
    </row>
    <row r="361" spans="11:18" x14ac:dyDescent="0.35">
      <c r="K361" t="s">
        <v>848</v>
      </c>
      <c r="L361" t="s">
        <v>50</v>
      </c>
      <c r="M361" t="s">
        <v>12</v>
      </c>
      <c r="N361">
        <v>52815</v>
      </c>
      <c r="O361">
        <v>13.16</v>
      </c>
      <c r="P361" s="7">
        <v>42152</v>
      </c>
      <c r="Q361" t="s">
        <v>717</v>
      </c>
      <c r="R361" s="13">
        <v>340.45</v>
      </c>
    </row>
    <row r="362" spans="11:18" x14ac:dyDescent="0.35">
      <c r="K362" t="s">
        <v>848</v>
      </c>
      <c r="L362" t="s">
        <v>50</v>
      </c>
      <c r="M362" t="s">
        <v>12</v>
      </c>
      <c r="N362">
        <v>52815</v>
      </c>
      <c r="P362" s="7">
        <v>42152</v>
      </c>
      <c r="Q362" t="s">
        <v>833</v>
      </c>
      <c r="R362" s="13">
        <v>0.34</v>
      </c>
    </row>
    <row r="363" spans="11:18" x14ac:dyDescent="0.35">
      <c r="K363" t="s">
        <v>848</v>
      </c>
      <c r="L363" t="s">
        <v>50</v>
      </c>
      <c r="M363" t="s">
        <v>12</v>
      </c>
      <c r="N363">
        <v>52815</v>
      </c>
      <c r="P363" s="7">
        <v>42152</v>
      </c>
      <c r="Q363" t="s">
        <v>102</v>
      </c>
      <c r="R363" s="13">
        <v>-340.78999999999996</v>
      </c>
    </row>
    <row r="364" spans="11:18" x14ac:dyDescent="0.35">
      <c r="K364" t="s">
        <v>848</v>
      </c>
      <c r="L364" t="s">
        <v>51</v>
      </c>
      <c r="M364" t="s">
        <v>12</v>
      </c>
      <c r="N364">
        <v>52815</v>
      </c>
      <c r="O364">
        <v>4.99</v>
      </c>
      <c r="P364" s="7">
        <v>42152</v>
      </c>
      <c r="Q364" t="s">
        <v>718</v>
      </c>
      <c r="R364" s="13">
        <v>337.47</v>
      </c>
    </row>
    <row r="365" spans="11:18" x14ac:dyDescent="0.35">
      <c r="K365" t="s">
        <v>848</v>
      </c>
      <c r="L365" t="s">
        <v>51</v>
      </c>
      <c r="M365" t="s">
        <v>12</v>
      </c>
      <c r="N365">
        <v>52815</v>
      </c>
      <c r="P365" s="7">
        <v>42152</v>
      </c>
      <c r="Q365" t="s">
        <v>834</v>
      </c>
      <c r="R365" s="13">
        <v>0.34</v>
      </c>
    </row>
    <row r="366" spans="11:18" x14ac:dyDescent="0.35">
      <c r="K366" t="s">
        <v>848</v>
      </c>
      <c r="L366" t="s">
        <v>51</v>
      </c>
      <c r="M366" t="s">
        <v>12</v>
      </c>
      <c r="N366">
        <v>52815</v>
      </c>
      <c r="P366" s="7">
        <v>42152</v>
      </c>
      <c r="Q366" t="s">
        <v>102</v>
      </c>
      <c r="R366" s="13">
        <v>-337.81</v>
      </c>
    </row>
    <row r="367" spans="11:18" x14ac:dyDescent="0.35">
      <c r="K367" t="s">
        <v>845</v>
      </c>
      <c r="L367" t="s">
        <v>32</v>
      </c>
      <c r="M367" t="s">
        <v>12</v>
      </c>
      <c r="N367">
        <v>22115</v>
      </c>
      <c r="P367" s="7">
        <v>42156</v>
      </c>
      <c r="Q367" t="s">
        <v>587</v>
      </c>
      <c r="R367" s="13">
        <v>0</v>
      </c>
    </row>
    <row r="368" spans="11:18" x14ac:dyDescent="0.35">
      <c r="K368" t="s">
        <v>845</v>
      </c>
      <c r="L368" t="s">
        <v>32</v>
      </c>
      <c r="M368" t="s">
        <v>12</v>
      </c>
      <c r="N368">
        <v>22115</v>
      </c>
      <c r="P368" s="7">
        <v>42156</v>
      </c>
      <c r="Q368" t="s">
        <v>102</v>
      </c>
      <c r="R368" s="13">
        <v>0</v>
      </c>
    </row>
    <row r="369" spans="11:18" x14ac:dyDescent="0.35">
      <c r="K369" t="s">
        <v>845</v>
      </c>
      <c r="L369" t="s">
        <v>32</v>
      </c>
      <c r="M369" t="s">
        <v>12</v>
      </c>
      <c r="N369">
        <v>52815</v>
      </c>
      <c r="P369" s="7">
        <v>42156</v>
      </c>
      <c r="Q369" t="s">
        <v>102</v>
      </c>
      <c r="R369" s="13">
        <v>0.80999999999999994</v>
      </c>
    </row>
    <row r="370" spans="11:18" x14ac:dyDescent="0.35">
      <c r="K370" t="s">
        <v>845</v>
      </c>
      <c r="L370" t="s">
        <v>32</v>
      </c>
      <c r="M370" t="s">
        <v>12</v>
      </c>
      <c r="N370">
        <v>52815</v>
      </c>
      <c r="P370" s="7">
        <v>42156</v>
      </c>
      <c r="Q370" t="s">
        <v>587</v>
      </c>
      <c r="R370" s="13">
        <v>-0.80999999999999994</v>
      </c>
    </row>
    <row r="371" spans="11:18" x14ac:dyDescent="0.35">
      <c r="K371" t="s">
        <v>845</v>
      </c>
      <c r="L371" t="s">
        <v>32</v>
      </c>
      <c r="M371" t="s">
        <v>12</v>
      </c>
      <c r="N371">
        <v>112414</v>
      </c>
      <c r="P371" s="7">
        <v>42156</v>
      </c>
      <c r="Q371" t="s">
        <v>102</v>
      </c>
      <c r="R371" s="13">
        <v>0.85</v>
      </c>
    </row>
    <row r="372" spans="11:18" x14ac:dyDescent="0.35">
      <c r="K372" t="s">
        <v>845</v>
      </c>
      <c r="L372" t="s">
        <v>32</v>
      </c>
      <c r="M372" t="s">
        <v>12</v>
      </c>
      <c r="N372">
        <v>112414</v>
      </c>
      <c r="P372" s="7">
        <v>42156</v>
      </c>
      <c r="Q372" t="s">
        <v>587</v>
      </c>
      <c r="R372" s="13">
        <v>-0.85</v>
      </c>
    </row>
    <row r="373" spans="11:18" x14ac:dyDescent="0.35">
      <c r="K373" t="s">
        <v>845</v>
      </c>
      <c r="L373" t="s">
        <v>36</v>
      </c>
      <c r="M373" t="s">
        <v>12</v>
      </c>
      <c r="N373">
        <v>22115</v>
      </c>
      <c r="P373" s="7">
        <v>42163</v>
      </c>
      <c r="Q373" t="s">
        <v>102</v>
      </c>
      <c r="R373" s="13">
        <v>2.94</v>
      </c>
    </row>
    <row r="374" spans="11:18" x14ac:dyDescent="0.35">
      <c r="K374" t="s">
        <v>845</v>
      </c>
      <c r="L374" t="s">
        <v>36</v>
      </c>
      <c r="M374" t="s">
        <v>12</v>
      </c>
      <c r="N374">
        <v>22115</v>
      </c>
      <c r="P374" s="7">
        <v>42163</v>
      </c>
      <c r="Q374" t="s">
        <v>587</v>
      </c>
      <c r="R374" s="13">
        <v>-2.94</v>
      </c>
    </row>
    <row r="375" spans="11:18" x14ac:dyDescent="0.35">
      <c r="K375" t="s">
        <v>845</v>
      </c>
      <c r="L375" t="s">
        <v>36</v>
      </c>
      <c r="M375" t="s">
        <v>12</v>
      </c>
      <c r="N375">
        <v>52815</v>
      </c>
      <c r="P375" s="7">
        <v>42163</v>
      </c>
      <c r="Q375" t="s">
        <v>587</v>
      </c>
      <c r="R375" s="13">
        <v>0</v>
      </c>
    </row>
    <row r="376" spans="11:18" x14ac:dyDescent="0.35">
      <c r="K376" t="s">
        <v>845</v>
      </c>
      <c r="L376" t="s">
        <v>36</v>
      </c>
      <c r="M376" t="s">
        <v>12</v>
      </c>
      <c r="N376">
        <v>52815</v>
      </c>
      <c r="P376" s="7">
        <v>42163</v>
      </c>
      <c r="Q376" t="s">
        <v>102</v>
      </c>
      <c r="R376" s="13">
        <v>0</v>
      </c>
    </row>
    <row r="377" spans="11:18" x14ac:dyDescent="0.35">
      <c r="K377" t="s">
        <v>845</v>
      </c>
      <c r="L377" t="s">
        <v>36</v>
      </c>
      <c r="M377" t="s">
        <v>12</v>
      </c>
      <c r="N377">
        <v>112414</v>
      </c>
      <c r="P377" s="7">
        <v>42163</v>
      </c>
      <c r="Q377" t="s">
        <v>102</v>
      </c>
      <c r="R377" s="13">
        <v>2.75</v>
      </c>
    </row>
    <row r="378" spans="11:18" x14ac:dyDescent="0.35">
      <c r="K378" t="s">
        <v>845</v>
      </c>
      <c r="L378" t="s">
        <v>36</v>
      </c>
      <c r="M378" t="s">
        <v>12</v>
      </c>
      <c r="N378">
        <v>112414</v>
      </c>
      <c r="P378" s="7">
        <v>42163</v>
      </c>
      <c r="Q378" t="s">
        <v>587</v>
      </c>
      <c r="R378" s="13">
        <v>-2.75</v>
      </c>
    </row>
    <row r="379" spans="11:18" x14ac:dyDescent="0.35">
      <c r="K379" t="s">
        <v>845</v>
      </c>
      <c r="L379" t="s">
        <v>41</v>
      </c>
      <c r="M379" t="s">
        <v>12</v>
      </c>
      <c r="N379">
        <v>22115</v>
      </c>
      <c r="P379" s="7">
        <v>42167</v>
      </c>
      <c r="Q379" t="s">
        <v>102</v>
      </c>
      <c r="R379" s="13">
        <v>7.44</v>
      </c>
    </row>
    <row r="380" spans="11:18" x14ac:dyDescent="0.35">
      <c r="K380" t="s">
        <v>845</v>
      </c>
      <c r="L380" t="s">
        <v>41</v>
      </c>
      <c r="M380" t="s">
        <v>12</v>
      </c>
      <c r="N380">
        <v>22115</v>
      </c>
      <c r="P380" s="7">
        <v>42167</v>
      </c>
      <c r="Q380" t="s">
        <v>587</v>
      </c>
      <c r="R380" s="13">
        <v>-7.44</v>
      </c>
    </row>
    <row r="381" spans="11:18" x14ac:dyDescent="0.35">
      <c r="K381" t="s">
        <v>845</v>
      </c>
      <c r="L381" t="s">
        <v>41</v>
      </c>
      <c r="M381" t="s">
        <v>12</v>
      </c>
      <c r="N381">
        <v>52815</v>
      </c>
      <c r="P381" s="7">
        <v>42167</v>
      </c>
      <c r="Q381" t="s">
        <v>102</v>
      </c>
      <c r="R381" s="13">
        <v>7.419999999999999</v>
      </c>
    </row>
    <row r="382" spans="11:18" x14ac:dyDescent="0.35">
      <c r="K382" t="s">
        <v>845</v>
      </c>
      <c r="L382" t="s">
        <v>41</v>
      </c>
      <c r="M382" t="s">
        <v>12</v>
      </c>
      <c r="N382">
        <v>52815</v>
      </c>
      <c r="P382" s="7">
        <v>42167</v>
      </c>
      <c r="Q382" t="s">
        <v>587</v>
      </c>
      <c r="R382" s="13">
        <v>-7.419999999999999</v>
      </c>
    </row>
    <row r="383" spans="11:18" x14ac:dyDescent="0.35">
      <c r="K383" t="s">
        <v>845</v>
      </c>
      <c r="L383" t="s">
        <v>41</v>
      </c>
      <c r="M383" t="s">
        <v>12</v>
      </c>
      <c r="N383">
        <v>112414</v>
      </c>
      <c r="P383" s="7">
        <v>42167</v>
      </c>
      <c r="Q383" t="s">
        <v>102</v>
      </c>
      <c r="R383" s="13">
        <v>6.22</v>
      </c>
    </row>
    <row r="384" spans="11:18" x14ac:dyDescent="0.35">
      <c r="K384" t="s">
        <v>845</v>
      </c>
      <c r="L384" t="s">
        <v>41</v>
      </c>
      <c r="M384" t="s">
        <v>12</v>
      </c>
      <c r="N384">
        <v>112414</v>
      </c>
      <c r="P384" s="7">
        <v>42167</v>
      </c>
      <c r="Q384" t="s">
        <v>587</v>
      </c>
      <c r="R384" s="13">
        <v>-6.22</v>
      </c>
    </row>
    <row r="385" spans="11:18" x14ac:dyDescent="0.35">
      <c r="K385" t="s">
        <v>845</v>
      </c>
      <c r="L385" t="s">
        <v>33</v>
      </c>
      <c r="M385" t="s">
        <v>12</v>
      </c>
      <c r="N385">
        <v>22115</v>
      </c>
      <c r="P385" s="7">
        <v>42170</v>
      </c>
      <c r="Q385" t="s">
        <v>587</v>
      </c>
      <c r="R385" s="13">
        <v>0</v>
      </c>
    </row>
    <row r="386" spans="11:18" x14ac:dyDescent="0.35">
      <c r="K386" t="s">
        <v>845</v>
      </c>
      <c r="L386" t="s">
        <v>33</v>
      </c>
      <c r="M386" t="s">
        <v>12</v>
      </c>
      <c r="N386">
        <v>22115</v>
      </c>
      <c r="P386" s="7">
        <v>42170</v>
      </c>
      <c r="Q386" t="s">
        <v>102</v>
      </c>
      <c r="R386" s="13">
        <v>0</v>
      </c>
    </row>
    <row r="387" spans="11:18" x14ac:dyDescent="0.35">
      <c r="K387" t="s">
        <v>845</v>
      </c>
      <c r="L387" t="s">
        <v>33</v>
      </c>
      <c r="M387" t="s">
        <v>12</v>
      </c>
      <c r="N387">
        <v>52815</v>
      </c>
      <c r="P387" s="7">
        <v>42170</v>
      </c>
      <c r="Q387" t="s">
        <v>587</v>
      </c>
      <c r="R387" s="13">
        <v>0</v>
      </c>
    </row>
    <row r="388" spans="11:18" x14ac:dyDescent="0.35">
      <c r="K388" t="s">
        <v>845</v>
      </c>
      <c r="L388" t="s">
        <v>33</v>
      </c>
      <c r="M388" t="s">
        <v>12</v>
      </c>
      <c r="N388">
        <v>52815</v>
      </c>
      <c r="P388" s="7">
        <v>42170</v>
      </c>
      <c r="Q388" t="s">
        <v>102</v>
      </c>
      <c r="R388" s="13">
        <v>0</v>
      </c>
    </row>
    <row r="389" spans="11:18" x14ac:dyDescent="0.35">
      <c r="K389" t="s">
        <v>845</v>
      </c>
      <c r="L389" t="s">
        <v>33</v>
      </c>
      <c r="M389" t="s">
        <v>12</v>
      </c>
      <c r="N389">
        <v>112414</v>
      </c>
      <c r="P389" s="7">
        <v>42170</v>
      </c>
      <c r="Q389" t="s">
        <v>102</v>
      </c>
      <c r="R389" s="13">
        <v>1.48</v>
      </c>
    </row>
    <row r="390" spans="11:18" x14ac:dyDescent="0.35">
      <c r="K390" t="s">
        <v>845</v>
      </c>
      <c r="L390" t="s">
        <v>33</v>
      </c>
      <c r="M390" t="s">
        <v>12</v>
      </c>
      <c r="N390">
        <v>112414</v>
      </c>
      <c r="P390" s="7">
        <v>42170</v>
      </c>
      <c r="Q390" t="s">
        <v>587</v>
      </c>
      <c r="R390" s="13">
        <v>-1.48</v>
      </c>
    </row>
    <row r="391" spans="11:18" x14ac:dyDescent="0.35">
      <c r="K391" t="s">
        <v>845</v>
      </c>
      <c r="L391" t="s">
        <v>61</v>
      </c>
      <c r="M391" t="s">
        <v>12</v>
      </c>
      <c r="N391">
        <v>22115</v>
      </c>
      <c r="P391" s="7">
        <v>42172</v>
      </c>
      <c r="Q391" t="s">
        <v>102</v>
      </c>
      <c r="R391" s="13">
        <v>1.7</v>
      </c>
    </row>
    <row r="392" spans="11:18" x14ac:dyDescent="0.35">
      <c r="K392" t="s">
        <v>845</v>
      </c>
      <c r="L392" t="s">
        <v>61</v>
      </c>
      <c r="M392" t="s">
        <v>12</v>
      </c>
      <c r="N392">
        <v>22115</v>
      </c>
      <c r="P392" s="7">
        <v>42172</v>
      </c>
      <c r="Q392" t="s">
        <v>587</v>
      </c>
      <c r="R392" s="13">
        <v>-1.7</v>
      </c>
    </row>
    <row r="393" spans="11:18" x14ac:dyDescent="0.35">
      <c r="K393" t="s">
        <v>845</v>
      </c>
      <c r="L393" t="s">
        <v>61</v>
      </c>
      <c r="M393" t="s">
        <v>12</v>
      </c>
      <c r="N393">
        <v>52815</v>
      </c>
      <c r="P393" s="7">
        <v>42172</v>
      </c>
      <c r="Q393" t="s">
        <v>587</v>
      </c>
      <c r="R393" s="13">
        <v>0</v>
      </c>
    </row>
    <row r="394" spans="11:18" x14ac:dyDescent="0.35">
      <c r="K394" t="s">
        <v>845</v>
      </c>
      <c r="L394" t="s">
        <v>61</v>
      </c>
      <c r="M394" t="s">
        <v>12</v>
      </c>
      <c r="N394">
        <v>52815</v>
      </c>
      <c r="P394" s="7">
        <v>42172</v>
      </c>
      <c r="Q394" t="s">
        <v>102</v>
      </c>
      <c r="R394" s="13">
        <v>0</v>
      </c>
    </row>
    <row r="395" spans="11:18" x14ac:dyDescent="0.35">
      <c r="K395" t="s">
        <v>845</v>
      </c>
      <c r="L395" t="s">
        <v>61</v>
      </c>
      <c r="M395" t="s">
        <v>12</v>
      </c>
      <c r="N395">
        <v>112414</v>
      </c>
      <c r="P395" s="7">
        <v>42172</v>
      </c>
      <c r="Q395" t="s">
        <v>587</v>
      </c>
      <c r="R395" s="13">
        <v>0</v>
      </c>
    </row>
    <row r="396" spans="11:18" x14ac:dyDescent="0.35">
      <c r="K396" t="s">
        <v>845</v>
      </c>
      <c r="L396" t="s">
        <v>61</v>
      </c>
      <c r="M396" t="s">
        <v>12</v>
      </c>
      <c r="N396">
        <v>112414</v>
      </c>
      <c r="P396" s="7">
        <v>42172</v>
      </c>
      <c r="Q396" t="s">
        <v>102</v>
      </c>
      <c r="R396" s="13">
        <v>0</v>
      </c>
    </row>
    <row r="397" spans="11:18" x14ac:dyDescent="0.35">
      <c r="K397" t="s">
        <v>845</v>
      </c>
      <c r="L397" t="s">
        <v>34</v>
      </c>
      <c r="M397" t="s">
        <v>12</v>
      </c>
      <c r="N397">
        <v>22115</v>
      </c>
      <c r="P397" s="7">
        <v>42178</v>
      </c>
      <c r="Q397" t="s">
        <v>102</v>
      </c>
      <c r="R397" s="13">
        <v>3.3</v>
      </c>
    </row>
    <row r="398" spans="11:18" x14ac:dyDescent="0.35">
      <c r="K398" t="s">
        <v>845</v>
      </c>
      <c r="L398" t="s">
        <v>34</v>
      </c>
      <c r="M398" t="s">
        <v>12</v>
      </c>
      <c r="N398">
        <v>22115</v>
      </c>
      <c r="P398" s="7">
        <v>42178</v>
      </c>
      <c r="Q398" t="s">
        <v>587</v>
      </c>
      <c r="R398" s="13">
        <v>-3.3</v>
      </c>
    </row>
    <row r="399" spans="11:18" x14ac:dyDescent="0.35">
      <c r="K399" t="s">
        <v>845</v>
      </c>
      <c r="L399" t="s">
        <v>34</v>
      </c>
      <c r="M399" t="s">
        <v>12</v>
      </c>
      <c r="N399">
        <v>52815</v>
      </c>
      <c r="P399" s="7">
        <v>42178</v>
      </c>
      <c r="Q399" t="s">
        <v>102</v>
      </c>
      <c r="R399" s="13">
        <v>3.0100000000000007</v>
      </c>
    </row>
    <row r="400" spans="11:18" x14ac:dyDescent="0.35">
      <c r="K400" t="s">
        <v>845</v>
      </c>
      <c r="L400" t="s">
        <v>34</v>
      </c>
      <c r="M400" t="s">
        <v>12</v>
      </c>
      <c r="N400">
        <v>52815</v>
      </c>
      <c r="P400" s="7">
        <v>42178</v>
      </c>
      <c r="Q400" t="s">
        <v>587</v>
      </c>
      <c r="R400" s="13">
        <v>-3.0100000000000007</v>
      </c>
    </row>
    <row r="401" spans="11:18" x14ac:dyDescent="0.35">
      <c r="K401" t="s">
        <v>845</v>
      </c>
      <c r="L401" t="s">
        <v>34</v>
      </c>
      <c r="M401" t="s">
        <v>12</v>
      </c>
      <c r="N401">
        <v>112414</v>
      </c>
      <c r="P401" s="7">
        <v>42178</v>
      </c>
      <c r="Q401" t="s">
        <v>102</v>
      </c>
      <c r="R401" s="13">
        <v>3.11</v>
      </c>
    </row>
    <row r="402" spans="11:18" x14ac:dyDescent="0.35">
      <c r="K402" t="s">
        <v>845</v>
      </c>
      <c r="L402" t="s">
        <v>34</v>
      </c>
      <c r="M402" t="s">
        <v>12</v>
      </c>
      <c r="N402">
        <v>112414</v>
      </c>
      <c r="P402" s="7">
        <v>42178</v>
      </c>
      <c r="Q402" t="s">
        <v>587</v>
      </c>
      <c r="R402" s="13">
        <v>-3.11</v>
      </c>
    </row>
    <row r="403" spans="11:18" x14ac:dyDescent="0.35">
      <c r="K403" t="s">
        <v>845</v>
      </c>
      <c r="L403" t="s">
        <v>46</v>
      </c>
      <c r="M403" t="s">
        <v>12</v>
      </c>
      <c r="N403">
        <v>22115</v>
      </c>
      <c r="P403" s="7">
        <v>42180</v>
      </c>
      <c r="Q403" t="s">
        <v>102</v>
      </c>
      <c r="R403" s="13">
        <v>2.2599999999999998</v>
      </c>
    </row>
    <row r="404" spans="11:18" x14ac:dyDescent="0.35">
      <c r="K404" t="s">
        <v>845</v>
      </c>
      <c r="L404" t="s">
        <v>46</v>
      </c>
      <c r="M404" t="s">
        <v>12</v>
      </c>
      <c r="N404">
        <v>22115</v>
      </c>
      <c r="P404" s="7">
        <v>42180</v>
      </c>
      <c r="Q404" t="s">
        <v>587</v>
      </c>
      <c r="R404" s="13">
        <v>-2.2599999999999998</v>
      </c>
    </row>
    <row r="405" spans="11:18" x14ac:dyDescent="0.35">
      <c r="K405" t="s">
        <v>845</v>
      </c>
      <c r="L405" t="s">
        <v>46</v>
      </c>
      <c r="M405" t="s">
        <v>12</v>
      </c>
      <c r="N405">
        <v>52815</v>
      </c>
      <c r="P405" s="7">
        <v>42180</v>
      </c>
      <c r="Q405" t="s">
        <v>587</v>
      </c>
      <c r="R405" s="13">
        <v>0</v>
      </c>
    </row>
    <row r="406" spans="11:18" x14ac:dyDescent="0.35">
      <c r="K406" t="s">
        <v>845</v>
      </c>
      <c r="L406" t="s">
        <v>46</v>
      </c>
      <c r="M406" t="s">
        <v>12</v>
      </c>
      <c r="N406">
        <v>52815</v>
      </c>
      <c r="P406" s="7">
        <v>42180</v>
      </c>
      <c r="Q406" t="s">
        <v>102</v>
      </c>
      <c r="R406" s="13">
        <v>0</v>
      </c>
    </row>
    <row r="407" spans="11:18" x14ac:dyDescent="0.35">
      <c r="K407" t="s">
        <v>845</v>
      </c>
      <c r="L407" t="s">
        <v>46</v>
      </c>
      <c r="M407" t="s">
        <v>12</v>
      </c>
      <c r="N407">
        <v>112414</v>
      </c>
      <c r="P407" s="7">
        <v>42180</v>
      </c>
      <c r="Q407" t="s">
        <v>102</v>
      </c>
      <c r="R407" s="13">
        <v>2.5</v>
      </c>
    </row>
    <row r="408" spans="11:18" x14ac:dyDescent="0.35">
      <c r="K408" t="s">
        <v>845</v>
      </c>
      <c r="L408" t="s">
        <v>46</v>
      </c>
      <c r="M408" t="s">
        <v>12</v>
      </c>
      <c r="N408">
        <v>112414</v>
      </c>
      <c r="P408" s="7">
        <v>42180</v>
      </c>
      <c r="Q408" t="s">
        <v>587</v>
      </c>
      <c r="R408" s="13">
        <v>-2.5</v>
      </c>
    </row>
    <row r="409" spans="11:18" x14ac:dyDescent="0.35">
      <c r="K409" t="s">
        <v>845</v>
      </c>
      <c r="L409" t="s">
        <v>29</v>
      </c>
      <c r="M409" t="s">
        <v>12</v>
      </c>
      <c r="N409">
        <v>22115</v>
      </c>
      <c r="P409" s="7">
        <v>42184</v>
      </c>
      <c r="Q409" t="s">
        <v>587</v>
      </c>
      <c r="R409" s="13">
        <v>0</v>
      </c>
    </row>
    <row r="410" spans="11:18" x14ac:dyDescent="0.35">
      <c r="K410" t="s">
        <v>845</v>
      </c>
      <c r="L410" t="s">
        <v>29</v>
      </c>
      <c r="M410" t="s">
        <v>12</v>
      </c>
      <c r="N410">
        <v>22115</v>
      </c>
      <c r="P410" s="7">
        <v>42184</v>
      </c>
      <c r="Q410" t="s">
        <v>102</v>
      </c>
      <c r="R410" s="13">
        <v>0</v>
      </c>
    </row>
    <row r="411" spans="11:18" x14ac:dyDescent="0.35">
      <c r="K411" t="s">
        <v>845</v>
      </c>
      <c r="L411" t="s">
        <v>65</v>
      </c>
      <c r="M411" t="s">
        <v>12</v>
      </c>
      <c r="N411">
        <v>22115</v>
      </c>
      <c r="P411" s="7">
        <v>42184</v>
      </c>
      <c r="Q411" t="s">
        <v>587</v>
      </c>
      <c r="R411" s="13">
        <v>0</v>
      </c>
    </row>
    <row r="412" spans="11:18" x14ac:dyDescent="0.35">
      <c r="K412" t="s">
        <v>845</v>
      </c>
      <c r="L412" t="s">
        <v>65</v>
      </c>
      <c r="M412" t="s">
        <v>12</v>
      </c>
      <c r="N412">
        <v>22115</v>
      </c>
      <c r="P412" s="7">
        <v>42184</v>
      </c>
      <c r="Q412" t="s">
        <v>102</v>
      </c>
      <c r="R412" s="13">
        <v>0</v>
      </c>
    </row>
    <row r="413" spans="11:18" x14ac:dyDescent="0.35">
      <c r="K413" t="s">
        <v>845</v>
      </c>
      <c r="L413" t="s">
        <v>29</v>
      </c>
      <c r="M413" t="s">
        <v>12</v>
      </c>
      <c r="N413">
        <v>52815</v>
      </c>
      <c r="P413" s="7">
        <v>42184</v>
      </c>
      <c r="Q413" t="s">
        <v>587</v>
      </c>
      <c r="R413" s="13">
        <v>0</v>
      </c>
    </row>
    <row r="414" spans="11:18" x14ac:dyDescent="0.35">
      <c r="K414" t="s">
        <v>845</v>
      </c>
      <c r="L414" t="s">
        <v>29</v>
      </c>
      <c r="M414" t="s">
        <v>12</v>
      </c>
      <c r="N414">
        <v>52815</v>
      </c>
      <c r="P414" s="7">
        <v>42184</v>
      </c>
      <c r="Q414" t="s">
        <v>102</v>
      </c>
      <c r="R414" s="13">
        <v>0</v>
      </c>
    </row>
    <row r="415" spans="11:18" x14ac:dyDescent="0.35">
      <c r="K415" t="s">
        <v>845</v>
      </c>
      <c r="L415" t="s">
        <v>65</v>
      </c>
      <c r="M415" t="s">
        <v>12</v>
      </c>
      <c r="N415">
        <v>52815</v>
      </c>
      <c r="P415" s="7">
        <v>42184</v>
      </c>
      <c r="Q415" t="s">
        <v>102</v>
      </c>
      <c r="R415" s="13">
        <v>1.29</v>
      </c>
    </row>
    <row r="416" spans="11:18" x14ac:dyDescent="0.35">
      <c r="K416" t="s">
        <v>845</v>
      </c>
      <c r="L416" t="s">
        <v>65</v>
      </c>
      <c r="M416" t="s">
        <v>12</v>
      </c>
      <c r="N416">
        <v>52815</v>
      </c>
      <c r="P416" s="7">
        <v>42184</v>
      </c>
      <c r="Q416" t="s">
        <v>587</v>
      </c>
      <c r="R416" s="13">
        <v>-1.29</v>
      </c>
    </row>
    <row r="417" spans="11:18" x14ac:dyDescent="0.35">
      <c r="K417" t="s">
        <v>845</v>
      </c>
      <c r="L417" t="s">
        <v>29</v>
      </c>
      <c r="M417" t="s">
        <v>12</v>
      </c>
      <c r="N417">
        <v>112414</v>
      </c>
      <c r="P417" s="7">
        <v>42184</v>
      </c>
      <c r="Q417" t="s">
        <v>102</v>
      </c>
      <c r="R417" s="13">
        <v>2.94</v>
      </c>
    </row>
    <row r="418" spans="11:18" x14ac:dyDescent="0.35">
      <c r="K418" t="s">
        <v>845</v>
      </c>
      <c r="L418" t="s">
        <v>29</v>
      </c>
      <c r="M418" t="s">
        <v>12</v>
      </c>
      <c r="N418">
        <v>112414</v>
      </c>
      <c r="P418" s="7">
        <v>42184</v>
      </c>
      <c r="Q418" t="s">
        <v>587</v>
      </c>
      <c r="R418" s="13">
        <v>-2.94</v>
      </c>
    </row>
    <row r="419" spans="11:18" x14ac:dyDescent="0.35">
      <c r="K419" t="s">
        <v>845</v>
      </c>
      <c r="L419" t="s">
        <v>65</v>
      </c>
      <c r="M419" t="s">
        <v>12</v>
      </c>
      <c r="N419">
        <v>112414</v>
      </c>
      <c r="P419" s="7">
        <v>42184</v>
      </c>
      <c r="Q419" t="s">
        <v>587</v>
      </c>
      <c r="R419" s="13">
        <v>0</v>
      </c>
    </row>
    <row r="420" spans="11:18" x14ac:dyDescent="0.35">
      <c r="K420" t="s">
        <v>845</v>
      </c>
      <c r="L420" t="s">
        <v>65</v>
      </c>
      <c r="M420" t="s">
        <v>12</v>
      </c>
      <c r="N420">
        <v>112414</v>
      </c>
      <c r="P420" s="7">
        <v>42184</v>
      </c>
      <c r="Q420" t="s">
        <v>102</v>
      </c>
      <c r="R420" s="13">
        <v>0</v>
      </c>
    </row>
    <row r="421" spans="11:18" x14ac:dyDescent="0.35">
      <c r="K421" t="s">
        <v>845</v>
      </c>
      <c r="L421" t="s">
        <v>66</v>
      </c>
      <c r="M421" t="s">
        <v>12</v>
      </c>
      <c r="N421">
        <v>22115</v>
      </c>
      <c r="P421" s="7">
        <v>42186</v>
      </c>
      <c r="Q421" t="s">
        <v>587</v>
      </c>
      <c r="R421" s="13">
        <v>0</v>
      </c>
    </row>
    <row r="422" spans="11:18" x14ac:dyDescent="0.35">
      <c r="K422" t="s">
        <v>845</v>
      </c>
      <c r="L422" t="s">
        <v>66</v>
      </c>
      <c r="M422" t="s">
        <v>12</v>
      </c>
      <c r="N422">
        <v>22115</v>
      </c>
      <c r="P422" s="7">
        <v>42186</v>
      </c>
      <c r="Q422" t="s">
        <v>102</v>
      </c>
      <c r="R422" s="13">
        <v>0</v>
      </c>
    </row>
    <row r="423" spans="11:18" x14ac:dyDescent="0.35">
      <c r="K423" t="s">
        <v>845</v>
      </c>
      <c r="L423" t="s">
        <v>51</v>
      </c>
      <c r="M423" t="s">
        <v>12</v>
      </c>
      <c r="N423">
        <v>22115</v>
      </c>
      <c r="P423" s="7">
        <v>42186</v>
      </c>
      <c r="Q423" t="s">
        <v>587</v>
      </c>
      <c r="R423" s="13">
        <v>0</v>
      </c>
    </row>
    <row r="424" spans="11:18" x14ac:dyDescent="0.35">
      <c r="K424" t="s">
        <v>845</v>
      </c>
      <c r="L424" t="s">
        <v>51</v>
      </c>
      <c r="M424" t="s">
        <v>12</v>
      </c>
      <c r="N424">
        <v>22115</v>
      </c>
      <c r="P424" s="7">
        <v>42186</v>
      </c>
      <c r="Q424" t="s">
        <v>102</v>
      </c>
      <c r="R424" s="13">
        <v>0</v>
      </c>
    </row>
    <row r="425" spans="11:18" x14ac:dyDescent="0.35">
      <c r="K425" t="s">
        <v>845</v>
      </c>
      <c r="L425" t="s">
        <v>66</v>
      </c>
      <c r="M425" t="s">
        <v>12</v>
      </c>
      <c r="N425">
        <v>52815</v>
      </c>
      <c r="P425" s="7">
        <v>42186</v>
      </c>
      <c r="Q425" t="s">
        <v>102</v>
      </c>
      <c r="R425" s="13">
        <v>2.1</v>
      </c>
    </row>
    <row r="426" spans="11:18" x14ac:dyDescent="0.35">
      <c r="K426" t="s">
        <v>845</v>
      </c>
      <c r="L426" t="s">
        <v>66</v>
      </c>
      <c r="M426" t="s">
        <v>12</v>
      </c>
      <c r="N426">
        <v>52815</v>
      </c>
      <c r="P426" s="7">
        <v>42186</v>
      </c>
      <c r="Q426" t="s">
        <v>587</v>
      </c>
      <c r="R426" s="13">
        <v>-2.1</v>
      </c>
    </row>
    <row r="427" spans="11:18" x14ac:dyDescent="0.35">
      <c r="K427" t="s">
        <v>845</v>
      </c>
      <c r="L427" t="s">
        <v>51</v>
      </c>
      <c r="M427" t="s">
        <v>12</v>
      </c>
      <c r="N427">
        <v>52815</v>
      </c>
      <c r="P427" s="7">
        <v>42186</v>
      </c>
      <c r="Q427" t="s">
        <v>102</v>
      </c>
      <c r="R427" s="13">
        <v>1.99</v>
      </c>
    </row>
    <row r="428" spans="11:18" x14ac:dyDescent="0.35">
      <c r="K428" t="s">
        <v>845</v>
      </c>
      <c r="L428" t="s">
        <v>51</v>
      </c>
      <c r="M428" t="s">
        <v>12</v>
      </c>
      <c r="N428">
        <v>52815</v>
      </c>
      <c r="P428" s="7">
        <v>42186</v>
      </c>
      <c r="Q428" t="s">
        <v>587</v>
      </c>
      <c r="R428" s="13">
        <v>-1.99</v>
      </c>
    </row>
    <row r="429" spans="11:18" x14ac:dyDescent="0.35">
      <c r="K429" t="s">
        <v>845</v>
      </c>
      <c r="L429" t="s">
        <v>66</v>
      </c>
      <c r="M429" t="s">
        <v>12</v>
      </c>
      <c r="N429">
        <v>112414</v>
      </c>
      <c r="P429" s="7">
        <v>42186</v>
      </c>
      <c r="Q429" t="s">
        <v>587</v>
      </c>
      <c r="R429" s="13">
        <v>0</v>
      </c>
    </row>
    <row r="430" spans="11:18" x14ac:dyDescent="0.35">
      <c r="K430" t="s">
        <v>845</v>
      </c>
      <c r="L430" t="s">
        <v>66</v>
      </c>
      <c r="M430" t="s">
        <v>12</v>
      </c>
      <c r="N430">
        <v>112414</v>
      </c>
      <c r="P430" s="7">
        <v>42186</v>
      </c>
      <c r="Q430" t="s">
        <v>102</v>
      </c>
      <c r="R430" s="13">
        <v>0</v>
      </c>
    </row>
    <row r="431" spans="11:18" x14ac:dyDescent="0.35">
      <c r="K431" t="s">
        <v>845</v>
      </c>
      <c r="L431" t="s">
        <v>51</v>
      </c>
      <c r="M431" t="s">
        <v>12</v>
      </c>
      <c r="N431">
        <v>112414</v>
      </c>
      <c r="P431" s="7">
        <v>42186</v>
      </c>
      <c r="Q431" t="s">
        <v>102</v>
      </c>
      <c r="R431" s="13">
        <v>1.76</v>
      </c>
    </row>
    <row r="432" spans="11:18" x14ac:dyDescent="0.35">
      <c r="K432" t="s">
        <v>845</v>
      </c>
      <c r="L432" t="s">
        <v>51</v>
      </c>
      <c r="M432" t="s">
        <v>12</v>
      </c>
      <c r="N432">
        <v>112414</v>
      </c>
      <c r="P432" s="7">
        <v>42186</v>
      </c>
      <c r="Q432" t="s">
        <v>587</v>
      </c>
      <c r="R432" s="13">
        <v>-1.76</v>
      </c>
    </row>
    <row r="433" spans="11:18" x14ac:dyDescent="0.35">
      <c r="K433" t="s">
        <v>845</v>
      </c>
      <c r="L433" t="s">
        <v>56</v>
      </c>
      <c r="M433" t="s">
        <v>12</v>
      </c>
      <c r="N433">
        <v>22115</v>
      </c>
      <c r="P433" s="7">
        <v>42187</v>
      </c>
      <c r="Q433" t="s">
        <v>102</v>
      </c>
      <c r="R433" s="13">
        <v>1.21</v>
      </c>
    </row>
    <row r="434" spans="11:18" x14ac:dyDescent="0.35">
      <c r="K434" t="s">
        <v>845</v>
      </c>
      <c r="L434" t="s">
        <v>56</v>
      </c>
      <c r="M434" t="s">
        <v>12</v>
      </c>
      <c r="N434">
        <v>22115</v>
      </c>
      <c r="P434" s="7">
        <v>42187</v>
      </c>
      <c r="Q434" t="s">
        <v>587</v>
      </c>
      <c r="R434" s="13">
        <v>-1.21</v>
      </c>
    </row>
    <row r="435" spans="11:18" x14ac:dyDescent="0.35">
      <c r="K435" t="s">
        <v>845</v>
      </c>
      <c r="L435" t="s">
        <v>56</v>
      </c>
      <c r="M435" t="s">
        <v>12</v>
      </c>
      <c r="N435">
        <v>52815</v>
      </c>
      <c r="P435" s="7">
        <v>42187</v>
      </c>
      <c r="Q435" t="s">
        <v>587</v>
      </c>
      <c r="R435" s="13">
        <v>0</v>
      </c>
    </row>
    <row r="436" spans="11:18" x14ac:dyDescent="0.35">
      <c r="K436" t="s">
        <v>845</v>
      </c>
      <c r="L436" t="s">
        <v>56</v>
      </c>
      <c r="M436" t="s">
        <v>12</v>
      </c>
      <c r="N436">
        <v>52815</v>
      </c>
      <c r="P436" s="7">
        <v>42187</v>
      </c>
      <c r="Q436" t="s">
        <v>102</v>
      </c>
      <c r="R436" s="13">
        <v>0</v>
      </c>
    </row>
    <row r="437" spans="11:18" x14ac:dyDescent="0.35">
      <c r="K437" t="s">
        <v>845</v>
      </c>
      <c r="L437" t="s">
        <v>56</v>
      </c>
      <c r="M437" t="s">
        <v>12</v>
      </c>
      <c r="N437">
        <v>112414</v>
      </c>
      <c r="P437" s="7">
        <v>42187</v>
      </c>
      <c r="Q437" t="s">
        <v>587</v>
      </c>
      <c r="R437" s="13">
        <v>0</v>
      </c>
    </row>
    <row r="438" spans="11:18" x14ac:dyDescent="0.35">
      <c r="K438" t="s">
        <v>845</v>
      </c>
      <c r="L438" t="s">
        <v>56</v>
      </c>
      <c r="M438" t="s">
        <v>12</v>
      </c>
      <c r="N438">
        <v>112414</v>
      </c>
      <c r="P438" s="7">
        <v>42187</v>
      </c>
      <c r="Q438" t="s">
        <v>102</v>
      </c>
      <c r="R438" s="13">
        <v>0</v>
      </c>
    </row>
    <row r="439" spans="11:18" x14ac:dyDescent="0.35">
      <c r="K439" t="s">
        <v>845</v>
      </c>
      <c r="L439" t="s">
        <v>64</v>
      </c>
      <c r="M439" t="s">
        <v>12</v>
      </c>
      <c r="N439">
        <v>22115</v>
      </c>
      <c r="P439" s="7">
        <v>42200</v>
      </c>
      <c r="Q439" t="s">
        <v>587</v>
      </c>
      <c r="R439" s="13">
        <v>0</v>
      </c>
    </row>
    <row r="440" spans="11:18" x14ac:dyDescent="0.35">
      <c r="K440" t="s">
        <v>845</v>
      </c>
      <c r="L440" t="s">
        <v>64</v>
      </c>
      <c r="M440" t="s">
        <v>12</v>
      </c>
      <c r="N440">
        <v>22115</v>
      </c>
      <c r="P440" s="7">
        <v>42200</v>
      </c>
      <c r="Q440" t="s">
        <v>102</v>
      </c>
      <c r="R440" s="13">
        <v>0</v>
      </c>
    </row>
    <row r="441" spans="11:18" x14ac:dyDescent="0.35">
      <c r="K441" t="s">
        <v>845</v>
      </c>
      <c r="L441" t="s">
        <v>64</v>
      </c>
      <c r="M441" t="s">
        <v>12</v>
      </c>
      <c r="N441">
        <v>52815</v>
      </c>
      <c r="P441" s="7">
        <v>42200</v>
      </c>
      <c r="Q441" t="s">
        <v>102</v>
      </c>
      <c r="R441" s="13">
        <v>2.33</v>
      </c>
    </row>
    <row r="442" spans="11:18" x14ac:dyDescent="0.35">
      <c r="K442" t="s">
        <v>845</v>
      </c>
      <c r="L442" t="s">
        <v>64</v>
      </c>
      <c r="M442" t="s">
        <v>12</v>
      </c>
      <c r="N442">
        <v>52815</v>
      </c>
      <c r="P442" s="7">
        <v>42200</v>
      </c>
      <c r="Q442" t="s">
        <v>587</v>
      </c>
      <c r="R442" s="13">
        <v>-2.33</v>
      </c>
    </row>
    <row r="443" spans="11:18" x14ac:dyDescent="0.35">
      <c r="K443" t="s">
        <v>845</v>
      </c>
      <c r="L443" t="s">
        <v>64</v>
      </c>
      <c r="M443" t="s">
        <v>12</v>
      </c>
      <c r="N443">
        <v>112414</v>
      </c>
      <c r="P443" s="7">
        <v>42200</v>
      </c>
      <c r="Q443" t="s">
        <v>587</v>
      </c>
      <c r="R443" s="13">
        <v>0</v>
      </c>
    </row>
    <row r="444" spans="11:18" x14ac:dyDescent="0.35">
      <c r="K444" t="s">
        <v>845</v>
      </c>
      <c r="L444" t="s">
        <v>64</v>
      </c>
      <c r="M444" t="s">
        <v>12</v>
      </c>
      <c r="N444">
        <v>112414</v>
      </c>
      <c r="P444" s="7">
        <v>42200</v>
      </c>
      <c r="Q444" t="s">
        <v>102</v>
      </c>
      <c r="R444" s="13">
        <v>0</v>
      </c>
    </row>
    <row r="445" spans="11:18" x14ac:dyDescent="0.35">
      <c r="K445" t="s">
        <v>845</v>
      </c>
      <c r="L445" t="s">
        <v>30</v>
      </c>
      <c r="M445" t="s">
        <v>12</v>
      </c>
      <c r="N445">
        <v>22115</v>
      </c>
      <c r="P445" s="7">
        <v>42207</v>
      </c>
      <c r="Q445" t="s">
        <v>587</v>
      </c>
      <c r="R445" s="13">
        <v>0</v>
      </c>
    </row>
    <row r="446" spans="11:18" x14ac:dyDescent="0.35">
      <c r="K446" t="s">
        <v>845</v>
      </c>
      <c r="L446" t="s">
        <v>30</v>
      </c>
      <c r="M446" t="s">
        <v>12</v>
      </c>
      <c r="N446">
        <v>22115</v>
      </c>
      <c r="P446" s="7">
        <v>42207</v>
      </c>
      <c r="Q446" t="s">
        <v>102</v>
      </c>
      <c r="R446" s="13">
        <v>0</v>
      </c>
    </row>
    <row r="447" spans="11:18" x14ac:dyDescent="0.35">
      <c r="K447" t="s">
        <v>845</v>
      </c>
      <c r="L447" t="s">
        <v>35</v>
      </c>
      <c r="M447" t="s">
        <v>12</v>
      </c>
      <c r="N447">
        <v>22115</v>
      </c>
      <c r="P447" s="7">
        <v>42207</v>
      </c>
      <c r="Q447" t="s">
        <v>102</v>
      </c>
      <c r="R447" s="13">
        <v>1.27</v>
      </c>
    </row>
    <row r="448" spans="11:18" x14ac:dyDescent="0.35">
      <c r="K448" t="s">
        <v>845</v>
      </c>
      <c r="L448" t="s">
        <v>35</v>
      </c>
      <c r="M448" t="s">
        <v>12</v>
      </c>
      <c r="N448">
        <v>22115</v>
      </c>
      <c r="P448" s="7">
        <v>42207</v>
      </c>
      <c r="Q448" t="s">
        <v>587</v>
      </c>
      <c r="R448" s="13">
        <v>-1.27</v>
      </c>
    </row>
    <row r="449" spans="11:18" x14ac:dyDescent="0.35">
      <c r="K449" t="s">
        <v>845</v>
      </c>
      <c r="L449" t="s">
        <v>30</v>
      </c>
      <c r="M449" t="s">
        <v>12</v>
      </c>
      <c r="N449">
        <v>52815</v>
      </c>
      <c r="P449" s="7">
        <v>42207</v>
      </c>
      <c r="Q449" t="s">
        <v>102</v>
      </c>
      <c r="R449" s="13">
        <v>2.4100000000000006</v>
      </c>
    </row>
    <row r="450" spans="11:18" x14ac:dyDescent="0.35">
      <c r="K450" t="s">
        <v>845</v>
      </c>
      <c r="L450" t="s">
        <v>30</v>
      </c>
      <c r="M450" t="s">
        <v>12</v>
      </c>
      <c r="N450">
        <v>52815</v>
      </c>
      <c r="P450" s="7">
        <v>42207</v>
      </c>
      <c r="Q450" t="s">
        <v>587</v>
      </c>
      <c r="R450" s="13">
        <v>-2.4100000000000006</v>
      </c>
    </row>
    <row r="451" spans="11:18" x14ac:dyDescent="0.35">
      <c r="K451" t="s">
        <v>845</v>
      </c>
      <c r="L451" t="s">
        <v>35</v>
      </c>
      <c r="M451" t="s">
        <v>12</v>
      </c>
      <c r="N451">
        <v>52815</v>
      </c>
      <c r="P451" s="7">
        <v>42207</v>
      </c>
      <c r="Q451" t="s">
        <v>102</v>
      </c>
      <c r="R451" s="13">
        <v>1.1499999999999999</v>
      </c>
    </row>
    <row r="452" spans="11:18" x14ac:dyDescent="0.35">
      <c r="K452" t="s">
        <v>845</v>
      </c>
      <c r="L452" t="s">
        <v>35</v>
      </c>
      <c r="M452" t="s">
        <v>12</v>
      </c>
      <c r="N452">
        <v>52815</v>
      </c>
      <c r="P452" s="7">
        <v>42207</v>
      </c>
      <c r="Q452" t="s">
        <v>587</v>
      </c>
      <c r="R452" s="13">
        <v>-1.1499999999999999</v>
      </c>
    </row>
    <row r="453" spans="11:18" x14ac:dyDescent="0.35">
      <c r="K453" t="s">
        <v>845</v>
      </c>
      <c r="L453" t="s">
        <v>30</v>
      </c>
      <c r="M453" t="s">
        <v>12</v>
      </c>
      <c r="N453">
        <v>112414</v>
      </c>
      <c r="P453" s="7">
        <v>42207</v>
      </c>
      <c r="Q453" t="s">
        <v>102</v>
      </c>
      <c r="R453" s="13">
        <v>2.5299999999999998</v>
      </c>
    </row>
    <row r="454" spans="11:18" x14ac:dyDescent="0.35">
      <c r="K454" t="s">
        <v>845</v>
      </c>
      <c r="L454" t="s">
        <v>30</v>
      </c>
      <c r="M454" t="s">
        <v>12</v>
      </c>
      <c r="N454">
        <v>112414</v>
      </c>
      <c r="P454" s="7">
        <v>42207</v>
      </c>
      <c r="Q454" t="s">
        <v>587</v>
      </c>
      <c r="R454" s="13">
        <v>-2.5299999999999998</v>
      </c>
    </row>
    <row r="455" spans="11:18" x14ac:dyDescent="0.35">
      <c r="K455" t="s">
        <v>845</v>
      </c>
      <c r="L455" t="s">
        <v>35</v>
      </c>
      <c r="M455" t="s">
        <v>12</v>
      </c>
      <c r="N455">
        <v>112414</v>
      </c>
      <c r="P455" s="7">
        <v>42207</v>
      </c>
      <c r="Q455" t="s">
        <v>102</v>
      </c>
      <c r="R455" s="13">
        <v>1.3</v>
      </c>
    </row>
    <row r="456" spans="11:18" x14ac:dyDescent="0.35">
      <c r="K456" t="s">
        <v>845</v>
      </c>
      <c r="L456" t="s">
        <v>35</v>
      </c>
      <c r="M456" t="s">
        <v>12</v>
      </c>
      <c r="N456">
        <v>112414</v>
      </c>
      <c r="P456" s="7">
        <v>42207</v>
      </c>
      <c r="Q456" t="s">
        <v>587</v>
      </c>
      <c r="R456" s="13">
        <v>-1.3</v>
      </c>
    </row>
    <row r="457" spans="11:18" x14ac:dyDescent="0.35">
      <c r="K457" t="s">
        <v>246</v>
      </c>
      <c r="M457" t="s">
        <v>12</v>
      </c>
      <c r="P457" s="7">
        <v>42226</v>
      </c>
      <c r="Q457" t="s">
        <v>102</v>
      </c>
      <c r="R457" s="13">
        <v>10000</v>
      </c>
    </row>
    <row r="458" spans="11:18" x14ac:dyDescent="0.35">
      <c r="K458" t="s">
        <v>246</v>
      </c>
      <c r="M458" t="s">
        <v>12</v>
      </c>
      <c r="P458" s="7">
        <v>42226</v>
      </c>
      <c r="Q458" t="s">
        <v>101</v>
      </c>
      <c r="R458" s="13">
        <v>-10000</v>
      </c>
    </row>
    <row r="459" spans="11:18" x14ac:dyDescent="0.35">
      <c r="K459" t="s">
        <v>845</v>
      </c>
      <c r="L459" t="s">
        <v>42</v>
      </c>
      <c r="M459" t="s">
        <v>12</v>
      </c>
      <c r="N459">
        <v>22115</v>
      </c>
      <c r="P459" s="7">
        <v>42230</v>
      </c>
      <c r="Q459" t="s">
        <v>102</v>
      </c>
      <c r="R459" s="13">
        <v>3.99</v>
      </c>
    </row>
    <row r="460" spans="11:18" x14ac:dyDescent="0.35">
      <c r="K460" t="s">
        <v>845</v>
      </c>
      <c r="L460" t="s">
        <v>42</v>
      </c>
      <c r="M460" t="s">
        <v>12</v>
      </c>
      <c r="N460">
        <v>22115</v>
      </c>
      <c r="P460" s="7">
        <v>42230</v>
      </c>
      <c r="Q460" t="s">
        <v>587</v>
      </c>
      <c r="R460" s="13">
        <v>-3.99</v>
      </c>
    </row>
    <row r="461" spans="11:18" x14ac:dyDescent="0.35">
      <c r="K461" t="s">
        <v>845</v>
      </c>
      <c r="L461" t="s">
        <v>42</v>
      </c>
      <c r="M461" t="s">
        <v>12</v>
      </c>
      <c r="N461">
        <v>52815</v>
      </c>
      <c r="P461" s="7">
        <v>42230</v>
      </c>
      <c r="Q461" t="s">
        <v>587</v>
      </c>
      <c r="R461" s="13">
        <v>0</v>
      </c>
    </row>
    <row r="462" spans="11:18" x14ac:dyDescent="0.35">
      <c r="K462" t="s">
        <v>845</v>
      </c>
      <c r="L462" t="s">
        <v>42</v>
      </c>
      <c r="M462" t="s">
        <v>12</v>
      </c>
      <c r="N462">
        <v>52815</v>
      </c>
      <c r="P462" s="7">
        <v>42230</v>
      </c>
      <c r="Q462" t="s">
        <v>102</v>
      </c>
      <c r="R462" s="13">
        <v>0</v>
      </c>
    </row>
    <row r="463" spans="11:18" x14ac:dyDescent="0.35">
      <c r="K463" t="s">
        <v>845</v>
      </c>
      <c r="L463" t="s">
        <v>42</v>
      </c>
      <c r="M463" t="s">
        <v>12</v>
      </c>
      <c r="N463">
        <v>112414</v>
      </c>
      <c r="P463" s="7">
        <v>42230</v>
      </c>
      <c r="Q463" t="s">
        <v>102</v>
      </c>
      <c r="R463" s="13">
        <v>4.32</v>
      </c>
    </row>
    <row r="464" spans="11:18" x14ac:dyDescent="0.35">
      <c r="K464" t="s">
        <v>845</v>
      </c>
      <c r="L464" t="s">
        <v>42</v>
      </c>
      <c r="M464" t="s">
        <v>12</v>
      </c>
      <c r="N464">
        <v>112414</v>
      </c>
      <c r="P464" s="7">
        <v>42230</v>
      </c>
      <c r="Q464" t="s">
        <v>587</v>
      </c>
      <c r="R464" s="13">
        <v>-4.32</v>
      </c>
    </row>
    <row r="465" spans="11:18" x14ac:dyDescent="0.35">
      <c r="K465" t="s">
        <v>845</v>
      </c>
      <c r="L465" t="s">
        <v>52</v>
      </c>
      <c r="M465" t="s">
        <v>12</v>
      </c>
      <c r="N465">
        <v>22115</v>
      </c>
      <c r="P465" s="7">
        <v>42233</v>
      </c>
      <c r="Q465" t="s">
        <v>102</v>
      </c>
      <c r="R465" s="13">
        <v>3.35</v>
      </c>
    </row>
    <row r="466" spans="11:18" x14ac:dyDescent="0.35">
      <c r="K466" t="s">
        <v>845</v>
      </c>
      <c r="L466" t="s">
        <v>52</v>
      </c>
      <c r="M466" t="s">
        <v>12</v>
      </c>
      <c r="N466">
        <v>22115</v>
      </c>
      <c r="P466" s="7">
        <v>42233</v>
      </c>
      <c r="Q466" t="s">
        <v>587</v>
      </c>
      <c r="R466" s="13">
        <v>-3.35</v>
      </c>
    </row>
    <row r="467" spans="11:18" x14ac:dyDescent="0.35">
      <c r="K467" t="s">
        <v>845</v>
      </c>
      <c r="L467" t="s">
        <v>52</v>
      </c>
      <c r="M467" t="s">
        <v>12</v>
      </c>
      <c r="N467">
        <v>52815</v>
      </c>
      <c r="P467" s="7">
        <v>42233</v>
      </c>
      <c r="Q467" t="s">
        <v>587</v>
      </c>
      <c r="R467" s="13">
        <v>0</v>
      </c>
    </row>
    <row r="468" spans="11:18" x14ac:dyDescent="0.35">
      <c r="K468" t="s">
        <v>845</v>
      </c>
      <c r="L468" t="s">
        <v>52</v>
      </c>
      <c r="M468" t="s">
        <v>12</v>
      </c>
      <c r="N468">
        <v>52815</v>
      </c>
      <c r="P468" s="7">
        <v>42233</v>
      </c>
      <c r="Q468" t="s">
        <v>102</v>
      </c>
      <c r="R468" s="13">
        <v>0</v>
      </c>
    </row>
    <row r="469" spans="11:18" x14ac:dyDescent="0.35">
      <c r="K469" t="s">
        <v>845</v>
      </c>
      <c r="L469" t="s">
        <v>52</v>
      </c>
      <c r="M469" t="s">
        <v>12</v>
      </c>
      <c r="N469">
        <v>112414</v>
      </c>
      <c r="P469" s="7">
        <v>42233</v>
      </c>
      <c r="Q469" t="s">
        <v>102</v>
      </c>
      <c r="R469" s="13">
        <v>3.15</v>
      </c>
    </row>
    <row r="470" spans="11:18" x14ac:dyDescent="0.35">
      <c r="K470" t="s">
        <v>845</v>
      </c>
      <c r="L470" t="s">
        <v>52</v>
      </c>
      <c r="M470" t="s">
        <v>12</v>
      </c>
      <c r="N470">
        <v>112414</v>
      </c>
      <c r="P470" s="7">
        <v>42233</v>
      </c>
      <c r="Q470" t="s">
        <v>587</v>
      </c>
      <c r="R470" s="13">
        <v>-3.15</v>
      </c>
    </row>
    <row r="471" spans="11:18" x14ac:dyDescent="0.35">
      <c r="K471" t="s">
        <v>844</v>
      </c>
      <c r="L471" t="s">
        <v>55</v>
      </c>
      <c r="M471" t="s">
        <v>12</v>
      </c>
      <c r="N471">
        <v>22115</v>
      </c>
      <c r="P471" s="7">
        <v>42234</v>
      </c>
      <c r="Q471" t="s">
        <v>102</v>
      </c>
      <c r="R471" s="13">
        <v>94.16</v>
      </c>
    </row>
    <row r="472" spans="11:18" x14ac:dyDescent="0.35">
      <c r="K472" t="s">
        <v>844</v>
      </c>
      <c r="L472" t="s">
        <v>55</v>
      </c>
      <c r="M472" t="s">
        <v>12</v>
      </c>
      <c r="N472">
        <v>22115</v>
      </c>
      <c r="P472" s="7">
        <v>42234</v>
      </c>
      <c r="Q472" t="s">
        <v>626</v>
      </c>
      <c r="R472" s="13">
        <v>-94.16</v>
      </c>
    </row>
    <row r="473" spans="11:18" x14ac:dyDescent="0.35">
      <c r="K473" t="s">
        <v>844</v>
      </c>
      <c r="L473" t="s">
        <v>55</v>
      </c>
      <c r="M473" t="s">
        <v>12</v>
      </c>
      <c r="N473">
        <v>52815</v>
      </c>
      <c r="P473" s="7">
        <v>42234</v>
      </c>
      <c r="Q473" t="s">
        <v>102</v>
      </c>
      <c r="R473" s="13">
        <v>79.5</v>
      </c>
    </row>
    <row r="474" spans="11:18" x14ac:dyDescent="0.35">
      <c r="K474" t="s">
        <v>844</v>
      </c>
      <c r="L474" t="s">
        <v>55</v>
      </c>
      <c r="M474" t="s">
        <v>12</v>
      </c>
      <c r="N474">
        <v>52815</v>
      </c>
      <c r="P474" s="7">
        <v>42234</v>
      </c>
      <c r="Q474" t="s">
        <v>626</v>
      </c>
      <c r="R474" s="13">
        <v>-79.5</v>
      </c>
    </row>
    <row r="475" spans="11:18" x14ac:dyDescent="0.35">
      <c r="K475" t="s">
        <v>845</v>
      </c>
      <c r="L475" t="s">
        <v>55</v>
      </c>
      <c r="M475" t="s">
        <v>12</v>
      </c>
      <c r="N475">
        <v>22115</v>
      </c>
      <c r="P475" s="7">
        <v>42234</v>
      </c>
      <c r="Q475" t="s">
        <v>102</v>
      </c>
      <c r="R475" s="13">
        <v>57.71</v>
      </c>
    </row>
    <row r="476" spans="11:18" x14ac:dyDescent="0.35">
      <c r="K476" t="s">
        <v>845</v>
      </c>
      <c r="L476" t="s">
        <v>55</v>
      </c>
      <c r="M476" t="s">
        <v>12</v>
      </c>
      <c r="N476">
        <v>22115</v>
      </c>
      <c r="P476" s="7">
        <v>42234</v>
      </c>
      <c r="Q476" t="s">
        <v>587</v>
      </c>
      <c r="R476" s="13">
        <v>-57.71</v>
      </c>
    </row>
    <row r="477" spans="11:18" x14ac:dyDescent="0.35">
      <c r="K477" t="s">
        <v>845</v>
      </c>
      <c r="L477" t="s">
        <v>55</v>
      </c>
      <c r="M477" t="s">
        <v>12</v>
      </c>
      <c r="N477">
        <v>52815</v>
      </c>
      <c r="P477" s="7">
        <v>42234</v>
      </c>
      <c r="Q477" t="s">
        <v>102</v>
      </c>
      <c r="R477" s="13">
        <v>48.73</v>
      </c>
    </row>
    <row r="478" spans="11:18" x14ac:dyDescent="0.35">
      <c r="K478" t="s">
        <v>845</v>
      </c>
      <c r="L478" t="s">
        <v>55</v>
      </c>
      <c r="M478" t="s">
        <v>12</v>
      </c>
      <c r="N478">
        <v>52815</v>
      </c>
      <c r="P478" s="7">
        <v>42234</v>
      </c>
      <c r="Q478" t="s">
        <v>587</v>
      </c>
      <c r="R478" s="13">
        <v>-48.73</v>
      </c>
    </row>
    <row r="479" spans="11:18" x14ac:dyDescent="0.35">
      <c r="K479" t="s">
        <v>845</v>
      </c>
      <c r="L479" t="s">
        <v>55</v>
      </c>
      <c r="M479" t="s">
        <v>12</v>
      </c>
      <c r="N479">
        <v>112414</v>
      </c>
      <c r="P479" s="7">
        <v>42234</v>
      </c>
      <c r="Q479" t="s">
        <v>587</v>
      </c>
      <c r="R479" s="13">
        <v>0</v>
      </c>
    </row>
    <row r="480" spans="11:18" x14ac:dyDescent="0.35">
      <c r="K480" t="s">
        <v>845</v>
      </c>
      <c r="L480" t="s">
        <v>55</v>
      </c>
      <c r="M480" t="s">
        <v>12</v>
      </c>
      <c r="N480">
        <v>112414</v>
      </c>
      <c r="P480" s="7">
        <v>42234</v>
      </c>
      <c r="Q480" t="s">
        <v>102</v>
      </c>
      <c r="R480" s="13">
        <v>0</v>
      </c>
    </row>
    <row r="481" spans="11:18" x14ac:dyDescent="0.35">
      <c r="K481" t="s">
        <v>842</v>
      </c>
      <c r="L481" t="s">
        <v>57</v>
      </c>
      <c r="M481" t="s">
        <v>12</v>
      </c>
      <c r="N481">
        <v>22115</v>
      </c>
      <c r="P481" s="7">
        <v>42236</v>
      </c>
      <c r="Q481" t="s">
        <v>102</v>
      </c>
      <c r="R481" s="13">
        <v>0.78</v>
      </c>
    </row>
    <row r="482" spans="11:18" x14ac:dyDescent="0.35">
      <c r="K482" t="s">
        <v>842</v>
      </c>
      <c r="L482" t="s">
        <v>57</v>
      </c>
      <c r="M482" t="s">
        <v>12</v>
      </c>
      <c r="N482">
        <v>22115</v>
      </c>
      <c r="P482" s="7">
        <v>42236</v>
      </c>
      <c r="Q482" t="s">
        <v>627</v>
      </c>
      <c r="R482" s="13">
        <v>-0.78</v>
      </c>
    </row>
    <row r="483" spans="11:18" x14ac:dyDescent="0.35">
      <c r="K483" t="s">
        <v>842</v>
      </c>
      <c r="L483" t="s">
        <v>57</v>
      </c>
      <c r="M483" t="s">
        <v>12</v>
      </c>
      <c r="N483">
        <v>52815</v>
      </c>
      <c r="P483" s="7">
        <v>42236</v>
      </c>
      <c r="Q483" t="s">
        <v>102</v>
      </c>
      <c r="R483" s="13">
        <v>0.95</v>
      </c>
    </row>
    <row r="484" spans="11:18" x14ac:dyDescent="0.35">
      <c r="K484" t="s">
        <v>842</v>
      </c>
      <c r="L484" t="s">
        <v>57</v>
      </c>
      <c r="M484" t="s">
        <v>12</v>
      </c>
      <c r="N484">
        <v>52815</v>
      </c>
      <c r="P484" s="7">
        <v>42236</v>
      </c>
      <c r="Q484" t="s">
        <v>627</v>
      </c>
      <c r="R484" s="13">
        <v>-0.95</v>
      </c>
    </row>
    <row r="485" spans="11:18" x14ac:dyDescent="0.35">
      <c r="K485" t="s">
        <v>842</v>
      </c>
      <c r="L485" t="s">
        <v>57</v>
      </c>
      <c r="M485" t="s">
        <v>12</v>
      </c>
      <c r="N485">
        <v>112414</v>
      </c>
      <c r="P485" s="7">
        <v>42236</v>
      </c>
      <c r="Q485" t="s">
        <v>627</v>
      </c>
      <c r="R485" s="13">
        <v>0</v>
      </c>
    </row>
    <row r="486" spans="11:18" x14ac:dyDescent="0.35">
      <c r="K486" t="s">
        <v>842</v>
      </c>
      <c r="L486" t="s">
        <v>57</v>
      </c>
      <c r="M486" t="s">
        <v>12</v>
      </c>
      <c r="N486">
        <v>112414</v>
      </c>
      <c r="P486" s="7">
        <v>42236</v>
      </c>
      <c r="Q486" t="s">
        <v>102</v>
      </c>
      <c r="R486" s="13">
        <v>0</v>
      </c>
    </row>
    <row r="487" spans="11:18" x14ac:dyDescent="0.35">
      <c r="K487" t="s">
        <v>844</v>
      </c>
      <c r="L487" t="s">
        <v>63</v>
      </c>
      <c r="M487" t="s">
        <v>12</v>
      </c>
      <c r="N487">
        <v>52815</v>
      </c>
      <c r="P487" s="7">
        <v>42244</v>
      </c>
      <c r="Q487" t="s">
        <v>102</v>
      </c>
      <c r="R487" s="13">
        <v>1.66</v>
      </c>
    </row>
    <row r="488" spans="11:18" x14ac:dyDescent="0.35">
      <c r="K488" t="s">
        <v>844</v>
      </c>
      <c r="L488" t="s">
        <v>63</v>
      </c>
      <c r="M488" t="s">
        <v>12</v>
      </c>
      <c r="N488">
        <v>52815</v>
      </c>
      <c r="P488" s="7">
        <v>42244</v>
      </c>
      <c r="Q488" t="s">
        <v>626</v>
      </c>
      <c r="R488" s="13">
        <v>-1.66</v>
      </c>
    </row>
    <row r="489" spans="11:18" x14ac:dyDescent="0.35">
      <c r="K489" t="s">
        <v>845</v>
      </c>
      <c r="L489" t="s">
        <v>63</v>
      </c>
      <c r="M489" t="s">
        <v>12</v>
      </c>
      <c r="N489">
        <v>22115</v>
      </c>
      <c r="P489" s="7">
        <v>42244</v>
      </c>
      <c r="Q489" t="s">
        <v>587</v>
      </c>
      <c r="R489" s="13">
        <v>0</v>
      </c>
    </row>
    <row r="490" spans="11:18" x14ac:dyDescent="0.35">
      <c r="K490" t="s">
        <v>845</v>
      </c>
      <c r="L490" t="s">
        <v>63</v>
      </c>
      <c r="M490" t="s">
        <v>12</v>
      </c>
      <c r="N490">
        <v>22115</v>
      </c>
      <c r="P490" s="7">
        <v>42244</v>
      </c>
      <c r="Q490" t="s">
        <v>102</v>
      </c>
      <c r="R490" s="13">
        <v>0</v>
      </c>
    </row>
    <row r="491" spans="11:18" x14ac:dyDescent="0.35">
      <c r="K491" t="s">
        <v>845</v>
      </c>
      <c r="L491" t="s">
        <v>63</v>
      </c>
      <c r="M491" t="s">
        <v>12</v>
      </c>
      <c r="N491">
        <v>52815</v>
      </c>
      <c r="P491" s="7">
        <v>42244</v>
      </c>
      <c r="Q491" t="s">
        <v>102</v>
      </c>
      <c r="R491" s="13">
        <v>3.87</v>
      </c>
    </row>
    <row r="492" spans="11:18" x14ac:dyDescent="0.35">
      <c r="K492" t="s">
        <v>845</v>
      </c>
      <c r="L492" t="s">
        <v>63</v>
      </c>
      <c r="M492" t="s">
        <v>12</v>
      </c>
      <c r="N492">
        <v>52815</v>
      </c>
      <c r="P492" s="7">
        <v>42244</v>
      </c>
      <c r="Q492" t="s">
        <v>587</v>
      </c>
      <c r="R492" s="13">
        <v>-3.87</v>
      </c>
    </row>
    <row r="493" spans="11:18" x14ac:dyDescent="0.35">
      <c r="K493" t="s">
        <v>845</v>
      </c>
      <c r="L493" t="s">
        <v>63</v>
      </c>
      <c r="M493" t="s">
        <v>12</v>
      </c>
      <c r="N493">
        <v>112414</v>
      </c>
      <c r="P493" s="7">
        <v>42244</v>
      </c>
      <c r="Q493" t="s">
        <v>587</v>
      </c>
      <c r="R493" s="13">
        <v>0</v>
      </c>
    </row>
    <row r="494" spans="11:18" x14ac:dyDescent="0.35">
      <c r="K494" t="s">
        <v>845</v>
      </c>
      <c r="L494" t="s">
        <v>63</v>
      </c>
      <c r="M494" t="s">
        <v>12</v>
      </c>
      <c r="N494">
        <v>112414</v>
      </c>
      <c r="P494" s="7">
        <v>42244</v>
      </c>
      <c r="Q494" t="s">
        <v>102</v>
      </c>
      <c r="R494" s="13">
        <v>0</v>
      </c>
    </row>
    <row r="495" spans="11:18" x14ac:dyDescent="0.35">
      <c r="K495" t="s">
        <v>845</v>
      </c>
      <c r="L495" t="s">
        <v>32</v>
      </c>
      <c r="M495" t="s">
        <v>12</v>
      </c>
      <c r="N495">
        <v>22115</v>
      </c>
      <c r="P495" s="7">
        <v>42255</v>
      </c>
      <c r="Q495" t="s">
        <v>587</v>
      </c>
      <c r="R495" s="13">
        <v>0</v>
      </c>
    </row>
    <row r="496" spans="11:18" x14ac:dyDescent="0.35">
      <c r="K496" t="s">
        <v>845</v>
      </c>
      <c r="L496" t="s">
        <v>32</v>
      </c>
      <c r="M496" t="s">
        <v>12</v>
      </c>
      <c r="N496">
        <v>22115</v>
      </c>
      <c r="P496" s="7">
        <v>42255</v>
      </c>
      <c r="Q496" t="s">
        <v>102</v>
      </c>
      <c r="R496" s="13">
        <v>0</v>
      </c>
    </row>
    <row r="497" spans="11:18" x14ac:dyDescent="0.35">
      <c r="K497" t="s">
        <v>845</v>
      </c>
      <c r="L497" t="s">
        <v>36</v>
      </c>
      <c r="M497" t="s">
        <v>12</v>
      </c>
      <c r="N497">
        <v>22115</v>
      </c>
      <c r="P497" s="7">
        <v>42255</v>
      </c>
      <c r="Q497" t="s">
        <v>102</v>
      </c>
      <c r="R497" s="13">
        <v>2.94</v>
      </c>
    </row>
    <row r="498" spans="11:18" x14ac:dyDescent="0.35">
      <c r="K498" t="s">
        <v>845</v>
      </c>
      <c r="L498" t="s">
        <v>36</v>
      </c>
      <c r="M498" t="s">
        <v>12</v>
      </c>
      <c r="N498">
        <v>22115</v>
      </c>
      <c r="P498" s="7">
        <v>42255</v>
      </c>
      <c r="Q498" t="s">
        <v>587</v>
      </c>
      <c r="R498" s="13">
        <v>-2.94</v>
      </c>
    </row>
    <row r="499" spans="11:18" x14ac:dyDescent="0.35">
      <c r="K499" t="s">
        <v>845</v>
      </c>
      <c r="L499" t="s">
        <v>32</v>
      </c>
      <c r="M499" t="s">
        <v>12</v>
      </c>
      <c r="N499">
        <v>52815</v>
      </c>
      <c r="P499" s="7">
        <v>42255</v>
      </c>
      <c r="Q499" t="s">
        <v>102</v>
      </c>
      <c r="R499" s="13">
        <v>1.57</v>
      </c>
    </row>
    <row r="500" spans="11:18" x14ac:dyDescent="0.35">
      <c r="K500" t="s">
        <v>845</v>
      </c>
      <c r="L500" t="s">
        <v>32</v>
      </c>
      <c r="M500" t="s">
        <v>12</v>
      </c>
      <c r="N500">
        <v>52815</v>
      </c>
      <c r="P500" s="7">
        <v>42255</v>
      </c>
      <c r="Q500" t="s">
        <v>587</v>
      </c>
      <c r="R500" s="13">
        <v>-1.57</v>
      </c>
    </row>
    <row r="501" spans="11:18" x14ac:dyDescent="0.35">
      <c r="K501" t="s">
        <v>845</v>
      </c>
      <c r="L501" t="s">
        <v>36</v>
      </c>
      <c r="M501" t="s">
        <v>12</v>
      </c>
      <c r="N501">
        <v>52815</v>
      </c>
      <c r="P501" s="7">
        <v>42255</v>
      </c>
      <c r="Q501" t="s">
        <v>102</v>
      </c>
      <c r="R501" s="13">
        <v>2.8800000000000003</v>
      </c>
    </row>
    <row r="502" spans="11:18" x14ac:dyDescent="0.35">
      <c r="K502" t="s">
        <v>845</v>
      </c>
      <c r="L502" t="s">
        <v>36</v>
      </c>
      <c r="M502" t="s">
        <v>12</v>
      </c>
      <c r="N502">
        <v>52815</v>
      </c>
      <c r="P502" s="7">
        <v>42255</v>
      </c>
      <c r="Q502" t="s">
        <v>587</v>
      </c>
      <c r="R502" s="13">
        <v>-2.8800000000000003</v>
      </c>
    </row>
    <row r="503" spans="11:18" x14ac:dyDescent="0.35">
      <c r="K503" t="s">
        <v>845</v>
      </c>
      <c r="L503" t="s">
        <v>32</v>
      </c>
      <c r="M503" t="s">
        <v>12</v>
      </c>
      <c r="N503">
        <v>112414</v>
      </c>
      <c r="P503" s="7">
        <v>42255</v>
      </c>
      <c r="Q503" t="s">
        <v>102</v>
      </c>
      <c r="R503" s="13">
        <v>1.66</v>
      </c>
    </row>
    <row r="504" spans="11:18" x14ac:dyDescent="0.35">
      <c r="K504" t="s">
        <v>845</v>
      </c>
      <c r="L504" t="s">
        <v>32</v>
      </c>
      <c r="M504" t="s">
        <v>12</v>
      </c>
      <c r="N504">
        <v>112414</v>
      </c>
      <c r="P504" s="7">
        <v>42255</v>
      </c>
      <c r="Q504" t="s">
        <v>587</v>
      </c>
      <c r="R504" s="13">
        <v>-1.66</v>
      </c>
    </row>
    <row r="505" spans="11:18" x14ac:dyDescent="0.35">
      <c r="K505" t="s">
        <v>845</v>
      </c>
      <c r="L505" t="s">
        <v>36</v>
      </c>
      <c r="M505" t="s">
        <v>12</v>
      </c>
      <c r="N505">
        <v>112414</v>
      </c>
      <c r="P505" s="7">
        <v>42255</v>
      </c>
      <c r="Q505" t="s">
        <v>102</v>
      </c>
      <c r="R505" s="13">
        <v>2.75</v>
      </c>
    </row>
    <row r="506" spans="11:18" x14ac:dyDescent="0.35">
      <c r="K506" t="s">
        <v>845</v>
      </c>
      <c r="L506" t="s">
        <v>36</v>
      </c>
      <c r="M506" t="s">
        <v>12</v>
      </c>
      <c r="N506">
        <v>112414</v>
      </c>
      <c r="P506" s="7">
        <v>42255</v>
      </c>
      <c r="Q506" t="s">
        <v>587</v>
      </c>
      <c r="R506" s="13">
        <v>-2.75</v>
      </c>
    </row>
    <row r="507" spans="11:18" x14ac:dyDescent="0.35">
      <c r="K507" t="s">
        <v>845</v>
      </c>
      <c r="L507" t="s">
        <v>46</v>
      </c>
      <c r="M507" t="s">
        <v>12</v>
      </c>
      <c r="N507">
        <v>22115</v>
      </c>
      <c r="P507" s="7">
        <v>42257</v>
      </c>
      <c r="Q507" t="s">
        <v>102</v>
      </c>
      <c r="R507" s="13">
        <v>2.2599999999999998</v>
      </c>
    </row>
    <row r="508" spans="11:18" x14ac:dyDescent="0.35">
      <c r="K508" t="s">
        <v>845</v>
      </c>
      <c r="L508" t="s">
        <v>46</v>
      </c>
      <c r="M508" t="s">
        <v>12</v>
      </c>
      <c r="N508">
        <v>22115</v>
      </c>
      <c r="P508" s="7">
        <v>42257</v>
      </c>
      <c r="Q508" t="s">
        <v>587</v>
      </c>
      <c r="R508" s="13">
        <v>-2.2599999999999998</v>
      </c>
    </row>
    <row r="509" spans="11:18" x14ac:dyDescent="0.35">
      <c r="K509" t="s">
        <v>845</v>
      </c>
      <c r="L509" t="s">
        <v>46</v>
      </c>
      <c r="M509" t="s">
        <v>12</v>
      </c>
      <c r="N509">
        <v>52815</v>
      </c>
      <c r="P509" s="7">
        <v>42257</v>
      </c>
      <c r="Q509" t="s">
        <v>587</v>
      </c>
      <c r="R509" s="13">
        <v>0</v>
      </c>
    </row>
    <row r="510" spans="11:18" x14ac:dyDescent="0.35">
      <c r="K510" t="s">
        <v>845</v>
      </c>
      <c r="L510" t="s">
        <v>46</v>
      </c>
      <c r="M510" t="s">
        <v>12</v>
      </c>
      <c r="N510">
        <v>52815</v>
      </c>
      <c r="P510" s="7">
        <v>42257</v>
      </c>
      <c r="Q510" t="s">
        <v>102</v>
      </c>
      <c r="R510" s="13">
        <v>0</v>
      </c>
    </row>
    <row r="511" spans="11:18" x14ac:dyDescent="0.35">
      <c r="K511" t="s">
        <v>845</v>
      </c>
      <c r="L511" t="s">
        <v>46</v>
      </c>
      <c r="M511" t="s">
        <v>12</v>
      </c>
      <c r="N511">
        <v>112414</v>
      </c>
      <c r="P511" s="7">
        <v>42257</v>
      </c>
      <c r="Q511" t="s">
        <v>102</v>
      </c>
      <c r="R511" s="13">
        <v>2.5</v>
      </c>
    </row>
    <row r="512" spans="11:18" x14ac:dyDescent="0.35">
      <c r="K512" t="s">
        <v>845</v>
      </c>
      <c r="L512" t="s">
        <v>46</v>
      </c>
      <c r="M512" t="s">
        <v>12</v>
      </c>
      <c r="N512">
        <v>112414</v>
      </c>
      <c r="P512" s="7">
        <v>42257</v>
      </c>
      <c r="Q512" t="s">
        <v>587</v>
      </c>
      <c r="R512" s="13">
        <v>-2.5</v>
      </c>
    </row>
    <row r="513" spans="11:18" x14ac:dyDescent="0.35">
      <c r="K513" t="s">
        <v>845</v>
      </c>
      <c r="L513" t="s">
        <v>41</v>
      </c>
      <c r="M513" t="s">
        <v>12</v>
      </c>
      <c r="N513">
        <v>22115</v>
      </c>
      <c r="P513" s="7">
        <v>42258</v>
      </c>
      <c r="Q513" t="s">
        <v>102</v>
      </c>
      <c r="R513" s="13">
        <v>7.44</v>
      </c>
    </row>
    <row r="514" spans="11:18" x14ac:dyDescent="0.35">
      <c r="K514" t="s">
        <v>845</v>
      </c>
      <c r="L514" t="s">
        <v>41</v>
      </c>
      <c r="M514" t="s">
        <v>12</v>
      </c>
      <c r="N514">
        <v>22115</v>
      </c>
      <c r="P514" s="7">
        <v>42258</v>
      </c>
      <c r="Q514" t="s">
        <v>587</v>
      </c>
      <c r="R514" s="13">
        <v>-7.44</v>
      </c>
    </row>
    <row r="515" spans="11:18" x14ac:dyDescent="0.35">
      <c r="K515" t="s">
        <v>845</v>
      </c>
      <c r="L515" t="s">
        <v>41</v>
      </c>
      <c r="M515" t="s">
        <v>12</v>
      </c>
      <c r="N515">
        <v>52815</v>
      </c>
      <c r="P515" s="7">
        <v>42258</v>
      </c>
      <c r="Q515" t="s">
        <v>102</v>
      </c>
      <c r="R515" s="13">
        <v>7.419999999999999</v>
      </c>
    </row>
    <row r="516" spans="11:18" x14ac:dyDescent="0.35">
      <c r="K516" t="s">
        <v>845</v>
      </c>
      <c r="L516" t="s">
        <v>41</v>
      </c>
      <c r="M516" t="s">
        <v>12</v>
      </c>
      <c r="N516">
        <v>52815</v>
      </c>
      <c r="P516" s="7">
        <v>42258</v>
      </c>
      <c r="Q516" t="s">
        <v>587</v>
      </c>
      <c r="R516" s="13">
        <v>-7.419999999999999</v>
      </c>
    </row>
    <row r="517" spans="11:18" x14ac:dyDescent="0.35">
      <c r="K517" t="s">
        <v>845</v>
      </c>
      <c r="L517" t="s">
        <v>41</v>
      </c>
      <c r="M517" t="s">
        <v>12</v>
      </c>
      <c r="N517">
        <v>112414</v>
      </c>
      <c r="P517" s="7">
        <v>42258</v>
      </c>
      <c r="Q517" t="s">
        <v>102</v>
      </c>
      <c r="R517" s="13">
        <v>6.22</v>
      </c>
    </row>
    <row r="518" spans="11:18" x14ac:dyDescent="0.35">
      <c r="K518" t="s">
        <v>845</v>
      </c>
      <c r="L518" t="s">
        <v>41</v>
      </c>
      <c r="M518" t="s">
        <v>12</v>
      </c>
      <c r="N518">
        <v>112414</v>
      </c>
      <c r="P518" s="7">
        <v>42258</v>
      </c>
      <c r="Q518" t="s">
        <v>587</v>
      </c>
      <c r="R518" s="13">
        <v>-6.22</v>
      </c>
    </row>
    <row r="519" spans="11:18" x14ac:dyDescent="0.35">
      <c r="K519" t="s">
        <v>845</v>
      </c>
      <c r="L519" t="s">
        <v>33</v>
      </c>
      <c r="M519" t="s">
        <v>12</v>
      </c>
      <c r="N519">
        <v>22115</v>
      </c>
      <c r="P519" s="7">
        <v>42262</v>
      </c>
      <c r="Q519" t="s">
        <v>587</v>
      </c>
      <c r="R519" s="13">
        <v>0</v>
      </c>
    </row>
    <row r="520" spans="11:18" x14ac:dyDescent="0.35">
      <c r="K520" t="s">
        <v>845</v>
      </c>
      <c r="L520" t="s">
        <v>33</v>
      </c>
      <c r="M520" t="s">
        <v>12</v>
      </c>
      <c r="N520">
        <v>22115</v>
      </c>
      <c r="P520" s="7">
        <v>42262</v>
      </c>
      <c r="Q520" t="s">
        <v>102</v>
      </c>
      <c r="R520" s="13">
        <v>0</v>
      </c>
    </row>
    <row r="521" spans="11:18" x14ac:dyDescent="0.35">
      <c r="K521" t="s">
        <v>845</v>
      </c>
      <c r="L521" t="s">
        <v>33</v>
      </c>
      <c r="M521" t="s">
        <v>12</v>
      </c>
      <c r="N521">
        <v>52815</v>
      </c>
      <c r="P521" s="7">
        <v>42262</v>
      </c>
      <c r="Q521" t="s">
        <v>587</v>
      </c>
      <c r="R521" s="13">
        <v>0</v>
      </c>
    </row>
    <row r="522" spans="11:18" x14ac:dyDescent="0.35">
      <c r="K522" t="s">
        <v>845</v>
      </c>
      <c r="L522" t="s">
        <v>33</v>
      </c>
      <c r="M522" t="s">
        <v>12</v>
      </c>
      <c r="N522">
        <v>52815</v>
      </c>
      <c r="P522" s="7">
        <v>42262</v>
      </c>
      <c r="Q522" t="s">
        <v>102</v>
      </c>
      <c r="R522" s="13">
        <v>0</v>
      </c>
    </row>
    <row r="523" spans="11:18" x14ac:dyDescent="0.35">
      <c r="K523" t="s">
        <v>845</v>
      </c>
      <c r="L523" t="s">
        <v>33</v>
      </c>
      <c r="M523" t="s">
        <v>12</v>
      </c>
      <c r="N523">
        <v>112414</v>
      </c>
      <c r="P523" s="7">
        <v>42262</v>
      </c>
      <c r="Q523" t="s">
        <v>102</v>
      </c>
      <c r="R523" s="13">
        <v>1.48</v>
      </c>
    </row>
    <row r="524" spans="11:18" x14ac:dyDescent="0.35">
      <c r="K524" t="s">
        <v>845</v>
      </c>
      <c r="L524" t="s">
        <v>33</v>
      </c>
      <c r="M524" t="s">
        <v>12</v>
      </c>
      <c r="N524">
        <v>112414</v>
      </c>
      <c r="P524" s="7">
        <v>42262</v>
      </c>
      <c r="Q524" t="s">
        <v>587</v>
      </c>
      <c r="R524" s="13">
        <v>-1.48</v>
      </c>
    </row>
    <row r="525" spans="11:18" x14ac:dyDescent="0.35">
      <c r="K525" t="s">
        <v>845</v>
      </c>
      <c r="L525" t="s">
        <v>61</v>
      </c>
      <c r="M525" t="s">
        <v>12</v>
      </c>
      <c r="N525">
        <v>22115</v>
      </c>
      <c r="P525" s="7">
        <v>42265</v>
      </c>
      <c r="Q525" t="s">
        <v>102</v>
      </c>
      <c r="R525" s="13">
        <v>1.7</v>
      </c>
    </row>
    <row r="526" spans="11:18" x14ac:dyDescent="0.35">
      <c r="K526" t="s">
        <v>845</v>
      </c>
      <c r="L526" t="s">
        <v>61</v>
      </c>
      <c r="M526" t="s">
        <v>12</v>
      </c>
      <c r="N526">
        <v>22115</v>
      </c>
      <c r="P526" s="7">
        <v>42265</v>
      </c>
      <c r="Q526" t="s">
        <v>587</v>
      </c>
      <c r="R526" s="13">
        <v>-1.7</v>
      </c>
    </row>
    <row r="527" spans="11:18" x14ac:dyDescent="0.35">
      <c r="K527" t="s">
        <v>845</v>
      </c>
      <c r="L527" t="s">
        <v>61</v>
      </c>
      <c r="M527" t="s">
        <v>12</v>
      </c>
      <c r="N527">
        <v>52815</v>
      </c>
      <c r="P527" s="7">
        <v>42265</v>
      </c>
      <c r="Q527" t="s">
        <v>587</v>
      </c>
      <c r="R527" s="13">
        <v>0</v>
      </c>
    </row>
    <row r="528" spans="11:18" x14ac:dyDescent="0.35">
      <c r="K528" t="s">
        <v>845</v>
      </c>
      <c r="L528" t="s">
        <v>61</v>
      </c>
      <c r="M528" t="s">
        <v>12</v>
      </c>
      <c r="N528">
        <v>52815</v>
      </c>
      <c r="P528" s="7">
        <v>42265</v>
      </c>
      <c r="Q528" t="s">
        <v>102</v>
      </c>
      <c r="R528" s="13">
        <v>0</v>
      </c>
    </row>
    <row r="529" spans="11:18" x14ac:dyDescent="0.35">
      <c r="K529" t="s">
        <v>845</v>
      </c>
      <c r="L529" t="s">
        <v>61</v>
      </c>
      <c r="M529" t="s">
        <v>12</v>
      </c>
      <c r="N529">
        <v>112414</v>
      </c>
      <c r="P529" s="7">
        <v>42265</v>
      </c>
      <c r="Q529" t="s">
        <v>587</v>
      </c>
      <c r="R529" s="13">
        <v>0</v>
      </c>
    </row>
    <row r="530" spans="11:18" x14ac:dyDescent="0.35">
      <c r="K530" t="s">
        <v>845</v>
      </c>
      <c r="L530" t="s">
        <v>61</v>
      </c>
      <c r="M530" t="s">
        <v>12</v>
      </c>
      <c r="N530">
        <v>112414</v>
      </c>
      <c r="P530" s="7">
        <v>42265</v>
      </c>
      <c r="Q530" t="s">
        <v>102</v>
      </c>
      <c r="R530" s="13">
        <v>0</v>
      </c>
    </row>
    <row r="531" spans="11:18" x14ac:dyDescent="0.35">
      <c r="K531" t="s">
        <v>845</v>
      </c>
      <c r="L531" t="s">
        <v>34</v>
      </c>
      <c r="M531" t="s">
        <v>12</v>
      </c>
      <c r="N531">
        <v>22115</v>
      </c>
      <c r="P531" s="7">
        <v>42269</v>
      </c>
      <c r="Q531" t="s">
        <v>102</v>
      </c>
      <c r="R531" s="13">
        <v>3.3</v>
      </c>
    </row>
    <row r="532" spans="11:18" x14ac:dyDescent="0.35">
      <c r="K532" t="s">
        <v>845</v>
      </c>
      <c r="L532" t="s">
        <v>34</v>
      </c>
      <c r="M532" t="s">
        <v>12</v>
      </c>
      <c r="N532">
        <v>22115</v>
      </c>
      <c r="P532" s="7">
        <v>42269</v>
      </c>
      <c r="Q532" t="s">
        <v>587</v>
      </c>
      <c r="R532" s="13">
        <v>-3.3</v>
      </c>
    </row>
    <row r="533" spans="11:18" x14ac:dyDescent="0.35">
      <c r="K533" t="s">
        <v>845</v>
      </c>
      <c r="L533" t="s">
        <v>34</v>
      </c>
      <c r="M533" t="s">
        <v>12</v>
      </c>
      <c r="N533">
        <v>52815</v>
      </c>
      <c r="P533" s="7">
        <v>42269</v>
      </c>
      <c r="Q533" t="s">
        <v>102</v>
      </c>
      <c r="R533" s="13">
        <v>3.0100000000000007</v>
      </c>
    </row>
    <row r="534" spans="11:18" x14ac:dyDescent="0.35">
      <c r="K534" t="s">
        <v>845</v>
      </c>
      <c r="L534" t="s">
        <v>34</v>
      </c>
      <c r="M534" t="s">
        <v>12</v>
      </c>
      <c r="N534">
        <v>52815</v>
      </c>
      <c r="P534" s="7">
        <v>42269</v>
      </c>
      <c r="Q534" t="s">
        <v>587</v>
      </c>
      <c r="R534" s="13">
        <v>-3.0100000000000007</v>
      </c>
    </row>
    <row r="535" spans="11:18" x14ac:dyDescent="0.35">
      <c r="K535" t="s">
        <v>845</v>
      </c>
      <c r="L535" t="s">
        <v>34</v>
      </c>
      <c r="M535" t="s">
        <v>12</v>
      </c>
      <c r="N535">
        <v>112414</v>
      </c>
      <c r="P535" s="7">
        <v>42269</v>
      </c>
      <c r="Q535" t="s">
        <v>102</v>
      </c>
      <c r="R535" s="13">
        <v>3.11</v>
      </c>
    </row>
    <row r="536" spans="11:18" x14ac:dyDescent="0.35">
      <c r="K536" t="s">
        <v>845</v>
      </c>
      <c r="L536" t="s">
        <v>34</v>
      </c>
      <c r="M536" t="s">
        <v>12</v>
      </c>
      <c r="N536">
        <v>112414</v>
      </c>
      <c r="P536" s="7">
        <v>42269</v>
      </c>
      <c r="Q536" t="s">
        <v>587</v>
      </c>
      <c r="R536" s="13">
        <v>-3.11</v>
      </c>
    </row>
    <row r="537" spans="11:18" x14ac:dyDescent="0.35">
      <c r="K537" t="s">
        <v>845</v>
      </c>
      <c r="L537" t="s">
        <v>29</v>
      </c>
      <c r="M537" t="s">
        <v>12</v>
      </c>
      <c r="N537">
        <v>22115</v>
      </c>
      <c r="P537" s="7">
        <v>42275</v>
      </c>
      <c r="Q537" t="s">
        <v>587</v>
      </c>
      <c r="R537" s="13">
        <v>0</v>
      </c>
    </row>
    <row r="538" spans="11:18" x14ac:dyDescent="0.35">
      <c r="K538" t="s">
        <v>845</v>
      </c>
      <c r="L538" t="s">
        <v>29</v>
      </c>
      <c r="M538" t="s">
        <v>12</v>
      </c>
      <c r="N538">
        <v>22115</v>
      </c>
      <c r="P538" s="7">
        <v>42275</v>
      </c>
      <c r="Q538" t="s">
        <v>102</v>
      </c>
      <c r="R538" s="13">
        <v>0</v>
      </c>
    </row>
    <row r="539" spans="11:18" x14ac:dyDescent="0.35">
      <c r="K539" t="s">
        <v>845</v>
      </c>
      <c r="L539" t="s">
        <v>29</v>
      </c>
      <c r="M539" t="s">
        <v>12</v>
      </c>
      <c r="N539">
        <v>52815</v>
      </c>
      <c r="P539" s="7">
        <v>42275</v>
      </c>
      <c r="Q539" t="s">
        <v>587</v>
      </c>
      <c r="R539" s="13">
        <v>0</v>
      </c>
    </row>
    <row r="540" spans="11:18" x14ac:dyDescent="0.35">
      <c r="K540" t="s">
        <v>845</v>
      </c>
      <c r="L540" t="s">
        <v>29</v>
      </c>
      <c r="M540" t="s">
        <v>12</v>
      </c>
      <c r="N540">
        <v>52815</v>
      </c>
      <c r="P540" s="7">
        <v>42275</v>
      </c>
      <c r="Q540" t="s">
        <v>102</v>
      </c>
      <c r="R540" s="13">
        <v>0</v>
      </c>
    </row>
    <row r="541" spans="11:18" x14ac:dyDescent="0.35">
      <c r="K541" t="s">
        <v>845</v>
      </c>
      <c r="L541" t="s">
        <v>29</v>
      </c>
      <c r="M541" t="s">
        <v>12</v>
      </c>
      <c r="N541">
        <v>112414</v>
      </c>
      <c r="P541" s="7">
        <v>42275</v>
      </c>
      <c r="Q541" t="s">
        <v>102</v>
      </c>
      <c r="R541" s="13">
        <v>2.94</v>
      </c>
    </row>
    <row r="542" spans="11:18" x14ac:dyDescent="0.35">
      <c r="K542" t="s">
        <v>845</v>
      </c>
      <c r="L542" t="s">
        <v>29</v>
      </c>
      <c r="M542" t="s">
        <v>12</v>
      </c>
      <c r="N542">
        <v>112414</v>
      </c>
      <c r="P542" s="7">
        <v>42275</v>
      </c>
      <c r="Q542" t="s">
        <v>587</v>
      </c>
      <c r="R542" s="13">
        <v>-2.94</v>
      </c>
    </row>
    <row r="543" spans="11:18" x14ac:dyDescent="0.35">
      <c r="K543" t="s">
        <v>845</v>
      </c>
      <c r="L543" t="s">
        <v>65</v>
      </c>
      <c r="M543" t="s">
        <v>12</v>
      </c>
      <c r="N543">
        <v>22115</v>
      </c>
      <c r="P543" s="7">
        <v>42276</v>
      </c>
      <c r="Q543" t="s">
        <v>587</v>
      </c>
      <c r="R543" s="13">
        <v>0</v>
      </c>
    </row>
    <row r="544" spans="11:18" x14ac:dyDescent="0.35">
      <c r="K544" t="s">
        <v>845</v>
      </c>
      <c r="L544" t="s">
        <v>65</v>
      </c>
      <c r="M544" t="s">
        <v>12</v>
      </c>
      <c r="N544">
        <v>22115</v>
      </c>
      <c r="P544" s="7">
        <v>42276</v>
      </c>
      <c r="Q544" t="s">
        <v>102</v>
      </c>
      <c r="R544" s="13">
        <v>0</v>
      </c>
    </row>
    <row r="545" spans="11:18" x14ac:dyDescent="0.35">
      <c r="K545" t="s">
        <v>845</v>
      </c>
      <c r="L545" t="s">
        <v>65</v>
      </c>
      <c r="M545" t="s">
        <v>12</v>
      </c>
      <c r="N545">
        <v>52815</v>
      </c>
      <c r="P545" s="7">
        <v>42276</v>
      </c>
      <c r="Q545" t="s">
        <v>102</v>
      </c>
      <c r="R545" s="13">
        <v>1.29</v>
      </c>
    </row>
    <row r="546" spans="11:18" x14ac:dyDescent="0.35">
      <c r="K546" t="s">
        <v>845</v>
      </c>
      <c r="L546" t="s">
        <v>65</v>
      </c>
      <c r="M546" t="s">
        <v>12</v>
      </c>
      <c r="N546">
        <v>52815</v>
      </c>
      <c r="P546" s="7">
        <v>42276</v>
      </c>
      <c r="Q546" t="s">
        <v>587</v>
      </c>
      <c r="R546" s="13">
        <v>-1.29</v>
      </c>
    </row>
    <row r="547" spans="11:18" x14ac:dyDescent="0.35">
      <c r="K547" t="s">
        <v>845</v>
      </c>
      <c r="L547" t="s">
        <v>65</v>
      </c>
      <c r="M547" t="s">
        <v>12</v>
      </c>
      <c r="N547">
        <v>112414</v>
      </c>
      <c r="P547" s="7">
        <v>42276</v>
      </c>
      <c r="Q547" t="s">
        <v>587</v>
      </c>
      <c r="R547" s="13">
        <v>0</v>
      </c>
    </row>
    <row r="548" spans="11:18" x14ac:dyDescent="0.35">
      <c r="K548" t="s">
        <v>845</v>
      </c>
      <c r="L548" t="s">
        <v>65</v>
      </c>
      <c r="M548" t="s">
        <v>12</v>
      </c>
      <c r="N548">
        <v>112414</v>
      </c>
      <c r="P548" s="7">
        <v>42276</v>
      </c>
      <c r="Q548" t="s">
        <v>102</v>
      </c>
      <c r="R548" s="13">
        <v>0</v>
      </c>
    </row>
    <row r="549" spans="11:18" x14ac:dyDescent="0.35">
      <c r="K549" t="s">
        <v>845</v>
      </c>
      <c r="L549" t="s">
        <v>66</v>
      </c>
      <c r="M549" t="s">
        <v>12</v>
      </c>
      <c r="N549">
        <v>22115</v>
      </c>
      <c r="P549" s="7">
        <v>42278</v>
      </c>
      <c r="Q549" t="s">
        <v>587</v>
      </c>
      <c r="R549" s="13">
        <v>0</v>
      </c>
    </row>
    <row r="550" spans="11:18" x14ac:dyDescent="0.35">
      <c r="K550" t="s">
        <v>845</v>
      </c>
      <c r="L550" t="s">
        <v>66</v>
      </c>
      <c r="M550" t="s">
        <v>12</v>
      </c>
      <c r="N550">
        <v>22115</v>
      </c>
      <c r="P550" s="7">
        <v>42278</v>
      </c>
      <c r="Q550" t="s">
        <v>102</v>
      </c>
      <c r="R550" s="13">
        <v>0</v>
      </c>
    </row>
    <row r="551" spans="11:18" x14ac:dyDescent="0.35">
      <c r="K551" t="s">
        <v>845</v>
      </c>
      <c r="L551" t="s">
        <v>51</v>
      </c>
      <c r="M551" t="s">
        <v>12</v>
      </c>
      <c r="N551">
        <v>22115</v>
      </c>
      <c r="P551" s="7">
        <v>42278</v>
      </c>
      <c r="Q551" t="s">
        <v>587</v>
      </c>
      <c r="R551" s="13">
        <v>0</v>
      </c>
    </row>
    <row r="552" spans="11:18" x14ac:dyDescent="0.35">
      <c r="K552" t="s">
        <v>845</v>
      </c>
      <c r="L552" t="s">
        <v>51</v>
      </c>
      <c r="M552" t="s">
        <v>12</v>
      </c>
      <c r="N552">
        <v>22115</v>
      </c>
      <c r="P552" s="7">
        <v>42278</v>
      </c>
      <c r="Q552" t="s">
        <v>102</v>
      </c>
      <c r="R552" s="13">
        <v>0</v>
      </c>
    </row>
    <row r="553" spans="11:18" x14ac:dyDescent="0.35">
      <c r="K553" t="s">
        <v>845</v>
      </c>
      <c r="L553" t="s">
        <v>66</v>
      </c>
      <c r="M553" t="s">
        <v>12</v>
      </c>
      <c r="N553">
        <v>52815</v>
      </c>
      <c r="P553" s="7">
        <v>42278</v>
      </c>
      <c r="Q553" t="s">
        <v>102</v>
      </c>
      <c r="R553" s="13">
        <v>2.1</v>
      </c>
    </row>
    <row r="554" spans="11:18" x14ac:dyDescent="0.35">
      <c r="K554" t="s">
        <v>845</v>
      </c>
      <c r="L554" t="s">
        <v>66</v>
      </c>
      <c r="M554" t="s">
        <v>12</v>
      </c>
      <c r="N554">
        <v>52815</v>
      </c>
      <c r="P554" s="7">
        <v>42278</v>
      </c>
      <c r="Q554" t="s">
        <v>587</v>
      </c>
      <c r="R554" s="13">
        <v>-2.1</v>
      </c>
    </row>
    <row r="555" spans="11:18" x14ac:dyDescent="0.35">
      <c r="K555" t="s">
        <v>845</v>
      </c>
      <c r="L555" t="s">
        <v>51</v>
      </c>
      <c r="M555" t="s">
        <v>12</v>
      </c>
      <c r="N555">
        <v>52815</v>
      </c>
      <c r="P555" s="7">
        <v>42278</v>
      </c>
      <c r="Q555" t="s">
        <v>102</v>
      </c>
      <c r="R555" s="13">
        <v>1.99</v>
      </c>
    </row>
    <row r="556" spans="11:18" x14ac:dyDescent="0.35">
      <c r="K556" t="s">
        <v>845</v>
      </c>
      <c r="L556" t="s">
        <v>51</v>
      </c>
      <c r="M556" t="s">
        <v>12</v>
      </c>
      <c r="N556">
        <v>52815</v>
      </c>
      <c r="P556" s="7">
        <v>42278</v>
      </c>
      <c r="Q556" t="s">
        <v>587</v>
      </c>
      <c r="R556" s="13">
        <v>-1.99</v>
      </c>
    </row>
    <row r="557" spans="11:18" x14ac:dyDescent="0.35">
      <c r="K557" t="s">
        <v>845</v>
      </c>
      <c r="L557" t="s">
        <v>66</v>
      </c>
      <c r="M557" t="s">
        <v>12</v>
      </c>
      <c r="N557">
        <v>112414</v>
      </c>
      <c r="P557" s="7">
        <v>42278</v>
      </c>
      <c r="Q557" t="s">
        <v>587</v>
      </c>
      <c r="R557" s="13">
        <v>0</v>
      </c>
    </row>
    <row r="558" spans="11:18" x14ac:dyDescent="0.35">
      <c r="K558" t="s">
        <v>845</v>
      </c>
      <c r="L558" t="s">
        <v>66</v>
      </c>
      <c r="M558" t="s">
        <v>12</v>
      </c>
      <c r="N558">
        <v>112414</v>
      </c>
      <c r="P558" s="7">
        <v>42278</v>
      </c>
      <c r="Q558" t="s">
        <v>102</v>
      </c>
      <c r="R558" s="13">
        <v>0</v>
      </c>
    </row>
    <row r="559" spans="11:18" x14ac:dyDescent="0.35">
      <c r="K559" t="s">
        <v>845</v>
      </c>
      <c r="L559" t="s">
        <v>51</v>
      </c>
      <c r="M559" t="s">
        <v>12</v>
      </c>
      <c r="N559">
        <v>112414</v>
      </c>
      <c r="P559" s="7">
        <v>42278</v>
      </c>
      <c r="Q559" t="s">
        <v>102</v>
      </c>
      <c r="R559" s="13">
        <v>1.76</v>
      </c>
    </row>
    <row r="560" spans="11:18" x14ac:dyDescent="0.35">
      <c r="K560" t="s">
        <v>845</v>
      </c>
      <c r="L560" t="s">
        <v>51</v>
      </c>
      <c r="M560" t="s">
        <v>12</v>
      </c>
      <c r="N560">
        <v>112414</v>
      </c>
      <c r="P560" s="7">
        <v>42278</v>
      </c>
      <c r="Q560" t="s">
        <v>587</v>
      </c>
      <c r="R560" s="13">
        <v>-1.76</v>
      </c>
    </row>
    <row r="561" spans="11:18" x14ac:dyDescent="0.35">
      <c r="K561" t="s">
        <v>845</v>
      </c>
      <c r="L561" t="s">
        <v>56</v>
      </c>
      <c r="M561" t="s">
        <v>12</v>
      </c>
      <c r="N561">
        <v>22115</v>
      </c>
      <c r="P561" s="7">
        <v>42279</v>
      </c>
      <c r="Q561" t="s">
        <v>102</v>
      </c>
      <c r="R561" s="13">
        <v>1.21</v>
      </c>
    </row>
    <row r="562" spans="11:18" x14ac:dyDescent="0.35">
      <c r="K562" t="s">
        <v>845</v>
      </c>
      <c r="L562" t="s">
        <v>56</v>
      </c>
      <c r="M562" t="s">
        <v>12</v>
      </c>
      <c r="N562">
        <v>22115</v>
      </c>
      <c r="P562" s="7">
        <v>42279</v>
      </c>
      <c r="Q562" t="s">
        <v>587</v>
      </c>
      <c r="R562" s="13">
        <v>-1.21</v>
      </c>
    </row>
    <row r="563" spans="11:18" x14ac:dyDescent="0.35">
      <c r="K563" t="s">
        <v>845</v>
      </c>
      <c r="L563" t="s">
        <v>56</v>
      </c>
      <c r="M563" t="s">
        <v>12</v>
      </c>
      <c r="N563">
        <v>52815</v>
      </c>
      <c r="P563" s="7">
        <v>42279</v>
      </c>
      <c r="Q563" t="s">
        <v>587</v>
      </c>
      <c r="R563" s="13">
        <v>0</v>
      </c>
    </row>
    <row r="564" spans="11:18" x14ac:dyDescent="0.35">
      <c r="K564" t="s">
        <v>845</v>
      </c>
      <c r="L564" t="s">
        <v>56</v>
      </c>
      <c r="M564" t="s">
        <v>12</v>
      </c>
      <c r="N564">
        <v>52815</v>
      </c>
      <c r="P564" s="7">
        <v>42279</v>
      </c>
      <c r="Q564" t="s">
        <v>102</v>
      </c>
      <c r="R564" s="13">
        <v>0</v>
      </c>
    </row>
    <row r="565" spans="11:18" x14ac:dyDescent="0.35">
      <c r="K565" t="s">
        <v>845</v>
      </c>
      <c r="L565" t="s">
        <v>56</v>
      </c>
      <c r="M565" t="s">
        <v>12</v>
      </c>
      <c r="N565">
        <v>112414</v>
      </c>
      <c r="P565" s="7">
        <v>42279</v>
      </c>
      <c r="Q565" t="s">
        <v>587</v>
      </c>
      <c r="R565" s="13">
        <v>0</v>
      </c>
    </row>
    <row r="566" spans="11:18" x14ac:dyDescent="0.35">
      <c r="K566" t="s">
        <v>845</v>
      </c>
      <c r="L566" t="s">
        <v>56</v>
      </c>
      <c r="M566" t="s">
        <v>12</v>
      </c>
      <c r="N566">
        <v>112414</v>
      </c>
      <c r="P566" s="7">
        <v>42279</v>
      </c>
      <c r="Q566" t="s">
        <v>102</v>
      </c>
      <c r="R566" s="13">
        <v>0</v>
      </c>
    </row>
    <row r="567" spans="11:18" x14ac:dyDescent="0.35">
      <c r="K567" t="s">
        <v>317</v>
      </c>
      <c r="M567" t="s">
        <v>12</v>
      </c>
      <c r="P567" s="7">
        <v>42290</v>
      </c>
      <c r="Q567" t="s">
        <v>101</v>
      </c>
      <c r="R567" s="13">
        <v>10641.04</v>
      </c>
    </row>
    <row r="568" spans="11:18" x14ac:dyDescent="0.35">
      <c r="K568" t="s">
        <v>317</v>
      </c>
      <c r="M568" t="s">
        <v>12</v>
      </c>
      <c r="P568" s="7">
        <v>42290</v>
      </c>
      <c r="Q568" t="s">
        <v>102</v>
      </c>
      <c r="R568" s="13">
        <v>-10641.04</v>
      </c>
    </row>
    <row r="569" spans="11:18" x14ac:dyDescent="0.35">
      <c r="K569" t="s">
        <v>845</v>
      </c>
      <c r="L569" t="s">
        <v>64</v>
      </c>
      <c r="M569" t="s">
        <v>12</v>
      </c>
      <c r="N569">
        <v>22115</v>
      </c>
      <c r="P569" s="7">
        <v>42292</v>
      </c>
      <c r="Q569" t="s">
        <v>587</v>
      </c>
      <c r="R569" s="13">
        <v>0</v>
      </c>
    </row>
    <row r="570" spans="11:18" x14ac:dyDescent="0.35">
      <c r="K570" t="s">
        <v>845</v>
      </c>
      <c r="L570" t="s">
        <v>64</v>
      </c>
      <c r="M570" t="s">
        <v>12</v>
      </c>
      <c r="N570">
        <v>22115</v>
      </c>
      <c r="P570" s="7">
        <v>42292</v>
      </c>
      <c r="Q570" t="s">
        <v>102</v>
      </c>
      <c r="R570" s="13">
        <v>0</v>
      </c>
    </row>
    <row r="571" spans="11:18" x14ac:dyDescent="0.35">
      <c r="K571" t="s">
        <v>845</v>
      </c>
      <c r="L571" t="s">
        <v>64</v>
      </c>
      <c r="M571" t="s">
        <v>12</v>
      </c>
      <c r="N571">
        <v>52815</v>
      </c>
      <c r="P571" s="7">
        <v>42292</v>
      </c>
      <c r="Q571" t="s">
        <v>102</v>
      </c>
      <c r="R571" s="13">
        <v>2.33</v>
      </c>
    </row>
    <row r="572" spans="11:18" x14ac:dyDescent="0.35">
      <c r="K572" t="s">
        <v>845</v>
      </c>
      <c r="L572" t="s">
        <v>64</v>
      </c>
      <c r="M572" t="s">
        <v>12</v>
      </c>
      <c r="N572">
        <v>52815</v>
      </c>
      <c r="P572" s="7">
        <v>42292</v>
      </c>
      <c r="Q572" t="s">
        <v>587</v>
      </c>
      <c r="R572" s="13">
        <v>-2.33</v>
      </c>
    </row>
    <row r="573" spans="11:18" x14ac:dyDescent="0.35">
      <c r="K573" t="s">
        <v>845</v>
      </c>
      <c r="L573" t="s">
        <v>64</v>
      </c>
      <c r="M573" t="s">
        <v>12</v>
      </c>
      <c r="N573">
        <v>112414</v>
      </c>
      <c r="P573" s="7">
        <v>42292</v>
      </c>
      <c r="Q573" t="s">
        <v>587</v>
      </c>
      <c r="R573" s="13">
        <v>0</v>
      </c>
    </row>
    <row r="574" spans="11:18" x14ac:dyDescent="0.35">
      <c r="K574" t="s">
        <v>845</v>
      </c>
      <c r="L574" t="s">
        <v>64</v>
      </c>
      <c r="M574" t="s">
        <v>12</v>
      </c>
      <c r="N574">
        <v>112414</v>
      </c>
      <c r="P574" s="7">
        <v>42292</v>
      </c>
      <c r="Q574" t="s">
        <v>102</v>
      </c>
      <c r="R574" s="13">
        <v>0</v>
      </c>
    </row>
    <row r="575" spans="11:18" x14ac:dyDescent="0.35">
      <c r="K575" t="s">
        <v>848</v>
      </c>
      <c r="L575" t="s">
        <v>38</v>
      </c>
      <c r="M575" t="s">
        <v>12</v>
      </c>
      <c r="N575">
        <v>52815</v>
      </c>
      <c r="O575">
        <v>156</v>
      </c>
      <c r="P575" s="7">
        <v>42296</v>
      </c>
      <c r="Q575" t="s">
        <v>705</v>
      </c>
      <c r="R575" s="13">
        <v>998.08999999999992</v>
      </c>
    </row>
    <row r="576" spans="11:18" x14ac:dyDescent="0.35">
      <c r="K576" t="s">
        <v>848</v>
      </c>
      <c r="L576" t="s">
        <v>38</v>
      </c>
      <c r="M576" t="s">
        <v>12</v>
      </c>
      <c r="N576">
        <v>52815</v>
      </c>
      <c r="P576" s="7">
        <v>42296</v>
      </c>
      <c r="Q576" t="s">
        <v>142</v>
      </c>
      <c r="R576" s="13">
        <v>50.559200000000004</v>
      </c>
    </row>
    <row r="577" spans="11:18" x14ac:dyDescent="0.35">
      <c r="K577" t="s">
        <v>848</v>
      </c>
      <c r="L577" t="s">
        <v>38</v>
      </c>
      <c r="M577" t="s">
        <v>12</v>
      </c>
      <c r="N577">
        <v>52815</v>
      </c>
      <c r="P577" s="7">
        <v>42296</v>
      </c>
      <c r="Q577" t="s">
        <v>821</v>
      </c>
      <c r="R577" s="13">
        <v>1.03</v>
      </c>
    </row>
    <row r="578" spans="11:18" x14ac:dyDescent="0.35">
      <c r="K578" t="s">
        <v>848</v>
      </c>
      <c r="L578" t="s">
        <v>38</v>
      </c>
      <c r="M578" t="s">
        <v>12</v>
      </c>
      <c r="N578">
        <v>52815</v>
      </c>
      <c r="P578" s="7">
        <v>42296</v>
      </c>
      <c r="Q578" t="s">
        <v>141</v>
      </c>
      <c r="R578" s="13">
        <v>-74.01039999999999</v>
      </c>
    </row>
    <row r="579" spans="11:18" x14ac:dyDescent="0.35">
      <c r="K579" t="s">
        <v>848</v>
      </c>
      <c r="L579" t="s">
        <v>38</v>
      </c>
      <c r="M579" t="s">
        <v>12</v>
      </c>
      <c r="N579">
        <v>52815</v>
      </c>
      <c r="P579" s="7">
        <v>42296</v>
      </c>
      <c r="Q579" t="s">
        <v>141</v>
      </c>
      <c r="R579" s="13">
        <v>-146.69880000000001</v>
      </c>
    </row>
    <row r="580" spans="11:18" x14ac:dyDescent="0.35">
      <c r="K580" t="s">
        <v>848</v>
      </c>
      <c r="L580" t="s">
        <v>38</v>
      </c>
      <c r="M580" t="s">
        <v>12</v>
      </c>
      <c r="N580">
        <v>52815</v>
      </c>
      <c r="P580" s="7">
        <v>42296</v>
      </c>
      <c r="Q580" t="s">
        <v>102</v>
      </c>
      <c r="R580" s="13">
        <v>-828.97</v>
      </c>
    </row>
    <row r="581" spans="11:18" x14ac:dyDescent="0.35">
      <c r="K581" t="s">
        <v>849</v>
      </c>
      <c r="L581" t="s">
        <v>38</v>
      </c>
      <c r="M581" t="s">
        <v>12</v>
      </c>
      <c r="N581">
        <v>22115</v>
      </c>
      <c r="P581" s="7">
        <v>42296</v>
      </c>
      <c r="Q581" t="s">
        <v>102</v>
      </c>
      <c r="R581" s="13">
        <v>266.53960000000001</v>
      </c>
    </row>
    <row r="582" spans="11:18" x14ac:dyDescent="0.35">
      <c r="K582" t="s">
        <v>849</v>
      </c>
      <c r="L582" t="s">
        <v>38</v>
      </c>
      <c r="M582" t="s">
        <v>12</v>
      </c>
      <c r="N582">
        <v>22115</v>
      </c>
      <c r="P582" s="7">
        <v>42296</v>
      </c>
      <c r="Q582" t="s">
        <v>141</v>
      </c>
      <c r="R582" s="13">
        <v>74.01039999999999</v>
      </c>
    </row>
    <row r="583" spans="11:18" x14ac:dyDescent="0.35">
      <c r="K583" t="s">
        <v>849</v>
      </c>
      <c r="L583" t="s">
        <v>38</v>
      </c>
      <c r="M583" t="s">
        <v>12</v>
      </c>
      <c r="N583">
        <v>22115</v>
      </c>
      <c r="P583" s="7">
        <v>42296</v>
      </c>
      <c r="Q583" t="s">
        <v>789</v>
      </c>
      <c r="R583" s="13">
        <v>-0.36</v>
      </c>
    </row>
    <row r="584" spans="11:18" x14ac:dyDescent="0.35">
      <c r="K584" t="s">
        <v>849</v>
      </c>
      <c r="L584" t="s">
        <v>38</v>
      </c>
      <c r="M584" t="s">
        <v>12</v>
      </c>
      <c r="N584">
        <v>22115</v>
      </c>
      <c r="O584">
        <v>-350.71</v>
      </c>
      <c r="P584" s="7">
        <v>42296</v>
      </c>
      <c r="Q584" t="s">
        <v>673</v>
      </c>
      <c r="R584" s="13">
        <v>-340.19</v>
      </c>
    </row>
    <row r="585" spans="11:18" x14ac:dyDescent="0.35">
      <c r="K585" t="s">
        <v>849</v>
      </c>
      <c r="L585" t="s">
        <v>38</v>
      </c>
      <c r="M585" t="s">
        <v>12</v>
      </c>
      <c r="N585">
        <v>52815</v>
      </c>
      <c r="P585" s="7">
        <v>42296</v>
      </c>
      <c r="Q585" t="s">
        <v>102</v>
      </c>
      <c r="R585" s="13">
        <v>382.97919999999999</v>
      </c>
    </row>
    <row r="586" spans="11:18" x14ac:dyDescent="0.35">
      <c r="K586" t="s">
        <v>849</v>
      </c>
      <c r="L586" t="s">
        <v>38</v>
      </c>
      <c r="M586" t="s">
        <v>12</v>
      </c>
      <c r="N586">
        <v>52815</v>
      </c>
      <c r="P586" s="7">
        <v>42296</v>
      </c>
      <c r="Q586" t="s">
        <v>821</v>
      </c>
      <c r="R586" s="13">
        <v>-0.34</v>
      </c>
    </row>
    <row r="587" spans="11:18" x14ac:dyDescent="0.35">
      <c r="K587" t="s">
        <v>849</v>
      </c>
      <c r="L587" t="s">
        <v>38</v>
      </c>
      <c r="M587" t="s">
        <v>12</v>
      </c>
      <c r="N587">
        <v>52815</v>
      </c>
      <c r="P587" s="7">
        <v>42296</v>
      </c>
      <c r="Q587" t="s">
        <v>142</v>
      </c>
      <c r="R587" s="13">
        <v>-50.559200000000004</v>
      </c>
    </row>
    <row r="588" spans="11:18" x14ac:dyDescent="0.35">
      <c r="K588" t="s">
        <v>849</v>
      </c>
      <c r="L588" t="s">
        <v>38</v>
      </c>
      <c r="M588" t="s">
        <v>12</v>
      </c>
      <c r="N588">
        <v>52815</v>
      </c>
      <c r="O588">
        <v>-503.92</v>
      </c>
      <c r="P588" s="7">
        <v>42296</v>
      </c>
      <c r="Q588" t="s">
        <v>705</v>
      </c>
      <c r="R588" s="13">
        <v>-332.08</v>
      </c>
    </row>
    <row r="589" spans="11:18" x14ac:dyDescent="0.35">
      <c r="K589" t="s">
        <v>849</v>
      </c>
      <c r="L589" t="s">
        <v>38</v>
      </c>
      <c r="M589" t="s">
        <v>12</v>
      </c>
      <c r="N589">
        <v>112414</v>
      </c>
      <c r="P589" s="7">
        <v>42296</v>
      </c>
      <c r="Q589" t="s">
        <v>102</v>
      </c>
      <c r="R589" s="13">
        <v>179.4512</v>
      </c>
    </row>
    <row r="590" spans="11:18" x14ac:dyDescent="0.35">
      <c r="K590" t="s">
        <v>849</v>
      </c>
      <c r="L590" t="s">
        <v>38</v>
      </c>
      <c r="M590" t="s">
        <v>12</v>
      </c>
      <c r="N590">
        <v>112414</v>
      </c>
      <c r="P590" s="7">
        <v>42296</v>
      </c>
      <c r="Q590" t="s">
        <v>141</v>
      </c>
      <c r="R590" s="13">
        <v>146.69880000000001</v>
      </c>
    </row>
    <row r="591" spans="11:18" x14ac:dyDescent="0.35">
      <c r="K591" t="s">
        <v>849</v>
      </c>
      <c r="L591" t="s">
        <v>38</v>
      </c>
      <c r="M591" t="s">
        <v>12</v>
      </c>
      <c r="N591">
        <v>112414</v>
      </c>
      <c r="P591" s="7">
        <v>42296</v>
      </c>
      <c r="Q591" t="s">
        <v>763</v>
      </c>
      <c r="R591" s="13">
        <v>-0.33</v>
      </c>
    </row>
    <row r="592" spans="11:18" x14ac:dyDescent="0.35">
      <c r="K592" t="s">
        <v>849</v>
      </c>
      <c r="L592" t="s">
        <v>38</v>
      </c>
      <c r="M592" t="s">
        <v>12</v>
      </c>
      <c r="N592">
        <v>112414</v>
      </c>
      <c r="O592">
        <v>-236.12</v>
      </c>
      <c r="P592" s="7">
        <v>42296</v>
      </c>
      <c r="Q592" t="s">
        <v>647</v>
      </c>
      <c r="R592" s="13">
        <v>-325.82</v>
      </c>
    </row>
    <row r="593" spans="11:18" x14ac:dyDescent="0.35">
      <c r="K593" t="s">
        <v>845</v>
      </c>
      <c r="L593" t="s">
        <v>30</v>
      </c>
      <c r="M593" t="s">
        <v>12</v>
      </c>
      <c r="N593">
        <v>22115</v>
      </c>
      <c r="P593" s="7">
        <v>42298</v>
      </c>
      <c r="Q593" t="s">
        <v>587</v>
      </c>
      <c r="R593" s="13">
        <v>0</v>
      </c>
    </row>
    <row r="594" spans="11:18" x14ac:dyDescent="0.35">
      <c r="K594" t="s">
        <v>845</v>
      </c>
      <c r="L594" t="s">
        <v>30</v>
      </c>
      <c r="M594" t="s">
        <v>12</v>
      </c>
      <c r="N594">
        <v>22115</v>
      </c>
      <c r="P594" s="7">
        <v>42298</v>
      </c>
      <c r="Q594" t="s">
        <v>102</v>
      </c>
      <c r="R594" s="13">
        <v>0</v>
      </c>
    </row>
    <row r="595" spans="11:18" x14ac:dyDescent="0.35">
      <c r="K595" t="s">
        <v>845</v>
      </c>
      <c r="L595" t="s">
        <v>30</v>
      </c>
      <c r="M595" t="s">
        <v>12</v>
      </c>
      <c r="N595">
        <v>52815</v>
      </c>
      <c r="P595" s="7">
        <v>42298</v>
      </c>
      <c r="Q595" t="s">
        <v>102</v>
      </c>
      <c r="R595" s="13">
        <v>2.4100000000000006</v>
      </c>
    </row>
    <row r="596" spans="11:18" x14ac:dyDescent="0.35">
      <c r="K596" t="s">
        <v>845</v>
      </c>
      <c r="L596" t="s">
        <v>30</v>
      </c>
      <c r="M596" t="s">
        <v>12</v>
      </c>
      <c r="N596">
        <v>52815</v>
      </c>
      <c r="P596" s="7">
        <v>42298</v>
      </c>
      <c r="Q596" t="s">
        <v>587</v>
      </c>
      <c r="R596" s="13">
        <v>-2.4100000000000006</v>
      </c>
    </row>
    <row r="597" spans="11:18" x14ac:dyDescent="0.35">
      <c r="K597" t="s">
        <v>845</v>
      </c>
      <c r="L597" t="s">
        <v>30</v>
      </c>
      <c r="M597" t="s">
        <v>12</v>
      </c>
      <c r="N597">
        <v>112414</v>
      </c>
      <c r="P597" s="7">
        <v>42298</v>
      </c>
      <c r="Q597" t="s">
        <v>102</v>
      </c>
      <c r="R597" s="13">
        <v>2.5299999999999998</v>
      </c>
    </row>
    <row r="598" spans="11:18" x14ac:dyDescent="0.35">
      <c r="K598" t="s">
        <v>845</v>
      </c>
      <c r="L598" t="s">
        <v>30</v>
      </c>
      <c r="M598" t="s">
        <v>12</v>
      </c>
      <c r="N598">
        <v>112414</v>
      </c>
      <c r="P598" s="7">
        <v>42298</v>
      </c>
      <c r="Q598" t="s">
        <v>587</v>
      </c>
      <c r="R598" s="13">
        <v>-2.5299999999999998</v>
      </c>
    </row>
    <row r="599" spans="11:18" x14ac:dyDescent="0.35">
      <c r="K599" t="s">
        <v>845</v>
      </c>
      <c r="L599" t="s">
        <v>35</v>
      </c>
      <c r="M599" t="s">
        <v>12</v>
      </c>
      <c r="N599">
        <v>22115</v>
      </c>
      <c r="P599" s="7">
        <v>42305</v>
      </c>
      <c r="Q599" t="s">
        <v>102</v>
      </c>
      <c r="R599" s="13">
        <v>1.27</v>
      </c>
    </row>
    <row r="600" spans="11:18" x14ac:dyDescent="0.35">
      <c r="K600" t="s">
        <v>845</v>
      </c>
      <c r="L600" t="s">
        <v>35</v>
      </c>
      <c r="M600" t="s">
        <v>12</v>
      </c>
      <c r="N600">
        <v>22115</v>
      </c>
      <c r="P600" s="7">
        <v>42305</v>
      </c>
      <c r="Q600" t="s">
        <v>587</v>
      </c>
      <c r="R600" s="13">
        <v>-1.27</v>
      </c>
    </row>
    <row r="601" spans="11:18" x14ac:dyDescent="0.35">
      <c r="K601" t="s">
        <v>845</v>
      </c>
      <c r="L601" t="s">
        <v>35</v>
      </c>
      <c r="M601" t="s">
        <v>12</v>
      </c>
      <c r="N601">
        <v>52815</v>
      </c>
      <c r="P601" s="7">
        <v>42305</v>
      </c>
      <c r="Q601" t="s">
        <v>102</v>
      </c>
      <c r="R601" s="13">
        <v>1.1499999999999999</v>
      </c>
    </row>
    <row r="602" spans="11:18" x14ac:dyDescent="0.35">
      <c r="K602" t="s">
        <v>845</v>
      </c>
      <c r="L602" t="s">
        <v>35</v>
      </c>
      <c r="M602" t="s">
        <v>12</v>
      </c>
      <c r="N602">
        <v>52815</v>
      </c>
      <c r="P602" s="7">
        <v>42305</v>
      </c>
      <c r="Q602" t="s">
        <v>587</v>
      </c>
      <c r="R602" s="13">
        <v>-1.1499999999999999</v>
      </c>
    </row>
    <row r="603" spans="11:18" x14ac:dyDescent="0.35">
      <c r="K603" t="s">
        <v>845</v>
      </c>
      <c r="L603" t="s">
        <v>35</v>
      </c>
      <c r="M603" t="s">
        <v>12</v>
      </c>
      <c r="N603">
        <v>112414</v>
      </c>
      <c r="P603" s="7">
        <v>42305</v>
      </c>
      <c r="Q603" t="s">
        <v>102</v>
      </c>
      <c r="R603" s="13">
        <v>1.3</v>
      </c>
    </row>
    <row r="604" spans="11:18" x14ac:dyDescent="0.35">
      <c r="K604" t="s">
        <v>845</v>
      </c>
      <c r="L604" t="s">
        <v>35</v>
      </c>
      <c r="M604" t="s">
        <v>12</v>
      </c>
      <c r="N604">
        <v>112414</v>
      </c>
      <c r="P604" s="7">
        <v>42305</v>
      </c>
      <c r="Q604" t="s">
        <v>587</v>
      </c>
      <c r="R604" s="13">
        <v>-1.3</v>
      </c>
    </row>
    <row r="605" spans="11:18" x14ac:dyDescent="0.35">
      <c r="K605" t="s">
        <v>845</v>
      </c>
      <c r="L605" t="s">
        <v>25</v>
      </c>
      <c r="M605" t="s">
        <v>12</v>
      </c>
      <c r="N605">
        <v>22115</v>
      </c>
      <c r="P605" s="7">
        <v>42313</v>
      </c>
      <c r="Q605" t="s">
        <v>102</v>
      </c>
      <c r="R605" s="13">
        <v>7.24</v>
      </c>
    </row>
    <row r="606" spans="11:18" x14ac:dyDescent="0.35">
      <c r="K606" t="s">
        <v>845</v>
      </c>
      <c r="L606" t="s">
        <v>25</v>
      </c>
      <c r="M606" t="s">
        <v>12</v>
      </c>
      <c r="N606">
        <v>22115</v>
      </c>
      <c r="P606" s="7">
        <v>42313</v>
      </c>
      <c r="Q606" t="s">
        <v>587</v>
      </c>
      <c r="R606" s="13">
        <v>-7.24</v>
      </c>
    </row>
    <row r="607" spans="11:18" x14ac:dyDescent="0.35">
      <c r="K607" t="s">
        <v>845</v>
      </c>
      <c r="L607" t="s">
        <v>25</v>
      </c>
      <c r="M607" t="s">
        <v>12</v>
      </c>
      <c r="N607">
        <v>52815</v>
      </c>
      <c r="P607" s="7">
        <v>42313</v>
      </c>
      <c r="Q607" t="s">
        <v>102</v>
      </c>
      <c r="R607" s="13">
        <v>6.6400000000000006</v>
      </c>
    </row>
    <row r="608" spans="11:18" x14ac:dyDescent="0.35">
      <c r="K608" t="s">
        <v>845</v>
      </c>
      <c r="L608" t="s">
        <v>25</v>
      </c>
      <c r="M608" t="s">
        <v>12</v>
      </c>
      <c r="N608">
        <v>52815</v>
      </c>
      <c r="P608" s="7">
        <v>42313</v>
      </c>
      <c r="Q608" t="s">
        <v>587</v>
      </c>
      <c r="R608" s="13">
        <v>-6.6400000000000006</v>
      </c>
    </row>
    <row r="609" spans="11:18" x14ac:dyDescent="0.35">
      <c r="K609" t="s">
        <v>845</v>
      </c>
      <c r="L609" t="s">
        <v>25</v>
      </c>
      <c r="M609" t="s">
        <v>12</v>
      </c>
      <c r="N609">
        <v>112414</v>
      </c>
      <c r="P609" s="7">
        <v>42313</v>
      </c>
      <c r="Q609" t="s">
        <v>102</v>
      </c>
      <c r="R609" s="13">
        <v>6.74</v>
      </c>
    </row>
    <row r="610" spans="11:18" x14ac:dyDescent="0.35">
      <c r="K610" t="s">
        <v>845</v>
      </c>
      <c r="L610" t="s">
        <v>25</v>
      </c>
      <c r="M610" t="s">
        <v>12</v>
      </c>
      <c r="N610">
        <v>112414</v>
      </c>
      <c r="P610" s="7">
        <v>42313</v>
      </c>
      <c r="Q610" t="s">
        <v>587</v>
      </c>
      <c r="R610" s="13">
        <v>-6.74</v>
      </c>
    </row>
    <row r="611" spans="11:18" x14ac:dyDescent="0.35">
      <c r="K611" t="s">
        <v>317</v>
      </c>
      <c r="M611" t="s">
        <v>12</v>
      </c>
      <c r="P611" s="7">
        <v>42320</v>
      </c>
      <c r="Q611" t="s">
        <v>101</v>
      </c>
      <c r="R611" s="13">
        <v>31.61</v>
      </c>
    </row>
    <row r="612" spans="11:18" x14ac:dyDescent="0.35">
      <c r="K612" t="s">
        <v>317</v>
      </c>
      <c r="M612" t="s">
        <v>12</v>
      </c>
      <c r="P612" s="7">
        <v>42320</v>
      </c>
      <c r="Q612" t="s">
        <v>102</v>
      </c>
      <c r="R612" s="13">
        <v>-31.61</v>
      </c>
    </row>
    <row r="613" spans="11:18" x14ac:dyDescent="0.35">
      <c r="K613" t="s">
        <v>845</v>
      </c>
      <c r="L613" t="s">
        <v>42</v>
      </c>
      <c r="M613" t="s">
        <v>12</v>
      </c>
      <c r="N613">
        <v>22115</v>
      </c>
      <c r="P613" s="7">
        <v>42321</v>
      </c>
      <c r="Q613" t="s">
        <v>102</v>
      </c>
      <c r="R613" s="13">
        <v>3.99</v>
      </c>
    </row>
    <row r="614" spans="11:18" x14ac:dyDescent="0.35">
      <c r="K614" t="s">
        <v>845</v>
      </c>
      <c r="L614" t="s">
        <v>42</v>
      </c>
      <c r="M614" t="s">
        <v>12</v>
      </c>
      <c r="N614">
        <v>22115</v>
      </c>
      <c r="P614" s="7">
        <v>42321</v>
      </c>
      <c r="Q614" t="s">
        <v>587</v>
      </c>
      <c r="R614" s="13">
        <v>-3.99</v>
      </c>
    </row>
    <row r="615" spans="11:18" x14ac:dyDescent="0.35">
      <c r="K615" t="s">
        <v>845</v>
      </c>
      <c r="L615" t="s">
        <v>42</v>
      </c>
      <c r="M615" t="s">
        <v>12</v>
      </c>
      <c r="N615">
        <v>52815</v>
      </c>
      <c r="P615" s="7">
        <v>42321</v>
      </c>
      <c r="Q615" t="s">
        <v>587</v>
      </c>
      <c r="R615" s="13">
        <v>0</v>
      </c>
    </row>
    <row r="616" spans="11:18" x14ac:dyDescent="0.35">
      <c r="K616" t="s">
        <v>845</v>
      </c>
      <c r="L616" t="s">
        <v>42</v>
      </c>
      <c r="M616" t="s">
        <v>12</v>
      </c>
      <c r="N616">
        <v>52815</v>
      </c>
      <c r="P616" s="7">
        <v>42321</v>
      </c>
      <c r="Q616" t="s">
        <v>102</v>
      </c>
      <c r="R616" s="13">
        <v>0</v>
      </c>
    </row>
    <row r="617" spans="11:18" x14ac:dyDescent="0.35">
      <c r="K617" t="s">
        <v>845</v>
      </c>
      <c r="L617" t="s">
        <v>42</v>
      </c>
      <c r="M617" t="s">
        <v>12</v>
      </c>
      <c r="N617">
        <v>112414</v>
      </c>
      <c r="P617" s="7">
        <v>42321</v>
      </c>
      <c r="Q617" t="s">
        <v>102</v>
      </c>
      <c r="R617" s="13">
        <v>4.32</v>
      </c>
    </row>
    <row r="618" spans="11:18" x14ac:dyDescent="0.35">
      <c r="K618" t="s">
        <v>845</v>
      </c>
      <c r="L618" t="s">
        <v>42</v>
      </c>
      <c r="M618" t="s">
        <v>12</v>
      </c>
      <c r="N618">
        <v>112414</v>
      </c>
      <c r="P618" s="7">
        <v>42321</v>
      </c>
      <c r="Q618" t="s">
        <v>587</v>
      </c>
      <c r="R618" s="13">
        <v>-4.32</v>
      </c>
    </row>
    <row r="619" spans="11:18" x14ac:dyDescent="0.35">
      <c r="K619" t="s">
        <v>317</v>
      </c>
      <c r="M619" t="s">
        <v>12</v>
      </c>
      <c r="P619" s="7">
        <v>42324</v>
      </c>
      <c r="Q619" t="s">
        <v>101</v>
      </c>
      <c r="R619" s="13">
        <v>8.31</v>
      </c>
    </row>
    <row r="620" spans="11:18" x14ac:dyDescent="0.35">
      <c r="K620" t="s">
        <v>317</v>
      </c>
      <c r="M620" t="s">
        <v>12</v>
      </c>
      <c r="P620" s="7">
        <v>42324</v>
      </c>
      <c r="Q620" t="s">
        <v>102</v>
      </c>
      <c r="R620" s="13">
        <v>-8.31</v>
      </c>
    </row>
    <row r="621" spans="11:18" x14ac:dyDescent="0.35">
      <c r="K621" t="s">
        <v>845</v>
      </c>
      <c r="L621" t="s">
        <v>52</v>
      </c>
      <c r="M621" t="s">
        <v>12</v>
      </c>
      <c r="N621">
        <v>22115</v>
      </c>
      <c r="P621" s="7">
        <v>42325</v>
      </c>
      <c r="Q621" t="s">
        <v>102</v>
      </c>
      <c r="R621" s="13">
        <v>3.35</v>
      </c>
    </row>
    <row r="622" spans="11:18" x14ac:dyDescent="0.35">
      <c r="K622" t="s">
        <v>845</v>
      </c>
      <c r="L622" t="s">
        <v>52</v>
      </c>
      <c r="M622" t="s">
        <v>12</v>
      </c>
      <c r="N622">
        <v>22115</v>
      </c>
      <c r="P622" s="7">
        <v>42325</v>
      </c>
      <c r="Q622" t="s">
        <v>587</v>
      </c>
      <c r="R622" s="13">
        <v>-3.35</v>
      </c>
    </row>
    <row r="623" spans="11:18" x14ac:dyDescent="0.35">
      <c r="K623" t="s">
        <v>845</v>
      </c>
      <c r="L623" t="s">
        <v>52</v>
      </c>
      <c r="M623" t="s">
        <v>12</v>
      </c>
      <c r="N623">
        <v>52815</v>
      </c>
      <c r="P623" s="7">
        <v>42325</v>
      </c>
      <c r="Q623" t="s">
        <v>587</v>
      </c>
      <c r="R623" s="13">
        <v>0</v>
      </c>
    </row>
    <row r="624" spans="11:18" x14ac:dyDescent="0.35">
      <c r="K624" t="s">
        <v>845</v>
      </c>
      <c r="L624" t="s">
        <v>52</v>
      </c>
      <c r="M624" t="s">
        <v>12</v>
      </c>
      <c r="N624">
        <v>52815</v>
      </c>
      <c r="P624" s="7">
        <v>42325</v>
      </c>
      <c r="Q624" t="s">
        <v>102</v>
      </c>
      <c r="R624" s="13">
        <v>0</v>
      </c>
    </row>
    <row r="625" spans="11:18" x14ac:dyDescent="0.35">
      <c r="K625" t="s">
        <v>845</v>
      </c>
      <c r="L625" t="s">
        <v>52</v>
      </c>
      <c r="M625" t="s">
        <v>12</v>
      </c>
      <c r="N625">
        <v>112414</v>
      </c>
      <c r="P625" s="7">
        <v>42325</v>
      </c>
      <c r="Q625" t="s">
        <v>102</v>
      </c>
      <c r="R625" s="13">
        <v>3.15</v>
      </c>
    </row>
    <row r="626" spans="11:18" x14ac:dyDescent="0.35">
      <c r="K626" t="s">
        <v>845</v>
      </c>
      <c r="L626" t="s">
        <v>52</v>
      </c>
      <c r="M626" t="s">
        <v>12</v>
      </c>
      <c r="N626">
        <v>112414</v>
      </c>
      <c r="P626" s="7">
        <v>42325</v>
      </c>
      <c r="Q626" t="s">
        <v>587</v>
      </c>
      <c r="R626" s="13">
        <v>-3.15</v>
      </c>
    </row>
    <row r="627" spans="11:18" x14ac:dyDescent="0.35">
      <c r="K627" t="s">
        <v>844</v>
      </c>
      <c r="L627" t="s">
        <v>63</v>
      </c>
      <c r="M627" t="s">
        <v>12</v>
      </c>
      <c r="N627">
        <v>52815</v>
      </c>
      <c r="P627" s="7">
        <v>42335</v>
      </c>
      <c r="Q627" t="s">
        <v>102</v>
      </c>
      <c r="R627" s="13">
        <v>1.66</v>
      </c>
    </row>
    <row r="628" spans="11:18" x14ac:dyDescent="0.35">
      <c r="K628" t="s">
        <v>844</v>
      </c>
      <c r="L628" t="s">
        <v>63</v>
      </c>
      <c r="M628" t="s">
        <v>12</v>
      </c>
      <c r="N628">
        <v>52815</v>
      </c>
      <c r="P628" s="7">
        <v>42335</v>
      </c>
      <c r="Q628" t="s">
        <v>626</v>
      </c>
      <c r="R628" s="13">
        <v>-1.66</v>
      </c>
    </row>
    <row r="629" spans="11:18" x14ac:dyDescent="0.35">
      <c r="K629" t="s">
        <v>845</v>
      </c>
      <c r="L629" t="s">
        <v>63</v>
      </c>
      <c r="M629" t="s">
        <v>12</v>
      </c>
      <c r="N629">
        <v>22115</v>
      </c>
      <c r="P629" s="7">
        <v>42335</v>
      </c>
      <c r="Q629" t="s">
        <v>587</v>
      </c>
      <c r="R629" s="13">
        <v>0</v>
      </c>
    </row>
    <row r="630" spans="11:18" x14ac:dyDescent="0.35">
      <c r="K630" t="s">
        <v>845</v>
      </c>
      <c r="L630" t="s">
        <v>63</v>
      </c>
      <c r="M630" t="s">
        <v>12</v>
      </c>
      <c r="N630">
        <v>22115</v>
      </c>
      <c r="P630" s="7">
        <v>42335</v>
      </c>
      <c r="Q630" t="s">
        <v>102</v>
      </c>
      <c r="R630" s="13">
        <v>0</v>
      </c>
    </row>
    <row r="631" spans="11:18" x14ac:dyDescent="0.35">
      <c r="K631" t="s">
        <v>845</v>
      </c>
      <c r="L631" t="s">
        <v>63</v>
      </c>
      <c r="M631" t="s">
        <v>12</v>
      </c>
      <c r="N631">
        <v>52815</v>
      </c>
      <c r="P631" s="7">
        <v>42335</v>
      </c>
      <c r="Q631" t="s">
        <v>102</v>
      </c>
      <c r="R631" s="13">
        <v>3.87</v>
      </c>
    </row>
    <row r="632" spans="11:18" x14ac:dyDescent="0.35">
      <c r="K632" t="s">
        <v>845</v>
      </c>
      <c r="L632" t="s">
        <v>63</v>
      </c>
      <c r="M632" t="s">
        <v>12</v>
      </c>
      <c r="N632">
        <v>52815</v>
      </c>
      <c r="P632" s="7">
        <v>42335</v>
      </c>
      <c r="Q632" t="s">
        <v>587</v>
      </c>
      <c r="R632" s="13">
        <v>-3.87</v>
      </c>
    </row>
    <row r="633" spans="11:18" x14ac:dyDescent="0.35">
      <c r="K633" t="s">
        <v>845</v>
      </c>
      <c r="L633" t="s">
        <v>63</v>
      </c>
      <c r="M633" t="s">
        <v>12</v>
      </c>
      <c r="N633">
        <v>112414</v>
      </c>
      <c r="P633" s="7">
        <v>42335</v>
      </c>
      <c r="Q633" t="s">
        <v>587</v>
      </c>
      <c r="R633" s="13">
        <v>0</v>
      </c>
    </row>
    <row r="634" spans="11:18" x14ac:dyDescent="0.35">
      <c r="K634" t="s">
        <v>845</v>
      </c>
      <c r="L634" t="s">
        <v>63</v>
      </c>
      <c r="M634" t="s">
        <v>12</v>
      </c>
      <c r="N634">
        <v>112414</v>
      </c>
      <c r="P634" s="7">
        <v>42335</v>
      </c>
      <c r="Q634" t="s">
        <v>102</v>
      </c>
      <c r="R634" s="13">
        <v>0</v>
      </c>
    </row>
    <row r="635" spans="11:18" x14ac:dyDescent="0.35">
      <c r="K635" t="s">
        <v>849</v>
      </c>
      <c r="L635" t="s">
        <v>23</v>
      </c>
      <c r="M635" t="s">
        <v>12</v>
      </c>
      <c r="N635">
        <v>112414</v>
      </c>
      <c r="P635" s="7">
        <v>42339</v>
      </c>
      <c r="Q635" t="s">
        <v>102</v>
      </c>
      <c r="R635" s="13">
        <v>358.58</v>
      </c>
    </row>
    <row r="636" spans="11:18" x14ac:dyDescent="0.35">
      <c r="K636" t="s">
        <v>849</v>
      </c>
      <c r="L636" t="s">
        <v>23</v>
      </c>
      <c r="M636" t="s">
        <v>12</v>
      </c>
      <c r="N636">
        <v>112414</v>
      </c>
      <c r="P636" s="7">
        <v>42339</v>
      </c>
      <c r="Q636" t="s">
        <v>630</v>
      </c>
      <c r="R636" s="13">
        <v>0.4</v>
      </c>
    </row>
    <row r="637" spans="11:18" x14ac:dyDescent="0.35">
      <c r="K637" t="s">
        <v>849</v>
      </c>
      <c r="L637" t="s">
        <v>23</v>
      </c>
      <c r="M637" t="s">
        <v>12</v>
      </c>
      <c r="N637">
        <v>112414</v>
      </c>
      <c r="P637" s="7">
        <v>42339</v>
      </c>
      <c r="Q637" t="s">
        <v>631</v>
      </c>
      <c r="R637" s="13">
        <v>0.01</v>
      </c>
    </row>
    <row r="638" spans="11:18" x14ac:dyDescent="0.35">
      <c r="K638" t="s">
        <v>849</v>
      </c>
      <c r="L638" t="s">
        <v>23</v>
      </c>
      <c r="M638" t="s">
        <v>12</v>
      </c>
      <c r="N638">
        <v>112414</v>
      </c>
      <c r="P638" s="7">
        <v>42339</v>
      </c>
      <c r="Q638" t="s">
        <v>748</v>
      </c>
      <c r="R638" s="13">
        <v>-0.33</v>
      </c>
    </row>
    <row r="639" spans="11:18" x14ac:dyDescent="0.35">
      <c r="K639" t="s">
        <v>849</v>
      </c>
      <c r="L639" t="s">
        <v>23</v>
      </c>
      <c r="M639" t="s">
        <v>12</v>
      </c>
      <c r="N639">
        <v>112414</v>
      </c>
      <c r="P639" s="7">
        <v>42339</v>
      </c>
      <c r="Q639" t="s">
        <v>143</v>
      </c>
      <c r="R639" s="13">
        <v>-32.770000000000024</v>
      </c>
    </row>
    <row r="640" spans="11:18" x14ac:dyDescent="0.35">
      <c r="K640" t="s">
        <v>849</v>
      </c>
      <c r="L640" t="s">
        <v>23</v>
      </c>
      <c r="M640" t="s">
        <v>12</v>
      </c>
      <c r="N640">
        <v>112414</v>
      </c>
      <c r="P640" s="7">
        <v>42339</v>
      </c>
      <c r="Q640" t="s">
        <v>632</v>
      </c>
      <c r="R640" s="13">
        <v>-325.89</v>
      </c>
    </row>
    <row r="641" spans="11:18" x14ac:dyDescent="0.35">
      <c r="K641" t="s">
        <v>849</v>
      </c>
      <c r="L641" t="s">
        <v>24</v>
      </c>
      <c r="M641" t="s">
        <v>12</v>
      </c>
      <c r="N641">
        <v>112414</v>
      </c>
      <c r="P641" s="7">
        <v>42339</v>
      </c>
      <c r="Q641" t="s">
        <v>102</v>
      </c>
      <c r="R641" s="13">
        <v>401.69</v>
      </c>
    </row>
    <row r="642" spans="11:18" x14ac:dyDescent="0.35">
      <c r="K642" t="s">
        <v>849</v>
      </c>
      <c r="L642" t="s">
        <v>24</v>
      </c>
      <c r="M642" t="s">
        <v>12</v>
      </c>
      <c r="N642">
        <v>112414</v>
      </c>
      <c r="P642" s="7">
        <v>42339</v>
      </c>
      <c r="Q642" t="s">
        <v>630</v>
      </c>
      <c r="R642" s="13">
        <v>0.45</v>
      </c>
    </row>
    <row r="643" spans="11:18" x14ac:dyDescent="0.35">
      <c r="K643" t="s">
        <v>849</v>
      </c>
      <c r="L643" t="s">
        <v>24</v>
      </c>
      <c r="M643" t="s">
        <v>12</v>
      </c>
      <c r="N643">
        <v>112414</v>
      </c>
      <c r="P643" s="7">
        <v>42339</v>
      </c>
      <c r="Q643" t="s">
        <v>631</v>
      </c>
      <c r="R643" s="13">
        <v>0.01</v>
      </c>
    </row>
    <row r="644" spans="11:18" x14ac:dyDescent="0.35">
      <c r="K644" t="s">
        <v>849</v>
      </c>
      <c r="L644" t="s">
        <v>24</v>
      </c>
      <c r="M644" t="s">
        <v>12</v>
      </c>
      <c r="N644">
        <v>112414</v>
      </c>
      <c r="P644" s="7">
        <v>42339</v>
      </c>
      <c r="Q644" t="s">
        <v>749</v>
      </c>
      <c r="R644" s="13">
        <v>-0.34</v>
      </c>
    </row>
    <row r="645" spans="11:18" x14ac:dyDescent="0.35">
      <c r="K645" t="s">
        <v>849</v>
      </c>
      <c r="L645" t="s">
        <v>24</v>
      </c>
      <c r="M645" t="s">
        <v>12</v>
      </c>
      <c r="N645">
        <v>112414</v>
      </c>
      <c r="P645" s="7">
        <v>42339</v>
      </c>
      <c r="Q645" t="s">
        <v>143</v>
      </c>
      <c r="R645" s="13">
        <v>-76.189999999999969</v>
      </c>
    </row>
    <row r="646" spans="11:18" x14ac:dyDescent="0.35">
      <c r="K646" t="s">
        <v>849</v>
      </c>
      <c r="L646" t="s">
        <v>24</v>
      </c>
      <c r="M646" t="s">
        <v>12</v>
      </c>
      <c r="N646">
        <v>112414</v>
      </c>
      <c r="P646" s="7">
        <v>42339</v>
      </c>
      <c r="Q646" t="s">
        <v>633</v>
      </c>
      <c r="R646" s="13">
        <v>-325.62</v>
      </c>
    </row>
    <row r="647" spans="11:18" x14ac:dyDescent="0.35">
      <c r="K647" t="s">
        <v>849</v>
      </c>
      <c r="L647" t="s">
        <v>25</v>
      </c>
      <c r="M647" t="s">
        <v>12</v>
      </c>
      <c r="N647">
        <v>112414</v>
      </c>
      <c r="P647" s="7">
        <v>42339</v>
      </c>
      <c r="Q647" t="s">
        <v>102</v>
      </c>
      <c r="R647" s="13">
        <v>376.39</v>
      </c>
    </row>
    <row r="648" spans="11:18" x14ac:dyDescent="0.35">
      <c r="K648" t="s">
        <v>849</v>
      </c>
      <c r="L648" t="s">
        <v>25</v>
      </c>
      <c r="M648" t="s">
        <v>12</v>
      </c>
      <c r="N648">
        <v>112414</v>
      </c>
      <c r="P648" s="7">
        <v>42339</v>
      </c>
      <c r="Q648" t="s">
        <v>630</v>
      </c>
      <c r="R648" s="13">
        <v>0.42</v>
      </c>
    </row>
    <row r="649" spans="11:18" x14ac:dyDescent="0.35">
      <c r="K649" t="s">
        <v>849</v>
      </c>
      <c r="L649" t="s">
        <v>25</v>
      </c>
      <c r="M649" t="s">
        <v>12</v>
      </c>
      <c r="N649">
        <v>112414</v>
      </c>
      <c r="P649" s="7">
        <v>42339</v>
      </c>
      <c r="Q649" t="s">
        <v>631</v>
      </c>
      <c r="R649" s="13">
        <v>0.01</v>
      </c>
    </row>
    <row r="650" spans="11:18" x14ac:dyDescent="0.35">
      <c r="K650" t="s">
        <v>849</v>
      </c>
      <c r="L650" t="s">
        <v>25</v>
      </c>
      <c r="M650" t="s">
        <v>12</v>
      </c>
      <c r="N650">
        <v>112414</v>
      </c>
      <c r="P650" s="7">
        <v>42339</v>
      </c>
      <c r="Q650" t="s">
        <v>750</v>
      </c>
      <c r="R650" s="13">
        <v>-0.33</v>
      </c>
    </row>
    <row r="651" spans="11:18" x14ac:dyDescent="0.35">
      <c r="K651" t="s">
        <v>849</v>
      </c>
      <c r="L651" t="s">
        <v>25</v>
      </c>
      <c r="M651" t="s">
        <v>12</v>
      </c>
      <c r="N651">
        <v>112414</v>
      </c>
      <c r="P651" s="7">
        <v>42339</v>
      </c>
      <c r="Q651" t="s">
        <v>143</v>
      </c>
      <c r="R651" s="13">
        <v>-50.710000000000022</v>
      </c>
    </row>
    <row r="652" spans="11:18" x14ac:dyDescent="0.35">
      <c r="K652" t="s">
        <v>849</v>
      </c>
      <c r="L652" t="s">
        <v>25</v>
      </c>
      <c r="M652" t="s">
        <v>12</v>
      </c>
      <c r="N652">
        <v>112414</v>
      </c>
      <c r="P652" s="7">
        <v>42339</v>
      </c>
      <c r="Q652" t="s">
        <v>634</v>
      </c>
      <c r="R652" s="13">
        <v>-325.77999999999997</v>
      </c>
    </row>
    <row r="653" spans="11:18" x14ac:dyDescent="0.35">
      <c r="K653" t="s">
        <v>849</v>
      </c>
      <c r="L653" t="s">
        <v>26</v>
      </c>
      <c r="M653" t="s">
        <v>12</v>
      </c>
      <c r="N653">
        <v>112414</v>
      </c>
      <c r="P653" s="7">
        <v>42339</v>
      </c>
      <c r="Q653" t="s">
        <v>150</v>
      </c>
      <c r="R653" s="13">
        <v>244.57999999999998</v>
      </c>
    </row>
    <row r="654" spans="11:18" x14ac:dyDescent="0.35">
      <c r="K654" t="s">
        <v>849</v>
      </c>
      <c r="L654" t="s">
        <v>26</v>
      </c>
      <c r="M654" t="s">
        <v>12</v>
      </c>
      <c r="N654">
        <v>112414</v>
      </c>
      <c r="P654" s="7">
        <v>42339</v>
      </c>
      <c r="Q654" t="s">
        <v>102</v>
      </c>
      <c r="R654" s="13">
        <v>81.73</v>
      </c>
    </row>
    <row r="655" spans="11:18" x14ac:dyDescent="0.35">
      <c r="K655" t="s">
        <v>849</v>
      </c>
      <c r="L655" t="s">
        <v>26</v>
      </c>
      <c r="M655" t="s">
        <v>12</v>
      </c>
      <c r="N655">
        <v>112414</v>
      </c>
      <c r="P655" s="7">
        <v>42339</v>
      </c>
      <c r="Q655" t="s">
        <v>630</v>
      </c>
      <c r="R655" s="13">
        <v>0.1</v>
      </c>
    </row>
    <row r="656" spans="11:18" x14ac:dyDescent="0.35">
      <c r="K656" t="s">
        <v>849</v>
      </c>
      <c r="L656" t="s">
        <v>26</v>
      </c>
      <c r="M656" t="s">
        <v>12</v>
      </c>
      <c r="N656">
        <v>112414</v>
      </c>
      <c r="P656" s="7">
        <v>42339</v>
      </c>
      <c r="Q656" t="s">
        <v>631</v>
      </c>
      <c r="R656" s="13">
        <v>0.01</v>
      </c>
    </row>
    <row r="657" spans="11:18" x14ac:dyDescent="0.35">
      <c r="K657" t="s">
        <v>849</v>
      </c>
      <c r="L657" t="s">
        <v>26</v>
      </c>
      <c r="M657" t="s">
        <v>12</v>
      </c>
      <c r="N657">
        <v>112414</v>
      </c>
      <c r="P657" s="7">
        <v>42339</v>
      </c>
      <c r="Q657" t="s">
        <v>751</v>
      </c>
      <c r="R657" s="13">
        <v>-0.33</v>
      </c>
    </row>
    <row r="658" spans="11:18" x14ac:dyDescent="0.35">
      <c r="K658" t="s">
        <v>849</v>
      </c>
      <c r="L658" t="s">
        <v>26</v>
      </c>
      <c r="M658" t="s">
        <v>12</v>
      </c>
      <c r="N658">
        <v>112414</v>
      </c>
      <c r="P658" s="7">
        <v>42339</v>
      </c>
      <c r="Q658" t="s">
        <v>635</v>
      </c>
      <c r="R658" s="13">
        <v>-326.08999999999997</v>
      </c>
    </row>
    <row r="659" spans="11:18" x14ac:dyDescent="0.35">
      <c r="K659" t="s">
        <v>849</v>
      </c>
      <c r="L659" t="s">
        <v>27</v>
      </c>
      <c r="M659" t="s">
        <v>12</v>
      </c>
      <c r="N659">
        <v>112414</v>
      </c>
      <c r="P659" s="7">
        <v>42339</v>
      </c>
      <c r="Q659" t="s">
        <v>102</v>
      </c>
      <c r="R659" s="13">
        <v>234.8</v>
      </c>
    </row>
    <row r="660" spans="11:18" x14ac:dyDescent="0.35">
      <c r="K660" t="s">
        <v>849</v>
      </c>
      <c r="L660" t="s">
        <v>27</v>
      </c>
      <c r="M660" t="s">
        <v>12</v>
      </c>
      <c r="N660">
        <v>112414</v>
      </c>
      <c r="P660" s="7">
        <v>42339</v>
      </c>
      <c r="Q660" t="s">
        <v>150</v>
      </c>
      <c r="R660" s="13">
        <v>91.069999999999979</v>
      </c>
    </row>
    <row r="661" spans="11:18" x14ac:dyDescent="0.35">
      <c r="K661" t="s">
        <v>849</v>
      </c>
      <c r="L661" t="s">
        <v>27</v>
      </c>
      <c r="M661" t="s">
        <v>12</v>
      </c>
      <c r="N661">
        <v>112414</v>
      </c>
      <c r="P661" s="7">
        <v>42339</v>
      </c>
      <c r="Q661" t="s">
        <v>630</v>
      </c>
      <c r="R661" s="13">
        <v>0.27</v>
      </c>
    </row>
    <row r="662" spans="11:18" x14ac:dyDescent="0.35">
      <c r="K662" t="s">
        <v>849</v>
      </c>
      <c r="L662" t="s">
        <v>27</v>
      </c>
      <c r="M662" t="s">
        <v>12</v>
      </c>
      <c r="N662">
        <v>112414</v>
      </c>
      <c r="P662" s="7">
        <v>42339</v>
      </c>
      <c r="Q662" t="s">
        <v>631</v>
      </c>
      <c r="R662" s="13">
        <v>0.01</v>
      </c>
    </row>
    <row r="663" spans="11:18" x14ac:dyDescent="0.35">
      <c r="K663" t="s">
        <v>849</v>
      </c>
      <c r="L663" t="s">
        <v>27</v>
      </c>
      <c r="M663" t="s">
        <v>12</v>
      </c>
      <c r="N663">
        <v>112414</v>
      </c>
      <c r="P663" s="7">
        <v>42339</v>
      </c>
      <c r="Q663" t="s">
        <v>752</v>
      </c>
      <c r="R663" s="13">
        <v>-0.33</v>
      </c>
    </row>
    <row r="664" spans="11:18" x14ac:dyDescent="0.35">
      <c r="K664" t="s">
        <v>849</v>
      </c>
      <c r="L664" t="s">
        <v>27</v>
      </c>
      <c r="M664" t="s">
        <v>12</v>
      </c>
      <c r="N664">
        <v>112414</v>
      </c>
      <c r="P664" s="7">
        <v>42339</v>
      </c>
      <c r="Q664" t="s">
        <v>636</v>
      </c>
      <c r="R664" s="13">
        <v>-325.82</v>
      </c>
    </row>
    <row r="665" spans="11:18" x14ac:dyDescent="0.35">
      <c r="K665" t="s">
        <v>849</v>
      </c>
      <c r="L665" t="s">
        <v>28</v>
      </c>
      <c r="M665" t="s">
        <v>12</v>
      </c>
      <c r="N665">
        <v>112414</v>
      </c>
      <c r="P665" s="7">
        <v>42339</v>
      </c>
      <c r="Q665" t="s">
        <v>102</v>
      </c>
      <c r="R665" s="13">
        <v>241.17</v>
      </c>
    </row>
    <row r="666" spans="11:18" x14ac:dyDescent="0.35">
      <c r="K666" t="s">
        <v>849</v>
      </c>
      <c r="L666" t="s">
        <v>28</v>
      </c>
      <c r="M666" t="s">
        <v>12</v>
      </c>
      <c r="N666">
        <v>112414</v>
      </c>
      <c r="P666" s="7">
        <v>42339</v>
      </c>
      <c r="Q666" t="s">
        <v>150</v>
      </c>
      <c r="R666" s="13">
        <v>84.690000000000012</v>
      </c>
    </row>
    <row r="667" spans="11:18" x14ac:dyDescent="0.35">
      <c r="K667" t="s">
        <v>849</v>
      </c>
      <c r="L667" t="s">
        <v>28</v>
      </c>
      <c r="M667" t="s">
        <v>12</v>
      </c>
      <c r="N667">
        <v>112414</v>
      </c>
      <c r="P667" s="7">
        <v>42339</v>
      </c>
      <c r="Q667" t="s">
        <v>630</v>
      </c>
      <c r="R667" s="13">
        <v>0.27</v>
      </c>
    </row>
    <row r="668" spans="11:18" x14ac:dyDescent="0.35">
      <c r="K668" t="s">
        <v>849</v>
      </c>
      <c r="L668" t="s">
        <v>28</v>
      </c>
      <c r="M668" t="s">
        <v>12</v>
      </c>
      <c r="N668">
        <v>112414</v>
      </c>
      <c r="P668" s="7">
        <v>42339</v>
      </c>
      <c r="Q668" t="s">
        <v>631</v>
      </c>
      <c r="R668" s="13">
        <v>0.01</v>
      </c>
    </row>
    <row r="669" spans="11:18" x14ac:dyDescent="0.35">
      <c r="K669" t="s">
        <v>849</v>
      </c>
      <c r="L669" t="s">
        <v>28</v>
      </c>
      <c r="M669" t="s">
        <v>12</v>
      </c>
      <c r="N669">
        <v>112414</v>
      </c>
      <c r="P669" s="7">
        <v>42339</v>
      </c>
      <c r="Q669" t="s">
        <v>753</v>
      </c>
      <c r="R669" s="13">
        <v>-0.33</v>
      </c>
    </row>
    <row r="670" spans="11:18" x14ac:dyDescent="0.35">
      <c r="K670" t="s">
        <v>849</v>
      </c>
      <c r="L670" t="s">
        <v>28</v>
      </c>
      <c r="M670" t="s">
        <v>12</v>
      </c>
      <c r="N670">
        <v>112414</v>
      </c>
      <c r="P670" s="7">
        <v>42339</v>
      </c>
      <c r="Q670" t="s">
        <v>637</v>
      </c>
      <c r="R670" s="13">
        <v>-325.81</v>
      </c>
    </row>
    <row r="671" spans="11:18" x14ac:dyDescent="0.35">
      <c r="K671" t="s">
        <v>849</v>
      </c>
      <c r="L671" t="s">
        <v>29</v>
      </c>
      <c r="M671" t="s">
        <v>12</v>
      </c>
      <c r="N671">
        <v>112414</v>
      </c>
      <c r="P671" s="7">
        <v>42339</v>
      </c>
      <c r="Q671" t="s">
        <v>102</v>
      </c>
      <c r="R671" s="13">
        <v>274.08999999999997</v>
      </c>
    </row>
    <row r="672" spans="11:18" x14ac:dyDescent="0.35">
      <c r="K672" t="s">
        <v>849</v>
      </c>
      <c r="L672" t="s">
        <v>29</v>
      </c>
      <c r="M672" t="s">
        <v>12</v>
      </c>
      <c r="N672">
        <v>112414</v>
      </c>
      <c r="P672" s="7">
        <v>42339</v>
      </c>
      <c r="Q672" t="s">
        <v>150</v>
      </c>
      <c r="R672" s="13">
        <v>51.83</v>
      </c>
    </row>
    <row r="673" spans="11:18" x14ac:dyDescent="0.35">
      <c r="K673" t="s">
        <v>849</v>
      </c>
      <c r="L673" t="s">
        <v>29</v>
      </c>
      <c r="M673" t="s">
        <v>12</v>
      </c>
      <c r="N673">
        <v>112414</v>
      </c>
      <c r="P673" s="7">
        <v>42339</v>
      </c>
      <c r="Q673" t="s">
        <v>630</v>
      </c>
      <c r="R673" s="13">
        <v>0.3</v>
      </c>
    </row>
    <row r="674" spans="11:18" x14ac:dyDescent="0.35">
      <c r="K674" t="s">
        <v>849</v>
      </c>
      <c r="L674" t="s">
        <v>29</v>
      </c>
      <c r="M674" t="s">
        <v>12</v>
      </c>
      <c r="N674">
        <v>112414</v>
      </c>
      <c r="P674" s="7">
        <v>42339</v>
      </c>
      <c r="Q674" t="s">
        <v>631</v>
      </c>
      <c r="R674" s="13">
        <v>0.01</v>
      </c>
    </row>
    <row r="675" spans="11:18" x14ac:dyDescent="0.35">
      <c r="K675" t="s">
        <v>849</v>
      </c>
      <c r="L675" t="s">
        <v>29</v>
      </c>
      <c r="M675" t="s">
        <v>12</v>
      </c>
      <c r="N675">
        <v>112414</v>
      </c>
      <c r="P675" s="7">
        <v>42339</v>
      </c>
      <c r="Q675" t="s">
        <v>754</v>
      </c>
      <c r="R675" s="13">
        <v>-0.33</v>
      </c>
    </row>
    <row r="676" spans="11:18" x14ac:dyDescent="0.35">
      <c r="K676" t="s">
        <v>849</v>
      </c>
      <c r="L676" t="s">
        <v>29</v>
      </c>
      <c r="M676" t="s">
        <v>12</v>
      </c>
      <c r="N676">
        <v>112414</v>
      </c>
      <c r="P676" s="7">
        <v>42339</v>
      </c>
      <c r="Q676" t="s">
        <v>638</v>
      </c>
      <c r="R676" s="13">
        <v>-325.89999999999998</v>
      </c>
    </row>
    <row r="677" spans="11:18" x14ac:dyDescent="0.35">
      <c r="K677" t="s">
        <v>849</v>
      </c>
      <c r="L677" t="s">
        <v>30</v>
      </c>
      <c r="M677" t="s">
        <v>12</v>
      </c>
      <c r="N677">
        <v>112414</v>
      </c>
      <c r="P677" s="7">
        <v>42339</v>
      </c>
      <c r="Q677" t="s">
        <v>102</v>
      </c>
      <c r="R677" s="13">
        <v>330.82</v>
      </c>
    </row>
    <row r="678" spans="11:18" x14ac:dyDescent="0.35">
      <c r="K678" t="s">
        <v>849</v>
      </c>
      <c r="L678" t="s">
        <v>30</v>
      </c>
      <c r="M678" t="s">
        <v>12</v>
      </c>
      <c r="N678">
        <v>112414</v>
      </c>
      <c r="P678" s="7">
        <v>42339</v>
      </c>
      <c r="Q678" t="s">
        <v>630</v>
      </c>
      <c r="R678" s="13">
        <v>0.36</v>
      </c>
    </row>
    <row r="679" spans="11:18" x14ac:dyDescent="0.35">
      <c r="K679" t="s">
        <v>849</v>
      </c>
      <c r="L679" t="s">
        <v>30</v>
      </c>
      <c r="M679" t="s">
        <v>12</v>
      </c>
      <c r="N679">
        <v>112414</v>
      </c>
      <c r="P679" s="7">
        <v>42339</v>
      </c>
      <c r="Q679" t="s">
        <v>631</v>
      </c>
      <c r="R679" s="13">
        <v>0.01</v>
      </c>
    </row>
    <row r="680" spans="11:18" x14ac:dyDescent="0.35">
      <c r="K680" t="s">
        <v>849</v>
      </c>
      <c r="L680" t="s">
        <v>30</v>
      </c>
      <c r="M680" t="s">
        <v>12</v>
      </c>
      <c r="N680">
        <v>112414</v>
      </c>
      <c r="P680" s="7">
        <v>42339</v>
      </c>
      <c r="Q680" t="s">
        <v>755</v>
      </c>
      <c r="R680" s="13">
        <v>-0.34</v>
      </c>
    </row>
    <row r="681" spans="11:18" x14ac:dyDescent="0.35">
      <c r="K681" t="s">
        <v>849</v>
      </c>
      <c r="L681" t="s">
        <v>30</v>
      </c>
      <c r="M681" t="s">
        <v>12</v>
      </c>
      <c r="N681">
        <v>112414</v>
      </c>
      <c r="P681" s="7">
        <v>42339</v>
      </c>
      <c r="Q681" t="s">
        <v>143</v>
      </c>
      <c r="R681" s="13">
        <v>-4.840000000000007</v>
      </c>
    </row>
    <row r="682" spans="11:18" x14ac:dyDescent="0.35">
      <c r="K682" t="s">
        <v>849</v>
      </c>
      <c r="L682" t="s">
        <v>30</v>
      </c>
      <c r="M682" t="s">
        <v>12</v>
      </c>
      <c r="N682">
        <v>112414</v>
      </c>
      <c r="P682" s="7">
        <v>42339</v>
      </c>
      <c r="Q682" t="s">
        <v>639</v>
      </c>
      <c r="R682" s="13">
        <v>-326.01</v>
      </c>
    </row>
    <row r="683" spans="11:18" x14ac:dyDescent="0.35">
      <c r="K683" t="s">
        <v>849</v>
      </c>
      <c r="L683" t="s">
        <v>31</v>
      </c>
      <c r="M683" t="s">
        <v>12</v>
      </c>
      <c r="N683">
        <v>112414</v>
      </c>
      <c r="P683" s="7">
        <v>42339</v>
      </c>
      <c r="Q683" t="s">
        <v>102</v>
      </c>
      <c r="R683" s="13">
        <v>395.1</v>
      </c>
    </row>
    <row r="684" spans="11:18" x14ac:dyDescent="0.35">
      <c r="K684" t="s">
        <v>849</v>
      </c>
      <c r="L684" t="s">
        <v>31</v>
      </c>
      <c r="M684" t="s">
        <v>12</v>
      </c>
      <c r="N684">
        <v>112414</v>
      </c>
      <c r="P684" s="7">
        <v>42339</v>
      </c>
      <c r="Q684" t="s">
        <v>630</v>
      </c>
      <c r="R684" s="13">
        <v>0.45</v>
      </c>
    </row>
    <row r="685" spans="11:18" x14ac:dyDescent="0.35">
      <c r="K685" t="s">
        <v>849</v>
      </c>
      <c r="L685" t="s">
        <v>31</v>
      </c>
      <c r="M685" t="s">
        <v>12</v>
      </c>
      <c r="N685">
        <v>112414</v>
      </c>
      <c r="P685" s="7">
        <v>42339</v>
      </c>
      <c r="Q685" t="s">
        <v>631</v>
      </c>
      <c r="R685" s="13">
        <v>0.01</v>
      </c>
    </row>
    <row r="686" spans="11:18" x14ac:dyDescent="0.35">
      <c r="K686" t="s">
        <v>849</v>
      </c>
      <c r="L686" t="s">
        <v>31</v>
      </c>
      <c r="M686" t="s">
        <v>12</v>
      </c>
      <c r="N686">
        <v>112414</v>
      </c>
      <c r="P686" s="7">
        <v>42339</v>
      </c>
      <c r="Q686" t="s">
        <v>756</v>
      </c>
      <c r="R686" s="13">
        <v>-0.33</v>
      </c>
    </row>
    <row r="687" spans="11:18" x14ac:dyDescent="0.35">
      <c r="K687" t="s">
        <v>849</v>
      </c>
      <c r="L687" t="s">
        <v>31</v>
      </c>
      <c r="M687" t="s">
        <v>12</v>
      </c>
      <c r="N687">
        <v>112414</v>
      </c>
      <c r="P687" s="7">
        <v>42339</v>
      </c>
      <c r="Q687" t="s">
        <v>143</v>
      </c>
      <c r="R687" s="13">
        <v>-69.450000000000031</v>
      </c>
    </row>
    <row r="688" spans="11:18" x14ac:dyDescent="0.35">
      <c r="K688" t="s">
        <v>849</v>
      </c>
      <c r="L688" t="s">
        <v>31</v>
      </c>
      <c r="M688" t="s">
        <v>12</v>
      </c>
      <c r="N688">
        <v>112414</v>
      </c>
      <c r="P688" s="7">
        <v>42339</v>
      </c>
      <c r="Q688" t="s">
        <v>640</v>
      </c>
      <c r="R688" s="13">
        <v>-325.77999999999997</v>
      </c>
    </row>
    <row r="689" spans="11:18" x14ac:dyDescent="0.35">
      <c r="K689" t="s">
        <v>849</v>
      </c>
      <c r="L689" t="s">
        <v>32</v>
      </c>
      <c r="M689" t="s">
        <v>12</v>
      </c>
      <c r="N689">
        <v>112414</v>
      </c>
      <c r="P689" s="7">
        <v>42339</v>
      </c>
      <c r="Q689" t="s">
        <v>102</v>
      </c>
      <c r="R689" s="13">
        <v>330.71</v>
      </c>
    </row>
    <row r="690" spans="11:18" x14ac:dyDescent="0.35">
      <c r="K690" t="s">
        <v>849</v>
      </c>
      <c r="L690" t="s">
        <v>32</v>
      </c>
      <c r="M690" t="s">
        <v>12</v>
      </c>
      <c r="N690">
        <v>112414</v>
      </c>
      <c r="P690" s="7">
        <v>42339</v>
      </c>
      <c r="Q690" t="s">
        <v>630</v>
      </c>
      <c r="R690" s="13">
        <v>0.37</v>
      </c>
    </row>
    <row r="691" spans="11:18" x14ac:dyDescent="0.35">
      <c r="K691" t="s">
        <v>849</v>
      </c>
      <c r="L691" t="s">
        <v>32</v>
      </c>
      <c r="M691" t="s">
        <v>12</v>
      </c>
      <c r="N691">
        <v>112414</v>
      </c>
      <c r="P691" s="7">
        <v>42339</v>
      </c>
      <c r="Q691" t="s">
        <v>631</v>
      </c>
      <c r="R691" s="13">
        <v>0.01</v>
      </c>
    </row>
    <row r="692" spans="11:18" x14ac:dyDescent="0.35">
      <c r="K692" t="s">
        <v>849</v>
      </c>
      <c r="L692" t="s">
        <v>32</v>
      </c>
      <c r="M692" t="s">
        <v>12</v>
      </c>
      <c r="N692">
        <v>112414</v>
      </c>
      <c r="P692" s="7">
        <v>42339</v>
      </c>
      <c r="Q692" t="s">
        <v>757</v>
      </c>
      <c r="R692" s="13">
        <v>-0.34</v>
      </c>
    </row>
    <row r="693" spans="11:18" x14ac:dyDescent="0.35">
      <c r="K693" t="s">
        <v>849</v>
      </c>
      <c r="L693" t="s">
        <v>32</v>
      </c>
      <c r="M693" t="s">
        <v>12</v>
      </c>
      <c r="N693">
        <v>112414</v>
      </c>
      <c r="P693" s="7">
        <v>42339</v>
      </c>
      <c r="Q693" t="s">
        <v>143</v>
      </c>
      <c r="R693" s="13">
        <v>-4.8999999999999524</v>
      </c>
    </row>
    <row r="694" spans="11:18" x14ac:dyDescent="0.35">
      <c r="K694" t="s">
        <v>849</v>
      </c>
      <c r="L694" t="s">
        <v>32</v>
      </c>
      <c r="M694" t="s">
        <v>12</v>
      </c>
      <c r="N694">
        <v>112414</v>
      </c>
      <c r="P694" s="7">
        <v>42339</v>
      </c>
      <c r="Q694" t="s">
        <v>641</v>
      </c>
      <c r="R694" s="13">
        <v>-325.85000000000002</v>
      </c>
    </row>
    <row r="695" spans="11:18" x14ac:dyDescent="0.35">
      <c r="K695" t="s">
        <v>849</v>
      </c>
      <c r="L695" t="s">
        <v>33</v>
      </c>
      <c r="M695" t="s">
        <v>12</v>
      </c>
      <c r="N695">
        <v>112414</v>
      </c>
      <c r="P695" s="7">
        <v>42339</v>
      </c>
      <c r="Q695" t="s">
        <v>102</v>
      </c>
      <c r="R695" s="13">
        <v>730.04</v>
      </c>
    </row>
    <row r="696" spans="11:18" x14ac:dyDescent="0.35">
      <c r="K696" t="s">
        <v>849</v>
      </c>
      <c r="L696" t="s">
        <v>33</v>
      </c>
      <c r="M696" t="s">
        <v>12</v>
      </c>
      <c r="N696">
        <v>112414</v>
      </c>
      <c r="P696" s="7">
        <v>42339</v>
      </c>
      <c r="Q696" t="s">
        <v>630</v>
      </c>
      <c r="R696" s="13">
        <v>0.81</v>
      </c>
    </row>
    <row r="697" spans="11:18" x14ac:dyDescent="0.35">
      <c r="K697" t="s">
        <v>849</v>
      </c>
      <c r="L697" t="s">
        <v>33</v>
      </c>
      <c r="M697" t="s">
        <v>12</v>
      </c>
      <c r="N697">
        <v>112414</v>
      </c>
      <c r="P697" s="7">
        <v>42339</v>
      </c>
      <c r="Q697" t="s">
        <v>631</v>
      </c>
      <c r="R697" s="13">
        <v>0.02</v>
      </c>
    </row>
    <row r="698" spans="11:18" x14ac:dyDescent="0.35">
      <c r="K698" t="s">
        <v>849</v>
      </c>
      <c r="L698" t="s">
        <v>33</v>
      </c>
      <c r="M698" t="s">
        <v>12</v>
      </c>
      <c r="N698">
        <v>112414</v>
      </c>
      <c r="P698" s="7">
        <v>42339</v>
      </c>
      <c r="Q698" t="s">
        <v>758</v>
      </c>
      <c r="R698" s="13">
        <v>-0.33</v>
      </c>
    </row>
    <row r="699" spans="11:18" x14ac:dyDescent="0.35">
      <c r="K699" t="s">
        <v>849</v>
      </c>
      <c r="L699" t="s">
        <v>33</v>
      </c>
      <c r="M699" t="s">
        <v>12</v>
      </c>
      <c r="N699">
        <v>112414</v>
      </c>
      <c r="P699" s="7">
        <v>42339</v>
      </c>
      <c r="Q699" t="s">
        <v>642</v>
      </c>
      <c r="R699" s="13">
        <v>-325.38</v>
      </c>
    </row>
    <row r="700" spans="11:18" x14ac:dyDescent="0.35">
      <c r="K700" t="s">
        <v>849</v>
      </c>
      <c r="L700" t="s">
        <v>33</v>
      </c>
      <c r="M700" t="s">
        <v>12</v>
      </c>
      <c r="N700">
        <v>112414</v>
      </c>
      <c r="P700" s="7">
        <v>42339</v>
      </c>
      <c r="Q700" t="s">
        <v>143</v>
      </c>
      <c r="R700" s="13">
        <v>-405.16</v>
      </c>
    </row>
    <row r="701" spans="11:18" x14ac:dyDescent="0.35">
      <c r="K701" t="s">
        <v>849</v>
      </c>
      <c r="L701" t="s">
        <v>34</v>
      </c>
      <c r="M701" t="s">
        <v>12</v>
      </c>
      <c r="N701">
        <v>112414</v>
      </c>
      <c r="P701" s="7">
        <v>42339</v>
      </c>
      <c r="Q701" t="s">
        <v>102</v>
      </c>
      <c r="R701" s="13">
        <v>299.20999999999998</v>
      </c>
    </row>
    <row r="702" spans="11:18" x14ac:dyDescent="0.35">
      <c r="K702" t="s">
        <v>849</v>
      </c>
      <c r="L702" t="s">
        <v>34</v>
      </c>
      <c r="M702" t="s">
        <v>12</v>
      </c>
      <c r="N702">
        <v>112414</v>
      </c>
      <c r="P702" s="7">
        <v>42339</v>
      </c>
      <c r="Q702" t="s">
        <v>150</v>
      </c>
      <c r="R702" s="13">
        <v>26.650000000000048</v>
      </c>
    </row>
    <row r="703" spans="11:18" x14ac:dyDescent="0.35">
      <c r="K703" t="s">
        <v>849</v>
      </c>
      <c r="L703" t="s">
        <v>34</v>
      </c>
      <c r="M703" t="s">
        <v>12</v>
      </c>
      <c r="N703">
        <v>112414</v>
      </c>
      <c r="P703" s="7">
        <v>42339</v>
      </c>
      <c r="Q703" t="s">
        <v>630</v>
      </c>
      <c r="R703" s="13">
        <v>0.33</v>
      </c>
    </row>
    <row r="704" spans="11:18" x14ac:dyDescent="0.35">
      <c r="K704" t="s">
        <v>849</v>
      </c>
      <c r="L704" t="s">
        <v>34</v>
      </c>
      <c r="M704" t="s">
        <v>12</v>
      </c>
      <c r="N704">
        <v>112414</v>
      </c>
      <c r="P704" s="7">
        <v>42339</v>
      </c>
      <c r="Q704" t="s">
        <v>631</v>
      </c>
      <c r="R704" s="13">
        <v>0.01</v>
      </c>
    </row>
    <row r="705" spans="11:18" x14ac:dyDescent="0.35">
      <c r="K705" t="s">
        <v>849</v>
      </c>
      <c r="L705" t="s">
        <v>34</v>
      </c>
      <c r="M705" t="s">
        <v>12</v>
      </c>
      <c r="N705">
        <v>112414</v>
      </c>
      <c r="P705" s="7">
        <v>42339</v>
      </c>
      <c r="Q705" t="s">
        <v>759</v>
      </c>
      <c r="R705" s="13">
        <v>-0.33</v>
      </c>
    </row>
    <row r="706" spans="11:18" x14ac:dyDescent="0.35">
      <c r="K706" t="s">
        <v>849</v>
      </c>
      <c r="L706" t="s">
        <v>34</v>
      </c>
      <c r="M706" t="s">
        <v>12</v>
      </c>
      <c r="N706">
        <v>112414</v>
      </c>
      <c r="P706" s="7">
        <v>42339</v>
      </c>
      <c r="Q706" t="s">
        <v>643</v>
      </c>
      <c r="R706" s="13">
        <v>-325.87</v>
      </c>
    </row>
    <row r="707" spans="11:18" x14ac:dyDescent="0.35">
      <c r="K707" t="s">
        <v>849</v>
      </c>
      <c r="L707" t="s">
        <v>35</v>
      </c>
      <c r="M707" t="s">
        <v>12</v>
      </c>
      <c r="N707">
        <v>112414</v>
      </c>
      <c r="P707" s="7">
        <v>42339</v>
      </c>
      <c r="Q707" t="s">
        <v>102</v>
      </c>
      <c r="R707" s="13">
        <v>342.74</v>
      </c>
    </row>
    <row r="708" spans="11:18" x14ac:dyDescent="0.35">
      <c r="K708" t="s">
        <v>849</v>
      </c>
      <c r="L708" t="s">
        <v>35</v>
      </c>
      <c r="M708" t="s">
        <v>12</v>
      </c>
      <c r="N708">
        <v>112414</v>
      </c>
      <c r="P708" s="7">
        <v>42339</v>
      </c>
      <c r="Q708" t="s">
        <v>630</v>
      </c>
      <c r="R708" s="13">
        <v>0.38</v>
      </c>
    </row>
    <row r="709" spans="11:18" x14ac:dyDescent="0.35">
      <c r="K709" t="s">
        <v>849</v>
      </c>
      <c r="L709" t="s">
        <v>35</v>
      </c>
      <c r="M709" t="s">
        <v>12</v>
      </c>
      <c r="N709">
        <v>112414</v>
      </c>
      <c r="P709" s="7">
        <v>42339</v>
      </c>
      <c r="Q709" t="s">
        <v>631</v>
      </c>
      <c r="R709" s="13">
        <v>0.01</v>
      </c>
    </row>
    <row r="710" spans="11:18" x14ac:dyDescent="0.35">
      <c r="K710" t="s">
        <v>849</v>
      </c>
      <c r="L710" t="s">
        <v>35</v>
      </c>
      <c r="M710" t="s">
        <v>12</v>
      </c>
      <c r="N710">
        <v>112414</v>
      </c>
      <c r="P710" s="7">
        <v>42339</v>
      </c>
      <c r="Q710" t="s">
        <v>760</v>
      </c>
      <c r="R710" s="13">
        <v>-0.33</v>
      </c>
    </row>
    <row r="711" spans="11:18" x14ac:dyDescent="0.35">
      <c r="K711" t="s">
        <v>849</v>
      </c>
      <c r="L711" t="s">
        <v>35</v>
      </c>
      <c r="M711" t="s">
        <v>12</v>
      </c>
      <c r="N711">
        <v>112414</v>
      </c>
      <c r="P711" s="7">
        <v>42339</v>
      </c>
      <c r="Q711" t="s">
        <v>143</v>
      </c>
      <c r="R711" s="13">
        <v>-17.199999999999974</v>
      </c>
    </row>
    <row r="712" spans="11:18" x14ac:dyDescent="0.35">
      <c r="K712" t="s">
        <v>849</v>
      </c>
      <c r="L712" t="s">
        <v>35</v>
      </c>
      <c r="M712" t="s">
        <v>12</v>
      </c>
      <c r="N712">
        <v>112414</v>
      </c>
      <c r="P712" s="7">
        <v>42339</v>
      </c>
      <c r="Q712" t="s">
        <v>644</v>
      </c>
      <c r="R712" s="13">
        <v>-325.60000000000002</v>
      </c>
    </row>
    <row r="713" spans="11:18" x14ac:dyDescent="0.35">
      <c r="K713" t="s">
        <v>849</v>
      </c>
      <c r="L713" t="s">
        <v>36</v>
      </c>
      <c r="M713" t="s">
        <v>12</v>
      </c>
      <c r="N713">
        <v>112414</v>
      </c>
      <c r="P713" s="7">
        <v>42339</v>
      </c>
      <c r="Q713" t="s">
        <v>102</v>
      </c>
      <c r="R713" s="13">
        <v>360.47</v>
      </c>
    </row>
    <row r="714" spans="11:18" x14ac:dyDescent="0.35">
      <c r="K714" t="s">
        <v>849</v>
      </c>
      <c r="L714" t="s">
        <v>36</v>
      </c>
      <c r="M714" t="s">
        <v>12</v>
      </c>
      <c r="N714">
        <v>112414</v>
      </c>
      <c r="P714" s="7">
        <v>42339</v>
      </c>
      <c r="Q714" t="s">
        <v>630</v>
      </c>
      <c r="R714" s="13">
        <v>0.41</v>
      </c>
    </row>
    <row r="715" spans="11:18" x14ac:dyDescent="0.35">
      <c r="K715" t="s">
        <v>849</v>
      </c>
      <c r="L715" t="s">
        <v>36</v>
      </c>
      <c r="M715" t="s">
        <v>12</v>
      </c>
      <c r="N715">
        <v>112414</v>
      </c>
      <c r="P715" s="7">
        <v>42339</v>
      </c>
      <c r="Q715" t="s">
        <v>631</v>
      </c>
      <c r="R715" s="13">
        <v>0.01</v>
      </c>
    </row>
    <row r="716" spans="11:18" x14ac:dyDescent="0.35">
      <c r="K716" t="s">
        <v>849</v>
      </c>
      <c r="L716" t="s">
        <v>36</v>
      </c>
      <c r="M716" t="s">
        <v>12</v>
      </c>
      <c r="N716">
        <v>112414</v>
      </c>
      <c r="P716" s="7">
        <v>42339</v>
      </c>
      <c r="Q716" t="s">
        <v>761</v>
      </c>
      <c r="R716" s="13">
        <v>-0.33</v>
      </c>
    </row>
    <row r="717" spans="11:18" x14ac:dyDescent="0.35">
      <c r="K717" t="s">
        <v>849</v>
      </c>
      <c r="L717" t="s">
        <v>36</v>
      </c>
      <c r="M717" t="s">
        <v>12</v>
      </c>
      <c r="N717">
        <v>112414</v>
      </c>
      <c r="P717" s="7">
        <v>42339</v>
      </c>
      <c r="Q717" t="s">
        <v>143</v>
      </c>
      <c r="R717" s="13">
        <v>-34.460000000000022</v>
      </c>
    </row>
    <row r="718" spans="11:18" x14ac:dyDescent="0.35">
      <c r="K718" t="s">
        <v>849</v>
      </c>
      <c r="L718" t="s">
        <v>36</v>
      </c>
      <c r="M718" t="s">
        <v>12</v>
      </c>
      <c r="N718">
        <v>112414</v>
      </c>
      <c r="P718" s="7">
        <v>42339</v>
      </c>
      <c r="Q718" t="s">
        <v>645</v>
      </c>
      <c r="R718" s="13">
        <v>-326.10000000000002</v>
      </c>
    </row>
    <row r="719" spans="11:18" x14ac:dyDescent="0.35">
      <c r="K719" t="s">
        <v>849</v>
      </c>
      <c r="L719" t="s">
        <v>37</v>
      </c>
      <c r="M719" t="s">
        <v>12</v>
      </c>
      <c r="N719">
        <v>112414</v>
      </c>
      <c r="P719" s="7">
        <v>42339</v>
      </c>
      <c r="Q719" t="s">
        <v>102</v>
      </c>
      <c r="R719" s="13">
        <v>354.89</v>
      </c>
    </row>
    <row r="720" spans="11:18" x14ac:dyDescent="0.35">
      <c r="K720" t="s">
        <v>849</v>
      </c>
      <c r="L720" t="s">
        <v>37</v>
      </c>
      <c r="M720" t="s">
        <v>12</v>
      </c>
      <c r="N720">
        <v>112414</v>
      </c>
      <c r="P720" s="7">
        <v>42339</v>
      </c>
      <c r="Q720" t="s">
        <v>630</v>
      </c>
      <c r="R720" s="13">
        <v>0.39</v>
      </c>
    </row>
    <row r="721" spans="11:18" x14ac:dyDescent="0.35">
      <c r="K721" t="s">
        <v>849</v>
      </c>
      <c r="L721" t="s">
        <v>37</v>
      </c>
      <c r="M721" t="s">
        <v>12</v>
      </c>
      <c r="N721">
        <v>112414</v>
      </c>
      <c r="P721" s="7">
        <v>42339</v>
      </c>
      <c r="Q721" t="s">
        <v>631</v>
      </c>
      <c r="R721" s="13">
        <v>0.01</v>
      </c>
    </row>
    <row r="722" spans="11:18" x14ac:dyDescent="0.35">
      <c r="K722" t="s">
        <v>849</v>
      </c>
      <c r="L722" t="s">
        <v>37</v>
      </c>
      <c r="M722" t="s">
        <v>12</v>
      </c>
      <c r="N722">
        <v>112414</v>
      </c>
      <c r="P722" s="7">
        <v>42339</v>
      </c>
      <c r="Q722" t="s">
        <v>762</v>
      </c>
      <c r="R722" s="13">
        <v>-0.33</v>
      </c>
    </row>
    <row r="723" spans="11:18" x14ac:dyDescent="0.35">
      <c r="K723" t="s">
        <v>849</v>
      </c>
      <c r="L723" t="s">
        <v>37</v>
      </c>
      <c r="M723" t="s">
        <v>12</v>
      </c>
      <c r="N723">
        <v>112414</v>
      </c>
      <c r="P723" s="7">
        <v>42339</v>
      </c>
      <c r="Q723" t="s">
        <v>143</v>
      </c>
      <c r="R723" s="13">
        <v>-28.749999999999986</v>
      </c>
    </row>
    <row r="724" spans="11:18" x14ac:dyDescent="0.35">
      <c r="K724" t="s">
        <v>849</v>
      </c>
      <c r="L724" t="s">
        <v>37</v>
      </c>
      <c r="M724" t="s">
        <v>12</v>
      </c>
      <c r="N724">
        <v>112414</v>
      </c>
      <c r="P724" s="7">
        <v>42339</v>
      </c>
      <c r="Q724" t="s">
        <v>646</v>
      </c>
      <c r="R724" s="13">
        <v>-326.20999999999998</v>
      </c>
    </row>
    <row r="725" spans="11:18" x14ac:dyDescent="0.35">
      <c r="K725" t="s">
        <v>849</v>
      </c>
      <c r="L725" t="s">
        <v>38</v>
      </c>
      <c r="M725" t="s">
        <v>12</v>
      </c>
      <c r="N725">
        <v>112414</v>
      </c>
      <c r="P725" s="7">
        <v>42339</v>
      </c>
      <c r="Q725" t="s">
        <v>647</v>
      </c>
      <c r="R725" s="13">
        <v>0</v>
      </c>
    </row>
    <row r="726" spans="11:18" x14ac:dyDescent="0.35">
      <c r="K726" t="s">
        <v>849</v>
      </c>
      <c r="L726" t="s">
        <v>38</v>
      </c>
      <c r="M726" t="s">
        <v>12</v>
      </c>
      <c r="N726">
        <v>112414</v>
      </c>
      <c r="P726" s="7">
        <v>42339</v>
      </c>
      <c r="Q726" t="s">
        <v>763</v>
      </c>
      <c r="R726" s="13">
        <v>0</v>
      </c>
    </row>
    <row r="727" spans="11:18" x14ac:dyDescent="0.35">
      <c r="K727" t="s">
        <v>849</v>
      </c>
      <c r="L727" t="s">
        <v>38</v>
      </c>
      <c r="M727" t="s">
        <v>12</v>
      </c>
      <c r="N727">
        <v>112414</v>
      </c>
      <c r="P727" s="7">
        <v>42339</v>
      </c>
      <c r="Q727" t="s">
        <v>143</v>
      </c>
      <c r="R727" s="13">
        <v>0</v>
      </c>
    </row>
    <row r="728" spans="11:18" x14ac:dyDescent="0.35">
      <c r="K728" t="s">
        <v>849</v>
      </c>
      <c r="L728" t="s">
        <v>38</v>
      </c>
      <c r="M728" t="s">
        <v>12</v>
      </c>
      <c r="N728">
        <v>112414</v>
      </c>
      <c r="P728" s="7">
        <v>42339</v>
      </c>
      <c r="Q728" t="s">
        <v>630</v>
      </c>
      <c r="R728" s="13">
        <v>0</v>
      </c>
    </row>
    <row r="729" spans="11:18" x14ac:dyDescent="0.35">
      <c r="K729" t="s">
        <v>849</v>
      </c>
      <c r="L729" t="s">
        <v>38</v>
      </c>
      <c r="M729" t="s">
        <v>12</v>
      </c>
      <c r="N729">
        <v>112414</v>
      </c>
      <c r="P729" s="7">
        <v>42339</v>
      </c>
      <c r="Q729" t="s">
        <v>631</v>
      </c>
      <c r="R729" s="13">
        <v>0</v>
      </c>
    </row>
    <row r="730" spans="11:18" x14ac:dyDescent="0.35">
      <c r="K730" t="s">
        <v>849</v>
      </c>
      <c r="L730" t="s">
        <v>38</v>
      </c>
      <c r="M730" t="s">
        <v>12</v>
      </c>
      <c r="N730">
        <v>112414</v>
      </c>
      <c r="P730" s="7">
        <v>42339</v>
      </c>
      <c r="Q730" t="s">
        <v>102</v>
      </c>
      <c r="R730" s="13">
        <v>0</v>
      </c>
    </row>
    <row r="731" spans="11:18" x14ac:dyDescent="0.35">
      <c r="K731" t="s">
        <v>849</v>
      </c>
      <c r="L731" t="s">
        <v>39</v>
      </c>
      <c r="M731" t="s">
        <v>12</v>
      </c>
      <c r="N731">
        <v>112414</v>
      </c>
      <c r="P731" s="7">
        <v>42339</v>
      </c>
      <c r="Q731" t="s">
        <v>102</v>
      </c>
      <c r="R731" s="13">
        <v>212.65</v>
      </c>
    </row>
    <row r="732" spans="11:18" x14ac:dyDescent="0.35">
      <c r="K732" t="s">
        <v>849</v>
      </c>
      <c r="L732" t="s">
        <v>39</v>
      </c>
      <c r="M732" t="s">
        <v>12</v>
      </c>
      <c r="N732">
        <v>112414</v>
      </c>
      <c r="P732" s="7">
        <v>42339</v>
      </c>
      <c r="Q732" t="s">
        <v>150</v>
      </c>
      <c r="R732" s="13">
        <v>113.30999999999999</v>
      </c>
    </row>
    <row r="733" spans="11:18" x14ac:dyDescent="0.35">
      <c r="K733" t="s">
        <v>849</v>
      </c>
      <c r="L733" t="s">
        <v>39</v>
      </c>
      <c r="M733" t="s">
        <v>12</v>
      </c>
      <c r="N733">
        <v>112414</v>
      </c>
      <c r="P733" s="7">
        <v>42339</v>
      </c>
      <c r="Q733" t="s">
        <v>630</v>
      </c>
      <c r="R733" s="13">
        <v>0.23</v>
      </c>
    </row>
    <row r="734" spans="11:18" x14ac:dyDescent="0.35">
      <c r="K734" t="s">
        <v>849</v>
      </c>
      <c r="L734" t="s">
        <v>39</v>
      </c>
      <c r="M734" t="s">
        <v>12</v>
      </c>
      <c r="N734">
        <v>112414</v>
      </c>
      <c r="P734" s="7">
        <v>42339</v>
      </c>
      <c r="Q734" t="s">
        <v>631</v>
      </c>
      <c r="R734" s="13">
        <v>0.01</v>
      </c>
    </row>
    <row r="735" spans="11:18" x14ac:dyDescent="0.35">
      <c r="K735" t="s">
        <v>849</v>
      </c>
      <c r="L735" t="s">
        <v>39</v>
      </c>
      <c r="M735" t="s">
        <v>12</v>
      </c>
      <c r="N735">
        <v>112414</v>
      </c>
      <c r="P735" s="7">
        <v>42339</v>
      </c>
      <c r="Q735" t="s">
        <v>764</v>
      </c>
      <c r="R735" s="13">
        <v>-0.33</v>
      </c>
    </row>
    <row r="736" spans="11:18" x14ac:dyDescent="0.35">
      <c r="K736" t="s">
        <v>849</v>
      </c>
      <c r="L736" t="s">
        <v>39</v>
      </c>
      <c r="M736" t="s">
        <v>12</v>
      </c>
      <c r="N736">
        <v>112414</v>
      </c>
      <c r="P736" s="7">
        <v>42339</v>
      </c>
      <c r="Q736" t="s">
        <v>648</v>
      </c>
      <c r="R736" s="13">
        <v>-325.87</v>
      </c>
    </row>
    <row r="737" spans="11:18" x14ac:dyDescent="0.35">
      <c r="K737" t="s">
        <v>849</v>
      </c>
      <c r="L737" t="s">
        <v>40</v>
      </c>
      <c r="M737" t="s">
        <v>12</v>
      </c>
      <c r="N737">
        <v>112414</v>
      </c>
      <c r="P737" s="7">
        <v>42339</v>
      </c>
      <c r="Q737" t="s">
        <v>102</v>
      </c>
      <c r="R737" s="13">
        <v>243.44</v>
      </c>
    </row>
    <row r="738" spans="11:18" x14ac:dyDescent="0.35">
      <c r="K738" t="s">
        <v>849</v>
      </c>
      <c r="L738" t="s">
        <v>40</v>
      </c>
      <c r="M738" t="s">
        <v>12</v>
      </c>
      <c r="N738">
        <v>112414</v>
      </c>
      <c r="P738" s="7">
        <v>42339</v>
      </c>
      <c r="Q738" t="s">
        <v>150</v>
      </c>
      <c r="R738" s="13">
        <v>82.449999999999974</v>
      </c>
    </row>
    <row r="739" spans="11:18" x14ac:dyDescent="0.35">
      <c r="K739" t="s">
        <v>849</v>
      </c>
      <c r="L739" t="s">
        <v>40</v>
      </c>
      <c r="M739" t="s">
        <v>12</v>
      </c>
      <c r="N739">
        <v>112414</v>
      </c>
      <c r="P739" s="7">
        <v>42339</v>
      </c>
      <c r="Q739" t="s">
        <v>630</v>
      </c>
      <c r="R739" s="13">
        <v>0.27</v>
      </c>
    </row>
    <row r="740" spans="11:18" x14ac:dyDescent="0.35">
      <c r="K740" t="s">
        <v>849</v>
      </c>
      <c r="L740" t="s">
        <v>40</v>
      </c>
      <c r="M740" t="s">
        <v>12</v>
      </c>
      <c r="N740">
        <v>112414</v>
      </c>
      <c r="P740" s="7">
        <v>42339</v>
      </c>
      <c r="Q740" t="s">
        <v>631</v>
      </c>
      <c r="R740" s="13">
        <v>0.01</v>
      </c>
    </row>
    <row r="741" spans="11:18" x14ac:dyDescent="0.35">
      <c r="K741" t="s">
        <v>849</v>
      </c>
      <c r="L741" t="s">
        <v>40</v>
      </c>
      <c r="M741" t="s">
        <v>12</v>
      </c>
      <c r="N741">
        <v>112414</v>
      </c>
      <c r="P741" s="7">
        <v>42339</v>
      </c>
      <c r="Q741" t="s">
        <v>765</v>
      </c>
      <c r="R741" s="13">
        <v>-0.33</v>
      </c>
    </row>
    <row r="742" spans="11:18" x14ac:dyDescent="0.35">
      <c r="K742" t="s">
        <v>849</v>
      </c>
      <c r="L742" t="s">
        <v>40</v>
      </c>
      <c r="M742" t="s">
        <v>12</v>
      </c>
      <c r="N742">
        <v>112414</v>
      </c>
      <c r="P742" s="7">
        <v>42339</v>
      </c>
      <c r="Q742" t="s">
        <v>649</v>
      </c>
      <c r="R742" s="13">
        <v>-325.83999999999997</v>
      </c>
    </row>
    <row r="743" spans="11:18" x14ac:dyDescent="0.35">
      <c r="K743" t="s">
        <v>849</v>
      </c>
      <c r="L743" t="s">
        <v>41</v>
      </c>
      <c r="M743" t="s">
        <v>12</v>
      </c>
      <c r="N743">
        <v>112414</v>
      </c>
      <c r="P743" s="7">
        <v>42339</v>
      </c>
      <c r="Q743" t="s">
        <v>150</v>
      </c>
      <c r="R743" s="13">
        <v>170.39999999999998</v>
      </c>
    </row>
    <row r="744" spans="11:18" x14ac:dyDescent="0.35">
      <c r="K744" t="s">
        <v>849</v>
      </c>
      <c r="L744" t="s">
        <v>41</v>
      </c>
      <c r="M744" t="s">
        <v>12</v>
      </c>
      <c r="N744">
        <v>112414</v>
      </c>
      <c r="P744" s="7">
        <v>42339</v>
      </c>
      <c r="Q744" t="s">
        <v>102</v>
      </c>
      <c r="R744" s="13">
        <v>155.78</v>
      </c>
    </row>
    <row r="745" spans="11:18" x14ac:dyDescent="0.35">
      <c r="K745" t="s">
        <v>849</v>
      </c>
      <c r="L745" t="s">
        <v>41</v>
      </c>
      <c r="M745" t="s">
        <v>12</v>
      </c>
      <c r="N745">
        <v>112414</v>
      </c>
      <c r="P745" s="7">
        <v>42339</v>
      </c>
      <c r="Q745" t="s">
        <v>630</v>
      </c>
      <c r="R745" s="13">
        <v>0.17</v>
      </c>
    </row>
    <row r="746" spans="11:18" x14ac:dyDescent="0.35">
      <c r="K746" t="s">
        <v>849</v>
      </c>
      <c r="L746" t="s">
        <v>41</v>
      </c>
      <c r="M746" t="s">
        <v>12</v>
      </c>
      <c r="N746">
        <v>112414</v>
      </c>
      <c r="P746" s="7">
        <v>42339</v>
      </c>
      <c r="Q746" t="s">
        <v>631</v>
      </c>
      <c r="R746" s="13">
        <v>0.01</v>
      </c>
    </row>
    <row r="747" spans="11:18" x14ac:dyDescent="0.35">
      <c r="K747" t="s">
        <v>849</v>
      </c>
      <c r="L747" t="s">
        <v>41</v>
      </c>
      <c r="M747" t="s">
        <v>12</v>
      </c>
      <c r="N747">
        <v>112414</v>
      </c>
      <c r="P747" s="7">
        <v>42339</v>
      </c>
      <c r="Q747" t="s">
        <v>766</v>
      </c>
      <c r="R747" s="13">
        <v>-0.33</v>
      </c>
    </row>
    <row r="748" spans="11:18" x14ac:dyDescent="0.35">
      <c r="K748" t="s">
        <v>849</v>
      </c>
      <c r="L748" t="s">
        <v>41</v>
      </c>
      <c r="M748" t="s">
        <v>12</v>
      </c>
      <c r="N748">
        <v>112414</v>
      </c>
      <c r="P748" s="7">
        <v>42339</v>
      </c>
      <c r="Q748" t="s">
        <v>650</v>
      </c>
      <c r="R748" s="13">
        <v>-326.02999999999997</v>
      </c>
    </row>
    <row r="749" spans="11:18" x14ac:dyDescent="0.35">
      <c r="K749" t="s">
        <v>849</v>
      </c>
      <c r="L749" t="s">
        <v>42</v>
      </c>
      <c r="M749" t="s">
        <v>12</v>
      </c>
      <c r="N749">
        <v>112414</v>
      </c>
      <c r="P749" s="7">
        <v>42339</v>
      </c>
      <c r="Q749" t="s">
        <v>102</v>
      </c>
      <c r="R749" s="13">
        <v>406.5</v>
      </c>
    </row>
    <row r="750" spans="11:18" x14ac:dyDescent="0.35">
      <c r="K750" t="s">
        <v>849</v>
      </c>
      <c r="L750" t="s">
        <v>42</v>
      </c>
      <c r="M750" t="s">
        <v>12</v>
      </c>
      <c r="N750">
        <v>112414</v>
      </c>
      <c r="P750" s="7">
        <v>42339</v>
      </c>
      <c r="Q750" t="s">
        <v>630</v>
      </c>
      <c r="R750" s="13">
        <v>0.46</v>
      </c>
    </row>
    <row r="751" spans="11:18" x14ac:dyDescent="0.35">
      <c r="K751" t="s">
        <v>849</v>
      </c>
      <c r="L751" t="s">
        <v>42</v>
      </c>
      <c r="M751" t="s">
        <v>12</v>
      </c>
      <c r="N751">
        <v>112414</v>
      </c>
      <c r="P751" s="7">
        <v>42339</v>
      </c>
      <c r="Q751" t="s">
        <v>631</v>
      </c>
      <c r="R751" s="13">
        <v>0.01</v>
      </c>
    </row>
    <row r="752" spans="11:18" x14ac:dyDescent="0.35">
      <c r="K752" t="s">
        <v>849</v>
      </c>
      <c r="L752" t="s">
        <v>42</v>
      </c>
      <c r="M752" t="s">
        <v>12</v>
      </c>
      <c r="N752">
        <v>112414</v>
      </c>
      <c r="P752" s="7">
        <v>42339</v>
      </c>
      <c r="Q752" t="s">
        <v>767</v>
      </c>
      <c r="R752" s="13">
        <v>-0.34</v>
      </c>
    </row>
    <row r="753" spans="11:18" x14ac:dyDescent="0.35">
      <c r="K753" t="s">
        <v>849</v>
      </c>
      <c r="L753" t="s">
        <v>42</v>
      </c>
      <c r="M753" t="s">
        <v>12</v>
      </c>
      <c r="N753">
        <v>112414</v>
      </c>
      <c r="P753" s="7">
        <v>42339</v>
      </c>
      <c r="Q753" t="s">
        <v>143</v>
      </c>
      <c r="R753" s="13">
        <v>-80.820000000000022</v>
      </c>
    </row>
    <row r="754" spans="11:18" x14ac:dyDescent="0.35">
      <c r="K754" t="s">
        <v>849</v>
      </c>
      <c r="L754" t="s">
        <v>42</v>
      </c>
      <c r="M754" t="s">
        <v>12</v>
      </c>
      <c r="N754">
        <v>112414</v>
      </c>
      <c r="P754" s="7">
        <v>42339</v>
      </c>
      <c r="Q754" t="s">
        <v>651</v>
      </c>
      <c r="R754" s="13">
        <v>-325.81</v>
      </c>
    </row>
    <row r="755" spans="11:18" x14ac:dyDescent="0.35">
      <c r="K755" t="s">
        <v>849</v>
      </c>
      <c r="L755" t="s">
        <v>43</v>
      </c>
      <c r="M755" t="s">
        <v>12</v>
      </c>
      <c r="N755">
        <v>112414</v>
      </c>
      <c r="P755" s="7">
        <v>42339</v>
      </c>
      <c r="Q755" t="s">
        <v>150</v>
      </c>
      <c r="R755" s="13">
        <v>234.65</v>
      </c>
    </row>
    <row r="756" spans="11:18" x14ac:dyDescent="0.35">
      <c r="K756" t="s">
        <v>849</v>
      </c>
      <c r="L756" t="s">
        <v>43</v>
      </c>
      <c r="M756" t="s">
        <v>12</v>
      </c>
      <c r="N756">
        <v>112414</v>
      </c>
      <c r="P756" s="7">
        <v>42339</v>
      </c>
      <c r="Q756" t="s">
        <v>102</v>
      </c>
      <c r="R756" s="13">
        <v>91.38</v>
      </c>
    </row>
    <row r="757" spans="11:18" x14ac:dyDescent="0.35">
      <c r="K757" t="s">
        <v>849</v>
      </c>
      <c r="L757" t="s">
        <v>43</v>
      </c>
      <c r="M757" t="s">
        <v>12</v>
      </c>
      <c r="N757">
        <v>112414</v>
      </c>
      <c r="P757" s="7">
        <v>42339</v>
      </c>
      <c r="Q757" t="s">
        <v>630</v>
      </c>
      <c r="R757" s="13">
        <v>0.11</v>
      </c>
    </row>
    <row r="758" spans="11:18" x14ac:dyDescent="0.35">
      <c r="K758" t="s">
        <v>849</v>
      </c>
      <c r="L758" t="s">
        <v>43</v>
      </c>
      <c r="M758" t="s">
        <v>12</v>
      </c>
      <c r="N758">
        <v>112414</v>
      </c>
      <c r="P758" s="7">
        <v>42339</v>
      </c>
      <c r="Q758" t="s">
        <v>631</v>
      </c>
      <c r="R758" s="13">
        <v>0.01</v>
      </c>
    </row>
    <row r="759" spans="11:18" x14ac:dyDescent="0.35">
      <c r="K759" t="s">
        <v>849</v>
      </c>
      <c r="L759" t="s">
        <v>43</v>
      </c>
      <c r="M759" t="s">
        <v>12</v>
      </c>
      <c r="N759">
        <v>112414</v>
      </c>
      <c r="P759" s="7">
        <v>42339</v>
      </c>
      <c r="Q759" t="s">
        <v>768</v>
      </c>
      <c r="R759" s="13">
        <v>-0.33</v>
      </c>
    </row>
    <row r="760" spans="11:18" x14ac:dyDescent="0.35">
      <c r="K760" t="s">
        <v>849</v>
      </c>
      <c r="L760" t="s">
        <v>43</v>
      </c>
      <c r="M760" t="s">
        <v>12</v>
      </c>
      <c r="N760">
        <v>112414</v>
      </c>
      <c r="P760" s="7">
        <v>42339</v>
      </c>
      <c r="Q760" t="s">
        <v>652</v>
      </c>
      <c r="R760" s="13">
        <v>-325.82</v>
      </c>
    </row>
    <row r="761" spans="11:18" x14ac:dyDescent="0.35">
      <c r="K761" t="s">
        <v>849</v>
      </c>
      <c r="L761" t="s">
        <v>44</v>
      </c>
      <c r="M761" t="s">
        <v>12</v>
      </c>
      <c r="N761">
        <v>112414</v>
      </c>
      <c r="P761" s="7">
        <v>42339</v>
      </c>
      <c r="Q761" t="s">
        <v>102</v>
      </c>
      <c r="R761" s="13">
        <v>332.36</v>
      </c>
    </row>
    <row r="762" spans="11:18" x14ac:dyDescent="0.35">
      <c r="K762" t="s">
        <v>849</v>
      </c>
      <c r="L762" t="s">
        <v>44</v>
      </c>
      <c r="M762" t="s">
        <v>12</v>
      </c>
      <c r="N762">
        <v>112414</v>
      </c>
      <c r="P762" s="7">
        <v>42339</v>
      </c>
      <c r="Q762" t="s">
        <v>630</v>
      </c>
      <c r="R762" s="13">
        <v>0.38</v>
      </c>
    </row>
    <row r="763" spans="11:18" x14ac:dyDescent="0.35">
      <c r="K763" t="s">
        <v>849</v>
      </c>
      <c r="L763" t="s">
        <v>44</v>
      </c>
      <c r="M763" t="s">
        <v>12</v>
      </c>
      <c r="N763">
        <v>112414</v>
      </c>
      <c r="P763" s="7">
        <v>42339</v>
      </c>
      <c r="Q763" t="s">
        <v>631</v>
      </c>
      <c r="R763" s="13">
        <v>0.01</v>
      </c>
    </row>
    <row r="764" spans="11:18" x14ac:dyDescent="0.35">
      <c r="K764" t="s">
        <v>849</v>
      </c>
      <c r="L764" t="s">
        <v>44</v>
      </c>
      <c r="M764" t="s">
        <v>12</v>
      </c>
      <c r="N764">
        <v>112414</v>
      </c>
      <c r="P764" s="7">
        <v>42339</v>
      </c>
      <c r="Q764" t="s">
        <v>769</v>
      </c>
      <c r="R764" s="13">
        <v>-0.33</v>
      </c>
    </row>
    <row r="765" spans="11:18" x14ac:dyDescent="0.35">
      <c r="K765" t="s">
        <v>849</v>
      </c>
      <c r="L765" t="s">
        <v>44</v>
      </c>
      <c r="M765" t="s">
        <v>12</v>
      </c>
      <c r="N765">
        <v>112414</v>
      </c>
      <c r="P765" s="7">
        <v>42339</v>
      </c>
      <c r="Q765" t="s">
        <v>143</v>
      </c>
      <c r="R765" s="13">
        <v>-6.6299999999999795</v>
      </c>
    </row>
    <row r="766" spans="11:18" x14ac:dyDescent="0.35">
      <c r="K766" t="s">
        <v>849</v>
      </c>
      <c r="L766" t="s">
        <v>44</v>
      </c>
      <c r="M766" t="s">
        <v>12</v>
      </c>
      <c r="N766">
        <v>112414</v>
      </c>
      <c r="P766" s="7">
        <v>42339</v>
      </c>
      <c r="Q766" t="s">
        <v>653</v>
      </c>
      <c r="R766" s="13">
        <v>-325.79000000000002</v>
      </c>
    </row>
    <row r="767" spans="11:18" x14ac:dyDescent="0.35">
      <c r="K767" t="s">
        <v>849</v>
      </c>
      <c r="L767" t="s">
        <v>45</v>
      </c>
      <c r="M767" t="s">
        <v>12</v>
      </c>
      <c r="N767">
        <v>112414</v>
      </c>
      <c r="P767" s="7">
        <v>42339</v>
      </c>
      <c r="Q767" t="s">
        <v>102</v>
      </c>
      <c r="R767" s="13">
        <v>327.61</v>
      </c>
    </row>
    <row r="768" spans="11:18" x14ac:dyDescent="0.35">
      <c r="K768" t="s">
        <v>849</v>
      </c>
      <c r="L768" t="s">
        <v>45</v>
      </c>
      <c r="M768" t="s">
        <v>12</v>
      </c>
      <c r="N768">
        <v>112414</v>
      </c>
      <c r="P768" s="7">
        <v>42339</v>
      </c>
      <c r="Q768" t="s">
        <v>630</v>
      </c>
      <c r="R768" s="13">
        <v>0.37</v>
      </c>
    </row>
    <row r="769" spans="11:18" x14ac:dyDescent="0.35">
      <c r="K769" t="s">
        <v>849</v>
      </c>
      <c r="L769" t="s">
        <v>45</v>
      </c>
      <c r="M769" t="s">
        <v>12</v>
      </c>
      <c r="N769">
        <v>112414</v>
      </c>
      <c r="P769" s="7">
        <v>42339</v>
      </c>
      <c r="Q769" t="s">
        <v>631</v>
      </c>
      <c r="R769" s="13">
        <v>0.01</v>
      </c>
    </row>
    <row r="770" spans="11:18" x14ac:dyDescent="0.35">
      <c r="K770" t="s">
        <v>849</v>
      </c>
      <c r="L770" t="s">
        <v>45</v>
      </c>
      <c r="M770" t="s">
        <v>12</v>
      </c>
      <c r="N770">
        <v>112414</v>
      </c>
      <c r="P770" s="7">
        <v>42339</v>
      </c>
      <c r="Q770" t="s">
        <v>770</v>
      </c>
      <c r="R770" s="13">
        <v>-0.33</v>
      </c>
    </row>
    <row r="771" spans="11:18" x14ac:dyDescent="0.35">
      <c r="K771" t="s">
        <v>849</v>
      </c>
      <c r="L771" t="s">
        <v>45</v>
      </c>
      <c r="M771" t="s">
        <v>12</v>
      </c>
      <c r="N771">
        <v>112414</v>
      </c>
      <c r="P771" s="7">
        <v>42339</v>
      </c>
      <c r="Q771" t="s">
        <v>143</v>
      </c>
      <c r="R771" s="13">
        <v>-1.8099999999999863</v>
      </c>
    </row>
    <row r="772" spans="11:18" x14ac:dyDescent="0.35">
      <c r="K772" t="s">
        <v>849</v>
      </c>
      <c r="L772" t="s">
        <v>45</v>
      </c>
      <c r="M772" t="s">
        <v>12</v>
      </c>
      <c r="N772">
        <v>112414</v>
      </c>
      <c r="P772" s="7">
        <v>42339</v>
      </c>
      <c r="Q772" t="s">
        <v>654</v>
      </c>
      <c r="R772" s="13">
        <v>-325.85000000000002</v>
      </c>
    </row>
    <row r="773" spans="11:18" x14ac:dyDescent="0.35">
      <c r="K773" t="s">
        <v>849</v>
      </c>
      <c r="L773" t="s">
        <v>46</v>
      </c>
      <c r="M773" t="s">
        <v>12</v>
      </c>
      <c r="N773">
        <v>112414</v>
      </c>
      <c r="P773" s="7">
        <v>42339</v>
      </c>
      <c r="Q773" t="s">
        <v>102</v>
      </c>
      <c r="R773" s="13">
        <v>368</v>
      </c>
    </row>
    <row r="774" spans="11:18" x14ac:dyDescent="0.35">
      <c r="K774" t="s">
        <v>849</v>
      </c>
      <c r="L774" t="s">
        <v>46</v>
      </c>
      <c r="M774" t="s">
        <v>12</v>
      </c>
      <c r="N774">
        <v>112414</v>
      </c>
      <c r="P774" s="7">
        <v>42339</v>
      </c>
      <c r="Q774" t="s">
        <v>630</v>
      </c>
      <c r="R774" s="13">
        <v>0.41</v>
      </c>
    </row>
    <row r="775" spans="11:18" x14ac:dyDescent="0.35">
      <c r="K775" t="s">
        <v>849</v>
      </c>
      <c r="L775" t="s">
        <v>46</v>
      </c>
      <c r="M775" t="s">
        <v>12</v>
      </c>
      <c r="N775">
        <v>112414</v>
      </c>
      <c r="P775" s="7">
        <v>42339</v>
      </c>
      <c r="Q775" t="s">
        <v>631</v>
      </c>
      <c r="R775" s="13">
        <v>0.01</v>
      </c>
    </row>
    <row r="776" spans="11:18" x14ac:dyDescent="0.35">
      <c r="K776" t="s">
        <v>849</v>
      </c>
      <c r="L776" t="s">
        <v>46</v>
      </c>
      <c r="M776" t="s">
        <v>12</v>
      </c>
      <c r="N776">
        <v>112414</v>
      </c>
      <c r="P776" s="7">
        <v>42339</v>
      </c>
      <c r="Q776" t="s">
        <v>771</v>
      </c>
      <c r="R776" s="13">
        <v>-0.33</v>
      </c>
    </row>
    <row r="777" spans="11:18" x14ac:dyDescent="0.35">
      <c r="K777" t="s">
        <v>849</v>
      </c>
      <c r="L777" t="s">
        <v>46</v>
      </c>
      <c r="M777" t="s">
        <v>12</v>
      </c>
      <c r="N777">
        <v>112414</v>
      </c>
      <c r="P777" s="7">
        <v>42339</v>
      </c>
      <c r="Q777" t="s">
        <v>143</v>
      </c>
      <c r="R777" s="13">
        <v>-42.450000000000031</v>
      </c>
    </row>
    <row r="778" spans="11:18" x14ac:dyDescent="0.35">
      <c r="K778" t="s">
        <v>849</v>
      </c>
      <c r="L778" t="s">
        <v>46</v>
      </c>
      <c r="M778" t="s">
        <v>12</v>
      </c>
      <c r="N778">
        <v>112414</v>
      </c>
      <c r="P778" s="7">
        <v>42339</v>
      </c>
      <c r="Q778" t="s">
        <v>655</v>
      </c>
      <c r="R778" s="13">
        <v>-325.64</v>
      </c>
    </row>
    <row r="779" spans="11:18" x14ac:dyDescent="0.35">
      <c r="K779" t="s">
        <v>849</v>
      </c>
      <c r="L779" t="s">
        <v>47</v>
      </c>
      <c r="M779" t="s">
        <v>12</v>
      </c>
      <c r="N779">
        <v>112414</v>
      </c>
      <c r="P779" s="7">
        <v>42339</v>
      </c>
      <c r="Q779" t="s">
        <v>102</v>
      </c>
      <c r="R779" s="13">
        <v>424.79</v>
      </c>
    </row>
    <row r="780" spans="11:18" x14ac:dyDescent="0.35">
      <c r="K780" t="s">
        <v>849</v>
      </c>
      <c r="L780" t="s">
        <v>47</v>
      </c>
      <c r="M780" t="s">
        <v>12</v>
      </c>
      <c r="N780">
        <v>112414</v>
      </c>
      <c r="P780" s="7">
        <v>42339</v>
      </c>
      <c r="Q780" t="s">
        <v>630</v>
      </c>
      <c r="R780" s="13">
        <v>0.48</v>
      </c>
    </row>
    <row r="781" spans="11:18" x14ac:dyDescent="0.35">
      <c r="K781" t="s">
        <v>849</v>
      </c>
      <c r="L781" t="s">
        <v>47</v>
      </c>
      <c r="M781" t="s">
        <v>12</v>
      </c>
      <c r="N781">
        <v>112414</v>
      </c>
      <c r="P781" s="7">
        <v>42339</v>
      </c>
      <c r="Q781" t="s">
        <v>631</v>
      </c>
      <c r="R781" s="13">
        <v>0.01</v>
      </c>
    </row>
    <row r="782" spans="11:18" x14ac:dyDescent="0.35">
      <c r="K782" t="s">
        <v>849</v>
      </c>
      <c r="L782" t="s">
        <v>47</v>
      </c>
      <c r="M782" t="s">
        <v>12</v>
      </c>
      <c r="N782">
        <v>112414</v>
      </c>
      <c r="P782" s="7">
        <v>42339</v>
      </c>
      <c r="Q782" t="s">
        <v>772</v>
      </c>
      <c r="R782" s="13">
        <v>-0.33</v>
      </c>
    </row>
    <row r="783" spans="11:18" x14ac:dyDescent="0.35">
      <c r="K783" t="s">
        <v>849</v>
      </c>
      <c r="L783" t="s">
        <v>47</v>
      </c>
      <c r="M783" t="s">
        <v>12</v>
      </c>
      <c r="N783">
        <v>112414</v>
      </c>
      <c r="P783" s="7">
        <v>42339</v>
      </c>
      <c r="Q783" t="s">
        <v>143</v>
      </c>
      <c r="R783" s="13">
        <v>-99.19000000000004</v>
      </c>
    </row>
    <row r="784" spans="11:18" x14ac:dyDescent="0.35">
      <c r="K784" t="s">
        <v>849</v>
      </c>
      <c r="L784" t="s">
        <v>47</v>
      </c>
      <c r="M784" t="s">
        <v>12</v>
      </c>
      <c r="N784">
        <v>112414</v>
      </c>
      <c r="P784" s="7">
        <v>42339</v>
      </c>
      <c r="Q784" t="s">
        <v>656</v>
      </c>
      <c r="R784" s="13">
        <v>-325.76</v>
      </c>
    </row>
    <row r="785" spans="11:18" x14ac:dyDescent="0.35">
      <c r="K785" t="s">
        <v>849</v>
      </c>
      <c r="L785" t="s">
        <v>48</v>
      </c>
      <c r="M785" t="s">
        <v>12</v>
      </c>
      <c r="N785">
        <v>112414</v>
      </c>
      <c r="P785" s="7">
        <v>42339</v>
      </c>
      <c r="Q785" t="s">
        <v>102</v>
      </c>
      <c r="R785" s="13">
        <v>223.53</v>
      </c>
    </row>
    <row r="786" spans="11:18" x14ac:dyDescent="0.35">
      <c r="K786" t="s">
        <v>849</v>
      </c>
      <c r="L786" t="s">
        <v>48</v>
      </c>
      <c r="M786" t="s">
        <v>12</v>
      </c>
      <c r="N786">
        <v>112414</v>
      </c>
      <c r="P786" s="7">
        <v>42339</v>
      </c>
      <c r="Q786" t="s">
        <v>150</v>
      </c>
      <c r="R786" s="13">
        <v>102.38999999999997</v>
      </c>
    </row>
    <row r="787" spans="11:18" x14ac:dyDescent="0.35">
      <c r="K787" t="s">
        <v>849</v>
      </c>
      <c r="L787" t="s">
        <v>48</v>
      </c>
      <c r="M787" t="s">
        <v>12</v>
      </c>
      <c r="N787">
        <v>112414</v>
      </c>
      <c r="P787" s="7">
        <v>42339</v>
      </c>
      <c r="Q787" t="s">
        <v>630</v>
      </c>
      <c r="R787" s="13">
        <v>0.24</v>
      </c>
    </row>
    <row r="788" spans="11:18" x14ac:dyDescent="0.35">
      <c r="K788" t="s">
        <v>849</v>
      </c>
      <c r="L788" t="s">
        <v>48</v>
      </c>
      <c r="M788" t="s">
        <v>12</v>
      </c>
      <c r="N788">
        <v>112414</v>
      </c>
      <c r="P788" s="7">
        <v>42339</v>
      </c>
      <c r="Q788" t="s">
        <v>631</v>
      </c>
      <c r="R788" s="13">
        <v>0.01</v>
      </c>
    </row>
    <row r="789" spans="11:18" x14ac:dyDescent="0.35">
      <c r="K789" t="s">
        <v>849</v>
      </c>
      <c r="L789" t="s">
        <v>48</v>
      </c>
      <c r="M789" t="s">
        <v>12</v>
      </c>
      <c r="N789">
        <v>112414</v>
      </c>
      <c r="P789" s="7">
        <v>42339</v>
      </c>
      <c r="Q789" t="s">
        <v>773</v>
      </c>
      <c r="R789" s="13">
        <v>-0.33</v>
      </c>
    </row>
    <row r="790" spans="11:18" x14ac:dyDescent="0.35">
      <c r="K790" t="s">
        <v>849</v>
      </c>
      <c r="L790" t="s">
        <v>48</v>
      </c>
      <c r="M790" t="s">
        <v>12</v>
      </c>
      <c r="N790">
        <v>112414</v>
      </c>
      <c r="P790" s="7">
        <v>42339</v>
      </c>
      <c r="Q790" t="s">
        <v>657</v>
      </c>
      <c r="R790" s="13">
        <v>-325.83999999999997</v>
      </c>
    </row>
    <row r="791" spans="11:18" x14ac:dyDescent="0.35">
      <c r="K791" t="s">
        <v>849</v>
      </c>
      <c r="L791" t="s">
        <v>49</v>
      </c>
      <c r="M791" t="s">
        <v>12</v>
      </c>
      <c r="N791">
        <v>112414</v>
      </c>
      <c r="P791" s="7">
        <v>42339</v>
      </c>
      <c r="Q791" t="s">
        <v>150</v>
      </c>
      <c r="R791" s="13">
        <v>167.14</v>
      </c>
    </row>
    <row r="792" spans="11:18" x14ac:dyDescent="0.35">
      <c r="K792" t="s">
        <v>849</v>
      </c>
      <c r="L792" t="s">
        <v>49</v>
      </c>
      <c r="M792" t="s">
        <v>12</v>
      </c>
      <c r="N792">
        <v>112414</v>
      </c>
      <c r="P792" s="7">
        <v>42339</v>
      </c>
      <c r="Q792" t="s">
        <v>102</v>
      </c>
      <c r="R792" s="13">
        <v>158.77000000000001</v>
      </c>
    </row>
    <row r="793" spans="11:18" x14ac:dyDescent="0.35">
      <c r="K793" t="s">
        <v>849</v>
      </c>
      <c r="L793" t="s">
        <v>49</v>
      </c>
      <c r="M793" t="s">
        <v>12</v>
      </c>
      <c r="N793">
        <v>112414</v>
      </c>
      <c r="P793" s="7">
        <v>42339</v>
      </c>
      <c r="Q793" t="s">
        <v>630</v>
      </c>
      <c r="R793" s="13">
        <v>0.18</v>
      </c>
    </row>
    <row r="794" spans="11:18" x14ac:dyDescent="0.35">
      <c r="K794" t="s">
        <v>849</v>
      </c>
      <c r="L794" t="s">
        <v>49</v>
      </c>
      <c r="M794" t="s">
        <v>12</v>
      </c>
      <c r="N794">
        <v>112414</v>
      </c>
      <c r="P794" s="7">
        <v>42339</v>
      </c>
      <c r="Q794" t="s">
        <v>631</v>
      </c>
      <c r="R794" s="13">
        <v>0.01</v>
      </c>
    </row>
    <row r="795" spans="11:18" x14ac:dyDescent="0.35">
      <c r="K795" t="s">
        <v>849</v>
      </c>
      <c r="L795" t="s">
        <v>49</v>
      </c>
      <c r="M795" t="s">
        <v>12</v>
      </c>
      <c r="N795">
        <v>112414</v>
      </c>
      <c r="P795" s="7">
        <v>42339</v>
      </c>
      <c r="Q795" t="s">
        <v>774</v>
      </c>
      <c r="R795" s="13">
        <v>-0.33</v>
      </c>
    </row>
    <row r="796" spans="11:18" x14ac:dyDescent="0.35">
      <c r="K796" t="s">
        <v>849</v>
      </c>
      <c r="L796" t="s">
        <v>49</v>
      </c>
      <c r="M796" t="s">
        <v>12</v>
      </c>
      <c r="N796">
        <v>112414</v>
      </c>
      <c r="P796" s="7">
        <v>42339</v>
      </c>
      <c r="Q796" t="s">
        <v>658</v>
      </c>
      <c r="R796" s="13">
        <v>-325.77</v>
      </c>
    </row>
    <row r="797" spans="11:18" x14ac:dyDescent="0.35">
      <c r="K797" t="s">
        <v>849</v>
      </c>
      <c r="L797" t="s">
        <v>50</v>
      </c>
      <c r="M797" t="s">
        <v>12</v>
      </c>
      <c r="N797">
        <v>112414</v>
      </c>
      <c r="P797" s="7">
        <v>42339</v>
      </c>
      <c r="Q797" t="s">
        <v>102</v>
      </c>
      <c r="R797" s="13">
        <v>292.45</v>
      </c>
    </row>
    <row r="798" spans="11:18" x14ac:dyDescent="0.35">
      <c r="K798" t="s">
        <v>849</v>
      </c>
      <c r="L798" t="s">
        <v>50</v>
      </c>
      <c r="M798" t="s">
        <v>12</v>
      </c>
      <c r="N798">
        <v>112414</v>
      </c>
      <c r="P798" s="7">
        <v>42339</v>
      </c>
      <c r="Q798" t="s">
        <v>150</v>
      </c>
      <c r="R798" s="13">
        <v>33.63000000000001</v>
      </c>
    </row>
    <row r="799" spans="11:18" x14ac:dyDescent="0.35">
      <c r="K799" t="s">
        <v>849</v>
      </c>
      <c r="L799" t="s">
        <v>50</v>
      </c>
      <c r="M799" t="s">
        <v>12</v>
      </c>
      <c r="N799">
        <v>112414</v>
      </c>
      <c r="P799" s="7">
        <v>42339</v>
      </c>
      <c r="Q799" t="s">
        <v>630</v>
      </c>
      <c r="R799" s="13">
        <v>0.33</v>
      </c>
    </row>
    <row r="800" spans="11:18" x14ac:dyDescent="0.35">
      <c r="K800" t="s">
        <v>849</v>
      </c>
      <c r="L800" t="s">
        <v>50</v>
      </c>
      <c r="M800" t="s">
        <v>12</v>
      </c>
      <c r="N800">
        <v>112414</v>
      </c>
      <c r="P800" s="7">
        <v>42339</v>
      </c>
      <c r="Q800" t="s">
        <v>631</v>
      </c>
      <c r="R800" s="13">
        <v>0.01</v>
      </c>
    </row>
    <row r="801" spans="11:18" x14ac:dyDescent="0.35">
      <c r="K801" t="s">
        <v>849</v>
      </c>
      <c r="L801" t="s">
        <v>50</v>
      </c>
      <c r="M801" t="s">
        <v>12</v>
      </c>
      <c r="N801">
        <v>112414</v>
      </c>
      <c r="P801" s="7">
        <v>42339</v>
      </c>
      <c r="Q801" t="s">
        <v>775</v>
      </c>
      <c r="R801" s="13">
        <v>-0.33</v>
      </c>
    </row>
    <row r="802" spans="11:18" x14ac:dyDescent="0.35">
      <c r="K802" t="s">
        <v>849</v>
      </c>
      <c r="L802" t="s">
        <v>50</v>
      </c>
      <c r="M802" t="s">
        <v>12</v>
      </c>
      <c r="N802">
        <v>112414</v>
      </c>
      <c r="P802" s="7">
        <v>42339</v>
      </c>
      <c r="Q802" t="s">
        <v>659</v>
      </c>
      <c r="R802" s="13">
        <v>-326.08999999999997</v>
      </c>
    </row>
    <row r="803" spans="11:18" x14ac:dyDescent="0.35">
      <c r="K803" t="s">
        <v>849</v>
      </c>
      <c r="L803" t="s">
        <v>51</v>
      </c>
      <c r="M803" t="s">
        <v>12</v>
      </c>
      <c r="N803">
        <v>112414</v>
      </c>
      <c r="P803" s="7">
        <v>42339</v>
      </c>
      <c r="Q803" t="s">
        <v>102</v>
      </c>
      <c r="R803" s="13">
        <v>217.97</v>
      </c>
    </row>
    <row r="804" spans="11:18" x14ac:dyDescent="0.35">
      <c r="K804" t="s">
        <v>849</v>
      </c>
      <c r="L804" t="s">
        <v>51</v>
      </c>
      <c r="M804" t="s">
        <v>12</v>
      </c>
      <c r="N804">
        <v>112414</v>
      </c>
      <c r="P804" s="7">
        <v>42339</v>
      </c>
      <c r="Q804" t="s">
        <v>150</v>
      </c>
      <c r="R804" s="13">
        <v>107.5</v>
      </c>
    </row>
    <row r="805" spans="11:18" x14ac:dyDescent="0.35">
      <c r="K805" t="s">
        <v>849</v>
      </c>
      <c r="L805" t="s">
        <v>51</v>
      </c>
      <c r="M805" t="s">
        <v>12</v>
      </c>
      <c r="N805">
        <v>112414</v>
      </c>
      <c r="P805" s="7">
        <v>42339</v>
      </c>
      <c r="Q805" t="s">
        <v>630</v>
      </c>
      <c r="R805" s="13">
        <v>0.25</v>
      </c>
    </row>
    <row r="806" spans="11:18" x14ac:dyDescent="0.35">
      <c r="K806" t="s">
        <v>849</v>
      </c>
      <c r="L806" t="s">
        <v>51</v>
      </c>
      <c r="M806" t="s">
        <v>12</v>
      </c>
      <c r="N806">
        <v>112414</v>
      </c>
      <c r="P806" s="7">
        <v>42339</v>
      </c>
      <c r="Q806" t="s">
        <v>631</v>
      </c>
      <c r="R806" s="13">
        <v>0.01</v>
      </c>
    </row>
    <row r="807" spans="11:18" x14ac:dyDescent="0.35">
      <c r="K807" t="s">
        <v>849</v>
      </c>
      <c r="L807" t="s">
        <v>51</v>
      </c>
      <c r="M807" t="s">
        <v>12</v>
      </c>
      <c r="N807">
        <v>112414</v>
      </c>
      <c r="P807" s="7">
        <v>42339</v>
      </c>
      <c r="Q807" t="s">
        <v>776</v>
      </c>
      <c r="R807" s="13">
        <v>-0.34</v>
      </c>
    </row>
    <row r="808" spans="11:18" x14ac:dyDescent="0.35">
      <c r="K808" t="s">
        <v>849</v>
      </c>
      <c r="L808" t="s">
        <v>51</v>
      </c>
      <c r="M808" t="s">
        <v>12</v>
      </c>
      <c r="N808">
        <v>112414</v>
      </c>
      <c r="P808" s="7">
        <v>42339</v>
      </c>
      <c r="Q808" t="s">
        <v>660</v>
      </c>
      <c r="R808" s="13">
        <v>-325.39</v>
      </c>
    </row>
    <row r="809" spans="11:18" x14ac:dyDescent="0.35">
      <c r="K809" t="s">
        <v>849</v>
      </c>
      <c r="L809" t="s">
        <v>52</v>
      </c>
      <c r="M809" t="s">
        <v>12</v>
      </c>
      <c r="N809">
        <v>112414</v>
      </c>
      <c r="P809" s="7">
        <v>42339</v>
      </c>
      <c r="Q809" t="s">
        <v>102</v>
      </c>
      <c r="R809" s="13">
        <v>330.01</v>
      </c>
    </row>
    <row r="810" spans="11:18" x14ac:dyDescent="0.35">
      <c r="K810" t="s">
        <v>849</v>
      </c>
      <c r="L810" t="s">
        <v>52</v>
      </c>
      <c r="M810" t="s">
        <v>12</v>
      </c>
      <c r="N810">
        <v>112414</v>
      </c>
      <c r="P810" s="7">
        <v>42339</v>
      </c>
      <c r="Q810" t="s">
        <v>630</v>
      </c>
      <c r="R810" s="13">
        <v>0.36</v>
      </c>
    </row>
    <row r="811" spans="11:18" x14ac:dyDescent="0.35">
      <c r="K811" t="s">
        <v>849</v>
      </c>
      <c r="L811" t="s">
        <v>52</v>
      </c>
      <c r="M811" t="s">
        <v>12</v>
      </c>
      <c r="N811">
        <v>112414</v>
      </c>
      <c r="P811" s="7">
        <v>42339</v>
      </c>
      <c r="Q811" t="s">
        <v>631</v>
      </c>
      <c r="R811" s="13">
        <v>0.01</v>
      </c>
    </row>
    <row r="812" spans="11:18" x14ac:dyDescent="0.35">
      <c r="K812" t="s">
        <v>849</v>
      </c>
      <c r="L812" t="s">
        <v>52</v>
      </c>
      <c r="M812" t="s">
        <v>12</v>
      </c>
      <c r="N812">
        <v>112414</v>
      </c>
      <c r="P812" s="7">
        <v>42339</v>
      </c>
      <c r="Q812" t="s">
        <v>777</v>
      </c>
      <c r="R812" s="13">
        <v>-0.33</v>
      </c>
    </row>
    <row r="813" spans="11:18" x14ac:dyDescent="0.35">
      <c r="K813" t="s">
        <v>849</v>
      </c>
      <c r="L813" t="s">
        <v>52</v>
      </c>
      <c r="M813" t="s">
        <v>12</v>
      </c>
      <c r="N813">
        <v>112414</v>
      </c>
      <c r="P813" s="7">
        <v>42339</v>
      </c>
      <c r="Q813" t="s">
        <v>143</v>
      </c>
      <c r="R813" s="13">
        <v>-4.1299999999999795</v>
      </c>
    </row>
    <row r="814" spans="11:18" x14ac:dyDescent="0.35">
      <c r="K814" t="s">
        <v>849</v>
      </c>
      <c r="L814" t="s">
        <v>52</v>
      </c>
      <c r="M814" t="s">
        <v>12</v>
      </c>
      <c r="N814">
        <v>112414</v>
      </c>
      <c r="P814" s="7">
        <v>42339</v>
      </c>
      <c r="Q814" t="s">
        <v>661</v>
      </c>
      <c r="R814" s="13">
        <v>-325.92</v>
      </c>
    </row>
    <row r="815" spans="11:18" x14ac:dyDescent="0.35">
      <c r="K815" t="s">
        <v>845</v>
      </c>
      <c r="L815" t="s">
        <v>32</v>
      </c>
      <c r="M815" t="s">
        <v>12</v>
      </c>
      <c r="N815">
        <v>22115</v>
      </c>
      <c r="P815" s="7">
        <v>42345</v>
      </c>
      <c r="Q815" t="s">
        <v>587</v>
      </c>
      <c r="R815" s="13">
        <v>0</v>
      </c>
    </row>
    <row r="816" spans="11:18" x14ac:dyDescent="0.35">
      <c r="K816" t="s">
        <v>845</v>
      </c>
      <c r="L816" t="s">
        <v>32</v>
      </c>
      <c r="M816" t="s">
        <v>12</v>
      </c>
      <c r="N816">
        <v>22115</v>
      </c>
      <c r="P816" s="7">
        <v>42345</v>
      </c>
      <c r="Q816" t="s">
        <v>102</v>
      </c>
      <c r="R816" s="13">
        <v>0</v>
      </c>
    </row>
    <row r="817" spans="11:18" x14ac:dyDescent="0.35">
      <c r="K817" t="s">
        <v>845</v>
      </c>
      <c r="L817" t="s">
        <v>32</v>
      </c>
      <c r="M817" t="s">
        <v>12</v>
      </c>
      <c r="N817">
        <v>52815</v>
      </c>
      <c r="P817" s="7">
        <v>42345</v>
      </c>
      <c r="Q817" t="s">
        <v>102</v>
      </c>
      <c r="R817" s="13">
        <v>1.57</v>
      </c>
    </row>
    <row r="818" spans="11:18" x14ac:dyDescent="0.35">
      <c r="K818" t="s">
        <v>845</v>
      </c>
      <c r="L818" t="s">
        <v>32</v>
      </c>
      <c r="M818" t="s">
        <v>12</v>
      </c>
      <c r="N818">
        <v>52815</v>
      </c>
      <c r="P818" s="7">
        <v>42345</v>
      </c>
      <c r="Q818" t="s">
        <v>587</v>
      </c>
      <c r="R818" s="13">
        <v>-1.57</v>
      </c>
    </row>
    <row r="819" spans="11:18" x14ac:dyDescent="0.35">
      <c r="K819" t="s">
        <v>845</v>
      </c>
      <c r="L819" t="s">
        <v>32</v>
      </c>
      <c r="M819" t="s">
        <v>12</v>
      </c>
      <c r="N819">
        <v>112414</v>
      </c>
      <c r="P819" s="7">
        <v>42345</v>
      </c>
      <c r="Q819" t="s">
        <v>102</v>
      </c>
      <c r="R819" s="13">
        <v>1.66</v>
      </c>
    </row>
    <row r="820" spans="11:18" x14ac:dyDescent="0.35">
      <c r="K820" t="s">
        <v>845</v>
      </c>
      <c r="L820" t="s">
        <v>32</v>
      </c>
      <c r="M820" t="s">
        <v>12</v>
      </c>
      <c r="N820">
        <v>112414</v>
      </c>
      <c r="P820" s="7">
        <v>42345</v>
      </c>
      <c r="Q820" t="s">
        <v>587</v>
      </c>
      <c r="R820" s="13">
        <v>-1.66</v>
      </c>
    </row>
    <row r="821" spans="11:18" x14ac:dyDescent="0.35">
      <c r="K821" t="s">
        <v>845</v>
      </c>
      <c r="L821" t="s">
        <v>36</v>
      </c>
      <c r="M821" t="s">
        <v>12</v>
      </c>
      <c r="N821">
        <v>22115</v>
      </c>
      <c r="P821" s="7">
        <v>42347</v>
      </c>
      <c r="Q821" t="s">
        <v>102</v>
      </c>
      <c r="R821" s="13">
        <v>2.94</v>
      </c>
    </row>
    <row r="822" spans="11:18" x14ac:dyDescent="0.35">
      <c r="K822" t="s">
        <v>845</v>
      </c>
      <c r="L822" t="s">
        <v>36</v>
      </c>
      <c r="M822" t="s">
        <v>12</v>
      </c>
      <c r="N822">
        <v>22115</v>
      </c>
      <c r="P822" s="7">
        <v>42347</v>
      </c>
      <c r="Q822" t="s">
        <v>587</v>
      </c>
      <c r="R822" s="13">
        <v>-2.94</v>
      </c>
    </row>
    <row r="823" spans="11:18" x14ac:dyDescent="0.35">
      <c r="K823" t="s">
        <v>845</v>
      </c>
      <c r="L823" t="s">
        <v>36</v>
      </c>
      <c r="M823" t="s">
        <v>12</v>
      </c>
      <c r="N823">
        <v>52815</v>
      </c>
      <c r="P823" s="7">
        <v>42347</v>
      </c>
      <c r="Q823" t="s">
        <v>102</v>
      </c>
      <c r="R823" s="13">
        <v>2.8800000000000003</v>
      </c>
    </row>
    <row r="824" spans="11:18" x14ac:dyDescent="0.35">
      <c r="K824" t="s">
        <v>845</v>
      </c>
      <c r="L824" t="s">
        <v>36</v>
      </c>
      <c r="M824" t="s">
        <v>12</v>
      </c>
      <c r="N824">
        <v>52815</v>
      </c>
      <c r="P824" s="7">
        <v>42347</v>
      </c>
      <c r="Q824" t="s">
        <v>587</v>
      </c>
      <c r="R824" s="13">
        <v>-2.8800000000000003</v>
      </c>
    </row>
    <row r="825" spans="11:18" x14ac:dyDescent="0.35">
      <c r="K825" t="s">
        <v>845</v>
      </c>
      <c r="L825" t="s">
        <v>36</v>
      </c>
      <c r="M825" t="s">
        <v>12</v>
      </c>
      <c r="N825">
        <v>112414</v>
      </c>
      <c r="P825" s="7">
        <v>42347</v>
      </c>
      <c r="Q825" t="s">
        <v>102</v>
      </c>
      <c r="R825" s="13">
        <v>2.75</v>
      </c>
    </row>
    <row r="826" spans="11:18" x14ac:dyDescent="0.35">
      <c r="K826" t="s">
        <v>845</v>
      </c>
      <c r="L826" t="s">
        <v>36</v>
      </c>
      <c r="M826" t="s">
        <v>12</v>
      </c>
      <c r="N826">
        <v>112414</v>
      </c>
      <c r="P826" s="7">
        <v>42347</v>
      </c>
      <c r="Q826" t="s">
        <v>587</v>
      </c>
      <c r="R826" s="13">
        <v>-2.75</v>
      </c>
    </row>
    <row r="827" spans="11:18" x14ac:dyDescent="0.35">
      <c r="K827" t="s">
        <v>845</v>
      </c>
      <c r="L827" t="s">
        <v>46</v>
      </c>
      <c r="M827" t="s">
        <v>12</v>
      </c>
      <c r="N827">
        <v>22115</v>
      </c>
      <c r="P827" s="7">
        <v>42348</v>
      </c>
      <c r="Q827" t="s">
        <v>102</v>
      </c>
      <c r="R827" s="13">
        <v>2.2599999999999998</v>
      </c>
    </row>
    <row r="828" spans="11:18" x14ac:dyDescent="0.35">
      <c r="K828" t="s">
        <v>845</v>
      </c>
      <c r="L828" t="s">
        <v>46</v>
      </c>
      <c r="M828" t="s">
        <v>12</v>
      </c>
      <c r="N828">
        <v>22115</v>
      </c>
      <c r="P828" s="7">
        <v>42348</v>
      </c>
      <c r="Q828" t="s">
        <v>102</v>
      </c>
      <c r="R828" s="13">
        <v>2.2599999999999998</v>
      </c>
    </row>
    <row r="829" spans="11:18" x14ac:dyDescent="0.35">
      <c r="K829" t="s">
        <v>845</v>
      </c>
      <c r="L829" t="s">
        <v>46</v>
      </c>
      <c r="M829" t="s">
        <v>12</v>
      </c>
      <c r="N829">
        <v>22115</v>
      </c>
      <c r="P829" s="7">
        <v>42348</v>
      </c>
      <c r="Q829" t="s">
        <v>587</v>
      </c>
      <c r="R829" s="13">
        <v>-2.2599999999999998</v>
      </c>
    </row>
    <row r="830" spans="11:18" x14ac:dyDescent="0.35">
      <c r="K830" t="s">
        <v>845</v>
      </c>
      <c r="L830" t="s">
        <v>46</v>
      </c>
      <c r="M830" t="s">
        <v>12</v>
      </c>
      <c r="N830">
        <v>22115</v>
      </c>
      <c r="P830" s="7">
        <v>42348</v>
      </c>
      <c r="Q830" t="s">
        <v>587</v>
      </c>
      <c r="R830" s="13">
        <v>-2.2599999999999998</v>
      </c>
    </row>
    <row r="831" spans="11:18" x14ac:dyDescent="0.35">
      <c r="K831" t="s">
        <v>845</v>
      </c>
      <c r="L831" t="s">
        <v>46</v>
      </c>
      <c r="M831" t="s">
        <v>12</v>
      </c>
      <c r="N831">
        <v>52815</v>
      </c>
      <c r="P831" s="7">
        <v>42348</v>
      </c>
      <c r="Q831" t="s">
        <v>587</v>
      </c>
      <c r="R831" s="13">
        <v>0</v>
      </c>
    </row>
    <row r="832" spans="11:18" x14ac:dyDescent="0.35">
      <c r="K832" t="s">
        <v>845</v>
      </c>
      <c r="L832" t="s">
        <v>46</v>
      </c>
      <c r="M832" t="s">
        <v>12</v>
      </c>
      <c r="N832">
        <v>52815</v>
      </c>
      <c r="P832" s="7">
        <v>42348</v>
      </c>
      <c r="Q832" t="s">
        <v>587</v>
      </c>
      <c r="R832" s="13">
        <v>0</v>
      </c>
    </row>
    <row r="833" spans="11:18" x14ac:dyDescent="0.35">
      <c r="K833" t="s">
        <v>845</v>
      </c>
      <c r="L833" t="s">
        <v>46</v>
      </c>
      <c r="M833" t="s">
        <v>12</v>
      </c>
      <c r="N833">
        <v>52815</v>
      </c>
      <c r="P833" s="7">
        <v>42348</v>
      </c>
      <c r="Q833" t="s">
        <v>102</v>
      </c>
      <c r="R833" s="13">
        <v>0</v>
      </c>
    </row>
    <row r="834" spans="11:18" x14ac:dyDescent="0.35">
      <c r="K834" t="s">
        <v>845</v>
      </c>
      <c r="L834" t="s">
        <v>46</v>
      </c>
      <c r="M834" t="s">
        <v>12</v>
      </c>
      <c r="N834">
        <v>52815</v>
      </c>
      <c r="P834" s="7">
        <v>42348</v>
      </c>
      <c r="Q834" t="s">
        <v>102</v>
      </c>
      <c r="R834" s="13">
        <v>0</v>
      </c>
    </row>
    <row r="835" spans="11:18" x14ac:dyDescent="0.35">
      <c r="K835" t="s">
        <v>845</v>
      </c>
      <c r="L835" t="s">
        <v>46</v>
      </c>
      <c r="M835" t="s">
        <v>12</v>
      </c>
      <c r="N835">
        <v>112414</v>
      </c>
      <c r="P835" s="7">
        <v>42348</v>
      </c>
      <c r="Q835" t="s">
        <v>102</v>
      </c>
      <c r="R835" s="13">
        <v>2.5</v>
      </c>
    </row>
    <row r="836" spans="11:18" x14ac:dyDescent="0.35">
      <c r="K836" t="s">
        <v>845</v>
      </c>
      <c r="L836" t="s">
        <v>46</v>
      </c>
      <c r="M836" t="s">
        <v>12</v>
      </c>
      <c r="N836">
        <v>112414</v>
      </c>
      <c r="P836" s="7">
        <v>42348</v>
      </c>
      <c r="Q836" t="s">
        <v>102</v>
      </c>
      <c r="R836" s="13">
        <v>2.5</v>
      </c>
    </row>
    <row r="837" spans="11:18" x14ac:dyDescent="0.35">
      <c r="K837" t="s">
        <v>845</v>
      </c>
      <c r="L837" t="s">
        <v>46</v>
      </c>
      <c r="M837" t="s">
        <v>12</v>
      </c>
      <c r="N837">
        <v>112414</v>
      </c>
      <c r="P837" s="7">
        <v>42348</v>
      </c>
      <c r="Q837" t="s">
        <v>587</v>
      </c>
      <c r="R837" s="13">
        <v>-2.5</v>
      </c>
    </row>
    <row r="838" spans="11:18" x14ac:dyDescent="0.35">
      <c r="K838" t="s">
        <v>845</v>
      </c>
      <c r="L838" t="s">
        <v>46</v>
      </c>
      <c r="M838" t="s">
        <v>12</v>
      </c>
      <c r="N838">
        <v>112414</v>
      </c>
      <c r="P838" s="7">
        <v>42348</v>
      </c>
      <c r="Q838" t="s">
        <v>587</v>
      </c>
      <c r="R838" s="13">
        <v>-2.5</v>
      </c>
    </row>
    <row r="839" spans="11:18" x14ac:dyDescent="0.35">
      <c r="K839" t="s">
        <v>845</v>
      </c>
      <c r="L839" t="s">
        <v>41</v>
      </c>
      <c r="M839" t="s">
        <v>12</v>
      </c>
      <c r="N839">
        <v>22115</v>
      </c>
      <c r="P839" s="7">
        <v>42349</v>
      </c>
      <c r="Q839" t="s">
        <v>102</v>
      </c>
      <c r="R839" s="13">
        <v>7.44</v>
      </c>
    </row>
    <row r="840" spans="11:18" x14ac:dyDescent="0.35">
      <c r="K840" t="s">
        <v>845</v>
      </c>
      <c r="L840" t="s">
        <v>41</v>
      </c>
      <c r="M840" t="s">
        <v>12</v>
      </c>
      <c r="N840">
        <v>22115</v>
      </c>
      <c r="P840" s="7">
        <v>42349</v>
      </c>
      <c r="Q840" t="s">
        <v>587</v>
      </c>
      <c r="R840" s="13">
        <v>-7.44</v>
      </c>
    </row>
    <row r="841" spans="11:18" x14ac:dyDescent="0.35">
      <c r="K841" t="s">
        <v>845</v>
      </c>
      <c r="L841" t="s">
        <v>41</v>
      </c>
      <c r="M841" t="s">
        <v>12</v>
      </c>
      <c r="N841">
        <v>52815</v>
      </c>
      <c r="P841" s="7">
        <v>42349</v>
      </c>
      <c r="Q841" t="s">
        <v>102</v>
      </c>
      <c r="R841" s="13">
        <v>7.419999999999999</v>
      </c>
    </row>
    <row r="842" spans="11:18" x14ac:dyDescent="0.35">
      <c r="K842" t="s">
        <v>845</v>
      </c>
      <c r="L842" t="s">
        <v>41</v>
      </c>
      <c r="M842" t="s">
        <v>12</v>
      </c>
      <c r="N842">
        <v>52815</v>
      </c>
      <c r="P842" s="7">
        <v>42349</v>
      </c>
      <c r="Q842" t="s">
        <v>587</v>
      </c>
      <c r="R842" s="13">
        <v>-7.419999999999999</v>
      </c>
    </row>
    <row r="843" spans="11:18" x14ac:dyDescent="0.35">
      <c r="K843" t="s">
        <v>845</v>
      </c>
      <c r="L843" t="s">
        <v>41</v>
      </c>
      <c r="M843" t="s">
        <v>12</v>
      </c>
      <c r="N843">
        <v>112414</v>
      </c>
      <c r="P843" s="7">
        <v>42349</v>
      </c>
      <c r="Q843" t="s">
        <v>587</v>
      </c>
      <c r="R843" s="13">
        <v>0</v>
      </c>
    </row>
    <row r="844" spans="11:18" x14ac:dyDescent="0.35">
      <c r="K844" t="s">
        <v>845</v>
      </c>
      <c r="L844" t="s">
        <v>41</v>
      </c>
      <c r="M844" t="s">
        <v>12</v>
      </c>
      <c r="N844">
        <v>112414</v>
      </c>
      <c r="P844" s="7">
        <v>42349</v>
      </c>
      <c r="Q844" t="s">
        <v>102</v>
      </c>
      <c r="R844" s="13">
        <v>0</v>
      </c>
    </row>
    <row r="845" spans="11:18" x14ac:dyDescent="0.35">
      <c r="K845" t="s">
        <v>845</v>
      </c>
      <c r="L845" t="s">
        <v>33</v>
      </c>
      <c r="M845" t="s">
        <v>12</v>
      </c>
      <c r="N845">
        <v>22115</v>
      </c>
      <c r="P845" s="7">
        <v>42353</v>
      </c>
      <c r="Q845" t="s">
        <v>587</v>
      </c>
      <c r="R845" s="13">
        <v>0</v>
      </c>
    </row>
    <row r="846" spans="11:18" x14ac:dyDescent="0.35">
      <c r="K846" t="s">
        <v>845</v>
      </c>
      <c r="L846" t="s">
        <v>33</v>
      </c>
      <c r="M846" t="s">
        <v>12</v>
      </c>
      <c r="N846">
        <v>22115</v>
      </c>
      <c r="P846" s="7">
        <v>42353</v>
      </c>
      <c r="Q846" t="s">
        <v>102</v>
      </c>
      <c r="R846" s="13">
        <v>0</v>
      </c>
    </row>
    <row r="847" spans="11:18" x14ac:dyDescent="0.35">
      <c r="K847" t="s">
        <v>845</v>
      </c>
      <c r="L847" t="s">
        <v>34</v>
      </c>
      <c r="M847" t="s">
        <v>12</v>
      </c>
      <c r="N847">
        <v>22115</v>
      </c>
      <c r="P847" s="7">
        <v>42353</v>
      </c>
      <c r="Q847" t="s">
        <v>102</v>
      </c>
      <c r="R847" s="13">
        <v>3.3</v>
      </c>
    </row>
    <row r="848" spans="11:18" x14ac:dyDescent="0.35">
      <c r="K848" t="s">
        <v>845</v>
      </c>
      <c r="L848" t="s">
        <v>34</v>
      </c>
      <c r="M848" t="s">
        <v>12</v>
      </c>
      <c r="N848">
        <v>22115</v>
      </c>
      <c r="P848" s="7">
        <v>42353</v>
      </c>
      <c r="Q848" t="s">
        <v>587</v>
      </c>
      <c r="R848" s="13">
        <v>-3.3</v>
      </c>
    </row>
    <row r="849" spans="11:18" x14ac:dyDescent="0.35">
      <c r="K849" t="s">
        <v>845</v>
      </c>
      <c r="L849" t="s">
        <v>61</v>
      </c>
      <c r="M849" t="s">
        <v>12</v>
      </c>
      <c r="N849">
        <v>22115</v>
      </c>
      <c r="P849" s="7">
        <v>42353</v>
      </c>
      <c r="Q849" t="s">
        <v>102</v>
      </c>
      <c r="R849" s="13">
        <v>1.7</v>
      </c>
    </row>
    <row r="850" spans="11:18" x14ac:dyDescent="0.35">
      <c r="K850" t="s">
        <v>845</v>
      </c>
      <c r="L850" t="s">
        <v>61</v>
      </c>
      <c r="M850" t="s">
        <v>12</v>
      </c>
      <c r="N850">
        <v>22115</v>
      </c>
      <c r="P850" s="7">
        <v>42353</v>
      </c>
      <c r="Q850" t="s">
        <v>587</v>
      </c>
      <c r="R850" s="13">
        <v>-1.7</v>
      </c>
    </row>
    <row r="851" spans="11:18" x14ac:dyDescent="0.35">
      <c r="K851" t="s">
        <v>845</v>
      </c>
      <c r="L851" t="s">
        <v>33</v>
      </c>
      <c r="M851" t="s">
        <v>12</v>
      </c>
      <c r="N851">
        <v>52815</v>
      </c>
      <c r="P851" s="7">
        <v>42353</v>
      </c>
      <c r="Q851" t="s">
        <v>587</v>
      </c>
      <c r="R851" s="13">
        <v>0</v>
      </c>
    </row>
    <row r="852" spans="11:18" x14ac:dyDescent="0.35">
      <c r="K852" t="s">
        <v>845</v>
      </c>
      <c r="L852" t="s">
        <v>33</v>
      </c>
      <c r="M852" t="s">
        <v>12</v>
      </c>
      <c r="N852">
        <v>52815</v>
      </c>
      <c r="P852" s="7">
        <v>42353</v>
      </c>
      <c r="Q852" t="s">
        <v>102</v>
      </c>
      <c r="R852" s="13">
        <v>0</v>
      </c>
    </row>
    <row r="853" spans="11:18" x14ac:dyDescent="0.35">
      <c r="K853" t="s">
        <v>845</v>
      </c>
      <c r="L853" t="s">
        <v>34</v>
      </c>
      <c r="M853" t="s">
        <v>12</v>
      </c>
      <c r="N853">
        <v>52815</v>
      </c>
      <c r="P853" s="7">
        <v>42353</v>
      </c>
      <c r="Q853" t="s">
        <v>102</v>
      </c>
      <c r="R853" s="13">
        <v>3.0100000000000007</v>
      </c>
    </row>
    <row r="854" spans="11:18" x14ac:dyDescent="0.35">
      <c r="K854" t="s">
        <v>845</v>
      </c>
      <c r="L854" t="s">
        <v>34</v>
      </c>
      <c r="M854" t="s">
        <v>12</v>
      </c>
      <c r="N854">
        <v>52815</v>
      </c>
      <c r="P854" s="7">
        <v>42353</v>
      </c>
      <c r="Q854" t="s">
        <v>587</v>
      </c>
      <c r="R854" s="13">
        <v>-3.0100000000000007</v>
      </c>
    </row>
    <row r="855" spans="11:18" x14ac:dyDescent="0.35">
      <c r="K855" t="s">
        <v>845</v>
      </c>
      <c r="L855" t="s">
        <v>61</v>
      </c>
      <c r="M855" t="s">
        <v>12</v>
      </c>
      <c r="N855">
        <v>52815</v>
      </c>
      <c r="P855" s="7">
        <v>42353</v>
      </c>
      <c r="Q855" t="s">
        <v>587</v>
      </c>
      <c r="R855" s="13">
        <v>0</v>
      </c>
    </row>
    <row r="856" spans="11:18" x14ac:dyDescent="0.35">
      <c r="K856" t="s">
        <v>845</v>
      </c>
      <c r="L856" t="s">
        <v>61</v>
      </c>
      <c r="M856" t="s">
        <v>12</v>
      </c>
      <c r="N856">
        <v>52815</v>
      </c>
      <c r="P856" s="7">
        <v>42353</v>
      </c>
      <c r="Q856" t="s">
        <v>102</v>
      </c>
      <c r="R856" s="13">
        <v>0</v>
      </c>
    </row>
    <row r="857" spans="11:18" x14ac:dyDescent="0.35">
      <c r="K857" t="s">
        <v>845</v>
      </c>
      <c r="L857" t="s">
        <v>33</v>
      </c>
      <c r="M857" t="s">
        <v>12</v>
      </c>
      <c r="N857">
        <v>112414</v>
      </c>
      <c r="P857" s="7">
        <v>42353</v>
      </c>
      <c r="Q857" t="s">
        <v>102</v>
      </c>
      <c r="R857" s="13">
        <v>1.48</v>
      </c>
    </row>
    <row r="858" spans="11:18" x14ac:dyDescent="0.35">
      <c r="K858" t="s">
        <v>845</v>
      </c>
      <c r="L858" t="s">
        <v>33</v>
      </c>
      <c r="M858" t="s">
        <v>12</v>
      </c>
      <c r="N858">
        <v>112414</v>
      </c>
      <c r="P858" s="7">
        <v>42353</v>
      </c>
      <c r="Q858" t="s">
        <v>587</v>
      </c>
      <c r="R858" s="13">
        <v>-1.48</v>
      </c>
    </row>
    <row r="859" spans="11:18" x14ac:dyDescent="0.35">
      <c r="K859" t="s">
        <v>845</v>
      </c>
      <c r="L859" t="s">
        <v>34</v>
      </c>
      <c r="M859" t="s">
        <v>12</v>
      </c>
      <c r="N859">
        <v>112414</v>
      </c>
      <c r="P859" s="7">
        <v>42353</v>
      </c>
      <c r="Q859" t="s">
        <v>102</v>
      </c>
      <c r="R859" s="13">
        <v>3.11</v>
      </c>
    </row>
    <row r="860" spans="11:18" x14ac:dyDescent="0.35">
      <c r="K860" t="s">
        <v>845</v>
      </c>
      <c r="L860" t="s">
        <v>34</v>
      </c>
      <c r="M860" t="s">
        <v>12</v>
      </c>
      <c r="N860">
        <v>112414</v>
      </c>
      <c r="P860" s="7">
        <v>42353</v>
      </c>
      <c r="Q860" t="s">
        <v>587</v>
      </c>
      <c r="R860" s="13">
        <v>-3.11</v>
      </c>
    </row>
    <row r="861" spans="11:18" x14ac:dyDescent="0.35">
      <c r="K861" t="s">
        <v>845</v>
      </c>
      <c r="L861" t="s">
        <v>61</v>
      </c>
      <c r="M861" t="s">
        <v>12</v>
      </c>
      <c r="N861">
        <v>112414</v>
      </c>
      <c r="P861" s="7">
        <v>42353</v>
      </c>
      <c r="Q861" t="s">
        <v>587</v>
      </c>
      <c r="R861" s="13">
        <v>0</v>
      </c>
    </row>
    <row r="862" spans="11:18" x14ac:dyDescent="0.35">
      <c r="K862" t="s">
        <v>845</v>
      </c>
      <c r="L862" t="s">
        <v>61</v>
      </c>
      <c r="M862" t="s">
        <v>12</v>
      </c>
      <c r="N862">
        <v>112414</v>
      </c>
      <c r="P862" s="7">
        <v>42353</v>
      </c>
      <c r="Q862" t="s">
        <v>102</v>
      </c>
      <c r="R862" s="13">
        <v>0</v>
      </c>
    </row>
    <row r="863" spans="11:18" x14ac:dyDescent="0.35">
      <c r="K863" t="s">
        <v>317</v>
      </c>
      <c r="M863" t="s">
        <v>12</v>
      </c>
      <c r="P863" s="7">
        <v>42359</v>
      </c>
      <c r="Q863" t="s">
        <v>101</v>
      </c>
      <c r="R863" s="13">
        <v>8958.48</v>
      </c>
    </row>
    <row r="864" spans="11:18" x14ac:dyDescent="0.35">
      <c r="K864" t="s">
        <v>317</v>
      </c>
      <c r="M864" t="s">
        <v>12</v>
      </c>
      <c r="P864" s="7">
        <v>42359</v>
      </c>
      <c r="Q864" t="s">
        <v>102</v>
      </c>
      <c r="R864" s="13">
        <v>-8958.48</v>
      </c>
    </row>
    <row r="865" spans="11:18" x14ac:dyDescent="0.35">
      <c r="K865" t="s">
        <v>845</v>
      </c>
      <c r="L865" t="s">
        <v>65</v>
      </c>
      <c r="M865" t="s">
        <v>12</v>
      </c>
      <c r="N865">
        <v>22115</v>
      </c>
      <c r="P865" s="7">
        <v>42368</v>
      </c>
      <c r="Q865" t="s">
        <v>587</v>
      </c>
      <c r="R865" s="13">
        <v>0</v>
      </c>
    </row>
    <row r="866" spans="11:18" x14ac:dyDescent="0.35">
      <c r="K866" t="s">
        <v>845</v>
      </c>
      <c r="L866" t="s">
        <v>65</v>
      </c>
      <c r="M866" t="s">
        <v>12</v>
      </c>
      <c r="N866">
        <v>22115</v>
      </c>
      <c r="P866" s="7">
        <v>42368</v>
      </c>
      <c r="Q866" t="s">
        <v>102</v>
      </c>
      <c r="R866" s="13">
        <v>0</v>
      </c>
    </row>
    <row r="867" spans="11:18" x14ac:dyDescent="0.35">
      <c r="K867" t="s">
        <v>845</v>
      </c>
      <c r="L867" t="s">
        <v>65</v>
      </c>
      <c r="M867" t="s">
        <v>12</v>
      </c>
      <c r="N867">
        <v>52815</v>
      </c>
      <c r="P867" s="7">
        <v>42368</v>
      </c>
      <c r="Q867" t="s">
        <v>102</v>
      </c>
      <c r="R867" s="13">
        <v>1.29</v>
      </c>
    </row>
    <row r="868" spans="11:18" x14ac:dyDescent="0.35">
      <c r="K868" t="s">
        <v>845</v>
      </c>
      <c r="L868" t="s">
        <v>65</v>
      </c>
      <c r="M868" t="s">
        <v>12</v>
      </c>
      <c r="N868">
        <v>52815</v>
      </c>
      <c r="P868" s="7">
        <v>42368</v>
      </c>
      <c r="Q868" t="s">
        <v>587</v>
      </c>
      <c r="R868" s="13">
        <v>-1.29</v>
      </c>
    </row>
    <row r="869" spans="11:18" x14ac:dyDescent="0.35">
      <c r="K869" t="s">
        <v>845</v>
      </c>
      <c r="L869" t="s">
        <v>65</v>
      </c>
      <c r="M869" t="s">
        <v>12</v>
      </c>
      <c r="N869">
        <v>112414</v>
      </c>
      <c r="P869" s="7">
        <v>42368</v>
      </c>
      <c r="Q869" t="s">
        <v>587</v>
      </c>
      <c r="R869" s="13">
        <v>0</v>
      </c>
    </row>
    <row r="870" spans="11:18" x14ac:dyDescent="0.35">
      <c r="K870" t="s">
        <v>845</v>
      </c>
      <c r="L870" t="s">
        <v>65</v>
      </c>
      <c r="M870" t="s">
        <v>12</v>
      </c>
      <c r="N870">
        <v>112414</v>
      </c>
      <c r="P870" s="7">
        <v>42368</v>
      </c>
      <c r="Q870" t="s">
        <v>102</v>
      </c>
      <c r="R870" s="13">
        <v>0</v>
      </c>
    </row>
    <row r="871" spans="11:18" x14ac:dyDescent="0.35">
      <c r="K871" t="s">
        <v>844</v>
      </c>
      <c r="L871" t="s">
        <v>55</v>
      </c>
      <c r="M871" t="s">
        <v>12</v>
      </c>
      <c r="N871">
        <v>22115</v>
      </c>
      <c r="P871" s="7">
        <v>42369</v>
      </c>
      <c r="Q871" t="s">
        <v>102</v>
      </c>
      <c r="R871" s="13">
        <v>45.56</v>
      </c>
    </row>
    <row r="872" spans="11:18" x14ac:dyDescent="0.35">
      <c r="K872" t="s">
        <v>844</v>
      </c>
      <c r="L872" t="s">
        <v>55</v>
      </c>
      <c r="M872" t="s">
        <v>12</v>
      </c>
      <c r="N872">
        <v>22115</v>
      </c>
      <c r="P872" s="7">
        <v>42369</v>
      </c>
      <c r="Q872" t="s">
        <v>667</v>
      </c>
      <c r="R872" s="13">
        <v>-45.56</v>
      </c>
    </row>
    <row r="873" spans="11:18" x14ac:dyDescent="0.35">
      <c r="K873" t="s">
        <v>844</v>
      </c>
      <c r="L873" t="s">
        <v>55</v>
      </c>
      <c r="M873" t="s">
        <v>12</v>
      </c>
      <c r="N873">
        <v>52815</v>
      </c>
      <c r="P873" s="7">
        <v>42369</v>
      </c>
      <c r="Q873" t="s">
        <v>102</v>
      </c>
      <c r="R873" s="13">
        <v>38.47</v>
      </c>
    </row>
    <row r="874" spans="11:18" x14ac:dyDescent="0.35">
      <c r="K874" t="s">
        <v>844</v>
      </c>
      <c r="L874" t="s">
        <v>55</v>
      </c>
      <c r="M874" t="s">
        <v>12</v>
      </c>
      <c r="N874">
        <v>52815</v>
      </c>
      <c r="P874" s="7">
        <v>42369</v>
      </c>
      <c r="Q874" t="s">
        <v>626</v>
      </c>
      <c r="R874" s="13">
        <v>-38.47</v>
      </c>
    </row>
    <row r="875" spans="11:18" x14ac:dyDescent="0.35">
      <c r="K875" t="s">
        <v>845</v>
      </c>
      <c r="L875" t="s">
        <v>55</v>
      </c>
      <c r="M875" t="s">
        <v>12</v>
      </c>
      <c r="N875">
        <v>22115</v>
      </c>
      <c r="P875" s="7">
        <v>42369</v>
      </c>
      <c r="Q875" t="s">
        <v>102</v>
      </c>
      <c r="R875" s="13">
        <v>30.37</v>
      </c>
    </row>
    <row r="876" spans="11:18" x14ac:dyDescent="0.35">
      <c r="K876" t="s">
        <v>845</v>
      </c>
      <c r="L876" t="s">
        <v>55</v>
      </c>
      <c r="M876" t="s">
        <v>12</v>
      </c>
      <c r="N876">
        <v>22115</v>
      </c>
      <c r="P876" s="7">
        <v>42369</v>
      </c>
      <c r="Q876" t="s">
        <v>587</v>
      </c>
      <c r="R876" s="13">
        <v>-30.37</v>
      </c>
    </row>
    <row r="877" spans="11:18" x14ac:dyDescent="0.35">
      <c r="K877" t="s">
        <v>845</v>
      </c>
      <c r="L877" t="s">
        <v>55</v>
      </c>
      <c r="M877" t="s">
        <v>12</v>
      </c>
      <c r="N877">
        <v>52815</v>
      </c>
      <c r="P877" s="7">
        <v>42369</v>
      </c>
      <c r="Q877" t="s">
        <v>102</v>
      </c>
      <c r="R877" s="13">
        <v>25.650000000000002</v>
      </c>
    </row>
    <row r="878" spans="11:18" x14ac:dyDescent="0.35">
      <c r="K878" t="s">
        <v>845</v>
      </c>
      <c r="L878" t="s">
        <v>55</v>
      </c>
      <c r="M878" t="s">
        <v>12</v>
      </c>
      <c r="N878">
        <v>52815</v>
      </c>
      <c r="P878" s="7">
        <v>42369</v>
      </c>
      <c r="Q878" t="s">
        <v>587</v>
      </c>
      <c r="R878" s="13">
        <v>-25.650000000000002</v>
      </c>
    </row>
    <row r="879" spans="11:18" x14ac:dyDescent="0.35">
      <c r="K879" t="s">
        <v>845</v>
      </c>
      <c r="L879" t="s">
        <v>55</v>
      </c>
      <c r="M879" t="s">
        <v>12</v>
      </c>
      <c r="N879">
        <v>112414</v>
      </c>
      <c r="P879" s="7">
        <v>42369</v>
      </c>
      <c r="Q879" t="s">
        <v>587</v>
      </c>
      <c r="R879" s="13">
        <v>0</v>
      </c>
    </row>
    <row r="880" spans="11:18" x14ac:dyDescent="0.35">
      <c r="K880" t="s">
        <v>845</v>
      </c>
      <c r="L880" t="s">
        <v>55</v>
      </c>
      <c r="M880" t="s">
        <v>12</v>
      </c>
      <c r="N880">
        <v>112414</v>
      </c>
      <c r="P880" s="7">
        <v>42369</v>
      </c>
      <c r="Q880" t="s">
        <v>102</v>
      </c>
      <c r="R880" s="13">
        <v>0</v>
      </c>
    </row>
    <row r="881" spans="11:18" x14ac:dyDescent="0.35">
      <c r="K881" t="s">
        <v>845</v>
      </c>
      <c r="L881" t="s">
        <v>66</v>
      </c>
      <c r="M881" t="s">
        <v>12</v>
      </c>
      <c r="N881">
        <v>22115</v>
      </c>
      <c r="P881" s="7">
        <v>42373</v>
      </c>
      <c r="Q881" t="s">
        <v>587</v>
      </c>
      <c r="R881" s="13">
        <v>0</v>
      </c>
    </row>
    <row r="882" spans="11:18" x14ac:dyDescent="0.35">
      <c r="K882" t="s">
        <v>845</v>
      </c>
      <c r="L882" t="s">
        <v>66</v>
      </c>
      <c r="M882" t="s">
        <v>12</v>
      </c>
      <c r="N882">
        <v>22115</v>
      </c>
      <c r="P882" s="7">
        <v>42373</v>
      </c>
      <c r="Q882" t="s">
        <v>102</v>
      </c>
      <c r="R882" s="13">
        <v>0</v>
      </c>
    </row>
    <row r="883" spans="11:18" x14ac:dyDescent="0.35">
      <c r="K883" t="s">
        <v>845</v>
      </c>
      <c r="L883" t="s">
        <v>51</v>
      </c>
      <c r="M883" t="s">
        <v>12</v>
      </c>
      <c r="N883">
        <v>22115</v>
      </c>
      <c r="P883" s="7">
        <v>42373</v>
      </c>
      <c r="Q883" t="s">
        <v>587</v>
      </c>
      <c r="R883" s="13">
        <v>0</v>
      </c>
    </row>
    <row r="884" spans="11:18" x14ac:dyDescent="0.35">
      <c r="K884" t="s">
        <v>845</v>
      </c>
      <c r="L884" t="s">
        <v>51</v>
      </c>
      <c r="M884" t="s">
        <v>12</v>
      </c>
      <c r="N884">
        <v>22115</v>
      </c>
      <c r="P884" s="7">
        <v>42373</v>
      </c>
      <c r="Q884" t="s">
        <v>102</v>
      </c>
      <c r="R884" s="13">
        <v>0</v>
      </c>
    </row>
    <row r="885" spans="11:18" x14ac:dyDescent="0.35">
      <c r="K885" t="s">
        <v>845</v>
      </c>
      <c r="L885" t="s">
        <v>66</v>
      </c>
      <c r="M885" t="s">
        <v>12</v>
      </c>
      <c r="N885">
        <v>52815</v>
      </c>
      <c r="P885" s="7">
        <v>42373</v>
      </c>
      <c r="Q885" t="s">
        <v>102</v>
      </c>
      <c r="R885" s="13">
        <v>2.1</v>
      </c>
    </row>
    <row r="886" spans="11:18" x14ac:dyDescent="0.35">
      <c r="K886" t="s">
        <v>845</v>
      </c>
      <c r="L886" t="s">
        <v>66</v>
      </c>
      <c r="M886" t="s">
        <v>12</v>
      </c>
      <c r="N886">
        <v>52815</v>
      </c>
      <c r="P886" s="7">
        <v>42373</v>
      </c>
      <c r="Q886" t="s">
        <v>587</v>
      </c>
      <c r="R886" s="13">
        <v>-2.1</v>
      </c>
    </row>
    <row r="887" spans="11:18" x14ac:dyDescent="0.35">
      <c r="K887" t="s">
        <v>845</v>
      </c>
      <c r="L887" t="s">
        <v>51</v>
      </c>
      <c r="M887" t="s">
        <v>12</v>
      </c>
      <c r="N887">
        <v>52815</v>
      </c>
      <c r="P887" s="7">
        <v>42373</v>
      </c>
      <c r="Q887" t="s">
        <v>102</v>
      </c>
      <c r="R887" s="13">
        <v>2</v>
      </c>
    </row>
    <row r="888" spans="11:18" x14ac:dyDescent="0.35">
      <c r="K888" t="s">
        <v>845</v>
      </c>
      <c r="L888" t="s">
        <v>51</v>
      </c>
      <c r="M888" t="s">
        <v>12</v>
      </c>
      <c r="N888">
        <v>52815</v>
      </c>
      <c r="P888" s="7">
        <v>42373</v>
      </c>
      <c r="Q888" t="s">
        <v>587</v>
      </c>
      <c r="R888" s="13">
        <v>-2</v>
      </c>
    </row>
    <row r="889" spans="11:18" x14ac:dyDescent="0.35">
      <c r="K889" t="s">
        <v>845</v>
      </c>
      <c r="L889" t="s">
        <v>66</v>
      </c>
      <c r="M889" t="s">
        <v>12</v>
      </c>
      <c r="N889">
        <v>112414</v>
      </c>
      <c r="P889" s="7">
        <v>42373</v>
      </c>
      <c r="Q889" t="s">
        <v>587</v>
      </c>
      <c r="R889" s="13">
        <v>0</v>
      </c>
    </row>
    <row r="890" spans="11:18" x14ac:dyDescent="0.35">
      <c r="K890" t="s">
        <v>845</v>
      </c>
      <c r="L890" t="s">
        <v>66</v>
      </c>
      <c r="M890" t="s">
        <v>12</v>
      </c>
      <c r="N890">
        <v>112414</v>
      </c>
      <c r="P890" s="7">
        <v>42373</v>
      </c>
      <c r="Q890" t="s">
        <v>102</v>
      </c>
      <c r="R890" s="13">
        <v>0</v>
      </c>
    </row>
    <row r="891" spans="11:18" x14ac:dyDescent="0.35">
      <c r="K891" t="s">
        <v>845</v>
      </c>
      <c r="L891" t="s">
        <v>51</v>
      </c>
      <c r="M891" t="s">
        <v>12</v>
      </c>
      <c r="N891">
        <v>112414</v>
      </c>
      <c r="P891" s="7">
        <v>42373</v>
      </c>
      <c r="Q891" t="s">
        <v>587</v>
      </c>
      <c r="R891" s="13">
        <v>0</v>
      </c>
    </row>
    <row r="892" spans="11:18" x14ac:dyDescent="0.35">
      <c r="K892" t="s">
        <v>845</v>
      </c>
      <c r="L892" t="s">
        <v>51</v>
      </c>
      <c r="M892" t="s">
        <v>12</v>
      </c>
      <c r="N892">
        <v>112414</v>
      </c>
      <c r="P892" s="7">
        <v>42373</v>
      </c>
      <c r="Q892" t="s">
        <v>102</v>
      </c>
      <c r="R892" s="13">
        <v>0</v>
      </c>
    </row>
    <row r="893" spans="11:18" x14ac:dyDescent="0.35">
      <c r="K893" t="s">
        <v>845</v>
      </c>
      <c r="L893" t="s">
        <v>56</v>
      </c>
      <c r="M893" t="s">
        <v>12</v>
      </c>
      <c r="N893">
        <v>22115</v>
      </c>
      <c r="P893" s="7">
        <v>42374</v>
      </c>
      <c r="Q893" t="s">
        <v>102</v>
      </c>
      <c r="R893" s="13">
        <v>1.21</v>
      </c>
    </row>
    <row r="894" spans="11:18" x14ac:dyDescent="0.35">
      <c r="K894" t="s">
        <v>845</v>
      </c>
      <c r="L894" t="s">
        <v>56</v>
      </c>
      <c r="M894" t="s">
        <v>12</v>
      </c>
      <c r="N894">
        <v>22115</v>
      </c>
      <c r="P894" s="7">
        <v>42374</v>
      </c>
      <c r="Q894" t="s">
        <v>587</v>
      </c>
      <c r="R894" s="13">
        <v>-1.21</v>
      </c>
    </row>
    <row r="895" spans="11:18" x14ac:dyDescent="0.35">
      <c r="K895" t="s">
        <v>845</v>
      </c>
      <c r="L895" t="s">
        <v>56</v>
      </c>
      <c r="M895" t="s">
        <v>12</v>
      </c>
      <c r="N895">
        <v>52815</v>
      </c>
      <c r="P895" s="7">
        <v>42374</v>
      </c>
      <c r="Q895" t="s">
        <v>587</v>
      </c>
      <c r="R895" s="13">
        <v>0</v>
      </c>
    </row>
    <row r="896" spans="11:18" x14ac:dyDescent="0.35">
      <c r="K896" t="s">
        <v>845</v>
      </c>
      <c r="L896" t="s">
        <v>56</v>
      </c>
      <c r="M896" t="s">
        <v>12</v>
      </c>
      <c r="N896">
        <v>52815</v>
      </c>
      <c r="P896" s="7">
        <v>42374</v>
      </c>
      <c r="Q896" t="s">
        <v>102</v>
      </c>
      <c r="R896" s="13">
        <v>0</v>
      </c>
    </row>
    <row r="897" spans="11:18" x14ac:dyDescent="0.35">
      <c r="K897" t="s">
        <v>845</v>
      </c>
      <c r="L897" t="s">
        <v>56</v>
      </c>
      <c r="M897" t="s">
        <v>12</v>
      </c>
      <c r="N897">
        <v>112414</v>
      </c>
      <c r="P897" s="7">
        <v>42374</v>
      </c>
      <c r="Q897" t="s">
        <v>587</v>
      </c>
      <c r="R897" s="13">
        <v>0</v>
      </c>
    </row>
    <row r="898" spans="11:18" x14ac:dyDescent="0.35">
      <c r="K898" t="s">
        <v>845</v>
      </c>
      <c r="L898" t="s">
        <v>56</v>
      </c>
      <c r="M898" t="s">
        <v>12</v>
      </c>
      <c r="N898">
        <v>112414</v>
      </c>
      <c r="P898" s="7">
        <v>42374</v>
      </c>
      <c r="Q898" t="s">
        <v>102</v>
      </c>
      <c r="R898" s="13">
        <v>0</v>
      </c>
    </row>
    <row r="899" spans="11:18" x14ac:dyDescent="0.35">
      <c r="K899" t="s">
        <v>845</v>
      </c>
      <c r="L899" t="s">
        <v>64</v>
      </c>
      <c r="M899" t="s">
        <v>12</v>
      </c>
      <c r="N899">
        <v>22115</v>
      </c>
      <c r="P899" s="7">
        <v>42384</v>
      </c>
      <c r="Q899" t="s">
        <v>587</v>
      </c>
      <c r="R899" s="13">
        <v>0</v>
      </c>
    </row>
    <row r="900" spans="11:18" x14ac:dyDescent="0.35">
      <c r="K900" t="s">
        <v>845</v>
      </c>
      <c r="L900" t="s">
        <v>64</v>
      </c>
      <c r="M900" t="s">
        <v>12</v>
      </c>
      <c r="N900">
        <v>22115</v>
      </c>
      <c r="P900" s="7">
        <v>42384</v>
      </c>
      <c r="Q900" t="s">
        <v>102</v>
      </c>
      <c r="R900" s="13">
        <v>0</v>
      </c>
    </row>
    <row r="901" spans="11:18" x14ac:dyDescent="0.35">
      <c r="K901" t="s">
        <v>845</v>
      </c>
      <c r="L901" t="s">
        <v>64</v>
      </c>
      <c r="M901" t="s">
        <v>12</v>
      </c>
      <c r="N901">
        <v>52815</v>
      </c>
      <c r="P901" s="7">
        <v>42384</v>
      </c>
      <c r="Q901" t="s">
        <v>102</v>
      </c>
      <c r="R901" s="13">
        <v>2.4500000000000002</v>
      </c>
    </row>
    <row r="902" spans="11:18" x14ac:dyDescent="0.35">
      <c r="K902" t="s">
        <v>845</v>
      </c>
      <c r="L902" t="s">
        <v>64</v>
      </c>
      <c r="M902" t="s">
        <v>12</v>
      </c>
      <c r="N902">
        <v>52815</v>
      </c>
      <c r="P902" s="7">
        <v>42384</v>
      </c>
      <c r="Q902" t="s">
        <v>587</v>
      </c>
      <c r="R902" s="13">
        <v>-2.4500000000000002</v>
      </c>
    </row>
    <row r="903" spans="11:18" x14ac:dyDescent="0.35">
      <c r="K903" t="s">
        <v>845</v>
      </c>
      <c r="L903" t="s">
        <v>64</v>
      </c>
      <c r="M903" t="s">
        <v>12</v>
      </c>
      <c r="N903">
        <v>112414</v>
      </c>
      <c r="P903" s="7">
        <v>42384</v>
      </c>
      <c r="Q903" t="s">
        <v>587</v>
      </c>
      <c r="R903" s="13">
        <v>0</v>
      </c>
    </row>
    <row r="904" spans="11:18" x14ac:dyDescent="0.35">
      <c r="K904" t="s">
        <v>845</v>
      </c>
      <c r="L904" t="s">
        <v>64</v>
      </c>
      <c r="M904" t="s">
        <v>12</v>
      </c>
      <c r="N904">
        <v>112414</v>
      </c>
      <c r="P904" s="7">
        <v>42384</v>
      </c>
      <c r="Q904" t="s">
        <v>102</v>
      </c>
      <c r="R904" s="13">
        <v>0</v>
      </c>
    </row>
    <row r="905" spans="11:18" x14ac:dyDescent="0.35">
      <c r="K905" t="s">
        <v>845</v>
      </c>
      <c r="L905" t="s">
        <v>30</v>
      </c>
      <c r="M905" t="s">
        <v>12</v>
      </c>
      <c r="N905">
        <v>22115</v>
      </c>
      <c r="P905" s="7">
        <v>42389</v>
      </c>
      <c r="Q905" t="s">
        <v>587</v>
      </c>
      <c r="R905" s="13">
        <v>0</v>
      </c>
    </row>
    <row r="906" spans="11:18" x14ac:dyDescent="0.35">
      <c r="K906" t="s">
        <v>845</v>
      </c>
      <c r="L906" t="s">
        <v>30</v>
      </c>
      <c r="M906" t="s">
        <v>12</v>
      </c>
      <c r="N906">
        <v>22115</v>
      </c>
      <c r="P906" s="7">
        <v>42389</v>
      </c>
      <c r="Q906" t="s">
        <v>102</v>
      </c>
      <c r="R906" s="13">
        <v>0</v>
      </c>
    </row>
    <row r="907" spans="11:18" x14ac:dyDescent="0.35">
      <c r="K907" t="s">
        <v>845</v>
      </c>
      <c r="L907" t="s">
        <v>30</v>
      </c>
      <c r="M907" t="s">
        <v>12</v>
      </c>
      <c r="N907">
        <v>52815</v>
      </c>
      <c r="P907" s="7">
        <v>42389</v>
      </c>
      <c r="Q907" t="s">
        <v>102</v>
      </c>
      <c r="R907" s="13">
        <v>2.42</v>
      </c>
    </row>
    <row r="908" spans="11:18" x14ac:dyDescent="0.35">
      <c r="K908" t="s">
        <v>845</v>
      </c>
      <c r="L908" t="s">
        <v>30</v>
      </c>
      <c r="M908" t="s">
        <v>12</v>
      </c>
      <c r="N908">
        <v>52815</v>
      </c>
      <c r="P908" s="7">
        <v>42389</v>
      </c>
      <c r="Q908" t="s">
        <v>587</v>
      </c>
      <c r="R908" s="13">
        <v>-2.42</v>
      </c>
    </row>
    <row r="909" spans="11:18" x14ac:dyDescent="0.35">
      <c r="K909" t="s">
        <v>845</v>
      </c>
      <c r="L909" t="s">
        <v>30</v>
      </c>
      <c r="M909" t="s">
        <v>12</v>
      </c>
      <c r="N909">
        <v>112414</v>
      </c>
      <c r="P909" s="7">
        <v>42389</v>
      </c>
      <c r="Q909" t="s">
        <v>587</v>
      </c>
      <c r="R909" s="13">
        <v>0</v>
      </c>
    </row>
    <row r="910" spans="11:18" x14ac:dyDescent="0.35">
      <c r="K910" t="s">
        <v>845</v>
      </c>
      <c r="L910" t="s">
        <v>30</v>
      </c>
      <c r="M910" t="s">
        <v>12</v>
      </c>
      <c r="N910">
        <v>112414</v>
      </c>
      <c r="P910" s="7">
        <v>42389</v>
      </c>
      <c r="Q910" t="s">
        <v>102</v>
      </c>
      <c r="R910" s="13">
        <v>0</v>
      </c>
    </row>
    <row r="911" spans="11:18" x14ac:dyDescent="0.35">
      <c r="K911" t="s">
        <v>845</v>
      </c>
      <c r="L911" t="s">
        <v>35</v>
      </c>
      <c r="M911" t="s">
        <v>12</v>
      </c>
      <c r="N911">
        <v>22115</v>
      </c>
      <c r="P911" s="7">
        <v>42396</v>
      </c>
      <c r="Q911" t="s">
        <v>102</v>
      </c>
      <c r="R911" s="13">
        <v>1.26</v>
      </c>
    </row>
    <row r="912" spans="11:18" x14ac:dyDescent="0.35">
      <c r="K912" t="s">
        <v>845</v>
      </c>
      <c r="L912" t="s">
        <v>35</v>
      </c>
      <c r="M912" t="s">
        <v>12</v>
      </c>
      <c r="N912">
        <v>22115</v>
      </c>
      <c r="P912" s="7">
        <v>42396</v>
      </c>
      <c r="Q912" t="s">
        <v>587</v>
      </c>
      <c r="R912" s="13">
        <v>-1.26</v>
      </c>
    </row>
    <row r="913" spans="11:18" x14ac:dyDescent="0.35">
      <c r="K913" t="s">
        <v>845</v>
      </c>
      <c r="L913" t="s">
        <v>35</v>
      </c>
      <c r="M913" t="s">
        <v>12</v>
      </c>
      <c r="N913">
        <v>52815</v>
      </c>
      <c r="P913" s="7">
        <v>42396</v>
      </c>
      <c r="Q913" t="s">
        <v>102</v>
      </c>
      <c r="R913" s="13">
        <v>1.1599999999999999</v>
      </c>
    </row>
    <row r="914" spans="11:18" x14ac:dyDescent="0.35">
      <c r="K914" t="s">
        <v>845</v>
      </c>
      <c r="L914" t="s">
        <v>35</v>
      </c>
      <c r="M914" t="s">
        <v>12</v>
      </c>
      <c r="N914">
        <v>52815</v>
      </c>
      <c r="P914" s="7">
        <v>42396</v>
      </c>
      <c r="Q914" t="s">
        <v>587</v>
      </c>
      <c r="R914" s="13">
        <v>-1.1599999999999999</v>
      </c>
    </row>
    <row r="915" spans="11:18" x14ac:dyDescent="0.35">
      <c r="K915" t="s">
        <v>845</v>
      </c>
      <c r="L915" t="s">
        <v>35</v>
      </c>
      <c r="M915" t="s">
        <v>12</v>
      </c>
      <c r="N915">
        <v>112414</v>
      </c>
      <c r="P915" s="7">
        <v>42396</v>
      </c>
      <c r="Q915" t="s">
        <v>587</v>
      </c>
      <c r="R915" s="13">
        <v>0</v>
      </c>
    </row>
    <row r="916" spans="11:18" x14ac:dyDescent="0.35">
      <c r="K916" t="s">
        <v>845</v>
      </c>
      <c r="L916" t="s">
        <v>35</v>
      </c>
      <c r="M916" t="s">
        <v>12</v>
      </c>
      <c r="N916">
        <v>112414</v>
      </c>
      <c r="P916" s="7">
        <v>42396</v>
      </c>
      <c r="Q916" t="s">
        <v>102</v>
      </c>
      <c r="R916" s="13">
        <v>0</v>
      </c>
    </row>
    <row r="917" spans="11:18" x14ac:dyDescent="0.35">
      <c r="K917" t="s">
        <v>845</v>
      </c>
      <c r="L917" t="s">
        <v>42</v>
      </c>
      <c r="M917" t="s">
        <v>12</v>
      </c>
      <c r="N917">
        <v>22115</v>
      </c>
      <c r="P917" s="7">
        <v>42419</v>
      </c>
      <c r="Q917" t="s">
        <v>102</v>
      </c>
      <c r="R917" s="13">
        <v>3.98</v>
      </c>
    </row>
    <row r="918" spans="11:18" x14ac:dyDescent="0.35">
      <c r="K918" t="s">
        <v>845</v>
      </c>
      <c r="L918" t="s">
        <v>42</v>
      </c>
      <c r="M918" t="s">
        <v>12</v>
      </c>
      <c r="N918">
        <v>22115</v>
      </c>
      <c r="P918" s="7">
        <v>42419</v>
      </c>
      <c r="Q918" t="s">
        <v>587</v>
      </c>
      <c r="R918" s="13">
        <v>-3.98</v>
      </c>
    </row>
    <row r="919" spans="11:18" x14ac:dyDescent="0.35">
      <c r="K919" t="s">
        <v>845</v>
      </c>
      <c r="L919" t="s">
        <v>42</v>
      </c>
      <c r="M919" t="s">
        <v>12</v>
      </c>
      <c r="N919">
        <v>52815</v>
      </c>
      <c r="P919" s="7">
        <v>42419</v>
      </c>
      <c r="Q919" t="s">
        <v>587</v>
      </c>
      <c r="R919" s="13">
        <v>0</v>
      </c>
    </row>
    <row r="920" spans="11:18" x14ac:dyDescent="0.35">
      <c r="K920" t="s">
        <v>845</v>
      </c>
      <c r="L920" t="s">
        <v>42</v>
      </c>
      <c r="M920" t="s">
        <v>12</v>
      </c>
      <c r="N920">
        <v>52815</v>
      </c>
      <c r="P920" s="7">
        <v>42419</v>
      </c>
      <c r="Q920" t="s">
        <v>102</v>
      </c>
      <c r="R920" s="13">
        <v>0</v>
      </c>
    </row>
    <row r="921" spans="11:18" x14ac:dyDescent="0.35">
      <c r="K921" t="s">
        <v>845</v>
      </c>
      <c r="L921" t="s">
        <v>42</v>
      </c>
      <c r="M921" t="s">
        <v>12</v>
      </c>
      <c r="N921">
        <v>112414</v>
      </c>
      <c r="P921" s="7">
        <v>42419</v>
      </c>
      <c r="Q921" t="s">
        <v>587</v>
      </c>
      <c r="R921" s="13">
        <v>0</v>
      </c>
    </row>
    <row r="922" spans="11:18" x14ac:dyDescent="0.35">
      <c r="K922" t="s">
        <v>845</v>
      </c>
      <c r="L922" t="s">
        <v>42</v>
      </c>
      <c r="M922" t="s">
        <v>12</v>
      </c>
      <c r="N922">
        <v>112414</v>
      </c>
      <c r="P922" s="7">
        <v>42419</v>
      </c>
      <c r="Q922" t="s">
        <v>102</v>
      </c>
      <c r="R922" s="13">
        <v>0</v>
      </c>
    </row>
    <row r="923" spans="11:18" x14ac:dyDescent="0.35">
      <c r="K923" t="s">
        <v>842</v>
      </c>
      <c r="L923" t="s">
        <v>57</v>
      </c>
      <c r="M923" t="s">
        <v>12</v>
      </c>
      <c r="N923">
        <v>22115</v>
      </c>
      <c r="P923" s="7">
        <v>42422</v>
      </c>
      <c r="Q923" t="s">
        <v>102</v>
      </c>
      <c r="R923" s="13">
        <v>0.97</v>
      </c>
    </row>
    <row r="924" spans="11:18" x14ac:dyDescent="0.35">
      <c r="K924" t="s">
        <v>842</v>
      </c>
      <c r="L924" t="s">
        <v>57</v>
      </c>
      <c r="M924" t="s">
        <v>12</v>
      </c>
      <c r="N924">
        <v>22115</v>
      </c>
      <c r="P924" s="7">
        <v>42422</v>
      </c>
      <c r="Q924" t="s">
        <v>627</v>
      </c>
      <c r="R924" s="13">
        <v>-0.97</v>
      </c>
    </row>
    <row r="925" spans="11:18" x14ac:dyDescent="0.35">
      <c r="K925" t="s">
        <v>842</v>
      </c>
      <c r="L925" t="s">
        <v>57</v>
      </c>
      <c r="M925" t="s">
        <v>12</v>
      </c>
      <c r="N925">
        <v>52815</v>
      </c>
      <c r="P925" s="7">
        <v>42422</v>
      </c>
      <c r="Q925" t="s">
        <v>102</v>
      </c>
      <c r="R925" s="13">
        <v>1.2</v>
      </c>
    </row>
    <row r="926" spans="11:18" x14ac:dyDescent="0.35">
      <c r="K926" t="s">
        <v>842</v>
      </c>
      <c r="L926" t="s">
        <v>57</v>
      </c>
      <c r="M926" t="s">
        <v>12</v>
      </c>
      <c r="N926">
        <v>52815</v>
      </c>
      <c r="P926" s="7">
        <v>42422</v>
      </c>
      <c r="Q926" t="s">
        <v>627</v>
      </c>
      <c r="R926" s="13">
        <v>-1.2</v>
      </c>
    </row>
    <row r="927" spans="11:18" x14ac:dyDescent="0.35">
      <c r="K927" t="s">
        <v>842</v>
      </c>
      <c r="L927" t="s">
        <v>57</v>
      </c>
      <c r="M927" t="s">
        <v>12</v>
      </c>
      <c r="N927">
        <v>112414</v>
      </c>
      <c r="P927" s="7">
        <v>42422</v>
      </c>
      <c r="Q927" t="s">
        <v>627</v>
      </c>
      <c r="R927" s="13">
        <v>0</v>
      </c>
    </row>
    <row r="928" spans="11:18" x14ac:dyDescent="0.35">
      <c r="K928" t="s">
        <v>842</v>
      </c>
      <c r="L928" t="s">
        <v>57</v>
      </c>
      <c r="M928" t="s">
        <v>12</v>
      </c>
      <c r="N928">
        <v>112414</v>
      </c>
      <c r="P928" s="7">
        <v>42422</v>
      </c>
      <c r="Q928" t="s">
        <v>102</v>
      </c>
      <c r="R928" s="13">
        <v>0</v>
      </c>
    </row>
    <row r="929" spans="11:18" x14ac:dyDescent="0.35">
      <c r="K929" t="s">
        <v>849</v>
      </c>
      <c r="L929" t="s">
        <v>37</v>
      </c>
      <c r="M929" t="s">
        <v>12</v>
      </c>
      <c r="N929">
        <v>22115</v>
      </c>
      <c r="P929" s="7">
        <v>42423</v>
      </c>
      <c r="Q929" t="s">
        <v>102</v>
      </c>
      <c r="R929" s="13">
        <v>378.72</v>
      </c>
    </row>
    <row r="930" spans="11:18" x14ac:dyDescent="0.35">
      <c r="K930" t="s">
        <v>849</v>
      </c>
      <c r="L930" t="s">
        <v>37</v>
      </c>
      <c r="M930" t="s">
        <v>12</v>
      </c>
      <c r="N930">
        <v>22115</v>
      </c>
      <c r="P930" s="7">
        <v>42423</v>
      </c>
      <c r="Q930" t="s">
        <v>630</v>
      </c>
      <c r="R930" s="13">
        <v>0</v>
      </c>
    </row>
    <row r="931" spans="11:18" x14ac:dyDescent="0.35">
      <c r="K931" t="s">
        <v>849</v>
      </c>
      <c r="L931" t="s">
        <v>37</v>
      </c>
      <c r="M931" t="s">
        <v>12</v>
      </c>
      <c r="N931">
        <v>22115</v>
      </c>
      <c r="P931" s="7">
        <v>42423</v>
      </c>
      <c r="Q931" t="s">
        <v>631</v>
      </c>
      <c r="R931" s="13">
        <v>0</v>
      </c>
    </row>
    <row r="932" spans="11:18" x14ac:dyDescent="0.35">
      <c r="K932" t="s">
        <v>849</v>
      </c>
      <c r="L932" t="s">
        <v>37</v>
      </c>
      <c r="M932" t="s">
        <v>12</v>
      </c>
      <c r="N932">
        <v>22115</v>
      </c>
      <c r="P932" s="7">
        <v>42423</v>
      </c>
      <c r="Q932" t="s">
        <v>788</v>
      </c>
      <c r="R932" s="13">
        <v>-0.36</v>
      </c>
    </row>
    <row r="933" spans="11:18" x14ac:dyDescent="0.35">
      <c r="K933" t="s">
        <v>849</v>
      </c>
      <c r="L933" t="s">
        <v>37</v>
      </c>
      <c r="M933" t="s">
        <v>12</v>
      </c>
      <c r="N933">
        <v>22115</v>
      </c>
      <c r="P933" s="7">
        <v>42423</v>
      </c>
      <c r="Q933" t="s">
        <v>143</v>
      </c>
      <c r="R933" s="13">
        <v>-37.720000000000027</v>
      </c>
    </row>
    <row r="934" spans="11:18" x14ac:dyDescent="0.35">
      <c r="K934" t="s">
        <v>849</v>
      </c>
      <c r="L934" t="s">
        <v>37</v>
      </c>
      <c r="M934" t="s">
        <v>12</v>
      </c>
      <c r="N934">
        <v>22115</v>
      </c>
      <c r="P934" s="7">
        <v>42423</v>
      </c>
      <c r="Q934" t="s">
        <v>672</v>
      </c>
      <c r="R934" s="13">
        <v>-340.64</v>
      </c>
    </row>
    <row r="935" spans="11:18" x14ac:dyDescent="0.35">
      <c r="K935" t="s">
        <v>844</v>
      </c>
      <c r="L935" t="s">
        <v>63</v>
      </c>
      <c r="M935" t="s">
        <v>12</v>
      </c>
      <c r="N935">
        <v>52815</v>
      </c>
      <c r="P935" s="7">
        <v>42426</v>
      </c>
      <c r="Q935" t="s">
        <v>102</v>
      </c>
      <c r="R935" s="13">
        <v>2.3199999999999998</v>
      </c>
    </row>
    <row r="936" spans="11:18" x14ac:dyDescent="0.35">
      <c r="K936" t="s">
        <v>844</v>
      </c>
      <c r="L936" t="s">
        <v>63</v>
      </c>
      <c r="M936" t="s">
        <v>12</v>
      </c>
      <c r="N936">
        <v>52815</v>
      </c>
      <c r="P936" s="7">
        <v>42426</v>
      </c>
      <c r="Q936" t="s">
        <v>626</v>
      </c>
      <c r="R936" s="13">
        <v>-2.3199999999999998</v>
      </c>
    </row>
    <row r="937" spans="11:18" x14ac:dyDescent="0.35">
      <c r="K937" t="s">
        <v>845</v>
      </c>
      <c r="L937" t="s">
        <v>63</v>
      </c>
      <c r="M937" t="s">
        <v>12</v>
      </c>
      <c r="N937">
        <v>22115</v>
      </c>
      <c r="P937" s="7">
        <v>42426</v>
      </c>
      <c r="Q937" t="s">
        <v>587</v>
      </c>
      <c r="R937" s="13">
        <v>0</v>
      </c>
    </row>
    <row r="938" spans="11:18" x14ac:dyDescent="0.35">
      <c r="K938" t="s">
        <v>845</v>
      </c>
      <c r="L938" t="s">
        <v>63</v>
      </c>
      <c r="M938" t="s">
        <v>12</v>
      </c>
      <c r="N938">
        <v>22115</v>
      </c>
      <c r="P938" s="7">
        <v>42426</v>
      </c>
      <c r="Q938" t="s">
        <v>102</v>
      </c>
      <c r="R938" s="13">
        <v>0</v>
      </c>
    </row>
    <row r="939" spans="11:18" x14ac:dyDescent="0.35">
      <c r="K939" t="s">
        <v>845</v>
      </c>
      <c r="L939" t="s">
        <v>52</v>
      </c>
      <c r="M939" t="s">
        <v>12</v>
      </c>
      <c r="N939">
        <v>22115</v>
      </c>
      <c r="P939" s="7">
        <v>42426</v>
      </c>
      <c r="Q939" t="s">
        <v>102</v>
      </c>
      <c r="R939" s="13">
        <v>3.35</v>
      </c>
    </row>
    <row r="940" spans="11:18" x14ac:dyDescent="0.35">
      <c r="K940" t="s">
        <v>845</v>
      </c>
      <c r="L940" t="s">
        <v>52</v>
      </c>
      <c r="M940" t="s">
        <v>12</v>
      </c>
      <c r="N940">
        <v>22115</v>
      </c>
      <c r="P940" s="7">
        <v>42426</v>
      </c>
      <c r="Q940" t="s">
        <v>587</v>
      </c>
      <c r="R940" s="13">
        <v>-3.35</v>
      </c>
    </row>
    <row r="941" spans="11:18" x14ac:dyDescent="0.35">
      <c r="K941" t="s">
        <v>845</v>
      </c>
      <c r="L941" t="s">
        <v>63</v>
      </c>
      <c r="M941" t="s">
        <v>12</v>
      </c>
      <c r="N941">
        <v>52815</v>
      </c>
      <c r="P941" s="7">
        <v>42426</v>
      </c>
      <c r="Q941" t="s">
        <v>102</v>
      </c>
      <c r="R941" s="13">
        <v>3.21</v>
      </c>
    </row>
    <row r="942" spans="11:18" x14ac:dyDescent="0.35">
      <c r="K942" t="s">
        <v>845</v>
      </c>
      <c r="L942" t="s">
        <v>63</v>
      </c>
      <c r="M942" t="s">
        <v>12</v>
      </c>
      <c r="N942">
        <v>52815</v>
      </c>
      <c r="P942" s="7">
        <v>42426</v>
      </c>
      <c r="Q942" t="s">
        <v>587</v>
      </c>
      <c r="R942" s="13">
        <v>-3.21</v>
      </c>
    </row>
    <row r="943" spans="11:18" x14ac:dyDescent="0.35">
      <c r="K943" t="s">
        <v>845</v>
      </c>
      <c r="L943" t="s">
        <v>52</v>
      </c>
      <c r="M943" t="s">
        <v>12</v>
      </c>
      <c r="N943">
        <v>52815</v>
      </c>
      <c r="P943" s="7">
        <v>42426</v>
      </c>
      <c r="Q943" t="s">
        <v>587</v>
      </c>
      <c r="R943" s="13">
        <v>0</v>
      </c>
    </row>
    <row r="944" spans="11:18" x14ac:dyDescent="0.35">
      <c r="K944" t="s">
        <v>845</v>
      </c>
      <c r="L944" t="s">
        <v>52</v>
      </c>
      <c r="M944" t="s">
        <v>12</v>
      </c>
      <c r="N944">
        <v>52815</v>
      </c>
      <c r="P944" s="7">
        <v>42426</v>
      </c>
      <c r="Q944" t="s">
        <v>102</v>
      </c>
      <c r="R944" s="13">
        <v>0</v>
      </c>
    </row>
    <row r="945" spans="11:18" x14ac:dyDescent="0.35">
      <c r="K945" t="s">
        <v>845</v>
      </c>
      <c r="L945" t="s">
        <v>63</v>
      </c>
      <c r="M945" t="s">
        <v>12</v>
      </c>
      <c r="N945">
        <v>112414</v>
      </c>
      <c r="P945" s="7">
        <v>42426</v>
      </c>
      <c r="Q945" t="s">
        <v>587</v>
      </c>
      <c r="R945" s="13">
        <v>0</v>
      </c>
    </row>
    <row r="946" spans="11:18" x14ac:dyDescent="0.35">
      <c r="K946" t="s">
        <v>845</v>
      </c>
      <c r="L946" t="s">
        <v>63</v>
      </c>
      <c r="M946" t="s">
        <v>12</v>
      </c>
      <c r="N946">
        <v>112414</v>
      </c>
      <c r="P946" s="7">
        <v>42426</v>
      </c>
      <c r="Q946" t="s">
        <v>102</v>
      </c>
      <c r="R946" s="13">
        <v>0</v>
      </c>
    </row>
    <row r="947" spans="11:18" x14ac:dyDescent="0.35">
      <c r="K947" t="s">
        <v>845</v>
      </c>
      <c r="L947" t="s">
        <v>52</v>
      </c>
      <c r="M947" t="s">
        <v>12</v>
      </c>
      <c r="N947">
        <v>112414</v>
      </c>
      <c r="P947" s="7">
        <v>42426</v>
      </c>
      <c r="Q947" t="s">
        <v>587</v>
      </c>
      <c r="R947" s="13">
        <v>0</v>
      </c>
    </row>
    <row r="948" spans="11:18" x14ac:dyDescent="0.35">
      <c r="K948" t="s">
        <v>845</v>
      </c>
      <c r="L948" t="s">
        <v>52</v>
      </c>
      <c r="M948" t="s">
        <v>12</v>
      </c>
      <c r="N948">
        <v>112414</v>
      </c>
      <c r="P948" s="7">
        <v>42426</v>
      </c>
      <c r="Q948" t="s">
        <v>102</v>
      </c>
      <c r="R948" s="13">
        <v>0</v>
      </c>
    </row>
    <row r="949" spans="11:18" x14ac:dyDescent="0.35">
      <c r="K949" t="s">
        <v>317</v>
      </c>
      <c r="M949" t="s">
        <v>12</v>
      </c>
      <c r="P949" s="7">
        <v>42430</v>
      </c>
      <c r="Q949" t="s">
        <v>101</v>
      </c>
      <c r="R949" s="13">
        <v>547.69000000000005</v>
      </c>
    </row>
    <row r="950" spans="11:18" x14ac:dyDescent="0.35">
      <c r="K950" t="s">
        <v>317</v>
      </c>
      <c r="M950" t="s">
        <v>12</v>
      </c>
      <c r="P950" s="7">
        <v>42430</v>
      </c>
      <c r="Q950" t="s">
        <v>102</v>
      </c>
      <c r="R950" s="13">
        <v>-547.69000000000005</v>
      </c>
    </row>
    <row r="951" spans="11:18" x14ac:dyDescent="0.35">
      <c r="K951" t="s">
        <v>845</v>
      </c>
      <c r="L951" t="s">
        <v>32</v>
      </c>
      <c r="M951" t="s">
        <v>12</v>
      </c>
      <c r="N951">
        <v>22115</v>
      </c>
      <c r="P951" s="7">
        <v>42436</v>
      </c>
      <c r="Q951" t="s">
        <v>587</v>
      </c>
      <c r="R951" s="13">
        <v>0</v>
      </c>
    </row>
    <row r="952" spans="11:18" x14ac:dyDescent="0.35">
      <c r="K952" t="s">
        <v>845</v>
      </c>
      <c r="L952" t="s">
        <v>32</v>
      </c>
      <c r="M952" t="s">
        <v>12</v>
      </c>
      <c r="N952">
        <v>22115</v>
      </c>
      <c r="P952" s="7">
        <v>42436</v>
      </c>
      <c r="Q952" t="s">
        <v>102</v>
      </c>
      <c r="R952" s="13">
        <v>0</v>
      </c>
    </row>
    <row r="953" spans="11:18" x14ac:dyDescent="0.35">
      <c r="K953" t="s">
        <v>845</v>
      </c>
      <c r="L953" t="s">
        <v>32</v>
      </c>
      <c r="M953" t="s">
        <v>12</v>
      </c>
      <c r="N953">
        <v>52815</v>
      </c>
      <c r="P953" s="7">
        <v>42436</v>
      </c>
      <c r="Q953" t="s">
        <v>102</v>
      </c>
      <c r="R953" s="13">
        <v>1.57</v>
      </c>
    </row>
    <row r="954" spans="11:18" x14ac:dyDescent="0.35">
      <c r="K954" t="s">
        <v>845</v>
      </c>
      <c r="L954" t="s">
        <v>32</v>
      </c>
      <c r="M954" t="s">
        <v>12</v>
      </c>
      <c r="N954">
        <v>52815</v>
      </c>
      <c r="P954" s="7">
        <v>42436</v>
      </c>
      <c r="Q954" t="s">
        <v>587</v>
      </c>
      <c r="R954" s="13">
        <v>-1.57</v>
      </c>
    </row>
    <row r="955" spans="11:18" x14ac:dyDescent="0.35">
      <c r="K955" t="s">
        <v>845</v>
      </c>
      <c r="L955" t="s">
        <v>32</v>
      </c>
      <c r="M955" t="s">
        <v>12</v>
      </c>
      <c r="N955">
        <v>112414</v>
      </c>
      <c r="P955" s="7">
        <v>42436</v>
      </c>
      <c r="Q955" t="s">
        <v>587</v>
      </c>
      <c r="R955" s="13">
        <v>0</v>
      </c>
    </row>
    <row r="956" spans="11:18" x14ac:dyDescent="0.35">
      <c r="K956" t="s">
        <v>845</v>
      </c>
      <c r="L956" t="s">
        <v>32</v>
      </c>
      <c r="M956" t="s">
        <v>12</v>
      </c>
      <c r="N956">
        <v>112414</v>
      </c>
      <c r="P956" s="7">
        <v>42436</v>
      </c>
      <c r="Q956" t="s">
        <v>102</v>
      </c>
      <c r="R956" s="13">
        <v>0</v>
      </c>
    </row>
    <row r="957" spans="11:18" x14ac:dyDescent="0.35">
      <c r="K957" t="s">
        <v>862</v>
      </c>
      <c r="M957" t="s">
        <v>12</v>
      </c>
      <c r="P957" s="7">
        <v>42437</v>
      </c>
      <c r="Q957" t="s">
        <v>101</v>
      </c>
      <c r="R957" s="13">
        <v>386.1</v>
      </c>
    </row>
    <row r="958" spans="11:18" x14ac:dyDescent="0.35">
      <c r="K958" t="s">
        <v>862</v>
      </c>
      <c r="M958" t="s">
        <v>12</v>
      </c>
      <c r="P958" s="7">
        <v>42437</v>
      </c>
      <c r="Q958" t="s">
        <v>102</v>
      </c>
      <c r="R958" s="13">
        <v>-386.1</v>
      </c>
    </row>
    <row r="959" spans="11:18" x14ac:dyDescent="0.35">
      <c r="K959" t="s">
        <v>849</v>
      </c>
      <c r="L959" t="s">
        <v>42</v>
      </c>
      <c r="M959" t="s">
        <v>12</v>
      </c>
      <c r="N959">
        <v>22115</v>
      </c>
      <c r="P959" s="7">
        <v>42437</v>
      </c>
      <c r="Q959" t="s">
        <v>102</v>
      </c>
      <c r="R959" s="13">
        <v>386.1</v>
      </c>
    </row>
    <row r="960" spans="11:18" x14ac:dyDescent="0.35">
      <c r="K960" t="s">
        <v>849</v>
      </c>
      <c r="L960" t="s">
        <v>42</v>
      </c>
      <c r="M960" t="s">
        <v>12</v>
      </c>
      <c r="N960">
        <v>22115</v>
      </c>
      <c r="P960" s="7">
        <v>42437</v>
      </c>
      <c r="Q960" t="s">
        <v>630</v>
      </c>
      <c r="R960" s="13">
        <v>0</v>
      </c>
    </row>
    <row r="961" spans="11:18" x14ac:dyDescent="0.35">
      <c r="K961" t="s">
        <v>849</v>
      </c>
      <c r="L961" t="s">
        <v>42</v>
      </c>
      <c r="M961" t="s">
        <v>12</v>
      </c>
      <c r="N961">
        <v>22115</v>
      </c>
      <c r="P961" s="7">
        <v>42437</v>
      </c>
      <c r="Q961" t="s">
        <v>631</v>
      </c>
      <c r="R961" s="13">
        <v>0</v>
      </c>
    </row>
    <row r="962" spans="11:18" x14ac:dyDescent="0.35">
      <c r="K962" t="s">
        <v>849</v>
      </c>
      <c r="L962" t="s">
        <v>42</v>
      </c>
      <c r="M962" t="s">
        <v>12</v>
      </c>
      <c r="N962">
        <v>22115</v>
      </c>
      <c r="P962" s="7">
        <v>42437</v>
      </c>
      <c r="Q962" t="s">
        <v>796</v>
      </c>
      <c r="R962" s="13">
        <v>-0.36</v>
      </c>
    </row>
    <row r="963" spans="11:18" x14ac:dyDescent="0.35">
      <c r="K963" t="s">
        <v>849</v>
      </c>
      <c r="L963" t="s">
        <v>42</v>
      </c>
      <c r="M963" t="s">
        <v>12</v>
      </c>
      <c r="N963">
        <v>22115</v>
      </c>
      <c r="P963" s="7">
        <v>42437</v>
      </c>
      <c r="Q963" t="s">
        <v>206</v>
      </c>
      <c r="R963" s="13">
        <v>-47.6</v>
      </c>
    </row>
    <row r="964" spans="11:18" x14ac:dyDescent="0.35">
      <c r="K964" t="s">
        <v>849</v>
      </c>
      <c r="L964" t="s">
        <v>42</v>
      </c>
      <c r="M964" t="s">
        <v>12</v>
      </c>
      <c r="N964">
        <v>22115</v>
      </c>
      <c r="O964">
        <v>-22.13</v>
      </c>
      <c r="P964" s="7">
        <v>42437</v>
      </c>
      <c r="Q964" t="s">
        <v>680</v>
      </c>
      <c r="R964" s="13">
        <v>-338.14</v>
      </c>
    </row>
    <row r="965" spans="11:18" x14ac:dyDescent="0.35">
      <c r="K965" t="s">
        <v>845</v>
      </c>
      <c r="L965" t="s">
        <v>36</v>
      </c>
      <c r="M965" t="s">
        <v>12</v>
      </c>
      <c r="N965">
        <v>22115</v>
      </c>
      <c r="P965" s="7">
        <v>42440</v>
      </c>
      <c r="Q965" t="s">
        <v>102</v>
      </c>
      <c r="R965" s="13">
        <v>2.94</v>
      </c>
    </row>
    <row r="966" spans="11:18" x14ac:dyDescent="0.35">
      <c r="K966" t="s">
        <v>845</v>
      </c>
      <c r="L966" t="s">
        <v>36</v>
      </c>
      <c r="M966" t="s">
        <v>12</v>
      </c>
      <c r="N966">
        <v>22115</v>
      </c>
      <c r="P966" s="7">
        <v>42440</v>
      </c>
      <c r="Q966" t="s">
        <v>587</v>
      </c>
      <c r="R966" s="13">
        <v>-2.94</v>
      </c>
    </row>
    <row r="967" spans="11:18" x14ac:dyDescent="0.35">
      <c r="K967" t="s">
        <v>845</v>
      </c>
      <c r="L967" t="s">
        <v>41</v>
      </c>
      <c r="M967" t="s">
        <v>12</v>
      </c>
      <c r="N967">
        <v>22115</v>
      </c>
      <c r="P967" s="7">
        <v>42440</v>
      </c>
      <c r="Q967" t="s">
        <v>102</v>
      </c>
      <c r="R967" s="13">
        <v>2.48</v>
      </c>
    </row>
    <row r="968" spans="11:18" x14ac:dyDescent="0.35">
      <c r="K968" t="s">
        <v>845</v>
      </c>
      <c r="L968" t="s">
        <v>41</v>
      </c>
      <c r="M968" t="s">
        <v>12</v>
      </c>
      <c r="N968">
        <v>22115</v>
      </c>
      <c r="P968" s="7">
        <v>42440</v>
      </c>
      <c r="Q968" t="s">
        <v>587</v>
      </c>
      <c r="R968" s="13">
        <v>-2.48</v>
      </c>
    </row>
    <row r="969" spans="11:18" x14ac:dyDescent="0.35">
      <c r="K969" t="s">
        <v>845</v>
      </c>
      <c r="L969" t="s">
        <v>36</v>
      </c>
      <c r="M969" t="s">
        <v>12</v>
      </c>
      <c r="N969">
        <v>52815</v>
      </c>
      <c r="P969" s="7">
        <v>42440</v>
      </c>
      <c r="Q969" t="s">
        <v>102</v>
      </c>
      <c r="R969" s="13">
        <v>2.8800000000000003</v>
      </c>
    </row>
    <row r="970" spans="11:18" x14ac:dyDescent="0.35">
      <c r="K970" t="s">
        <v>845</v>
      </c>
      <c r="L970" t="s">
        <v>36</v>
      </c>
      <c r="M970" t="s">
        <v>12</v>
      </c>
      <c r="N970">
        <v>52815</v>
      </c>
      <c r="P970" s="7">
        <v>42440</v>
      </c>
      <c r="Q970" t="s">
        <v>587</v>
      </c>
      <c r="R970" s="13">
        <v>-2.8800000000000003</v>
      </c>
    </row>
    <row r="971" spans="11:18" x14ac:dyDescent="0.35">
      <c r="K971" t="s">
        <v>845</v>
      </c>
      <c r="L971" t="s">
        <v>41</v>
      </c>
      <c r="M971" t="s">
        <v>12</v>
      </c>
      <c r="N971">
        <v>52815</v>
      </c>
      <c r="P971" s="7">
        <v>42440</v>
      </c>
      <c r="Q971" t="s">
        <v>102</v>
      </c>
      <c r="R971" s="13">
        <v>2.4700000000000002</v>
      </c>
    </row>
    <row r="972" spans="11:18" x14ac:dyDescent="0.35">
      <c r="K972" t="s">
        <v>845</v>
      </c>
      <c r="L972" t="s">
        <v>41</v>
      </c>
      <c r="M972" t="s">
        <v>12</v>
      </c>
      <c r="N972">
        <v>52815</v>
      </c>
      <c r="P972" s="7">
        <v>42440</v>
      </c>
      <c r="Q972" t="s">
        <v>587</v>
      </c>
      <c r="R972" s="13">
        <v>-2.4700000000000002</v>
      </c>
    </row>
    <row r="973" spans="11:18" x14ac:dyDescent="0.35">
      <c r="K973" t="s">
        <v>845</v>
      </c>
      <c r="L973" t="s">
        <v>36</v>
      </c>
      <c r="M973" t="s">
        <v>12</v>
      </c>
      <c r="N973">
        <v>112414</v>
      </c>
      <c r="P973" s="7">
        <v>42440</v>
      </c>
      <c r="Q973" t="s">
        <v>587</v>
      </c>
      <c r="R973" s="13">
        <v>0</v>
      </c>
    </row>
    <row r="974" spans="11:18" x14ac:dyDescent="0.35">
      <c r="K974" t="s">
        <v>845</v>
      </c>
      <c r="L974" t="s">
        <v>36</v>
      </c>
      <c r="M974" t="s">
        <v>12</v>
      </c>
      <c r="N974">
        <v>112414</v>
      </c>
      <c r="P974" s="7">
        <v>42440</v>
      </c>
      <c r="Q974" t="s">
        <v>102</v>
      </c>
      <c r="R974" s="13">
        <v>0</v>
      </c>
    </row>
    <row r="975" spans="11:18" x14ac:dyDescent="0.35">
      <c r="K975" t="s">
        <v>845</v>
      </c>
      <c r="L975" t="s">
        <v>41</v>
      </c>
      <c r="M975" t="s">
        <v>12</v>
      </c>
      <c r="N975">
        <v>112414</v>
      </c>
      <c r="P975" s="7">
        <v>42440</v>
      </c>
      <c r="Q975" t="s">
        <v>587</v>
      </c>
      <c r="R975" s="13">
        <v>0</v>
      </c>
    </row>
    <row r="976" spans="11:18" x14ac:dyDescent="0.35">
      <c r="K976" t="s">
        <v>845</v>
      </c>
      <c r="L976" t="s">
        <v>41</v>
      </c>
      <c r="M976" t="s">
        <v>12</v>
      </c>
      <c r="N976">
        <v>112414</v>
      </c>
      <c r="P976" s="7">
        <v>42440</v>
      </c>
      <c r="Q976" t="s">
        <v>102</v>
      </c>
      <c r="R976" s="13">
        <v>0</v>
      </c>
    </row>
    <row r="977" spans="11:18" x14ac:dyDescent="0.35">
      <c r="K977" t="s">
        <v>849</v>
      </c>
      <c r="L977" t="s">
        <v>25</v>
      </c>
      <c r="M977" t="s">
        <v>12</v>
      </c>
      <c r="N977">
        <v>22115</v>
      </c>
      <c r="P977" s="7">
        <v>42443</v>
      </c>
      <c r="Q977" t="s">
        <v>102</v>
      </c>
      <c r="R977" s="13">
        <v>341.77</v>
      </c>
    </row>
    <row r="978" spans="11:18" x14ac:dyDescent="0.35">
      <c r="K978" t="s">
        <v>849</v>
      </c>
      <c r="L978" t="s">
        <v>25</v>
      </c>
      <c r="M978" t="s">
        <v>12</v>
      </c>
      <c r="N978">
        <v>22115</v>
      </c>
      <c r="P978" s="7">
        <v>42443</v>
      </c>
      <c r="Q978" t="s">
        <v>630</v>
      </c>
      <c r="R978" s="13">
        <v>0.55000000000000004</v>
      </c>
    </row>
    <row r="979" spans="11:18" x14ac:dyDescent="0.35">
      <c r="K979" t="s">
        <v>849</v>
      </c>
      <c r="L979" t="s">
        <v>25</v>
      </c>
      <c r="M979" t="s">
        <v>12</v>
      </c>
      <c r="N979">
        <v>22115</v>
      </c>
      <c r="P979" s="7">
        <v>42443</v>
      </c>
      <c r="Q979" t="s">
        <v>631</v>
      </c>
      <c r="R979" s="13">
        <v>0.01</v>
      </c>
    </row>
    <row r="980" spans="11:18" x14ac:dyDescent="0.35">
      <c r="K980" t="s">
        <v>849</v>
      </c>
      <c r="L980" t="s">
        <v>25</v>
      </c>
      <c r="M980" t="s">
        <v>12</v>
      </c>
      <c r="N980">
        <v>22115</v>
      </c>
      <c r="P980" s="7">
        <v>42443</v>
      </c>
      <c r="Q980" t="s">
        <v>779</v>
      </c>
      <c r="R980" s="13">
        <v>-0.35</v>
      </c>
    </row>
    <row r="981" spans="11:18" x14ac:dyDescent="0.35">
      <c r="K981" t="s">
        <v>849</v>
      </c>
      <c r="L981" t="s">
        <v>25</v>
      </c>
      <c r="M981" t="s">
        <v>12</v>
      </c>
      <c r="N981">
        <v>22115</v>
      </c>
      <c r="P981" s="7">
        <v>42443</v>
      </c>
      <c r="Q981" t="s">
        <v>143</v>
      </c>
      <c r="R981" s="13">
        <v>-0.42999999999994998</v>
      </c>
    </row>
    <row r="982" spans="11:18" x14ac:dyDescent="0.35">
      <c r="K982" t="s">
        <v>849</v>
      </c>
      <c r="L982" t="s">
        <v>25</v>
      </c>
      <c r="M982" t="s">
        <v>12</v>
      </c>
      <c r="N982">
        <v>22115</v>
      </c>
      <c r="P982" s="7">
        <v>42443</v>
      </c>
      <c r="Q982" t="s">
        <v>663</v>
      </c>
      <c r="R982" s="13">
        <v>-341.55</v>
      </c>
    </row>
    <row r="983" spans="11:18" x14ac:dyDescent="0.35">
      <c r="K983" t="s">
        <v>849</v>
      </c>
      <c r="L983" t="s">
        <v>23</v>
      </c>
      <c r="M983" t="s">
        <v>12</v>
      </c>
      <c r="N983">
        <v>22115</v>
      </c>
      <c r="P983" s="7">
        <v>42443</v>
      </c>
      <c r="Q983" t="s">
        <v>102</v>
      </c>
      <c r="R983" s="13">
        <v>289.25</v>
      </c>
    </row>
    <row r="984" spans="11:18" x14ac:dyDescent="0.35">
      <c r="K984" t="s">
        <v>849</v>
      </c>
      <c r="L984" t="s">
        <v>23</v>
      </c>
      <c r="M984" t="s">
        <v>12</v>
      </c>
      <c r="N984">
        <v>22115</v>
      </c>
      <c r="P984" s="7">
        <v>42443</v>
      </c>
      <c r="Q984" t="s">
        <v>150</v>
      </c>
      <c r="R984" s="13">
        <v>50.610000000000014</v>
      </c>
    </row>
    <row r="985" spans="11:18" x14ac:dyDescent="0.35">
      <c r="K985" t="s">
        <v>849</v>
      </c>
      <c r="L985" t="s">
        <v>23</v>
      </c>
      <c r="M985" t="s">
        <v>12</v>
      </c>
      <c r="N985">
        <v>22115</v>
      </c>
      <c r="P985" s="7">
        <v>42443</v>
      </c>
      <c r="Q985" t="s">
        <v>630</v>
      </c>
      <c r="R985" s="13">
        <v>0.48</v>
      </c>
    </row>
    <row r="986" spans="11:18" x14ac:dyDescent="0.35">
      <c r="K986" t="s">
        <v>849</v>
      </c>
      <c r="L986" t="s">
        <v>23</v>
      </c>
      <c r="M986" t="s">
        <v>12</v>
      </c>
      <c r="N986">
        <v>22115</v>
      </c>
      <c r="P986" s="7">
        <v>42443</v>
      </c>
      <c r="Q986" t="s">
        <v>631</v>
      </c>
      <c r="R986" s="13">
        <v>0.01</v>
      </c>
    </row>
    <row r="987" spans="11:18" x14ac:dyDescent="0.35">
      <c r="K987" t="s">
        <v>849</v>
      </c>
      <c r="L987" t="s">
        <v>23</v>
      </c>
      <c r="M987" t="s">
        <v>12</v>
      </c>
      <c r="N987">
        <v>22115</v>
      </c>
      <c r="P987" s="7">
        <v>42443</v>
      </c>
      <c r="Q987" t="s">
        <v>835</v>
      </c>
      <c r="R987" s="13">
        <v>-0.35</v>
      </c>
    </row>
    <row r="988" spans="11:18" x14ac:dyDescent="0.35">
      <c r="K988" t="s">
        <v>849</v>
      </c>
      <c r="L988" t="s">
        <v>23</v>
      </c>
      <c r="M988" t="s">
        <v>12</v>
      </c>
      <c r="N988">
        <v>22115</v>
      </c>
      <c r="P988" s="7">
        <v>42443</v>
      </c>
      <c r="Q988" t="s">
        <v>719</v>
      </c>
      <c r="R988" s="13">
        <v>-340</v>
      </c>
    </row>
    <row r="989" spans="11:18" x14ac:dyDescent="0.35">
      <c r="K989" t="s">
        <v>849</v>
      </c>
      <c r="L989" t="s">
        <v>53</v>
      </c>
      <c r="M989" t="s">
        <v>12</v>
      </c>
      <c r="N989">
        <v>22115</v>
      </c>
      <c r="P989" s="7">
        <v>42443</v>
      </c>
      <c r="Q989" t="s">
        <v>150</v>
      </c>
      <c r="R989" s="13">
        <v>179.9</v>
      </c>
    </row>
    <row r="990" spans="11:18" x14ac:dyDescent="0.35">
      <c r="K990" t="s">
        <v>849</v>
      </c>
      <c r="L990" t="s">
        <v>53</v>
      </c>
      <c r="M990" t="s">
        <v>12</v>
      </c>
      <c r="N990">
        <v>22115</v>
      </c>
      <c r="P990" s="7">
        <v>42443</v>
      </c>
      <c r="Q990" t="s">
        <v>102</v>
      </c>
      <c r="R990" s="13">
        <v>158.84</v>
      </c>
    </row>
    <row r="991" spans="11:18" x14ac:dyDescent="0.35">
      <c r="K991" t="s">
        <v>849</v>
      </c>
      <c r="L991" t="s">
        <v>53</v>
      </c>
      <c r="M991" t="s">
        <v>12</v>
      </c>
      <c r="N991">
        <v>22115</v>
      </c>
      <c r="P991" s="7">
        <v>42443</v>
      </c>
      <c r="Q991" t="s">
        <v>630</v>
      </c>
      <c r="R991" s="13">
        <v>0.25</v>
      </c>
    </row>
    <row r="992" spans="11:18" x14ac:dyDescent="0.35">
      <c r="K992" t="s">
        <v>849</v>
      </c>
      <c r="L992" t="s">
        <v>53</v>
      </c>
      <c r="M992" t="s">
        <v>12</v>
      </c>
      <c r="N992">
        <v>22115</v>
      </c>
      <c r="P992" s="7">
        <v>42443</v>
      </c>
      <c r="Q992" t="s">
        <v>631</v>
      </c>
      <c r="R992" s="13">
        <v>0.01</v>
      </c>
    </row>
    <row r="993" spans="11:18" x14ac:dyDescent="0.35">
      <c r="K993" t="s">
        <v>849</v>
      </c>
      <c r="L993" t="s">
        <v>53</v>
      </c>
      <c r="M993" t="s">
        <v>12</v>
      </c>
      <c r="N993">
        <v>22115</v>
      </c>
      <c r="P993" s="7">
        <v>42443</v>
      </c>
      <c r="Q993" t="s">
        <v>780</v>
      </c>
      <c r="R993" s="13">
        <v>-0.36</v>
      </c>
    </row>
    <row r="994" spans="11:18" x14ac:dyDescent="0.35">
      <c r="K994" t="s">
        <v>849</v>
      </c>
      <c r="L994" t="s">
        <v>53</v>
      </c>
      <c r="M994" t="s">
        <v>12</v>
      </c>
      <c r="N994">
        <v>22115</v>
      </c>
      <c r="P994" s="7">
        <v>42443</v>
      </c>
      <c r="Q994" t="s">
        <v>664</v>
      </c>
      <c r="R994" s="13">
        <v>-338.64</v>
      </c>
    </row>
    <row r="995" spans="11:18" x14ac:dyDescent="0.35">
      <c r="K995" t="s">
        <v>849</v>
      </c>
      <c r="L995" t="s">
        <v>28</v>
      </c>
      <c r="M995" t="s">
        <v>12</v>
      </c>
      <c r="N995">
        <v>22115</v>
      </c>
      <c r="P995" s="7">
        <v>42443</v>
      </c>
      <c r="Q995" t="s">
        <v>150</v>
      </c>
      <c r="R995" s="13">
        <v>199.52000000000004</v>
      </c>
    </row>
    <row r="996" spans="11:18" x14ac:dyDescent="0.35">
      <c r="K996" t="s">
        <v>849</v>
      </c>
      <c r="L996" t="s">
        <v>28</v>
      </c>
      <c r="M996" t="s">
        <v>12</v>
      </c>
      <c r="N996">
        <v>22115</v>
      </c>
      <c r="P996" s="7">
        <v>42443</v>
      </c>
      <c r="Q996" t="s">
        <v>102</v>
      </c>
      <c r="R996" s="13">
        <v>139.38999999999999</v>
      </c>
    </row>
    <row r="997" spans="11:18" x14ac:dyDescent="0.35">
      <c r="K997" t="s">
        <v>849</v>
      </c>
      <c r="L997" t="s">
        <v>28</v>
      </c>
      <c r="M997" t="s">
        <v>12</v>
      </c>
      <c r="N997">
        <v>22115</v>
      </c>
      <c r="P997" s="7">
        <v>42443</v>
      </c>
      <c r="Q997" t="s">
        <v>630</v>
      </c>
      <c r="R997" s="13">
        <v>0.23</v>
      </c>
    </row>
    <row r="998" spans="11:18" x14ac:dyDescent="0.35">
      <c r="K998" t="s">
        <v>849</v>
      </c>
      <c r="L998" t="s">
        <v>28</v>
      </c>
      <c r="M998" t="s">
        <v>12</v>
      </c>
      <c r="N998">
        <v>22115</v>
      </c>
      <c r="P998" s="7">
        <v>42443</v>
      </c>
      <c r="Q998" t="s">
        <v>631</v>
      </c>
      <c r="R998" s="13">
        <v>0.01</v>
      </c>
    </row>
    <row r="999" spans="11:18" x14ac:dyDescent="0.35">
      <c r="K999" t="s">
        <v>849</v>
      </c>
      <c r="L999" t="s">
        <v>28</v>
      </c>
      <c r="M999" t="s">
        <v>12</v>
      </c>
      <c r="N999">
        <v>22115</v>
      </c>
      <c r="P999" s="7">
        <v>42443</v>
      </c>
      <c r="Q999" t="s">
        <v>781</v>
      </c>
      <c r="R999" s="13">
        <v>-0.35</v>
      </c>
    </row>
    <row r="1000" spans="11:18" x14ac:dyDescent="0.35">
      <c r="K1000" t="s">
        <v>849</v>
      </c>
      <c r="L1000" t="s">
        <v>28</v>
      </c>
      <c r="M1000" t="s">
        <v>12</v>
      </c>
      <c r="N1000">
        <v>22115</v>
      </c>
      <c r="P1000" s="7">
        <v>42443</v>
      </c>
      <c r="Q1000" t="s">
        <v>665</v>
      </c>
      <c r="R1000" s="13">
        <v>-338.8</v>
      </c>
    </row>
    <row r="1001" spans="11:18" x14ac:dyDescent="0.35">
      <c r="K1001" t="s">
        <v>849</v>
      </c>
      <c r="L1001" t="s">
        <v>54</v>
      </c>
      <c r="M1001" t="s">
        <v>12</v>
      </c>
      <c r="N1001">
        <v>22115</v>
      </c>
      <c r="P1001" s="7">
        <v>42443</v>
      </c>
      <c r="Q1001" t="s">
        <v>102</v>
      </c>
      <c r="R1001" s="13">
        <v>277.49</v>
      </c>
    </row>
    <row r="1002" spans="11:18" x14ac:dyDescent="0.35">
      <c r="K1002" t="s">
        <v>849</v>
      </c>
      <c r="L1002" t="s">
        <v>54</v>
      </c>
      <c r="M1002" t="s">
        <v>12</v>
      </c>
      <c r="N1002">
        <v>22115</v>
      </c>
      <c r="P1002" s="7">
        <v>42443</v>
      </c>
      <c r="Q1002" t="s">
        <v>150</v>
      </c>
      <c r="R1002" s="13">
        <v>66.06</v>
      </c>
    </row>
    <row r="1003" spans="11:18" x14ac:dyDescent="0.35">
      <c r="K1003" t="s">
        <v>849</v>
      </c>
      <c r="L1003" t="s">
        <v>54</v>
      </c>
      <c r="M1003" t="s">
        <v>12</v>
      </c>
      <c r="N1003">
        <v>22115</v>
      </c>
      <c r="P1003" s="7">
        <v>42443</v>
      </c>
      <c r="Q1003" t="s">
        <v>630</v>
      </c>
      <c r="R1003" s="13">
        <v>0.45</v>
      </c>
    </row>
    <row r="1004" spans="11:18" x14ac:dyDescent="0.35">
      <c r="K1004" t="s">
        <v>849</v>
      </c>
      <c r="L1004" t="s">
        <v>54</v>
      </c>
      <c r="M1004" t="s">
        <v>12</v>
      </c>
      <c r="N1004">
        <v>22115</v>
      </c>
      <c r="P1004" s="7">
        <v>42443</v>
      </c>
      <c r="Q1004" t="s">
        <v>631</v>
      </c>
      <c r="R1004" s="13">
        <v>0.01</v>
      </c>
    </row>
    <row r="1005" spans="11:18" x14ac:dyDescent="0.35">
      <c r="K1005" t="s">
        <v>849</v>
      </c>
      <c r="L1005" t="s">
        <v>54</v>
      </c>
      <c r="M1005" t="s">
        <v>12</v>
      </c>
      <c r="N1005">
        <v>22115</v>
      </c>
      <c r="P1005" s="7">
        <v>42443</v>
      </c>
      <c r="Q1005" t="s">
        <v>782</v>
      </c>
      <c r="R1005" s="13">
        <v>-0.36</v>
      </c>
    </row>
    <row r="1006" spans="11:18" x14ac:dyDescent="0.35">
      <c r="K1006" t="s">
        <v>849</v>
      </c>
      <c r="L1006" t="s">
        <v>54</v>
      </c>
      <c r="M1006" t="s">
        <v>12</v>
      </c>
      <c r="N1006">
        <v>22115</v>
      </c>
      <c r="P1006" s="7">
        <v>42443</v>
      </c>
      <c r="Q1006" t="s">
        <v>666</v>
      </c>
      <c r="R1006" s="13">
        <v>-343.65</v>
      </c>
    </row>
    <row r="1007" spans="11:18" x14ac:dyDescent="0.35">
      <c r="K1007" t="s">
        <v>849</v>
      </c>
      <c r="L1007" t="s">
        <v>55</v>
      </c>
      <c r="M1007" t="s">
        <v>12</v>
      </c>
      <c r="N1007">
        <v>22115</v>
      </c>
      <c r="P1007" s="7">
        <v>42443</v>
      </c>
      <c r="Q1007" t="s">
        <v>102</v>
      </c>
      <c r="R1007" s="13">
        <v>148.6</v>
      </c>
    </row>
    <row r="1008" spans="11:18" x14ac:dyDescent="0.35">
      <c r="K1008" t="s">
        <v>849</v>
      </c>
      <c r="L1008" t="s">
        <v>55</v>
      </c>
      <c r="M1008" t="s">
        <v>12</v>
      </c>
      <c r="N1008">
        <v>22115</v>
      </c>
      <c r="P1008" s="7">
        <v>42443</v>
      </c>
      <c r="Q1008" t="s">
        <v>150</v>
      </c>
      <c r="R1008" s="13">
        <v>146.13000000000002</v>
      </c>
    </row>
    <row r="1009" spans="11:18" x14ac:dyDescent="0.35">
      <c r="K1009" t="s">
        <v>849</v>
      </c>
      <c r="L1009" t="s">
        <v>55</v>
      </c>
      <c r="M1009" t="s">
        <v>12</v>
      </c>
      <c r="N1009">
        <v>22115</v>
      </c>
      <c r="P1009" s="7">
        <v>42443</v>
      </c>
      <c r="Q1009" t="s">
        <v>630</v>
      </c>
      <c r="R1009" s="13">
        <v>0.25</v>
      </c>
    </row>
    <row r="1010" spans="11:18" x14ac:dyDescent="0.35">
      <c r="K1010" t="s">
        <v>849</v>
      </c>
      <c r="L1010" t="s">
        <v>55</v>
      </c>
      <c r="M1010" t="s">
        <v>12</v>
      </c>
      <c r="N1010">
        <v>22115</v>
      </c>
      <c r="P1010" s="7">
        <v>42443</v>
      </c>
      <c r="Q1010" t="s">
        <v>631</v>
      </c>
      <c r="R1010" s="13">
        <v>0.01</v>
      </c>
    </row>
    <row r="1011" spans="11:18" x14ac:dyDescent="0.35">
      <c r="K1011" t="s">
        <v>849</v>
      </c>
      <c r="L1011" t="s">
        <v>55</v>
      </c>
      <c r="M1011" t="s">
        <v>12</v>
      </c>
      <c r="N1011">
        <v>22115</v>
      </c>
      <c r="P1011" s="7">
        <v>42443</v>
      </c>
      <c r="Q1011" t="s">
        <v>783</v>
      </c>
      <c r="R1011" s="13">
        <v>-0.36</v>
      </c>
    </row>
    <row r="1012" spans="11:18" x14ac:dyDescent="0.35">
      <c r="K1012" t="s">
        <v>849</v>
      </c>
      <c r="L1012" t="s">
        <v>55</v>
      </c>
      <c r="M1012" t="s">
        <v>12</v>
      </c>
      <c r="N1012">
        <v>22115</v>
      </c>
      <c r="P1012" s="7">
        <v>42443</v>
      </c>
      <c r="Q1012" t="s">
        <v>667</v>
      </c>
      <c r="R1012" s="13">
        <v>-294.63</v>
      </c>
    </row>
    <row r="1013" spans="11:18" x14ac:dyDescent="0.35">
      <c r="K1013" t="s">
        <v>849</v>
      </c>
      <c r="L1013" t="s">
        <v>56</v>
      </c>
      <c r="M1013" t="s">
        <v>12</v>
      </c>
      <c r="N1013">
        <v>22115</v>
      </c>
      <c r="P1013" s="7">
        <v>42443</v>
      </c>
      <c r="Q1013" t="s">
        <v>102</v>
      </c>
      <c r="R1013" s="13">
        <v>296.83</v>
      </c>
    </row>
    <row r="1014" spans="11:18" x14ac:dyDescent="0.35">
      <c r="K1014" t="s">
        <v>849</v>
      </c>
      <c r="L1014" t="s">
        <v>56</v>
      </c>
      <c r="M1014" t="s">
        <v>12</v>
      </c>
      <c r="N1014">
        <v>22115</v>
      </c>
      <c r="P1014" s="7">
        <v>42443</v>
      </c>
      <c r="Q1014" t="s">
        <v>150</v>
      </c>
      <c r="R1014" s="13">
        <v>44.330000000000041</v>
      </c>
    </row>
    <row r="1015" spans="11:18" x14ac:dyDescent="0.35">
      <c r="K1015" t="s">
        <v>849</v>
      </c>
      <c r="L1015" t="s">
        <v>56</v>
      </c>
      <c r="M1015" t="s">
        <v>12</v>
      </c>
      <c r="N1015">
        <v>22115</v>
      </c>
      <c r="P1015" s="7">
        <v>42443</v>
      </c>
      <c r="Q1015" t="s">
        <v>630</v>
      </c>
      <c r="R1015" s="13">
        <v>0.49</v>
      </c>
    </row>
    <row r="1016" spans="11:18" x14ac:dyDescent="0.35">
      <c r="K1016" t="s">
        <v>849</v>
      </c>
      <c r="L1016" t="s">
        <v>56</v>
      </c>
      <c r="M1016" t="s">
        <v>12</v>
      </c>
      <c r="N1016">
        <v>22115</v>
      </c>
      <c r="P1016" s="7">
        <v>42443</v>
      </c>
      <c r="Q1016" t="s">
        <v>631</v>
      </c>
      <c r="R1016" s="13">
        <v>0.01</v>
      </c>
    </row>
    <row r="1017" spans="11:18" x14ac:dyDescent="0.35">
      <c r="K1017" t="s">
        <v>849</v>
      </c>
      <c r="L1017" t="s">
        <v>56</v>
      </c>
      <c r="M1017" t="s">
        <v>12</v>
      </c>
      <c r="N1017">
        <v>22115</v>
      </c>
      <c r="P1017" s="7">
        <v>42443</v>
      </c>
      <c r="Q1017" t="s">
        <v>784</v>
      </c>
      <c r="R1017" s="13">
        <v>-0.36</v>
      </c>
    </row>
    <row r="1018" spans="11:18" x14ac:dyDescent="0.35">
      <c r="K1018" t="s">
        <v>849</v>
      </c>
      <c r="L1018" t="s">
        <v>56</v>
      </c>
      <c r="M1018" t="s">
        <v>12</v>
      </c>
      <c r="N1018">
        <v>22115</v>
      </c>
      <c r="P1018" s="7">
        <v>42443</v>
      </c>
      <c r="Q1018" t="s">
        <v>668</v>
      </c>
      <c r="R1018" s="13">
        <v>-341.3</v>
      </c>
    </row>
    <row r="1019" spans="11:18" x14ac:dyDescent="0.35">
      <c r="K1019" t="s">
        <v>849</v>
      </c>
      <c r="L1019" t="s">
        <v>34</v>
      </c>
      <c r="M1019" t="s">
        <v>12</v>
      </c>
      <c r="N1019">
        <v>22115</v>
      </c>
      <c r="P1019" s="7">
        <v>42443</v>
      </c>
      <c r="Q1019" t="s">
        <v>102</v>
      </c>
      <c r="R1019" s="13">
        <v>289.16000000000003</v>
      </c>
    </row>
    <row r="1020" spans="11:18" x14ac:dyDescent="0.35">
      <c r="K1020" t="s">
        <v>849</v>
      </c>
      <c r="L1020" t="s">
        <v>34</v>
      </c>
      <c r="M1020" t="s">
        <v>12</v>
      </c>
      <c r="N1020">
        <v>22115</v>
      </c>
      <c r="P1020" s="7">
        <v>42443</v>
      </c>
      <c r="Q1020" t="s">
        <v>150</v>
      </c>
      <c r="R1020" s="13">
        <v>52.839999999999975</v>
      </c>
    </row>
    <row r="1021" spans="11:18" x14ac:dyDescent="0.35">
      <c r="K1021" t="s">
        <v>849</v>
      </c>
      <c r="L1021" t="s">
        <v>34</v>
      </c>
      <c r="M1021" t="s">
        <v>12</v>
      </c>
      <c r="N1021">
        <v>22115</v>
      </c>
      <c r="P1021" s="7">
        <v>42443</v>
      </c>
      <c r="Q1021" t="s">
        <v>630</v>
      </c>
      <c r="R1021" s="13">
        <v>0.47</v>
      </c>
    </row>
    <row r="1022" spans="11:18" x14ac:dyDescent="0.35">
      <c r="K1022" t="s">
        <v>849</v>
      </c>
      <c r="L1022" t="s">
        <v>34</v>
      </c>
      <c r="M1022" t="s">
        <v>12</v>
      </c>
      <c r="N1022">
        <v>22115</v>
      </c>
      <c r="P1022" s="7">
        <v>42443</v>
      </c>
      <c r="Q1022" t="s">
        <v>631</v>
      </c>
      <c r="R1022" s="13">
        <v>0.01</v>
      </c>
    </row>
    <row r="1023" spans="11:18" x14ac:dyDescent="0.35">
      <c r="K1023" t="s">
        <v>849</v>
      </c>
      <c r="L1023" t="s">
        <v>34</v>
      </c>
      <c r="M1023" t="s">
        <v>12</v>
      </c>
      <c r="N1023">
        <v>22115</v>
      </c>
      <c r="P1023" s="7">
        <v>42443</v>
      </c>
      <c r="Q1023" t="s">
        <v>785</v>
      </c>
      <c r="R1023" s="13">
        <v>-0.35</v>
      </c>
    </row>
    <row r="1024" spans="11:18" x14ac:dyDescent="0.35">
      <c r="K1024" t="s">
        <v>849</v>
      </c>
      <c r="L1024" t="s">
        <v>34</v>
      </c>
      <c r="M1024" t="s">
        <v>12</v>
      </c>
      <c r="N1024">
        <v>22115</v>
      </c>
      <c r="P1024" s="7">
        <v>42443</v>
      </c>
      <c r="Q1024" t="s">
        <v>669</v>
      </c>
      <c r="R1024" s="13">
        <v>-342.13</v>
      </c>
    </row>
    <row r="1025" spans="11:18" x14ac:dyDescent="0.35">
      <c r="K1025" t="s">
        <v>849</v>
      </c>
      <c r="L1025" t="s">
        <v>35</v>
      </c>
      <c r="M1025" t="s">
        <v>12</v>
      </c>
      <c r="N1025">
        <v>22115</v>
      </c>
      <c r="P1025" s="7">
        <v>42443</v>
      </c>
      <c r="Q1025" t="s">
        <v>102</v>
      </c>
      <c r="R1025" s="13">
        <v>332.53</v>
      </c>
    </row>
    <row r="1026" spans="11:18" x14ac:dyDescent="0.35">
      <c r="K1026" t="s">
        <v>849</v>
      </c>
      <c r="L1026" t="s">
        <v>35</v>
      </c>
      <c r="M1026" t="s">
        <v>12</v>
      </c>
      <c r="N1026">
        <v>22115</v>
      </c>
      <c r="P1026" s="7">
        <v>42443</v>
      </c>
      <c r="Q1026" t="s">
        <v>150</v>
      </c>
      <c r="R1026" s="13">
        <v>7.2600000000000477</v>
      </c>
    </row>
    <row r="1027" spans="11:18" x14ac:dyDescent="0.35">
      <c r="K1027" t="s">
        <v>849</v>
      </c>
      <c r="L1027" t="s">
        <v>35</v>
      </c>
      <c r="M1027" t="s">
        <v>12</v>
      </c>
      <c r="N1027">
        <v>22115</v>
      </c>
      <c r="P1027" s="7">
        <v>42443</v>
      </c>
      <c r="Q1027" t="s">
        <v>630</v>
      </c>
      <c r="R1027" s="13">
        <v>0.54</v>
      </c>
    </row>
    <row r="1028" spans="11:18" x14ac:dyDescent="0.35">
      <c r="K1028" t="s">
        <v>849</v>
      </c>
      <c r="L1028" t="s">
        <v>35</v>
      </c>
      <c r="M1028" t="s">
        <v>12</v>
      </c>
      <c r="N1028">
        <v>22115</v>
      </c>
      <c r="P1028" s="7">
        <v>42443</v>
      </c>
      <c r="Q1028" t="s">
        <v>631</v>
      </c>
      <c r="R1028" s="13">
        <v>0.01</v>
      </c>
    </row>
    <row r="1029" spans="11:18" x14ac:dyDescent="0.35">
      <c r="K1029" t="s">
        <v>849</v>
      </c>
      <c r="L1029" t="s">
        <v>35</v>
      </c>
      <c r="M1029" t="s">
        <v>12</v>
      </c>
      <c r="N1029">
        <v>22115</v>
      </c>
      <c r="P1029" s="7">
        <v>42443</v>
      </c>
      <c r="Q1029" t="s">
        <v>787</v>
      </c>
      <c r="R1029" s="13">
        <v>-0.36</v>
      </c>
    </row>
    <row r="1030" spans="11:18" x14ac:dyDescent="0.35">
      <c r="K1030" t="s">
        <v>849</v>
      </c>
      <c r="L1030" t="s">
        <v>35</v>
      </c>
      <c r="M1030" t="s">
        <v>12</v>
      </c>
      <c r="N1030">
        <v>22115</v>
      </c>
      <c r="P1030" s="7">
        <v>42443</v>
      </c>
      <c r="Q1030" t="s">
        <v>671</v>
      </c>
      <c r="R1030" s="13">
        <v>-339.98</v>
      </c>
    </row>
    <row r="1031" spans="11:18" x14ac:dyDescent="0.35">
      <c r="K1031" t="s">
        <v>849</v>
      </c>
      <c r="L1031" t="s">
        <v>36</v>
      </c>
      <c r="M1031" t="s">
        <v>12</v>
      </c>
      <c r="N1031">
        <v>22115</v>
      </c>
      <c r="P1031" s="7">
        <v>42443</v>
      </c>
      <c r="Q1031" t="s">
        <v>102</v>
      </c>
      <c r="R1031" s="13">
        <v>325.02</v>
      </c>
    </row>
    <row r="1032" spans="11:18" x14ac:dyDescent="0.35">
      <c r="K1032" t="s">
        <v>849</v>
      </c>
      <c r="L1032" t="s">
        <v>36</v>
      </c>
      <c r="M1032" t="s">
        <v>12</v>
      </c>
      <c r="N1032">
        <v>22115</v>
      </c>
      <c r="P1032" s="7">
        <v>42443</v>
      </c>
      <c r="Q1032" t="s">
        <v>150</v>
      </c>
      <c r="R1032" s="13">
        <v>13.680000000000064</v>
      </c>
    </row>
    <row r="1033" spans="11:18" x14ac:dyDescent="0.35">
      <c r="K1033" t="s">
        <v>849</v>
      </c>
      <c r="L1033" t="s">
        <v>36</v>
      </c>
      <c r="M1033" t="s">
        <v>12</v>
      </c>
      <c r="N1033">
        <v>22115</v>
      </c>
      <c r="P1033" s="7">
        <v>42443</v>
      </c>
      <c r="Q1033" t="s">
        <v>630</v>
      </c>
      <c r="R1033" s="13">
        <v>0.53</v>
      </c>
    </row>
    <row r="1034" spans="11:18" x14ac:dyDescent="0.35">
      <c r="K1034" t="s">
        <v>849</v>
      </c>
      <c r="L1034" t="s">
        <v>36</v>
      </c>
      <c r="M1034" t="s">
        <v>12</v>
      </c>
      <c r="N1034">
        <v>22115</v>
      </c>
      <c r="P1034" s="7">
        <v>42443</v>
      </c>
      <c r="Q1034" t="s">
        <v>631</v>
      </c>
      <c r="R1034" s="13">
        <v>0.01</v>
      </c>
    </row>
    <row r="1035" spans="11:18" x14ac:dyDescent="0.35">
      <c r="K1035" t="s">
        <v>849</v>
      </c>
      <c r="L1035" t="s">
        <v>36</v>
      </c>
      <c r="M1035" t="s">
        <v>12</v>
      </c>
      <c r="N1035">
        <v>22115</v>
      </c>
      <c r="P1035" s="7">
        <v>42443</v>
      </c>
      <c r="Q1035" t="s">
        <v>786</v>
      </c>
      <c r="R1035" s="13">
        <v>-0.36</v>
      </c>
    </row>
    <row r="1036" spans="11:18" x14ac:dyDescent="0.35">
      <c r="K1036" t="s">
        <v>849</v>
      </c>
      <c r="L1036" t="s">
        <v>36</v>
      </c>
      <c r="M1036" t="s">
        <v>12</v>
      </c>
      <c r="N1036">
        <v>22115</v>
      </c>
      <c r="P1036" s="7">
        <v>42443</v>
      </c>
      <c r="Q1036" t="s">
        <v>670</v>
      </c>
      <c r="R1036" s="13">
        <v>-338.88</v>
      </c>
    </row>
    <row r="1037" spans="11:18" x14ac:dyDescent="0.35">
      <c r="K1037" t="s">
        <v>849</v>
      </c>
      <c r="L1037" t="s">
        <v>39</v>
      </c>
      <c r="M1037" t="s">
        <v>12</v>
      </c>
      <c r="N1037">
        <v>22115</v>
      </c>
      <c r="P1037" s="7">
        <v>42443</v>
      </c>
      <c r="Q1037" t="s">
        <v>102</v>
      </c>
      <c r="R1037" s="13">
        <v>178.65</v>
      </c>
    </row>
    <row r="1038" spans="11:18" x14ac:dyDescent="0.35">
      <c r="K1038" t="s">
        <v>849</v>
      </c>
      <c r="L1038" t="s">
        <v>39</v>
      </c>
      <c r="M1038" t="s">
        <v>12</v>
      </c>
      <c r="N1038">
        <v>22115</v>
      </c>
      <c r="P1038" s="7">
        <v>42443</v>
      </c>
      <c r="Q1038" t="s">
        <v>150</v>
      </c>
      <c r="R1038" s="13">
        <v>162.29</v>
      </c>
    </row>
    <row r="1039" spans="11:18" x14ac:dyDescent="0.35">
      <c r="K1039" t="s">
        <v>849</v>
      </c>
      <c r="L1039" t="s">
        <v>39</v>
      </c>
      <c r="M1039" t="s">
        <v>12</v>
      </c>
      <c r="N1039">
        <v>22115</v>
      </c>
      <c r="P1039" s="7">
        <v>42443</v>
      </c>
      <c r="Q1039" t="s">
        <v>630</v>
      </c>
      <c r="R1039" s="13">
        <v>0.3</v>
      </c>
    </row>
    <row r="1040" spans="11:18" x14ac:dyDescent="0.35">
      <c r="K1040" t="s">
        <v>849</v>
      </c>
      <c r="L1040" t="s">
        <v>39</v>
      </c>
      <c r="M1040" t="s">
        <v>12</v>
      </c>
      <c r="N1040">
        <v>22115</v>
      </c>
      <c r="P1040" s="7">
        <v>42443</v>
      </c>
      <c r="Q1040" t="s">
        <v>631</v>
      </c>
      <c r="R1040" s="13">
        <v>0.01</v>
      </c>
    </row>
    <row r="1041" spans="11:18" x14ac:dyDescent="0.35">
      <c r="K1041" t="s">
        <v>849</v>
      </c>
      <c r="L1041" t="s">
        <v>39</v>
      </c>
      <c r="M1041" t="s">
        <v>12</v>
      </c>
      <c r="N1041">
        <v>22115</v>
      </c>
      <c r="P1041" s="7">
        <v>42443</v>
      </c>
      <c r="Q1041" t="s">
        <v>790</v>
      </c>
      <c r="R1041" s="13">
        <v>-0.35</v>
      </c>
    </row>
    <row r="1042" spans="11:18" x14ac:dyDescent="0.35">
      <c r="K1042" t="s">
        <v>849</v>
      </c>
      <c r="L1042" t="s">
        <v>39</v>
      </c>
      <c r="M1042" t="s">
        <v>12</v>
      </c>
      <c r="N1042">
        <v>22115</v>
      </c>
      <c r="P1042" s="7">
        <v>42443</v>
      </c>
      <c r="Q1042" t="s">
        <v>674</v>
      </c>
      <c r="R1042" s="13">
        <v>-340.9</v>
      </c>
    </row>
    <row r="1043" spans="11:18" x14ac:dyDescent="0.35">
      <c r="K1043" t="s">
        <v>849</v>
      </c>
      <c r="L1043" t="s">
        <v>40</v>
      </c>
      <c r="M1043" t="s">
        <v>12</v>
      </c>
      <c r="N1043">
        <v>22115</v>
      </c>
      <c r="P1043" s="7">
        <v>42443</v>
      </c>
      <c r="Q1043" t="s">
        <v>102</v>
      </c>
      <c r="R1043" s="13">
        <v>207.7</v>
      </c>
    </row>
    <row r="1044" spans="11:18" x14ac:dyDescent="0.35">
      <c r="K1044" t="s">
        <v>849</v>
      </c>
      <c r="L1044" t="s">
        <v>40</v>
      </c>
      <c r="M1044" t="s">
        <v>12</v>
      </c>
      <c r="N1044">
        <v>22115</v>
      </c>
      <c r="P1044" s="7">
        <v>42443</v>
      </c>
      <c r="Q1044" t="s">
        <v>150</v>
      </c>
      <c r="R1044" s="13">
        <v>129.51000000000005</v>
      </c>
    </row>
    <row r="1045" spans="11:18" x14ac:dyDescent="0.35">
      <c r="K1045" t="s">
        <v>849</v>
      </c>
      <c r="L1045" t="s">
        <v>40</v>
      </c>
      <c r="M1045" t="s">
        <v>12</v>
      </c>
      <c r="N1045">
        <v>22115</v>
      </c>
      <c r="P1045" s="7">
        <v>42443</v>
      </c>
      <c r="Q1045" t="s">
        <v>630</v>
      </c>
      <c r="R1045" s="13">
        <v>0.34</v>
      </c>
    </row>
    <row r="1046" spans="11:18" x14ac:dyDescent="0.35">
      <c r="K1046" t="s">
        <v>849</v>
      </c>
      <c r="L1046" t="s">
        <v>40</v>
      </c>
      <c r="M1046" t="s">
        <v>12</v>
      </c>
      <c r="N1046">
        <v>22115</v>
      </c>
      <c r="P1046" s="7">
        <v>42443</v>
      </c>
      <c r="Q1046" t="s">
        <v>631</v>
      </c>
      <c r="R1046" s="13">
        <v>0.01</v>
      </c>
    </row>
    <row r="1047" spans="11:18" x14ac:dyDescent="0.35">
      <c r="K1047" t="s">
        <v>849</v>
      </c>
      <c r="L1047" t="s">
        <v>40</v>
      </c>
      <c r="M1047" t="s">
        <v>12</v>
      </c>
      <c r="N1047">
        <v>22115</v>
      </c>
      <c r="P1047" s="7">
        <v>42443</v>
      </c>
      <c r="Q1047" t="s">
        <v>791</v>
      </c>
      <c r="R1047" s="13">
        <v>-0.35</v>
      </c>
    </row>
    <row r="1048" spans="11:18" x14ac:dyDescent="0.35">
      <c r="K1048" t="s">
        <v>849</v>
      </c>
      <c r="L1048" t="s">
        <v>40</v>
      </c>
      <c r="M1048" t="s">
        <v>12</v>
      </c>
      <c r="N1048">
        <v>22115</v>
      </c>
      <c r="P1048" s="7">
        <v>42443</v>
      </c>
      <c r="Q1048" t="s">
        <v>675</v>
      </c>
      <c r="R1048" s="13">
        <v>-337.21</v>
      </c>
    </row>
    <row r="1049" spans="11:18" x14ac:dyDescent="0.35">
      <c r="K1049" t="s">
        <v>849</v>
      </c>
      <c r="L1049" t="s">
        <v>57</v>
      </c>
      <c r="M1049" t="s">
        <v>12</v>
      </c>
      <c r="N1049">
        <v>22115</v>
      </c>
      <c r="P1049" s="7">
        <v>42443</v>
      </c>
      <c r="Q1049" t="s">
        <v>150</v>
      </c>
      <c r="R1049" s="13">
        <v>210.95000000000002</v>
      </c>
    </row>
    <row r="1050" spans="11:18" x14ac:dyDescent="0.35">
      <c r="K1050" t="s">
        <v>849</v>
      </c>
      <c r="L1050" t="s">
        <v>57</v>
      </c>
      <c r="M1050" t="s">
        <v>12</v>
      </c>
      <c r="N1050">
        <v>22115</v>
      </c>
      <c r="P1050" s="7">
        <v>42443</v>
      </c>
      <c r="Q1050" t="s">
        <v>102</v>
      </c>
      <c r="R1050" s="13">
        <v>129.83000000000001</v>
      </c>
    </row>
    <row r="1051" spans="11:18" x14ac:dyDescent="0.35">
      <c r="K1051" t="s">
        <v>849</v>
      </c>
      <c r="L1051" t="s">
        <v>57</v>
      </c>
      <c r="M1051" t="s">
        <v>12</v>
      </c>
      <c r="N1051">
        <v>22115</v>
      </c>
      <c r="P1051" s="7">
        <v>42443</v>
      </c>
      <c r="Q1051" t="s">
        <v>630</v>
      </c>
      <c r="R1051" s="13">
        <v>0.21</v>
      </c>
    </row>
    <row r="1052" spans="11:18" x14ac:dyDescent="0.35">
      <c r="K1052" t="s">
        <v>849</v>
      </c>
      <c r="L1052" t="s">
        <v>57</v>
      </c>
      <c r="M1052" t="s">
        <v>12</v>
      </c>
      <c r="N1052">
        <v>22115</v>
      </c>
      <c r="P1052" s="7">
        <v>42443</v>
      </c>
      <c r="Q1052" t="s">
        <v>631</v>
      </c>
      <c r="R1052" s="13">
        <v>0.01</v>
      </c>
    </row>
    <row r="1053" spans="11:18" x14ac:dyDescent="0.35">
      <c r="K1053" t="s">
        <v>849</v>
      </c>
      <c r="L1053" t="s">
        <v>57</v>
      </c>
      <c r="M1053" t="s">
        <v>12</v>
      </c>
      <c r="N1053">
        <v>22115</v>
      </c>
      <c r="P1053" s="7">
        <v>42443</v>
      </c>
      <c r="Q1053" t="s">
        <v>792</v>
      </c>
      <c r="R1053" s="13">
        <v>-0.35</v>
      </c>
    </row>
    <row r="1054" spans="11:18" x14ac:dyDescent="0.35">
      <c r="K1054" t="s">
        <v>849</v>
      </c>
      <c r="L1054" t="s">
        <v>57</v>
      </c>
      <c r="M1054" t="s">
        <v>12</v>
      </c>
      <c r="N1054">
        <v>22115</v>
      </c>
      <c r="P1054" s="7">
        <v>42443</v>
      </c>
      <c r="Q1054" t="s">
        <v>676</v>
      </c>
      <c r="R1054" s="13">
        <v>-340.65</v>
      </c>
    </row>
    <row r="1055" spans="11:18" x14ac:dyDescent="0.35">
      <c r="K1055" t="s">
        <v>849</v>
      </c>
      <c r="L1055" t="s">
        <v>58</v>
      </c>
      <c r="M1055" t="s">
        <v>12</v>
      </c>
      <c r="N1055">
        <v>22115</v>
      </c>
      <c r="P1055" s="7">
        <v>42443</v>
      </c>
      <c r="Q1055" t="s">
        <v>102</v>
      </c>
      <c r="R1055" s="13">
        <v>265.48</v>
      </c>
    </row>
    <row r="1056" spans="11:18" x14ac:dyDescent="0.35">
      <c r="K1056" t="s">
        <v>849</v>
      </c>
      <c r="L1056" t="s">
        <v>58</v>
      </c>
      <c r="M1056" t="s">
        <v>12</v>
      </c>
      <c r="N1056">
        <v>22115</v>
      </c>
      <c r="P1056" s="7">
        <v>42443</v>
      </c>
      <c r="Q1056" t="s">
        <v>150</v>
      </c>
      <c r="R1056" s="13">
        <v>76.430000000000007</v>
      </c>
    </row>
    <row r="1057" spans="11:18" x14ac:dyDescent="0.35">
      <c r="K1057" t="s">
        <v>849</v>
      </c>
      <c r="L1057" t="s">
        <v>58</v>
      </c>
      <c r="M1057" t="s">
        <v>12</v>
      </c>
      <c r="N1057">
        <v>22115</v>
      </c>
      <c r="P1057" s="7">
        <v>42443</v>
      </c>
      <c r="Q1057" t="s">
        <v>630</v>
      </c>
      <c r="R1057" s="13">
        <v>0.43</v>
      </c>
    </row>
    <row r="1058" spans="11:18" x14ac:dyDescent="0.35">
      <c r="K1058" t="s">
        <v>849</v>
      </c>
      <c r="L1058" t="s">
        <v>58</v>
      </c>
      <c r="M1058" t="s">
        <v>12</v>
      </c>
      <c r="N1058">
        <v>22115</v>
      </c>
      <c r="P1058" s="7">
        <v>42443</v>
      </c>
      <c r="Q1058" t="s">
        <v>631</v>
      </c>
      <c r="R1058" s="13">
        <v>0.01</v>
      </c>
    </row>
    <row r="1059" spans="11:18" x14ac:dyDescent="0.35">
      <c r="K1059" t="s">
        <v>849</v>
      </c>
      <c r="L1059" t="s">
        <v>58</v>
      </c>
      <c r="M1059" t="s">
        <v>12</v>
      </c>
      <c r="N1059">
        <v>22115</v>
      </c>
      <c r="P1059" s="7">
        <v>42443</v>
      </c>
      <c r="Q1059" t="s">
        <v>793</v>
      </c>
      <c r="R1059" s="13">
        <v>-0.35</v>
      </c>
    </row>
    <row r="1060" spans="11:18" x14ac:dyDescent="0.35">
      <c r="K1060" t="s">
        <v>849</v>
      </c>
      <c r="L1060" t="s">
        <v>58</v>
      </c>
      <c r="M1060" t="s">
        <v>12</v>
      </c>
      <c r="N1060">
        <v>22115</v>
      </c>
      <c r="P1060" s="7">
        <v>42443</v>
      </c>
      <c r="Q1060" t="s">
        <v>677</v>
      </c>
      <c r="R1060" s="13">
        <v>-342</v>
      </c>
    </row>
    <row r="1061" spans="11:18" x14ac:dyDescent="0.35">
      <c r="K1061" t="s">
        <v>849</v>
      </c>
      <c r="L1061" t="s">
        <v>59</v>
      </c>
      <c r="M1061" t="s">
        <v>12</v>
      </c>
      <c r="N1061">
        <v>22115</v>
      </c>
      <c r="P1061" s="7">
        <v>42443</v>
      </c>
      <c r="Q1061" t="s">
        <v>102</v>
      </c>
      <c r="R1061" s="13">
        <v>335.97</v>
      </c>
    </row>
    <row r="1062" spans="11:18" x14ac:dyDescent="0.35">
      <c r="K1062" t="s">
        <v>849</v>
      </c>
      <c r="L1062" t="s">
        <v>59</v>
      </c>
      <c r="M1062" t="s">
        <v>12</v>
      </c>
      <c r="N1062">
        <v>22115</v>
      </c>
      <c r="P1062" s="7">
        <v>42443</v>
      </c>
      <c r="Q1062" t="s">
        <v>150</v>
      </c>
      <c r="R1062" s="13">
        <v>0.97999999999996135</v>
      </c>
    </row>
    <row r="1063" spans="11:18" x14ac:dyDescent="0.35">
      <c r="K1063" t="s">
        <v>849</v>
      </c>
      <c r="L1063" t="s">
        <v>59</v>
      </c>
      <c r="M1063" t="s">
        <v>12</v>
      </c>
      <c r="N1063">
        <v>22115</v>
      </c>
      <c r="P1063" s="7">
        <v>42443</v>
      </c>
      <c r="Q1063" t="s">
        <v>630</v>
      </c>
      <c r="R1063" s="13">
        <v>0.54</v>
      </c>
    </row>
    <row r="1064" spans="11:18" x14ac:dyDescent="0.35">
      <c r="K1064" t="s">
        <v>849</v>
      </c>
      <c r="L1064" t="s">
        <v>59</v>
      </c>
      <c r="M1064" t="s">
        <v>12</v>
      </c>
      <c r="N1064">
        <v>22115</v>
      </c>
      <c r="P1064" s="7">
        <v>42443</v>
      </c>
      <c r="Q1064" t="s">
        <v>631</v>
      </c>
      <c r="R1064" s="13">
        <v>0.01</v>
      </c>
    </row>
    <row r="1065" spans="11:18" x14ac:dyDescent="0.35">
      <c r="K1065" t="s">
        <v>849</v>
      </c>
      <c r="L1065" t="s">
        <v>59</v>
      </c>
      <c r="M1065" t="s">
        <v>12</v>
      </c>
      <c r="N1065">
        <v>22115</v>
      </c>
      <c r="P1065" s="7">
        <v>42443</v>
      </c>
      <c r="Q1065" t="s">
        <v>794</v>
      </c>
      <c r="R1065" s="13">
        <v>-0.35</v>
      </c>
    </row>
    <row r="1066" spans="11:18" x14ac:dyDescent="0.35">
      <c r="K1066" t="s">
        <v>849</v>
      </c>
      <c r="L1066" t="s">
        <v>59</v>
      </c>
      <c r="M1066" t="s">
        <v>12</v>
      </c>
      <c r="N1066">
        <v>22115</v>
      </c>
      <c r="P1066" s="7">
        <v>42443</v>
      </c>
      <c r="Q1066" t="s">
        <v>678</v>
      </c>
      <c r="R1066" s="13">
        <v>-337.15</v>
      </c>
    </row>
    <row r="1067" spans="11:18" x14ac:dyDescent="0.35">
      <c r="K1067" t="s">
        <v>849</v>
      </c>
      <c r="L1067" t="s">
        <v>41</v>
      </c>
      <c r="M1067" t="s">
        <v>12</v>
      </c>
      <c r="N1067">
        <v>22115</v>
      </c>
      <c r="P1067" s="7">
        <v>42443</v>
      </c>
      <c r="Q1067" t="s">
        <v>150</v>
      </c>
      <c r="R1067" s="13">
        <v>184.34000000000003</v>
      </c>
    </row>
    <row r="1068" spans="11:18" x14ac:dyDescent="0.35">
      <c r="K1068" t="s">
        <v>849</v>
      </c>
      <c r="L1068" t="s">
        <v>41</v>
      </c>
      <c r="M1068" t="s">
        <v>12</v>
      </c>
      <c r="N1068">
        <v>22115</v>
      </c>
      <c r="P1068" s="7">
        <v>42443</v>
      </c>
      <c r="Q1068" t="s">
        <v>102</v>
      </c>
      <c r="R1068" s="13">
        <v>157.93</v>
      </c>
    </row>
    <row r="1069" spans="11:18" x14ac:dyDescent="0.35">
      <c r="K1069" t="s">
        <v>849</v>
      </c>
      <c r="L1069" t="s">
        <v>41</v>
      </c>
      <c r="M1069" t="s">
        <v>12</v>
      </c>
      <c r="N1069">
        <v>22115</v>
      </c>
      <c r="P1069" s="7">
        <v>42443</v>
      </c>
      <c r="Q1069" t="s">
        <v>630</v>
      </c>
      <c r="R1069" s="13">
        <v>0.25</v>
      </c>
    </row>
    <row r="1070" spans="11:18" x14ac:dyDescent="0.35">
      <c r="K1070" t="s">
        <v>849</v>
      </c>
      <c r="L1070" t="s">
        <v>41</v>
      </c>
      <c r="M1070" t="s">
        <v>12</v>
      </c>
      <c r="N1070">
        <v>22115</v>
      </c>
      <c r="P1070" s="7">
        <v>42443</v>
      </c>
      <c r="Q1070" t="s">
        <v>631</v>
      </c>
      <c r="R1070" s="13">
        <v>0.01</v>
      </c>
    </row>
    <row r="1071" spans="11:18" x14ac:dyDescent="0.35">
      <c r="K1071" t="s">
        <v>849</v>
      </c>
      <c r="L1071" t="s">
        <v>41</v>
      </c>
      <c r="M1071" t="s">
        <v>12</v>
      </c>
      <c r="N1071">
        <v>22115</v>
      </c>
      <c r="P1071" s="7">
        <v>42443</v>
      </c>
      <c r="Q1071" t="s">
        <v>795</v>
      </c>
      <c r="R1071" s="13">
        <v>-0.36</v>
      </c>
    </row>
    <row r="1072" spans="11:18" x14ac:dyDescent="0.35">
      <c r="K1072" t="s">
        <v>849</v>
      </c>
      <c r="L1072" t="s">
        <v>41</v>
      </c>
      <c r="M1072" t="s">
        <v>12</v>
      </c>
      <c r="N1072">
        <v>22115</v>
      </c>
      <c r="P1072" s="7">
        <v>42443</v>
      </c>
      <c r="Q1072" t="s">
        <v>679</v>
      </c>
      <c r="R1072" s="13">
        <v>-342.17</v>
      </c>
    </row>
    <row r="1073" spans="11:18" x14ac:dyDescent="0.35">
      <c r="K1073" t="s">
        <v>849</v>
      </c>
      <c r="L1073" t="s">
        <v>42</v>
      </c>
      <c r="M1073" t="s">
        <v>12</v>
      </c>
      <c r="N1073">
        <v>22115</v>
      </c>
      <c r="P1073" s="7">
        <v>42443</v>
      </c>
      <c r="Q1073" t="s">
        <v>102</v>
      </c>
      <c r="R1073" s="13">
        <v>2.25</v>
      </c>
    </row>
    <row r="1074" spans="11:18" x14ac:dyDescent="0.35">
      <c r="K1074" t="s">
        <v>849</v>
      </c>
      <c r="L1074" t="s">
        <v>42</v>
      </c>
      <c r="M1074" t="s">
        <v>12</v>
      </c>
      <c r="N1074">
        <v>22115</v>
      </c>
      <c r="P1074" s="7">
        <v>42443</v>
      </c>
      <c r="Q1074" t="s">
        <v>631</v>
      </c>
      <c r="R1074" s="13">
        <v>0.01</v>
      </c>
    </row>
    <row r="1075" spans="11:18" x14ac:dyDescent="0.35">
      <c r="K1075" t="s">
        <v>849</v>
      </c>
      <c r="L1075" t="s">
        <v>42</v>
      </c>
      <c r="M1075" t="s">
        <v>12</v>
      </c>
      <c r="N1075">
        <v>22115</v>
      </c>
      <c r="P1075" s="7">
        <v>42443</v>
      </c>
      <c r="Q1075" t="s">
        <v>796</v>
      </c>
      <c r="R1075" s="13">
        <v>0</v>
      </c>
    </row>
    <row r="1076" spans="11:18" x14ac:dyDescent="0.35">
      <c r="K1076" t="s">
        <v>849</v>
      </c>
      <c r="L1076" t="s">
        <v>42</v>
      </c>
      <c r="M1076" t="s">
        <v>12</v>
      </c>
      <c r="N1076">
        <v>22115</v>
      </c>
      <c r="P1076" s="7">
        <v>42443</v>
      </c>
      <c r="Q1076" t="s">
        <v>630</v>
      </c>
      <c r="R1076" s="13">
        <v>0</v>
      </c>
    </row>
    <row r="1077" spans="11:18" x14ac:dyDescent="0.35">
      <c r="K1077" t="s">
        <v>849</v>
      </c>
      <c r="L1077" t="s">
        <v>42</v>
      </c>
      <c r="M1077" t="s">
        <v>12</v>
      </c>
      <c r="N1077">
        <v>22115</v>
      </c>
      <c r="P1077" s="7">
        <v>42443</v>
      </c>
      <c r="Q1077" t="s">
        <v>143</v>
      </c>
      <c r="R1077" s="13">
        <v>-0.26</v>
      </c>
    </row>
    <row r="1078" spans="11:18" x14ac:dyDescent="0.35">
      <c r="K1078" t="s">
        <v>849</v>
      </c>
      <c r="L1078" t="s">
        <v>42</v>
      </c>
      <c r="M1078" t="s">
        <v>12</v>
      </c>
      <c r="N1078">
        <v>22115</v>
      </c>
      <c r="P1078" s="7">
        <v>42443</v>
      </c>
      <c r="Q1078" t="s">
        <v>680</v>
      </c>
      <c r="R1078" s="13">
        <v>-2</v>
      </c>
    </row>
    <row r="1079" spans="11:18" x14ac:dyDescent="0.35">
      <c r="K1079" t="s">
        <v>849</v>
      </c>
      <c r="L1079" t="s">
        <v>43</v>
      </c>
      <c r="M1079" t="s">
        <v>12</v>
      </c>
      <c r="N1079">
        <v>22115</v>
      </c>
      <c r="P1079" s="7">
        <v>42443</v>
      </c>
      <c r="Q1079" t="s">
        <v>150</v>
      </c>
      <c r="R1079" s="13">
        <v>234.44</v>
      </c>
    </row>
    <row r="1080" spans="11:18" x14ac:dyDescent="0.35">
      <c r="K1080" t="s">
        <v>849</v>
      </c>
      <c r="L1080" t="s">
        <v>43</v>
      </c>
      <c r="M1080" t="s">
        <v>12</v>
      </c>
      <c r="N1080">
        <v>22115</v>
      </c>
      <c r="P1080" s="7">
        <v>42443</v>
      </c>
      <c r="Q1080" t="s">
        <v>102</v>
      </c>
      <c r="R1080" s="13">
        <v>104.24</v>
      </c>
    </row>
    <row r="1081" spans="11:18" x14ac:dyDescent="0.35">
      <c r="K1081" t="s">
        <v>849</v>
      </c>
      <c r="L1081" t="s">
        <v>43</v>
      </c>
      <c r="M1081" t="s">
        <v>12</v>
      </c>
      <c r="N1081">
        <v>22115</v>
      </c>
      <c r="P1081" s="7">
        <v>42443</v>
      </c>
      <c r="Q1081" t="s">
        <v>630</v>
      </c>
      <c r="R1081" s="13">
        <v>0.18</v>
      </c>
    </row>
    <row r="1082" spans="11:18" x14ac:dyDescent="0.35">
      <c r="K1082" t="s">
        <v>849</v>
      </c>
      <c r="L1082" t="s">
        <v>43</v>
      </c>
      <c r="M1082" t="s">
        <v>12</v>
      </c>
      <c r="N1082">
        <v>22115</v>
      </c>
      <c r="P1082" s="7">
        <v>42443</v>
      </c>
      <c r="Q1082" t="s">
        <v>631</v>
      </c>
      <c r="R1082" s="13">
        <v>0.01</v>
      </c>
    </row>
    <row r="1083" spans="11:18" x14ac:dyDescent="0.35">
      <c r="K1083" t="s">
        <v>849</v>
      </c>
      <c r="L1083" t="s">
        <v>43</v>
      </c>
      <c r="M1083" t="s">
        <v>12</v>
      </c>
      <c r="N1083">
        <v>22115</v>
      </c>
      <c r="P1083" s="7">
        <v>42443</v>
      </c>
      <c r="Q1083" t="s">
        <v>797</v>
      </c>
      <c r="R1083" s="13">
        <v>-0.35</v>
      </c>
    </row>
    <row r="1084" spans="11:18" x14ac:dyDescent="0.35">
      <c r="K1084" t="s">
        <v>849</v>
      </c>
      <c r="L1084" t="s">
        <v>43</v>
      </c>
      <c r="M1084" t="s">
        <v>12</v>
      </c>
      <c r="N1084">
        <v>22115</v>
      </c>
      <c r="P1084" s="7">
        <v>42443</v>
      </c>
      <c r="Q1084" t="s">
        <v>681</v>
      </c>
      <c r="R1084" s="13">
        <v>-338.52</v>
      </c>
    </row>
    <row r="1085" spans="11:18" x14ac:dyDescent="0.35">
      <c r="K1085" t="s">
        <v>849</v>
      </c>
      <c r="L1085" t="s">
        <v>60</v>
      </c>
      <c r="M1085" t="s">
        <v>12</v>
      </c>
      <c r="N1085">
        <v>22115</v>
      </c>
      <c r="P1085" s="7">
        <v>42443</v>
      </c>
      <c r="Q1085" t="s">
        <v>102</v>
      </c>
      <c r="R1085" s="13">
        <v>219.29</v>
      </c>
    </row>
    <row r="1086" spans="11:18" x14ac:dyDescent="0.35">
      <c r="K1086" t="s">
        <v>849</v>
      </c>
      <c r="L1086" t="s">
        <v>60</v>
      </c>
      <c r="M1086" t="s">
        <v>12</v>
      </c>
      <c r="N1086">
        <v>22115</v>
      </c>
      <c r="P1086" s="7">
        <v>42443</v>
      </c>
      <c r="Q1086" t="s">
        <v>150</v>
      </c>
      <c r="R1086" s="13">
        <v>123.15</v>
      </c>
    </row>
    <row r="1087" spans="11:18" x14ac:dyDescent="0.35">
      <c r="K1087" t="s">
        <v>849</v>
      </c>
      <c r="L1087" t="s">
        <v>60</v>
      </c>
      <c r="M1087" t="s">
        <v>12</v>
      </c>
      <c r="N1087">
        <v>22115</v>
      </c>
      <c r="P1087" s="7">
        <v>42443</v>
      </c>
      <c r="Q1087" t="s">
        <v>630</v>
      </c>
      <c r="R1087" s="13">
        <v>0.36</v>
      </c>
    </row>
    <row r="1088" spans="11:18" x14ac:dyDescent="0.35">
      <c r="K1088" t="s">
        <v>849</v>
      </c>
      <c r="L1088" t="s">
        <v>60</v>
      </c>
      <c r="M1088" t="s">
        <v>12</v>
      </c>
      <c r="N1088">
        <v>22115</v>
      </c>
      <c r="P1088" s="7">
        <v>42443</v>
      </c>
      <c r="Q1088" t="s">
        <v>631</v>
      </c>
      <c r="R1088" s="13">
        <v>0.01</v>
      </c>
    </row>
    <row r="1089" spans="11:18" x14ac:dyDescent="0.35">
      <c r="K1089" t="s">
        <v>849</v>
      </c>
      <c r="L1089" t="s">
        <v>60</v>
      </c>
      <c r="M1089" t="s">
        <v>12</v>
      </c>
      <c r="N1089">
        <v>22115</v>
      </c>
      <c r="P1089" s="7">
        <v>42443</v>
      </c>
      <c r="Q1089" t="s">
        <v>798</v>
      </c>
      <c r="R1089" s="13">
        <v>-0.36</v>
      </c>
    </row>
    <row r="1090" spans="11:18" x14ac:dyDescent="0.35">
      <c r="K1090" t="s">
        <v>849</v>
      </c>
      <c r="L1090" t="s">
        <v>60</v>
      </c>
      <c r="M1090" t="s">
        <v>12</v>
      </c>
      <c r="N1090">
        <v>22115</v>
      </c>
      <c r="P1090" s="7">
        <v>42443</v>
      </c>
      <c r="Q1090" t="s">
        <v>682</v>
      </c>
      <c r="R1090" s="13">
        <v>-342.45</v>
      </c>
    </row>
    <row r="1091" spans="11:18" x14ac:dyDescent="0.35">
      <c r="K1091" t="s">
        <v>849</v>
      </c>
      <c r="L1091" t="s">
        <v>45</v>
      </c>
      <c r="M1091" t="s">
        <v>12</v>
      </c>
      <c r="N1091">
        <v>22115</v>
      </c>
      <c r="P1091" s="7">
        <v>42443</v>
      </c>
      <c r="Q1091" t="s">
        <v>102</v>
      </c>
      <c r="R1091" s="13">
        <v>258.54000000000002</v>
      </c>
    </row>
    <row r="1092" spans="11:18" x14ac:dyDescent="0.35">
      <c r="K1092" t="s">
        <v>849</v>
      </c>
      <c r="L1092" t="s">
        <v>45</v>
      </c>
      <c r="M1092" t="s">
        <v>12</v>
      </c>
      <c r="N1092">
        <v>22115</v>
      </c>
      <c r="P1092" s="7">
        <v>42443</v>
      </c>
      <c r="Q1092" t="s">
        <v>150</v>
      </c>
      <c r="R1092" s="13">
        <v>81.819999999999993</v>
      </c>
    </row>
    <row r="1093" spans="11:18" x14ac:dyDescent="0.35">
      <c r="K1093" t="s">
        <v>849</v>
      </c>
      <c r="L1093" t="s">
        <v>45</v>
      </c>
      <c r="M1093" t="s">
        <v>12</v>
      </c>
      <c r="N1093">
        <v>22115</v>
      </c>
      <c r="P1093" s="7">
        <v>42443</v>
      </c>
      <c r="Q1093" t="s">
        <v>630</v>
      </c>
      <c r="R1093" s="13">
        <v>0.42</v>
      </c>
    </row>
    <row r="1094" spans="11:18" x14ac:dyDescent="0.35">
      <c r="K1094" t="s">
        <v>849</v>
      </c>
      <c r="L1094" t="s">
        <v>45</v>
      </c>
      <c r="M1094" t="s">
        <v>12</v>
      </c>
      <c r="N1094">
        <v>22115</v>
      </c>
      <c r="P1094" s="7">
        <v>42443</v>
      </c>
      <c r="Q1094" t="s">
        <v>631</v>
      </c>
      <c r="R1094" s="13">
        <v>0.01</v>
      </c>
    </row>
    <row r="1095" spans="11:18" x14ac:dyDescent="0.35">
      <c r="K1095" t="s">
        <v>849</v>
      </c>
      <c r="L1095" t="s">
        <v>45</v>
      </c>
      <c r="M1095" t="s">
        <v>12</v>
      </c>
      <c r="N1095">
        <v>22115</v>
      </c>
      <c r="P1095" s="7">
        <v>42443</v>
      </c>
      <c r="Q1095" t="s">
        <v>799</v>
      </c>
      <c r="R1095" s="13">
        <v>-0.36</v>
      </c>
    </row>
    <row r="1096" spans="11:18" x14ac:dyDescent="0.35">
      <c r="K1096" t="s">
        <v>849</v>
      </c>
      <c r="L1096" t="s">
        <v>45</v>
      </c>
      <c r="M1096" t="s">
        <v>12</v>
      </c>
      <c r="N1096">
        <v>22115</v>
      </c>
      <c r="P1096" s="7">
        <v>42443</v>
      </c>
      <c r="Q1096" t="s">
        <v>683</v>
      </c>
      <c r="R1096" s="13">
        <v>-340.43</v>
      </c>
    </row>
    <row r="1097" spans="11:18" x14ac:dyDescent="0.35">
      <c r="K1097" t="s">
        <v>849</v>
      </c>
      <c r="L1097" t="s">
        <v>46</v>
      </c>
      <c r="M1097" t="s">
        <v>12</v>
      </c>
      <c r="N1097">
        <v>22115</v>
      </c>
      <c r="P1097" s="7">
        <v>42443</v>
      </c>
      <c r="Q1097" t="s">
        <v>102</v>
      </c>
      <c r="R1097" s="13">
        <v>298.14999999999998</v>
      </c>
    </row>
    <row r="1098" spans="11:18" x14ac:dyDescent="0.35">
      <c r="K1098" t="s">
        <v>849</v>
      </c>
      <c r="L1098" t="s">
        <v>46</v>
      </c>
      <c r="M1098" t="s">
        <v>12</v>
      </c>
      <c r="N1098">
        <v>22115</v>
      </c>
      <c r="P1098" s="7">
        <v>42443</v>
      </c>
      <c r="Q1098" t="s">
        <v>150</v>
      </c>
      <c r="R1098" s="13">
        <v>41.980000000000018</v>
      </c>
    </row>
    <row r="1099" spans="11:18" x14ac:dyDescent="0.35">
      <c r="K1099" t="s">
        <v>849</v>
      </c>
      <c r="L1099" t="s">
        <v>46</v>
      </c>
      <c r="M1099" t="s">
        <v>12</v>
      </c>
      <c r="N1099">
        <v>22115</v>
      </c>
      <c r="P1099" s="7">
        <v>42443</v>
      </c>
      <c r="Q1099" t="s">
        <v>630</v>
      </c>
      <c r="R1099" s="13">
        <v>0.49</v>
      </c>
    </row>
    <row r="1100" spans="11:18" x14ac:dyDescent="0.35">
      <c r="K1100" t="s">
        <v>849</v>
      </c>
      <c r="L1100" t="s">
        <v>46</v>
      </c>
      <c r="M1100" t="s">
        <v>12</v>
      </c>
      <c r="N1100">
        <v>22115</v>
      </c>
      <c r="P1100" s="7">
        <v>42443</v>
      </c>
      <c r="Q1100" t="s">
        <v>631</v>
      </c>
      <c r="R1100" s="13">
        <v>0.01</v>
      </c>
    </row>
    <row r="1101" spans="11:18" x14ac:dyDescent="0.35">
      <c r="K1101" t="s">
        <v>849</v>
      </c>
      <c r="L1101" t="s">
        <v>46</v>
      </c>
      <c r="M1101" t="s">
        <v>12</v>
      </c>
      <c r="N1101">
        <v>22115</v>
      </c>
      <c r="P1101" s="7">
        <v>42443</v>
      </c>
      <c r="Q1101" t="s">
        <v>800</v>
      </c>
      <c r="R1101" s="13">
        <v>-0.35</v>
      </c>
    </row>
    <row r="1102" spans="11:18" x14ac:dyDescent="0.35">
      <c r="K1102" t="s">
        <v>849</v>
      </c>
      <c r="L1102" t="s">
        <v>46</v>
      </c>
      <c r="M1102" t="s">
        <v>12</v>
      </c>
      <c r="N1102">
        <v>22115</v>
      </c>
      <c r="P1102" s="7">
        <v>42443</v>
      </c>
      <c r="Q1102" t="s">
        <v>684</v>
      </c>
      <c r="R1102" s="13">
        <v>-340.28</v>
      </c>
    </row>
    <row r="1103" spans="11:18" x14ac:dyDescent="0.35">
      <c r="K1103" t="s">
        <v>849</v>
      </c>
      <c r="L1103" t="s">
        <v>61</v>
      </c>
      <c r="M1103" t="s">
        <v>12</v>
      </c>
      <c r="N1103">
        <v>22115</v>
      </c>
      <c r="P1103" s="7">
        <v>42443</v>
      </c>
      <c r="Q1103" t="s">
        <v>102</v>
      </c>
      <c r="R1103" s="13">
        <v>254.19</v>
      </c>
    </row>
    <row r="1104" spans="11:18" x14ac:dyDescent="0.35">
      <c r="K1104" t="s">
        <v>849</v>
      </c>
      <c r="L1104" t="s">
        <v>61</v>
      </c>
      <c r="M1104" t="s">
        <v>12</v>
      </c>
      <c r="N1104">
        <v>22115</v>
      </c>
      <c r="P1104" s="7">
        <v>42443</v>
      </c>
      <c r="Q1104" t="s">
        <v>150</v>
      </c>
      <c r="R1104" s="13">
        <v>85.340000000000032</v>
      </c>
    </row>
    <row r="1105" spans="11:18" x14ac:dyDescent="0.35">
      <c r="K1105" t="s">
        <v>849</v>
      </c>
      <c r="L1105" t="s">
        <v>61</v>
      </c>
      <c r="M1105" t="s">
        <v>12</v>
      </c>
      <c r="N1105">
        <v>22115</v>
      </c>
      <c r="P1105" s="7">
        <v>42443</v>
      </c>
      <c r="Q1105" t="s">
        <v>630</v>
      </c>
      <c r="R1105" s="13">
        <v>0.42</v>
      </c>
    </row>
    <row r="1106" spans="11:18" x14ac:dyDescent="0.35">
      <c r="K1106" t="s">
        <v>849</v>
      </c>
      <c r="L1106" t="s">
        <v>61</v>
      </c>
      <c r="M1106" t="s">
        <v>12</v>
      </c>
      <c r="N1106">
        <v>22115</v>
      </c>
      <c r="P1106" s="7">
        <v>42443</v>
      </c>
      <c r="Q1106" t="s">
        <v>631</v>
      </c>
      <c r="R1106" s="13">
        <v>0.01</v>
      </c>
    </row>
    <row r="1107" spans="11:18" x14ac:dyDescent="0.35">
      <c r="K1107" t="s">
        <v>849</v>
      </c>
      <c r="L1107" t="s">
        <v>61</v>
      </c>
      <c r="M1107" t="s">
        <v>12</v>
      </c>
      <c r="N1107">
        <v>22115</v>
      </c>
      <c r="P1107" s="7">
        <v>42443</v>
      </c>
      <c r="Q1107" t="s">
        <v>801</v>
      </c>
      <c r="R1107" s="13">
        <v>-0.36</v>
      </c>
    </row>
    <row r="1108" spans="11:18" x14ac:dyDescent="0.35">
      <c r="K1108" t="s">
        <v>849</v>
      </c>
      <c r="L1108" t="s">
        <v>61</v>
      </c>
      <c r="M1108" t="s">
        <v>12</v>
      </c>
      <c r="N1108">
        <v>22115</v>
      </c>
      <c r="P1108" s="7">
        <v>42443</v>
      </c>
      <c r="Q1108" t="s">
        <v>685</v>
      </c>
      <c r="R1108" s="13">
        <v>-339.6</v>
      </c>
    </row>
    <row r="1109" spans="11:18" x14ac:dyDescent="0.35">
      <c r="K1109" t="s">
        <v>849</v>
      </c>
      <c r="L1109" t="s">
        <v>48</v>
      </c>
      <c r="M1109" t="s">
        <v>12</v>
      </c>
      <c r="N1109">
        <v>22115</v>
      </c>
      <c r="P1109" s="7">
        <v>42443</v>
      </c>
      <c r="Q1109" t="s">
        <v>102</v>
      </c>
      <c r="R1109" s="13">
        <v>280.14</v>
      </c>
    </row>
    <row r="1110" spans="11:18" x14ac:dyDescent="0.35">
      <c r="K1110" t="s">
        <v>849</v>
      </c>
      <c r="L1110" t="s">
        <v>48</v>
      </c>
      <c r="M1110" t="s">
        <v>12</v>
      </c>
      <c r="N1110">
        <v>22115</v>
      </c>
      <c r="P1110" s="7">
        <v>42443</v>
      </c>
      <c r="Q1110" t="s">
        <v>150</v>
      </c>
      <c r="R1110" s="13">
        <v>61.620000000000061</v>
      </c>
    </row>
    <row r="1111" spans="11:18" x14ac:dyDescent="0.35">
      <c r="K1111" t="s">
        <v>849</v>
      </c>
      <c r="L1111" t="s">
        <v>48</v>
      </c>
      <c r="M1111" t="s">
        <v>12</v>
      </c>
      <c r="N1111">
        <v>22115</v>
      </c>
      <c r="P1111" s="7">
        <v>42443</v>
      </c>
      <c r="Q1111" t="s">
        <v>630</v>
      </c>
      <c r="R1111" s="13">
        <v>0.45</v>
      </c>
    </row>
    <row r="1112" spans="11:18" x14ac:dyDescent="0.35">
      <c r="K1112" t="s">
        <v>849</v>
      </c>
      <c r="L1112" t="s">
        <v>48</v>
      </c>
      <c r="M1112" t="s">
        <v>12</v>
      </c>
      <c r="N1112">
        <v>22115</v>
      </c>
      <c r="P1112" s="7">
        <v>42443</v>
      </c>
      <c r="Q1112" t="s">
        <v>631</v>
      </c>
      <c r="R1112" s="13">
        <v>0.01</v>
      </c>
    </row>
    <row r="1113" spans="11:18" x14ac:dyDescent="0.35">
      <c r="K1113" t="s">
        <v>849</v>
      </c>
      <c r="L1113" t="s">
        <v>48</v>
      </c>
      <c r="M1113" t="s">
        <v>12</v>
      </c>
      <c r="N1113">
        <v>22115</v>
      </c>
      <c r="P1113" s="7">
        <v>42443</v>
      </c>
      <c r="Q1113" t="s">
        <v>802</v>
      </c>
      <c r="R1113" s="13">
        <v>-0.36</v>
      </c>
    </row>
    <row r="1114" spans="11:18" x14ac:dyDescent="0.35">
      <c r="K1114" t="s">
        <v>849</v>
      </c>
      <c r="L1114" t="s">
        <v>48</v>
      </c>
      <c r="M1114" t="s">
        <v>12</v>
      </c>
      <c r="N1114">
        <v>22115</v>
      </c>
      <c r="P1114" s="7">
        <v>42443</v>
      </c>
      <c r="Q1114" t="s">
        <v>686</v>
      </c>
      <c r="R1114" s="13">
        <v>-341.86</v>
      </c>
    </row>
    <row r="1115" spans="11:18" x14ac:dyDescent="0.35">
      <c r="K1115" t="s">
        <v>849</v>
      </c>
      <c r="L1115" t="s">
        <v>50</v>
      </c>
      <c r="M1115" t="s">
        <v>12</v>
      </c>
      <c r="N1115">
        <v>22115</v>
      </c>
      <c r="P1115" s="7">
        <v>42443</v>
      </c>
      <c r="Q1115" t="s">
        <v>102</v>
      </c>
      <c r="R1115" s="13">
        <v>215.61</v>
      </c>
    </row>
    <row r="1116" spans="11:18" x14ac:dyDescent="0.35">
      <c r="K1116" t="s">
        <v>849</v>
      </c>
      <c r="L1116" t="s">
        <v>50</v>
      </c>
      <c r="M1116" t="s">
        <v>12</v>
      </c>
      <c r="N1116">
        <v>22115</v>
      </c>
      <c r="P1116" s="7">
        <v>42443</v>
      </c>
      <c r="Q1116" t="s">
        <v>150</v>
      </c>
      <c r="R1116" s="13">
        <v>123.04000000000002</v>
      </c>
    </row>
    <row r="1117" spans="11:18" x14ac:dyDescent="0.35">
      <c r="K1117" t="s">
        <v>849</v>
      </c>
      <c r="L1117" t="s">
        <v>50</v>
      </c>
      <c r="M1117" t="s">
        <v>12</v>
      </c>
      <c r="N1117">
        <v>22115</v>
      </c>
      <c r="P1117" s="7">
        <v>42443</v>
      </c>
      <c r="Q1117" t="s">
        <v>630</v>
      </c>
      <c r="R1117" s="13">
        <v>0.36</v>
      </c>
    </row>
    <row r="1118" spans="11:18" x14ac:dyDescent="0.35">
      <c r="K1118" t="s">
        <v>849</v>
      </c>
      <c r="L1118" t="s">
        <v>50</v>
      </c>
      <c r="M1118" t="s">
        <v>12</v>
      </c>
      <c r="N1118">
        <v>22115</v>
      </c>
      <c r="P1118" s="7">
        <v>42443</v>
      </c>
      <c r="Q1118" t="s">
        <v>631</v>
      </c>
      <c r="R1118" s="13">
        <v>0.01</v>
      </c>
    </row>
    <row r="1119" spans="11:18" x14ac:dyDescent="0.35">
      <c r="K1119" t="s">
        <v>849</v>
      </c>
      <c r="L1119" t="s">
        <v>50</v>
      </c>
      <c r="M1119" t="s">
        <v>12</v>
      </c>
      <c r="N1119">
        <v>22115</v>
      </c>
      <c r="P1119" s="7">
        <v>42443</v>
      </c>
      <c r="Q1119" t="s">
        <v>803</v>
      </c>
      <c r="R1119" s="13">
        <v>-0.35</v>
      </c>
    </row>
    <row r="1120" spans="11:18" x14ac:dyDescent="0.35">
      <c r="K1120" t="s">
        <v>849</v>
      </c>
      <c r="L1120" t="s">
        <v>50</v>
      </c>
      <c r="M1120" t="s">
        <v>12</v>
      </c>
      <c r="N1120">
        <v>22115</v>
      </c>
      <c r="P1120" s="7">
        <v>42443</v>
      </c>
      <c r="Q1120" t="s">
        <v>687</v>
      </c>
      <c r="R1120" s="13">
        <v>-338.67</v>
      </c>
    </row>
    <row r="1121" spans="11:18" x14ac:dyDescent="0.35">
      <c r="K1121" t="s">
        <v>849</v>
      </c>
      <c r="L1121" t="s">
        <v>52</v>
      </c>
      <c r="M1121" t="s">
        <v>12</v>
      </c>
      <c r="N1121">
        <v>22115</v>
      </c>
      <c r="P1121" s="7">
        <v>42443</v>
      </c>
      <c r="Q1121" t="s">
        <v>102</v>
      </c>
      <c r="R1121" s="13">
        <v>318.81</v>
      </c>
    </row>
    <row r="1122" spans="11:18" x14ac:dyDescent="0.35">
      <c r="K1122" t="s">
        <v>849</v>
      </c>
      <c r="L1122" t="s">
        <v>52</v>
      </c>
      <c r="M1122" t="s">
        <v>12</v>
      </c>
      <c r="N1122">
        <v>22115</v>
      </c>
      <c r="P1122" s="7">
        <v>42443</v>
      </c>
      <c r="Q1122" t="s">
        <v>150</v>
      </c>
      <c r="R1122" s="13">
        <v>19.850000000000023</v>
      </c>
    </row>
    <row r="1123" spans="11:18" x14ac:dyDescent="0.35">
      <c r="K1123" t="s">
        <v>849</v>
      </c>
      <c r="L1123" t="s">
        <v>52</v>
      </c>
      <c r="M1123" t="s">
        <v>12</v>
      </c>
      <c r="N1123">
        <v>22115</v>
      </c>
      <c r="P1123" s="7">
        <v>42443</v>
      </c>
      <c r="Q1123" t="s">
        <v>630</v>
      </c>
      <c r="R1123" s="13">
        <v>0.52</v>
      </c>
    </row>
    <row r="1124" spans="11:18" x14ac:dyDescent="0.35">
      <c r="K1124" t="s">
        <v>849</v>
      </c>
      <c r="L1124" t="s">
        <v>52</v>
      </c>
      <c r="M1124" t="s">
        <v>12</v>
      </c>
      <c r="N1124">
        <v>22115</v>
      </c>
      <c r="P1124" s="7">
        <v>42443</v>
      </c>
      <c r="Q1124" t="s">
        <v>631</v>
      </c>
      <c r="R1124" s="13">
        <v>0.01</v>
      </c>
    </row>
    <row r="1125" spans="11:18" x14ac:dyDescent="0.35">
      <c r="K1125" t="s">
        <v>849</v>
      </c>
      <c r="L1125" t="s">
        <v>52</v>
      </c>
      <c r="M1125" t="s">
        <v>12</v>
      </c>
      <c r="N1125">
        <v>22115</v>
      </c>
      <c r="P1125" s="7">
        <v>42443</v>
      </c>
      <c r="Q1125" t="s">
        <v>804</v>
      </c>
      <c r="R1125" s="13">
        <v>-0.35</v>
      </c>
    </row>
    <row r="1126" spans="11:18" x14ac:dyDescent="0.35">
      <c r="K1126" t="s">
        <v>849</v>
      </c>
      <c r="L1126" t="s">
        <v>52</v>
      </c>
      <c r="M1126" t="s">
        <v>12</v>
      </c>
      <c r="N1126">
        <v>22115</v>
      </c>
      <c r="P1126" s="7">
        <v>42443</v>
      </c>
      <c r="Q1126" t="s">
        <v>688</v>
      </c>
      <c r="R1126" s="13">
        <v>-338.84</v>
      </c>
    </row>
    <row r="1127" spans="11:18" x14ac:dyDescent="0.35">
      <c r="K1127" t="s">
        <v>849</v>
      </c>
      <c r="L1127" t="s">
        <v>62</v>
      </c>
      <c r="M1127" t="s">
        <v>12</v>
      </c>
      <c r="N1127">
        <v>22115</v>
      </c>
      <c r="P1127" s="7">
        <v>42443</v>
      </c>
      <c r="Q1127" t="s">
        <v>102</v>
      </c>
      <c r="R1127" s="13">
        <v>266.89</v>
      </c>
    </row>
    <row r="1128" spans="11:18" x14ac:dyDescent="0.35">
      <c r="K1128" t="s">
        <v>849</v>
      </c>
      <c r="L1128" t="s">
        <v>62</v>
      </c>
      <c r="M1128" t="s">
        <v>12</v>
      </c>
      <c r="N1128">
        <v>22115</v>
      </c>
      <c r="P1128" s="7">
        <v>42443</v>
      </c>
      <c r="Q1128" t="s">
        <v>150</v>
      </c>
      <c r="R1128" s="13">
        <v>75.310000000000059</v>
      </c>
    </row>
    <row r="1129" spans="11:18" x14ac:dyDescent="0.35">
      <c r="K1129" t="s">
        <v>849</v>
      </c>
      <c r="L1129" t="s">
        <v>62</v>
      </c>
      <c r="M1129" t="s">
        <v>12</v>
      </c>
      <c r="N1129">
        <v>22115</v>
      </c>
      <c r="P1129" s="7">
        <v>42443</v>
      </c>
      <c r="Q1129" t="s">
        <v>630</v>
      </c>
      <c r="R1129" s="13">
        <v>0.44</v>
      </c>
    </row>
    <row r="1130" spans="11:18" x14ac:dyDescent="0.35">
      <c r="K1130" t="s">
        <v>849</v>
      </c>
      <c r="L1130" t="s">
        <v>62</v>
      </c>
      <c r="M1130" t="s">
        <v>12</v>
      </c>
      <c r="N1130">
        <v>22115</v>
      </c>
      <c r="P1130" s="7">
        <v>42443</v>
      </c>
      <c r="Q1130" t="s">
        <v>631</v>
      </c>
      <c r="R1130" s="13">
        <v>0.01</v>
      </c>
    </row>
    <row r="1131" spans="11:18" x14ac:dyDescent="0.35">
      <c r="K1131" t="s">
        <v>849</v>
      </c>
      <c r="L1131" t="s">
        <v>62</v>
      </c>
      <c r="M1131" t="s">
        <v>12</v>
      </c>
      <c r="N1131">
        <v>22115</v>
      </c>
      <c r="P1131" s="7">
        <v>42443</v>
      </c>
      <c r="Q1131" t="s">
        <v>805</v>
      </c>
      <c r="R1131" s="13">
        <v>-0.36</v>
      </c>
    </row>
    <row r="1132" spans="11:18" x14ac:dyDescent="0.35">
      <c r="K1132" t="s">
        <v>849</v>
      </c>
      <c r="L1132" t="s">
        <v>62</v>
      </c>
      <c r="M1132" t="s">
        <v>12</v>
      </c>
      <c r="N1132">
        <v>22115</v>
      </c>
      <c r="P1132" s="7">
        <v>42443</v>
      </c>
      <c r="Q1132" t="s">
        <v>689</v>
      </c>
      <c r="R1132" s="13">
        <v>-342.29</v>
      </c>
    </row>
    <row r="1133" spans="11:18" x14ac:dyDescent="0.35">
      <c r="K1133" t="s">
        <v>845</v>
      </c>
      <c r="L1133" t="s">
        <v>61</v>
      </c>
      <c r="M1133" t="s">
        <v>12</v>
      </c>
      <c r="N1133">
        <v>22115</v>
      </c>
      <c r="P1133" s="7">
        <v>42445</v>
      </c>
      <c r="Q1133" t="s">
        <v>102</v>
      </c>
      <c r="R1133" s="13">
        <v>1.7</v>
      </c>
    </row>
    <row r="1134" spans="11:18" x14ac:dyDescent="0.35">
      <c r="K1134" t="s">
        <v>845</v>
      </c>
      <c r="L1134" t="s">
        <v>61</v>
      </c>
      <c r="M1134" t="s">
        <v>12</v>
      </c>
      <c r="N1134">
        <v>22115</v>
      </c>
      <c r="P1134" s="7">
        <v>42445</v>
      </c>
      <c r="Q1134" t="s">
        <v>587</v>
      </c>
      <c r="R1134" s="13">
        <v>-1.7</v>
      </c>
    </row>
    <row r="1135" spans="11:18" x14ac:dyDescent="0.35">
      <c r="K1135" t="s">
        <v>845</v>
      </c>
      <c r="L1135" t="s">
        <v>61</v>
      </c>
      <c r="M1135" t="s">
        <v>12</v>
      </c>
      <c r="N1135">
        <v>52815</v>
      </c>
      <c r="P1135" s="7">
        <v>42445</v>
      </c>
      <c r="Q1135" t="s">
        <v>587</v>
      </c>
      <c r="R1135" s="13">
        <v>0</v>
      </c>
    </row>
    <row r="1136" spans="11:18" x14ac:dyDescent="0.35">
      <c r="K1136" t="s">
        <v>845</v>
      </c>
      <c r="L1136" t="s">
        <v>61</v>
      </c>
      <c r="M1136" t="s">
        <v>12</v>
      </c>
      <c r="N1136">
        <v>52815</v>
      </c>
      <c r="P1136" s="7">
        <v>42445</v>
      </c>
      <c r="Q1136" t="s">
        <v>102</v>
      </c>
      <c r="R1136" s="13">
        <v>0</v>
      </c>
    </row>
    <row r="1137" spans="11:18" x14ac:dyDescent="0.35">
      <c r="K1137" t="s">
        <v>845</v>
      </c>
      <c r="L1137" t="s">
        <v>61</v>
      </c>
      <c r="M1137" t="s">
        <v>12</v>
      </c>
      <c r="N1137">
        <v>112414</v>
      </c>
      <c r="P1137" s="7">
        <v>42445</v>
      </c>
      <c r="Q1137" t="s">
        <v>587</v>
      </c>
      <c r="R1137" s="13">
        <v>0</v>
      </c>
    </row>
    <row r="1138" spans="11:18" x14ac:dyDescent="0.35">
      <c r="K1138" t="s">
        <v>845</v>
      </c>
      <c r="L1138" t="s">
        <v>61</v>
      </c>
      <c r="M1138" t="s">
        <v>12</v>
      </c>
      <c r="N1138">
        <v>112414</v>
      </c>
      <c r="P1138" s="7">
        <v>42445</v>
      </c>
      <c r="Q1138" t="s">
        <v>102</v>
      </c>
      <c r="R1138" s="13">
        <v>0</v>
      </c>
    </row>
    <row r="1139" spans="11:18" x14ac:dyDescent="0.35">
      <c r="K1139" t="s">
        <v>845</v>
      </c>
      <c r="L1139" t="s">
        <v>34</v>
      </c>
      <c r="M1139" t="s">
        <v>12</v>
      </c>
      <c r="N1139">
        <v>22115</v>
      </c>
      <c r="P1139" s="7">
        <v>42451</v>
      </c>
      <c r="Q1139" t="s">
        <v>102</v>
      </c>
      <c r="R1139" s="13">
        <v>3.39</v>
      </c>
    </row>
    <row r="1140" spans="11:18" x14ac:dyDescent="0.35">
      <c r="K1140" t="s">
        <v>845</v>
      </c>
      <c r="L1140" t="s">
        <v>34</v>
      </c>
      <c r="M1140" t="s">
        <v>12</v>
      </c>
      <c r="N1140">
        <v>22115</v>
      </c>
      <c r="P1140" s="7">
        <v>42451</v>
      </c>
      <c r="Q1140" t="s">
        <v>587</v>
      </c>
      <c r="R1140" s="13">
        <v>-3.39</v>
      </c>
    </row>
    <row r="1141" spans="11:18" x14ac:dyDescent="0.35">
      <c r="K1141" t="s">
        <v>845</v>
      </c>
      <c r="L1141" t="s">
        <v>34</v>
      </c>
      <c r="M1141" t="s">
        <v>12</v>
      </c>
      <c r="N1141">
        <v>52815</v>
      </c>
      <c r="P1141" s="7">
        <v>42451</v>
      </c>
      <c r="Q1141" t="s">
        <v>102</v>
      </c>
      <c r="R1141" s="13">
        <v>3.1</v>
      </c>
    </row>
    <row r="1142" spans="11:18" x14ac:dyDescent="0.35">
      <c r="K1142" t="s">
        <v>845</v>
      </c>
      <c r="L1142" t="s">
        <v>34</v>
      </c>
      <c r="M1142" t="s">
        <v>12</v>
      </c>
      <c r="N1142">
        <v>52815</v>
      </c>
      <c r="P1142" s="7">
        <v>42451</v>
      </c>
      <c r="Q1142" t="s">
        <v>587</v>
      </c>
      <c r="R1142" s="13">
        <v>-3.1</v>
      </c>
    </row>
    <row r="1143" spans="11:18" x14ac:dyDescent="0.35">
      <c r="K1143" t="s">
        <v>845</v>
      </c>
      <c r="L1143" t="s">
        <v>34</v>
      </c>
      <c r="M1143" t="s">
        <v>12</v>
      </c>
      <c r="N1143">
        <v>112414</v>
      </c>
      <c r="P1143" s="7">
        <v>42451</v>
      </c>
      <c r="Q1143" t="s">
        <v>587</v>
      </c>
      <c r="R1143" s="13">
        <v>0</v>
      </c>
    </row>
    <row r="1144" spans="11:18" x14ac:dyDescent="0.35">
      <c r="K1144" t="s">
        <v>845</v>
      </c>
      <c r="L1144" t="s">
        <v>34</v>
      </c>
      <c r="M1144" t="s">
        <v>12</v>
      </c>
      <c r="N1144">
        <v>112414</v>
      </c>
      <c r="P1144" s="7">
        <v>42451</v>
      </c>
      <c r="Q1144" t="s">
        <v>102</v>
      </c>
      <c r="R1144" s="13">
        <v>0</v>
      </c>
    </row>
    <row r="1145" spans="11:18" x14ac:dyDescent="0.35">
      <c r="K1145" t="s">
        <v>317</v>
      </c>
      <c r="M1145" t="s">
        <v>12</v>
      </c>
      <c r="P1145" s="7">
        <v>42452</v>
      </c>
      <c r="Q1145" t="s">
        <v>101</v>
      </c>
      <c r="R1145" s="13">
        <v>6106.59</v>
      </c>
    </row>
    <row r="1146" spans="11:18" x14ac:dyDescent="0.35">
      <c r="K1146" t="s">
        <v>317</v>
      </c>
      <c r="M1146" t="s">
        <v>12</v>
      </c>
      <c r="P1146" s="7">
        <v>42452</v>
      </c>
      <c r="Q1146" t="s">
        <v>102</v>
      </c>
      <c r="R1146" s="13">
        <v>-6106.59</v>
      </c>
    </row>
    <row r="1147" spans="11:18" x14ac:dyDescent="0.35">
      <c r="K1147" t="s">
        <v>838</v>
      </c>
      <c r="L1147" t="s">
        <v>40</v>
      </c>
      <c r="M1147" t="s">
        <v>12</v>
      </c>
      <c r="N1147">
        <v>22115</v>
      </c>
      <c r="P1147" s="7">
        <v>42453</v>
      </c>
      <c r="Q1147" t="s">
        <v>852</v>
      </c>
      <c r="R1147" s="13">
        <v>6.34</v>
      </c>
    </row>
    <row r="1148" spans="11:18" x14ac:dyDescent="0.35">
      <c r="K1148" t="s">
        <v>838</v>
      </c>
      <c r="L1148" t="s">
        <v>40</v>
      </c>
      <c r="M1148" t="s">
        <v>12</v>
      </c>
      <c r="N1148">
        <v>22115</v>
      </c>
      <c r="P1148" s="7">
        <v>42453</v>
      </c>
      <c r="Q1148" t="s">
        <v>102</v>
      </c>
      <c r="R1148" s="13">
        <v>-6.34</v>
      </c>
    </row>
    <row r="1149" spans="11:18" x14ac:dyDescent="0.35">
      <c r="K1149" t="s">
        <v>838</v>
      </c>
      <c r="L1149" t="s">
        <v>40</v>
      </c>
      <c r="M1149" t="s">
        <v>12</v>
      </c>
      <c r="N1149">
        <v>52815</v>
      </c>
      <c r="P1149" s="7">
        <v>42453</v>
      </c>
      <c r="Q1149" t="s">
        <v>102</v>
      </c>
      <c r="R1149" s="13">
        <v>0</v>
      </c>
    </row>
    <row r="1150" spans="11:18" x14ac:dyDescent="0.35">
      <c r="K1150" t="s">
        <v>838</v>
      </c>
      <c r="L1150" t="s">
        <v>40</v>
      </c>
      <c r="M1150" t="s">
        <v>12</v>
      </c>
      <c r="N1150">
        <v>52815</v>
      </c>
      <c r="P1150" s="7">
        <v>42453</v>
      </c>
      <c r="Q1150" t="s">
        <v>854</v>
      </c>
      <c r="R1150" s="13">
        <v>0</v>
      </c>
    </row>
    <row r="1151" spans="11:18" x14ac:dyDescent="0.35">
      <c r="K1151" t="s">
        <v>838</v>
      </c>
      <c r="L1151" t="s">
        <v>40</v>
      </c>
      <c r="M1151" t="s">
        <v>12</v>
      </c>
      <c r="N1151">
        <v>112414</v>
      </c>
      <c r="P1151" s="7">
        <v>42453</v>
      </c>
      <c r="Q1151" t="s">
        <v>102</v>
      </c>
      <c r="R1151" s="13">
        <v>0</v>
      </c>
    </row>
    <row r="1152" spans="11:18" x14ac:dyDescent="0.35">
      <c r="K1152" t="s">
        <v>838</v>
      </c>
      <c r="L1152" t="s">
        <v>40</v>
      </c>
      <c r="M1152" t="s">
        <v>12</v>
      </c>
      <c r="N1152">
        <v>112414</v>
      </c>
      <c r="P1152" s="7">
        <v>42453</v>
      </c>
      <c r="Q1152" t="s">
        <v>853</v>
      </c>
      <c r="R1152" s="13">
        <v>0</v>
      </c>
    </row>
    <row r="1153" spans="11:18" x14ac:dyDescent="0.35">
      <c r="K1153" t="s">
        <v>845</v>
      </c>
      <c r="L1153" t="s">
        <v>40</v>
      </c>
      <c r="M1153" t="s">
        <v>12</v>
      </c>
      <c r="N1153">
        <v>22115</v>
      </c>
      <c r="P1153" s="7">
        <v>42453</v>
      </c>
      <c r="Q1153" t="s">
        <v>102</v>
      </c>
      <c r="R1153" s="13">
        <v>26.62</v>
      </c>
    </row>
    <row r="1154" spans="11:18" x14ac:dyDescent="0.35">
      <c r="K1154" t="s">
        <v>845</v>
      </c>
      <c r="L1154" t="s">
        <v>40</v>
      </c>
      <c r="M1154" t="s">
        <v>12</v>
      </c>
      <c r="N1154">
        <v>22115</v>
      </c>
      <c r="P1154" s="7">
        <v>42453</v>
      </c>
      <c r="Q1154" t="s">
        <v>587</v>
      </c>
      <c r="R1154" s="13">
        <v>-26.62</v>
      </c>
    </row>
    <row r="1155" spans="11:18" x14ac:dyDescent="0.35">
      <c r="K1155" t="s">
        <v>845</v>
      </c>
      <c r="L1155" t="s">
        <v>40</v>
      </c>
      <c r="M1155" t="s">
        <v>12</v>
      </c>
      <c r="N1155">
        <v>52815</v>
      </c>
      <c r="P1155" s="7">
        <v>42453</v>
      </c>
      <c r="Q1155" t="s">
        <v>587</v>
      </c>
      <c r="R1155" s="13">
        <v>0</v>
      </c>
    </row>
    <row r="1156" spans="11:18" x14ac:dyDescent="0.35">
      <c r="K1156" t="s">
        <v>845</v>
      </c>
      <c r="L1156" t="s">
        <v>40</v>
      </c>
      <c r="M1156" t="s">
        <v>12</v>
      </c>
      <c r="N1156">
        <v>52815</v>
      </c>
      <c r="P1156" s="7">
        <v>42453</v>
      </c>
      <c r="Q1156" t="s">
        <v>102</v>
      </c>
      <c r="R1156" s="13">
        <v>0</v>
      </c>
    </row>
    <row r="1157" spans="11:18" x14ac:dyDescent="0.35">
      <c r="K1157" t="s">
        <v>845</v>
      </c>
      <c r="L1157" t="s">
        <v>40</v>
      </c>
      <c r="M1157" t="s">
        <v>12</v>
      </c>
      <c r="N1157">
        <v>112414</v>
      </c>
      <c r="P1157" s="7">
        <v>42453</v>
      </c>
      <c r="Q1157" t="s">
        <v>587</v>
      </c>
      <c r="R1157" s="13">
        <v>0</v>
      </c>
    </row>
    <row r="1158" spans="11:18" x14ac:dyDescent="0.35">
      <c r="K1158" t="s">
        <v>845</v>
      </c>
      <c r="L1158" t="s">
        <v>40</v>
      </c>
      <c r="M1158" t="s">
        <v>12</v>
      </c>
      <c r="N1158">
        <v>112414</v>
      </c>
      <c r="P1158" s="7">
        <v>42453</v>
      </c>
      <c r="Q1158" t="s">
        <v>102</v>
      </c>
      <c r="R1158" s="13">
        <v>0</v>
      </c>
    </row>
    <row r="1159" spans="11:18" x14ac:dyDescent="0.35">
      <c r="K1159" t="s">
        <v>845</v>
      </c>
      <c r="L1159" t="s">
        <v>65</v>
      </c>
      <c r="M1159" t="s">
        <v>12</v>
      </c>
      <c r="N1159">
        <v>22115</v>
      </c>
      <c r="P1159" s="7">
        <v>42459</v>
      </c>
      <c r="Q1159" t="s">
        <v>587</v>
      </c>
      <c r="R1159" s="13">
        <v>0</v>
      </c>
    </row>
    <row r="1160" spans="11:18" x14ac:dyDescent="0.35">
      <c r="K1160" t="s">
        <v>845</v>
      </c>
      <c r="L1160" t="s">
        <v>65</v>
      </c>
      <c r="M1160" t="s">
        <v>12</v>
      </c>
      <c r="N1160">
        <v>22115</v>
      </c>
      <c r="P1160" s="7">
        <v>42459</v>
      </c>
      <c r="Q1160" t="s">
        <v>102</v>
      </c>
      <c r="R1160" s="13">
        <v>0</v>
      </c>
    </row>
    <row r="1161" spans="11:18" x14ac:dyDescent="0.35">
      <c r="K1161" t="s">
        <v>845</v>
      </c>
      <c r="L1161" t="s">
        <v>65</v>
      </c>
      <c r="M1161" t="s">
        <v>12</v>
      </c>
      <c r="N1161">
        <v>52815</v>
      </c>
      <c r="P1161" s="7">
        <v>42459</v>
      </c>
      <c r="Q1161" t="s">
        <v>102</v>
      </c>
      <c r="R1161" s="13">
        <v>1.29</v>
      </c>
    </row>
    <row r="1162" spans="11:18" x14ac:dyDescent="0.35">
      <c r="K1162" t="s">
        <v>845</v>
      </c>
      <c r="L1162" t="s">
        <v>65</v>
      </c>
      <c r="M1162" t="s">
        <v>12</v>
      </c>
      <c r="N1162">
        <v>52815</v>
      </c>
      <c r="P1162" s="7">
        <v>42459</v>
      </c>
      <c r="Q1162" t="s">
        <v>587</v>
      </c>
      <c r="R1162" s="13">
        <v>-1.29</v>
      </c>
    </row>
    <row r="1163" spans="11:18" x14ac:dyDescent="0.35">
      <c r="K1163" t="s">
        <v>845</v>
      </c>
      <c r="L1163" t="s">
        <v>65</v>
      </c>
      <c r="M1163" t="s">
        <v>12</v>
      </c>
      <c r="N1163">
        <v>112414</v>
      </c>
      <c r="P1163" s="7">
        <v>42459</v>
      </c>
      <c r="Q1163" t="s">
        <v>587</v>
      </c>
      <c r="R1163" s="13">
        <v>0</v>
      </c>
    </row>
    <row r="1164" spans="11:18" x14ac:dyDescent="0.35">
      <c r="K1164" t="s">
        <v>845</v>
      </c>
      <c r="L1164" t="s">
        <v>65</v>
      </c>
      <c r="M1164" t="s">
        <v>12</v>
      </c>
      <c r="N1164">
        <v>112414</v>
      </c>
      <c r="P1164" s="7">
        <v>42459</v>
      </c>
      <c r="Q1164" t="s">
        <v>102</v>
      </c>
      <c r="R1164" s="13">
        <v>0</v>
      </c>
    </row>
    <row r="1165" spans="11:18" x14ac:dyDescent="0.35">
      <c r="K1165" t="s">
        <v>845</v>
      </c>
      <c r="L1165" t="s">
        <v>66</v>
      </c>
      <c r="M1165" t="s">
        <v>12</v>
      </c>
      <c r="N1165">
        <v>22115</v>
      </c>
      <c r="P1165" s="7">
        <v>42461</v>
      </c>
      <c r="Q1165" t="s">
        <v>587</v>
      </c>
      <c r="R1165" s="13">
        <v>0</v>
      </c>
    </row>
    <row r="1166" spans="11:18" x14ac:dyDescent="0.35">
      <c r="K1166" t="s">
        <v>845</v>
      </c>
      <c r="L1166" t="s">
        <v>66</v>
      </c>
      <c r="M1166" t="s">
        <v>12</v>
      </c>
      <c r="N1166">
        <v>22115</v>
      </c>
      <c r="P1166" s="7">
        <v>42461</v>
      </c>
      <c r="Q1166" t="s">
        <v>102</v>
      </c>
      <c r="R1166" s="13">
        <v>0</v>
      </c>
    </row>
    <row r="1167" spans="11:18" x14ac:dyDescent="0.35">
      <c r="K1167" t="s">
        <v>845</v>
      </c>
      <c r="L1167" t="s">
        <v>51</v>
      </c>
      <c r="M1167" t="s">
        <v>12</v>
      </c>
      <c r="N1167">
        <v>22115</v>
      </c>
      <c r="P1167" s="7">
        <v>42461</v>
      </c>
      <c r="Q1167" t="s">
        <v>587</v>
      </c>
      <c r="R1167" s="13">
        <v>0</v>
      </c>
    </row>
    <row r="1168" spans="11:18" x14ac:dyDescent="0.35">
      <c r="K1168" t="s">
        <v>845</v>
      </c>
      <c r="L1168" t="s">
        <v>51</v>
      </c>
      <c r="M1168" t="s">
        <v>12</v>
      </c>
      <c r="N1168">
        <v>22115</v>
      </c>
      <c r="P1168" s="7">
        <v>42461</v>
      </c>
      <c r="Q1168" t="s">
        <v>102</v>
      </c>
      <c r="R1168" s="13">
        <v>0</v>
      </c>
    </row>
    <row r="1169" spans="11:18" x14ac:dyDescent="0.35">
      <c r="K1169" t="s">
        <v>845</v>
      </c>
      <c r="L1169" t="s">
        <v>66</v>
      </c>
      <c r="M1169" t="s">
        <v>12</v>
      </c>
      <c r="N1169">
        <v>52815</v>
      </c>
      <c r="P1169" s="7">
        <v>42461</v>
      </c>
      <c r="Q1169" t="s">
        <v>102</v>
      </c>
      <c r="R1169" s="13">
        <v>2.1</v>
      </c>
    </row>
    <row r="1170" spans="11:18" x14ac:dyDescent="0.35">
      <c r="K1170" t="s">
        <v>845</v>
      </c>
      <c r="L1170" t="s">
        <v>66</v>
      </c>
      <c r="M1170" t="s">
        <v>12</v>
      </c>
      <c r="N1170">
        <v>52815</v>
      </c>
      <c r="P1170" s="7">
        <v>42461</v>
      </c>
      <c r="Q1170" t="s">
        <v>587</v>
      </c>
      <c r="R1170" s="13">
        <v>-2.1</v>
      </c>
    </row>
    <row r="1171" spans="11:18" x14ac:dyDescent="0.35">
      <c r="K1171" t="s">
        <v>845</v>
      </c>
      <c r="L1171" t="s">
        <v>51</v>
      </c>
      <c r="M1171" t="s">
        <v>12</v>
      </c>
      <c r="N1171">
        <v>52815</v>
      </c>
      <c r="P1171" s="7">
        <v>42461</v>
      </c>
      <c r="Q1171" t="s">
        <v>102</v>
      </c>
      <c r="R1171" s="13">
        <v>2</v>
      </c>
    </row>
    <row r="1172" spans="11:18" x14ac:dyDescent="0.35">
      <c r="K1172" t="s">
        <v>845</v>
      </c>
      <c r="L1172" t="s">
        <v>51</v>
      </c>
      <c r="M1172" t="s">
        <v>12</v>
      </c>
      <c r="N1172">
        <v>52815</v>
      </c>
      <c r="P1172" s="7">
        <v>42461</v>
      </c>
      <c r="Q1172" t="s">
        <v>587</v>
      </c>
      <c r="R1172" s="13">
        <v>-2</v>
      </c>
    </row>
    <row r="1173" spans="11:18" x14ac:dyDescent="0.35">
      <c r="K1173" t="s">
        <v>845</v>
      </c>
      <c r="L1173" t="s">
        <v>66</v>
      </c>
      <c r="M1173" t="s">
        <v>12</v>
      </c>
      <c r="N1173">
        <v>112414</v>
      </c>
      <c r="P1173" s="7">
        <v>42461</v>
      </c>
      <c r="Q1173" t="s">
        <v>587</v>
      </c>
      <c r="R1173" s="13">
        <v>0</v>
      </c>
    </row>
    <row r="1174" spans="11:18" x14ac:dyDescent="0.35">
      <c r="K1174" t="s">
        <v>845</v>
      </c>
      <c r="L1174" t="s">
        <v>66</v>
      </c>
      <c r="M1174" t="s">
        <v>12</v>
      </c>
      <c r="N1174">
        <v>112414</v>
      </c>
      <c r="P1174" s="7">
        <v>42461</v>
      </c>
      <c r="Q1174" t="s">
        <v>102</v>
      </c>
      <c r="R1174" s="13">
        <v>0</v>
      </c>
    </row>
    <row r="1175" spans="11:18" x14ac:dyDescent="0.35">
      <c r="K1175" t="s">
        <v>845</v>
      </c>
      <c r="L1175" t="s">
        <v>51</v>
      </c>
      <c r="M1175" t="s">
        <v>12</v>
      </c>
      <c r="N1175">
        <v>112414</v>
      </c>
      <c r="P1175" s="7">
        <v>42461</v>
      </c>
      <c r="Q1175" t="s">
        <v>587</v>
      </c>
      <c r="R1175" s="13">
        <v>0</v>
      </c>
    </row>
    <row r="1176" spans="11:18" x14ac:dyDescent="0.35">
      <c r="K1176" t="s">
        <v>845</v>
      </c>
      <c r="L1176" t="s">
        <v>51</v>
      </c>
      <c r="M1176" t="s">
        <v>12</v>
      </c>
      <c r="N1176">
        <v>112414</v>
      </c>
      <c r="P1176" s="7">
        <v>42461</v>
      </c>
      <c r="Q1176" t="s">
        <v>102</v>
      </c>
      <c r="R1176" s="13">
        <v>0</v>
      </c>
    </row>
    <row r="1177" spans="11:18" x14ac:dyDescent="0.35">
      <c r="K1177" t="s">
        <v>845</v>
      </c>
      <c r="L1177" t="s">
        <v>56</v>
      </c>
      <c r="M1177" t="s">
        <v>12</v>
      </c>
      <c r="N1177">
        <v>22115</v>
      </c>
      <c r="P1177" s="7">
        <v>42464</v>
      </c>
      <c r="Q1177" t="s">
        <v>102</v>
      </c>
      <c r="R1177" s="13">
        <v>1.21</v>
      </c>
    </row>
    <row r="1178" spans="11:18" x14ac:dyDescent="0.35">
      <c r="K1178" t="s">
        <v>845</v>
      </c>
      <c r="L1178" t="s">
        <v>56</v>
      </c>
      <c r="M1178" t="s">
        <v>12</v>
      </c>
      <c r="N1178">
        <v>22115</v>
      </c>
      <c r="P1178" s="7">
        <v>42464</v>
      </c>
      <c r="Q1178" t="s">
        <v>587</v>
      </c>
      <c r="R1178" s="13">
        <v>-1.21</v>
      </c>
    </row>
    <row r="1179" spans="11:18" x14ac:dyDescent="0.35">
      <c r="K1179" t="s">
        <v>845</v>
      </c>
      <c r="L1179" t="s">
        <v>56</v>
      </c>
      <c r="M1179" t="s">
        <v>12</v>
      </c>
      <c r="N1179">
        <v>52815</v>
      </c>
      <c r="P1179" s="7">
        <v>42464</v>
      </c>
      <c r="Q1179" t="s">
        <v>587</v>
      </c>
      <c r="R1179" s="13">
        <v>0</v>
      </c>
    </row>
    <row r="1180" spans="11:18" x14ac:dyDescent="0.35">
      <c r="K1180" t="s">
        <v>845</v>
      </c>
      <c r="L1180" t="s">
        <v>56</v>
      </c>
      <c r="M1180" t="s">
        <v>12</v>
      </c>
      <c r="N1180">
        <v>52815</v>
      </c>
      <c r="P1180" s="7">
        <v>42464</v>
      </c>
      <c r="Q1180" t="s">
        <v>102</v>
      </c>
      <c r="R1180" s="13">
        <v>0</v>
      </c>
    </row>
    <row r="1181" spans="11:18" x14ac:dyDescent="0.35">
      <c r="K1181" t="s">
        <v>845</v>
      </c>
      <c r="L1181" t="s">
        <v>56</v>
      </c>
      <c r="M1181" t="s">
        <v>12</v>
      </c>
      <c r="N1181">
        <v>112414</v>
      </c>
      <c r="P1181" s="7">
        <v>42464</v>
      </c>
      <c r="Q1181" t="s">
        <v>587</v>
      </c>
      <c r="R1181" s="13">
        <v>0</v>
      </c>
    </row>
    <row r="1182" spans="11:18" x14ac:dyDescent="0.35">
      <c r="K1182" t="s">
        <v>845</v>
      </c>
      <c r="L1182" t="s">
        <v>56</v>
      </c>
      <c r="M1182" t="s">
        <v>12</v>
      </c>
      <c r="N1182">
        <v>112414</v>
      </c>
      <c r="P1182" s="7">
        <v>42464</v>
      </c>
      <c r="Q1182" t="s">
        <v>102</v>
      </c>
      <c r="R1182" s="13">
        <v>0</v>
      </c>
    </row>
    <row r="1183" spans="11:18" x14ac:dyDescent="0.35">
      <c r="K1183" t="s">
        <v>317</v>
      </c>
      <c r="M1183" t="s">
        <v>12</v>
      </c>
      <c r="P1183" s="7">
        <v>42468</v>
      </c>
      <c r="Q1183" t="s">
        <v>101</v>
      </c>
      <c r="R1183" s="13">
        <v>33.369999999999997</v>
      </c>
    </row>
    <row r="1184" spans="11:18" x14ac:dyDescent="0.35">
      <c r="K1184" t="s">
        <v>317</v>
      </c>
      <c r="M1184" t="s">
        <v>12</v>
      </c>
      <c r="P1184" s="7">
        <v>42468</v>
      </c>
      <c r="Q1184" t="s">
        <v>102</v>
      </c>
      <c r="R1184" s="13">
        <v>-33.369999999999997</v>
      </c>
    </row>
    <row r="1185" spans="11:18" x14ac:dyDescent="0.35">
      <c r="K1185" t="s">
        <v>845</v>
      </c>
      <c r="L1185" t="s">
        <v>64</v>
      </c>
      <c r="M1185" t="s">
        <v>12</v>
      </c>
      <c r="N1185">
        <v>22115</v>
      </c>
      <c r="P1185" s="7">
        <v>42475</v>
      </c>
      <c r="Q1185" t="s">
        <v>587</v>
      </c>
      <c r="R1185" s="13">
        <v>0</v>
      </c>
    </row>
    <row r="1186" spans="11:18" x14ac:dyDescent="0.35">
      <c r="K1186" t="s">
        <v>845</v>
      </c>
      <c r="L1186" t="s">
        <v>64</v>
      </c>
      <c r="M1186" t="s">
        <v>12</v>
      </c>
      <c r="N1186">
        <v>22115</v>
      </c>
      <c r="P1186" s="7">
        <v>42475</v>
      </c>
      <c r="Q1186" t="s">
        <v>102</v>
      </c>
      <c r="R1186" s="13">
        <v>0</v>
      </c>
    </row>
    <row r="1187" spans="11:18" x14ac:dyDescent="0.35">
      <c r="K1187" t="s">
        <v>845</v>
      </c>
      <c r="L1187" t="s">
        <v>64</v>
      </c>
      <c r="M1187" t="s">
        <v>12</v>
      </c>
      <c r="N1187">
        <v>52815</v>
      </c>
      <c r="P1187" s="7">
        <v>42475</v>
      </c>
      <c r="Q1187" t="s">
        <v>102</v>
      </c>
      <c r="R1187" s="13">
        <v>2.4500000000000002</v>
      </c>
    </row>
    <row r="1188" spans="11:18" x14ac:dyDescent="0.35">
      <c r="K1188" t="s">
        <v>845</v>
      </c>
      <c r="L1188" t="s">
        <v>64</v>
      </c>
      <c r="M1188" t="s">
        <v>12</v>
      </c>
      <c r="N1188">
        <v>52815</v>
      </c>
      <c r="P1188" s="7">
        <v>42475</v>
      </c>
      <c r="Q1188" t="s">
        <v>587</v>
      </c>
      <c r="R1188" s="13">
        <v>-2.4500000000000002</v>
      </c>
    </row>
    <row r="1189" spans="11:18" x14ac:dyDescent="0.35">
      <c r="K1189" t="s">
        <v>845</v>
      </c>
      <c r="L1189" t="s">
        <v>64</v>
      </c>
      <c r="M1189" t="s">
        <v>12</v>
      </c>
      <c r="N1189">
        <v>112414</v>
      </c>
      <c r="P1189" s="7">
        <v>42475</v>
      </c>
      <c r="Q1189" t="s">
        <v>587</v>
      </c>
      <c r="R1189" s="13">
        <v>0</v>
      </c>
    </row>
    <row r="1190" spans="11:18" x14ac:dyDescent="0.35">
      <c r="K1190" t="s">
        <v>845</v>
      </c>
      <c r="L1190" t="s">
        <v>64</v>
      </c>
      <c r="M1190" t="s">
        <v>12</v>
      </c>
      <c r="N1190">
        <v>112414</v>
      </c>
      <c r="P1190" s="7">
        <v>42475</v>
      </c>
      <c r="Q1190" t="s">
        <v>102</v>
      </c>
      <c r="R1190" s="13">
        <v>0</v>
      </c>
    </row>
    <row r="1191" spans="11:18" x14ac:dyDescent="0.35">
      <c r="K1191" t="s">
        <v>317</v>
      </c>
      <c r="M1191" t="s">
        <v>12</v>
      </c>
      <c r="P1191" s="7">
        <v>42478</v>
      </c>
      <c r="Q1191" t="s">
        <v>101</v>
      </c>
      <c r="R1191" s="13">
        <v>2.4500000000000002</v>
      </c>
    </row>
    <row r="1192" spans="11:18" x14ac:dyDescent="0.35">
      <c r="K1192" t="s">
        <v>317</v>
      </c>
      <c r="M1192" t="s">
        <v>12</v>
      </c>
      <c r="P1192" s="7">
        <v>42478</v>
      </c>
      <c r="Q1192" t="s">
        <v>102</v>
      </c>
      <c r="R1192" s="13">
        <v>-2.4500000000000002</v>
      </c>
    </row>
    <row r="1193" spans="11:18" x14ac:dyDescent="0.35">
      <c r="K1193" t="s">
        <v>845</v>
      </c>
      <c r="L1193" t="s">
        <v>30</v>
      </c>
      <c r="M1193" t="s">
        <v>12</v>
      </c>
      <c r="N1193">
        <v>22115</v>
      </c>
      <c r="P1193" s="7">
        <v>42487</v>
      </c>
      <c r="Q1193" t="s">
        <v>587</v>
      </c>
      <c r="R1193" s="13">
        <v>0</v>
      </c>
    </row>
    <row r="1194" spans="11:18" x14ac:dyDescent="0.35">
      <c r="K1194" t="s">
        <v>845</v>
      </c>
      <c r="L1194" t="s">
        <v>30</v>
      </c>
      <c r="M1194" t="s">
        <v>12</v>
      </c>
      <c r="N1194">
        <v>22115</v>
      </c>
      <c r="P1194" s="7">
        <v>42487</v>
      </c>
      <c r="Q1194" t="s">
        <v>102</v>
      </c>
      <c r="R1194" s="13">
        <v>0</v>
      </c>
    </row>
    <row r="1195" spans="11:18" x14ac:dyDescent="0.35">
      <c r="K1195" t="s">
        <v>845</v>
      </c>
      <c r="L1195" t="s">
        <v>35</v>
      </c>
      <c r="M1195" t="s">
        <v>12</v>
      </c>
      <c r="N1195">
        <v>22115</v>
      </c>
      <c r="P1195" s="7">
        <v>42487</v>
      </c>
      <c r="Q1195" t="s">
        <v>587</v>
      </c>
      <c r="R1195" s="13">
        <v>0</v>
      </c>
    </row>
    <row r="1196" spans="11:18" x14ac:dyDescent="0.35">
      <c r="K1196" t="s">
        <v>845</v>
      </c>
      <c r="L1196" t="s">
        <v>35</v>
      </c>
      <c r="M1196" t="s">
        <v>12</v>
      </c>
      <c r="N1196">
        <v>22115</v>
      </c>
      <c r="P1196" s="7">
        <v>42487</v>
      </c>
      <c r="Q1196" t="s">
        <v>102</v>
      </c>
      <c r="R1196" s="13">
        <v>0</v>
      </c>
    </row>
    <row r="1197" spans="11:18" x14ac:dyDescent="0.35">
      <c r="K1197" t="s">
        <v>845</v>
      </c>
      <c r="L1197" t="s">
        <v>30</v>
      </c>
      <c r="M1197" t="s">
        <v>12</v>
      </c>
      <c r="N1197">
        <v>52815</v>
      </c>
      <c r="P1197" s="7">
        <v>42487</v>
      </c>
      <c r="Q1197" t="s">
        <v>102</v>
      </c>
      <c r="R1197" s="13">
        <v>2.99</v>
      </c>
    </row>
    <row r="1198" spans="11:18" x14ac:dyDescent="0.35">
      <c r="K1198" t="s">
        <v>845</v>
      </c>
      <c r="L1198" t="s">
        <v>30</v>
      </c>
      <c r="M1198" t="s">
        <v>12</v>
      </c>
      <c r="N1198">
        <v>52815</v>
      </c>
      <c r="P1198" s="7">
        <v>42487</v>
      </c>
      <c r="Q1198" t="s">
        <v>587</v>
      </c>
      <c r="R1198" s="13">
        <v>-2.99</v>
      </c>
    </row>
    <row r="1199" spans="11:18" x14ac:dyDescent="0.35">
      <c r="K1199" t="s">
        <v>845</v>
      </c>
      <c r="L1199" t="s">
        <v>35</v>
      </c>
      <c r="M1199" t="s">
        <v>12</v>
      </c>
      <c r="N1199">
        <v>52815</v>
      </c>
      <c r="P1199" s="7">
        <v>42487</v>
      </c>
      <c r="Q1199" t="s">
        <v>102</v>
      </c>
      <c r="R1199" s="13">
        <v>1.1599999999999999</v>
      </c>
    </row>
    <row r="1200" spans="11:18" x14ac:dyDescent="0.35">
      <c r="K1200" t="s">
        <v>845</v>
      </c>
      <c r="L1200" t="s">
        <v>35</v>
      </c>
      <c r="M1200" t="s">
        <v>12</v>
      </c>
      <c r="N1200">
        <v>52815</v>
      </c>
      <c r="P1200" s="7">
        <v>42487</v>
      </c>
      <c r="Q1200" t="s">
        <v>587</v>
      </c>
      <c r="R1200" s="13">
        <v>-1.1599999999999999</v>
      </c>
    </row>
    <row r="1201" spans="11:18" x14ac:dyDescent="0.35">
      <c r="K1201" t="s">
        <v>845</v>
      </c>
      <c r="L1201" t="s">
        <v>30</v>
      </c>
      <c r="M1201" t="s">
        <v>12</v>
      </c>
      <c r="N1201">
        <v>112414</v>
      </c>
      <c r="P1201" s="7">
        <v>42487</v>
      </c>
      <c r="Q1201" t="s">
        <v>587</v>
      </c>
      <c r="R1201" s="13">
        <v>0</v>
      </c>
    </row>
    <row r="1202" spans="11:18" x14ac:dyDescent="0.35">
      <c r="K1202" t="s">
        <v>845</v>
      </c>
      <c r="L1202" t="s">
        <v>30</v>
      </c>
      <c r="M1202" t="s">
        <v>12</v>
      </c>
      <c r="N1202">
        <v>112414</v>
      </c>
      <c r="P1202" s="7">
        <v>42487</v>
      </c>
      <c r="Q1202" t="s">
        <v>102</v>
      </c>
      <c r="R1202" s="13">
        <v>0</v>
      </c>
    </row>
    <row r="1203" spans="11:18" x14ac:dyDescent="0.35">
      <c r="K1203" t="s">
        <v>845</v>
      </c>
      <c r="L1203" t="s">
        <v>35</v>
      </c>
      <c r="M1203" t="s">
        <v>12</v>
      </c>
      <c r="N1203">
        <v>112414</v>
      </c>
      <c r="P1203" s="7">
        <v>42487</v>
      </c>
      <c r="Q1203" t="s">
        <v>587</v>
      </c>
      <c r="R1203" s="13">
        <v>0</v>
      </c>
    </row>
    <row r="1204" spans="11:18" x14ac:dyDescent="0.35">
      <c r="K1204" t="s">
        <v>845</v>
      </c>
      <c r="L1204" t="s">
        <v>35</v>
      </c>
      <c r="M1204" t="s">
        <v>12</v>
      </c>
      <c r="N1204">
        <v>112414</v>
      </c>
      <c r="P1204" s="7">
        <v>42487</v>
      </c>
      <c r="Q1204" t="s">
        <v>102</v>
      </c>
      <c r="R1204" s="13">
        <v>0</v>
      </c>
    </row>
    <row r="1205" spans="11:18" x14ac:dyDescent="0.35">
      <c r="K1205" t="s">
        <v>317</v>
      </c>
      <c r="M1205" t="s">
        <v>12</v>
      </c>
      <c r="P1205" s="7">
        <v>42492</v>
      </c>
      <c r="Q1205" t="s">
        <v>101</v>
      </c>
      <c r="R1205" s="13">
        <v>4.1500000000000004</v>
      </c>
    </row>
    <row r="1206" spans="11:18" x14ac:dyDescent="0.35">
      <c r="K1206" t="s">
        <v>317</v>
      </c>
      <c r="M1206" t="s">
        <v>12</v>
      </c>
      <c r="P1206" s="7">
        <v>42492</v>
      </c>
      <c r="Q1206" t="s">
        <v>102</v>
      </c>
      <c r="R1206" s="13">
        <v>-4.1500000000000004</v>
      </c>
    </row>
    <row r="1207" spans="11:18" x14ac:dyDescent="0.35">
      <c r="K1207" t="s">
        <v>842</v>
      </c>
      <c r="L1207" t="s">
        <v>57</v>
      </c>
      <c r="M1207" t="s">
        <v>12</v>
      </c>
      <c r="N1207">
        <v>22115</v>
      </c>
      <c r="P1207" s="7">
        <v>42510</v>
      </c>
      <c r="Q1207" t="s">
        <v>627</v>
      </c>
      <c r="R1207" s="13">
        <v>0</v>
      </c>
    </row>
    <row r="1208" spans="11:18" x14ac:dyDescent="0.35">
      <c r="K1208" t="s">
        <v>842</v>
      </c>
      <c r="L1208" t="s">
        <v>57</v>
      </c>
      <c r="M1208" t="s">
        <v>12</v>
      </c>
      <c r="N1208">
        <v>22115</v>
      </c>
      <c r="P1208" s="7">
        <v>42510</v>
      </c>
      <c r="Q1208" t="s">
        <v>102</v>
      </c>
      <c r="R1208" s="13">
        <v>0</v>
      </c>
    </row>
    <row r="1209" spans="11:18" x14ac:dyDescent="0.35">
      <c r="K1209" t="s">
        <v>842</v>
      </c>
      <c r="L1209" t="s">
        <v>57</v>
      </c>
      <c r="M1209" t="s">
        <v>12</v>
      </c>
      <c r="N1209">
        <v>52815</v>
      </c>
      <c r="P1209" s="7">
        <v>42510</v>
      </c>
      <c r="Q1209" t="s">
        <v>102</v>
      </c>
      <c r="R1209" s="13">
        <v>4.78</v>
      </c>
    </row>
    <row r="1210" spans="11:18" x14ac:dyDescent="0.35">
      <c r="K1210" t="s">
        <v>842</v>
      </c>
      <c r="L1210" t="s">
        <v>57</v>
      </c>
      <c r="M1210" t="s">
        <v>12</v>
      </c>
      <c r="N1210">
        <v>52815</v>
      </c>
      <c r="P1210" s="7">
        <v>42510</v>
      </c>
      <c r="Q1210" t="s">
        <v>627</v>
      </c>
      <c r="R1210" s="13">
        <v>-4.78</v>
      </c>
    </row>
    <row r="1211" spans="11:18" x14ac:dyDescent="0.35">
      <c r="K1211" t="s">
        <v>842</v>
      </c>
      <c r="L1211" t="s">
        <v>57</v>
      </c>
      <c r="M1211" t="s">
        <v>12</v>
      </c>
      <c r="N1211">
        <v>112414</v>
      </c>
      <c r="P1211" s="7">
        <v>42510</v>
      </c>
      <c r="Q1211" t="s">
        <v>627</v>
      </c>
      <c r="R1211" s="13">
        <v>0</v>
      </c>
    </row>
    <row r="1212" spans="11:18" x14ac:dyDescent="0.35">
      <c r="K1212" t="s">
        <v>842</v>
      </c>
      <c r="L1212" t="s">
        <v>57</v>
      </c>
      <c r="M1212" t="s">
        <v>12</v>
      </c>
      <c r="N1212">
        <v>112414</v>
      </c>
      <c r="P1212" s="7">
        <v>42510</v>
      </c>
      <c r="Q1212" t="s">
        <v>102</v>
      </c>
      <c r="R1212" s="13">
        <v>0</v>
      </c>
    </row>
    <row r="1213" spans="11:18" x14ac:dyDescent="0.35">
      <c r="K1213" t="s">
        <v>844</v>
      </c>
      <c r="L1213" t="s">
        <v>63</v>
      </c>
      <c r="M1213" t="s">
        <v>12</v>
      </c>
      <c r="N1213">
        <v>52815</v>
      </c>
      <c r="P1213" s="7">
        <v>42517</v>
      </c>
      <c r="Q1213" t="s">
        <v>102</v>
      </c>
      <c r="R1213" s="13">
        <v>2.3199999999999998</v>
      </c>
    </row>
    <row r="1214" spans="11:18" x14ac:dyDescent="0.35">
      <c r="K1214" t="s">
        <v>844</v>
      </c>
      <c r="L1214" t="s">
        <v>63</v>
      </c>
      <c r="M1214" t="s">
        <v>12</v>
      </c>
      <c r="N1214">
        <v>52815</v>
      </c>
      <c r="P1214" s="7">
        <v>42517</v>
      </c>
      <c r="Q1214" t="s">
        <v>587</v>
      </c>
      <c r="R1214" s="13">
        <v>-2.3199999999999998</v>
      </c>
    </row>
    <row r="1215" spans="11:18" x14ac:dyDescent="0.35">
      <c r="K1215" t="s">
        <v>845</v>
      </c>
      <c r="L1215" t="s">
        <v>63</v>
      </c>
      <c r="M1215" t="s">
        <v>12</v>
      </c>
      <c r="N1215">
        <v>22115</v>
      </c>
      <c r="P1215" s="7">
        <v>42517</v>
      </c>
      <c r="Q1215" t="s">
        <v>587</v>
      </c>
      <c r="R1215" s="13">
        <v>0</v>
      </c>
    </row>
    <row r="1216" spans="11:18" x14ac:dyDescent="0.35">
      <c r="K1216" t="s">
        <v>845</v>
      </c>
      <c r="L1216" t="s">
        <v>63</v>
      </c>
      <c r="M1216" t="s">
        <v>12</v>
      </c>
      <c r="N1216">
        <v>22115</v>
      </c>
      <c r="P1216" s="7">
        <v>42517</v>
      </c>
      <c r="Q1216" t="s">
        <v>102</v>
      </c>
      <c r="R1216" s="13">
        <v>0</v>
      </c>
    </row>
    <row r="1217" spans="11:18" x14ac:dyDescent="0.35">
      <c r="K1217" t="s">
        <v>845</v>
      </c>
      <c r="L1217" t="s">
        <v>63</v>
      </c>
      <c r="M1217" t="s">
        <v>12</v>
      </c>
      <c r="N1217">
        <v>52815</v>
      </c>
      <c r="P1217" s="7">
        <v>42517</v>
      </c>
      <c r="Q1217" t="s">
        <v>102</v>
      </c>
      <c r="R1217" s="13">
        <v>3.21</v>
      </c>
    </row>
    <row r="1218" spans="11:18" x14ac:dyDescent="0.35">
      <c r="K1218" t="s">
        <v>845</v>
      </c>
      <c r="L1218" t="s">
        <v>63</v>
      </c>
      <c r="M1218" t="s">
        <v>12</v>
      </c>
      <c r="N1218">
        <v>52815</v>
      </c>
      <c r="P1218" s="7">
        <v>42517</v>
      </c>
      <c r="Q1218" t="s">
        <v>587</v>
      </c>
      <c r="R1218" s="13">
        <v>-3.21</v>
      </c>
    </row>
    <row r="1219" spans="11:18" x14ac:dyDescent="0.35">
      <c r="K1219" t="s">
        <v>845</v>
      </c>
      <c r="L1219" t="s">
        <v>63</v>
      </c>
      <c r="M1219" t="s">
        <v>12</v>
      </c>
      <c r="N1219">
        <v>112414</v>
      </c>
      <c r="P1219" s="7">
        <v>42517</v>
      </c>
      <c r="Q1219" t="s">
        <v>587</v>
      </c>
      <c r="R1219" s="13">
        <v>0</v>
      </c>
    </row>
    <row r="1220" spans="11:18" x14ac:dyDescent="0.35">
      <c r="K1220" t="s">
        <v>845</v>
      </c>
      <c r="L1220" t="s">
        <v>63</v>
      </c>
      <c r="M1220" t="s">
        <v>12</v>
      </c>
      <c r="N1220">
        <v>112414</v>
      </c>
      <c r="P1220" s="7">
        <v>42517</v>
      </c>
      <c r="Q1220" t="s">
        <v>102</v>
      </c>
      <c r="R1220" s="13">
        <v>0</v>
      </c>
    </row>
    <row r="1221" spans="11:18" x14ac:dyDescent="0.35">
      <c r="K1221" t="s">
        <v>845</v>
      </c>
      <c r="L1221" t="s">
        <v>32</v>
      </c>
      <c r="M1221" t="s">
        <v>12</v>
      </c>
      <c r="N1221">
        <v>22115</v>
      </c>
      <c r="P1221" s="7">
        <v>42527</v>
      </c>
      <c r="Q1221" t="s">
        <v>587</v>
      </c>
      <c r="R1221" s="13">
        <v>0</v>
      </c>
    </row>
    <row r="1222" spans="11:18" x14ac:dyDescent="0.35">
      <c r="K1222" t="s">
        <v>845</v>
      </c>
      <c r="L1222" t="s">
        <v>32</v>
      </c>
      <c r="M1222" t="s">
        <v>12</v>
      </c>
      <c r="N1222">
        <v>22115</v>
      </c>
      <c r="P1222" s="7">
        <v>42527</v>
      </c>
      <c r="Q1222" t="s">
        <v>102</v>
      </c>
      <c r="R1222" s="13">
        <v>0</v>
      </c>
    </row>
    <row r="1223" spans="11:18" x14ac:dyDescent="0.35">
      <c r="K1223" t="s">
        <v>845</v>
      </c>
      <c r="L1223" t="s">
        <v>32</v>
      </c>
      <c r="M1223" t="s">
        <v>12</v>
      </c>
      <c r="N1223">
        <v>52815</v>
      </c>
      <c r="P1223" s="7">
        <v>42527</v>
      </c>
      <c r="Q1223" t="s">
        <v>102</v>
      </c>
      <c r="R1223" s="13">
        <v>1.57</v>
      </c>
    </row>
    <row r="1224" spans="11:18" x14ac:dyDescent="0.35">
      <c r="K1224" t="s">
        <v>845</v>
      </c>
      <c r="L1224" t="s">
        <v>32</v>
      </c>
      <c r="M1224" t="s">
        <v>12</v>
      </c>
      <c r="N1224">
        <v>52815</v>
      </c>
      <c r="P1224" s="7">
        <v>42527</v>
      </c>
      <c r="Q1224" t="s">
        <v>587</v>
      </c>
      <c r="R1224" s="13">
        <v>-1.57</v>
      </c>
    </row>
    <row r="1225" spans="11:18" x14ac:dyDescent="0.35">
      <c r="K1225" t="s">
        <v>845</v>
      </c>
      <c r="L1225" t="s">
        <v>32</v>
      </c>
      <c r="M1225" t="s">
        <v>12</v>
      </c>
      <c r="N1225">
        <v>112414</v>
      </c>
      <c r="P1225" s="7">
        <v>42527</v>
      </c>
      <c r="Q1225" t="s">
        <v>587</v>
      </c>
      <c r="R1225" s="13">
        <v>0</v>
      </c>
    </row>
    <row r="1226" spans="11:18" x14ac:dyDescent="0.35">
      <c r="K1226" t="s">
        <v>845</v>
      </c>
      <c r="L1226" t="s">
        <v>32</v>
      </c>
      <c r="M1226" t="s">
        <v>12</v>
      </c>
      <c r="N1226">
        <v>112414</v>
      </c>
      <c r="P1226" s="7">
        <v>42527</v>
      </c>
      <c r="Q1226" t="s">
        <v>102</v>
      </c>
      <c r="R1226" s="13">
        <v>0</v>
      </c>
    </row>
    <row r="1227" spans="11:18" x14ac:dyDescent="0.35">
      <c r="K1227" t="s">
        <v>845</v>
      </c>
      <c r="L1227" t="s">
        <v>36</v>
      </c>
      <c r="M1227" t="s">
        <v>12</v>
      </c>
      <c r="N1227">
        <v>22115</v>
      </c>
      <c r="P1227" s="7">
        <v>42530</v>
      </c>
      <c r="Q1227" t="s">
        <v>587</v>
      </c>
      <c r="R1227" s="13">
        <v>0</v>
      </c>
    </row>
    <row r="1228" spans="11:18" x14ac:dyDescent="0.35">
      <c r="K1228" t="s">
        <v>845</v>
      </c>
      <c r="L1228" t="s">
        <v>36</v>
      </c>
      <c r="M1228" t="s">
        <v>12</v>
      </c>
      <c r="N1228">
        <v>22115</v>
      </c>
      <c r="P1228" s="7">
        <v>42530</v>
      </c>
      <c r="Q1228" t="s">
        <v>102</v>
      </c>
      <c r="R1228" s="13">
        <v>0</v>
      </c>
    </row>
    <row r="1229" spans="11:18" x14ac:dyDescent="0.35">
      <c r="K1229" t="s">
        <v>845</v>
      </c>
      <c r="L1229" t="s">
        <v>36</v>
      </c>
      <c r="M1229" t="s">
        <v>12</v>
      </c>
      <c r="N1229">
        <v>52815</v>
      </c>
      <c r="P1229" s="7">
        <v>42530</v>
      </c>
      <c r="Q1229" t="s">
        <v>102</v>
      </c>
      <c r="R1229" s="13">
        <v>3.08</v>
      </c>
    </row>
    <row r="1230" spans="11:18" x14ac:dyDescent="0.35">
      <c r="K1230" t="s">
        <v>845</v>
      </c>
      <c r="L1230" t="s">
        <v>36</v>
      </c>
      <c r="M1230" t="s">
        <v>12</v>
      </c>
      <c r="N1230">
        <v>52815</v>
      </c>
      <c r="P1230" s="7">
        <v>42530</v>
      </c>
      <c r="Q1230" t="s">
        <v>587</v>
      </c>
      <c r="R1230" s="13">
        <v>-3.08</v>
      </c>
    </row>
    <row r="1231" spans="11:18" x14ac:dyDescent="0.35">
      <c r="K1231" t="s">
        <v>845</v>
      </c>
      <c r="L1231" t="s">
        <v>36</v>
      </c>
      <c r="M1231" t="s">
        <v>12</v>
      </c>
      <c r="N1231">
        <v>112414</v>
      </c>
      <c r="P1231" s="7">
        <v>42530</v>
      </c>
      <c r="Q1231" t="s">
        <v>587</v>
      </c>
      <c r="R1231" s="13">
        <v>0</v>
      </c>
    </row>
    <row r="1232" spans="11:18" x14ac:dyDescent="0.35">
      <c r="K1232" t="s">
        <v>845</v>
      </c>
      <c r="L1232" t="s">
        <v>36</v>
      </c>
      <c r="M1232" t="s">
        <v>12</v>
      </c>
      <c r="N1232">
        <v>112414</v>
      </c>
      <c r="P1232" s="7">
        <v>42530</v>
      </c>
      <c r="Q1232" t="s">
        <v>102</v>
      </c>
      <c r="R1232" s="13">
        <v>0</v>
      </c>
    </row>
    <row r="1233" spans="11:18" x14ac:dyDescent="0.35">
      <c r="K1233" t="s">
        <v>845</v>
      </c>
      <c r="L1233" t="s">
        <v>41</v>
      </c>
      <c r="M1233" t="s">
        <v>12</v>
      </c>
      <c r="N1233">
        <v>22115</v>
      </c>
      <c r="P1233" s="7">
        <v>42534</v>
      </c>
      <c r="Q1233" t="s">
        <v>587</v>
      </c>
      <c r="R1233" s="13">
        <v>0</v>
      </c>
    </row>
    <row r="1234" spans="11:18" x14ac:dyDescent="0.35">
      <c r="K1234" t="s">
        <v>845</v>
      </c>
      <c r="L1234" t="s">
        <v>41</v>
      </c>
      <c r="M1234" t="s">
        <v>12</v>
      </c>
      <c r="N1234">
        <v>22115</v>
      </c>
      <c r="P1234" s="7">
        <v>42534</v>
      </c>
      <c r="Q1234" t="s">
        <v>102</v>
      </c>
      <c r="R1234" s="13">
        <v>0</v>
      </c>
    </row>
    <row r="1235" spans="11:18" x14ac:dyDescent="0.35">
      <c r="K1235" t="s">
        <v>845</v>
      </c>
      <c r="L1235" t="s">
        <v>41</v>
      </c>
      <c r="M1235" t="s">
        <v>12</v>
      </c>
      <c r="N1235">
        <v>52815</v>
      </c>
      <c r="P1235" s="7">
        <v>42534</v>
      </c>
      <c r="Q1235" t="s">
        <v>102</v>
      </c>
      <c r="R1235" s="13">
        <v>2.4700000000000002</v>
      </c>
    </row>
    <row r="1236" spans="11:18" x14ac:dyDescent="0.35">
      <c r="K1236" t="s">
        <v>845</v>
      </c>
      <c r="L1236" t="s">
        <v>41</v>
      </c>
      <c r="M1236" t="s">
        <v>12</v>
      </c>
      <c r="N1236">
        <v>52815</v>
      </c>
      <c r="P1236" s="7">
        <v>42534</v>
      </c>
      <c r="Q1236" t="s">
        <v>587</v>
      </c>
      <c r="R1236" s="13">
        <v>-2.4700000000000002</v>
      </c>
    </row>
    <row r="1237" spans="11:18" x14ac:dyDescent="0.35">
      <c r="K1237" t="s">
        <v>845</v>
      </c>
      <c r="L1237" t="s">
        <v>41</v>
      </c>
      <c r="M1237" t="s">
        <v>12</v>
      </c>
      <c r="N1237">
        <v>112414</v>
      </c>
      <c r="P1237" s="7">
        <v>42534</v>
      </c>
      <c r="Q1237" t="s">
        <v>587</v>
      </c>
      <c r="R1237" s="13">
        <v>0</v>
      </c>
    </row>
    <row r="1238" spans="11:18" x14ac:dyDescent="0.35">
      <c r="K1238" t="s">
        <v>845</v>
      </c>
      <c r="L1238" t="s">
        <v>41</v>
      </c>
      <c r="M1238" t="s">
        <v>12</v>
      </c>
      <c r="N1238">
        <v>112414</v>
      </c>
      <c r="P1238" s="7">
        <v>42534</v>
      </c>
      <c r="Q1238" t="s">
        <v>102</v>
      </c>
      <c r="R1238" s="13">
        <v>0</v>
      </c>
    </row>
    <row r="1239" spans="11:18" x14ac:dyDescent="0.35">
      <c r="K1239" t="s">
        <v>317</v>
      </c>
      <c r="M1239" t="s">
        <v>12</v>
      </c>
      <c r="P1239" s="7">
        <v>42536</v>
      </c>
      <c r="Q1239" t="s">
        <v>101</v>
      </c>
      <c r="R1239" s="13">
        <v>17.43</v>
      </c>
    </row>
    <row r="1240" spans="11:18" x14ac:dyDescent="0.35">
      <c r="K1240" t="s">
        <v>317</v>
      </c>
      <c r="M1240" t="s">
        <v>12</v>
      </c>
      <c r="P1240" s="7">
        <v>42536</v>
      </c>
      <c r="Q1240" t="s">
        <v>102</v>
      </c>
      <c r="R1240" s="13">
        <v>-17.43</v>
      </c>
    </row>
    <row r="1241" spans="11:18" x14ac:dyDescent="0.35">
      <c r="K1241" t="s">
        <v>845</v>
      </c>
      <c r="L1241" t="s">
        <v>34</v>
      </c>
      <c r="M1241" t="s">
        <v>12</v>
      </c>
      <c r="N1241">
        <v>22115</v>
      </c>
      <c r="P1241" s="7">
        <v>42542</v>
      </c>
      <c r="Q1241" t="s">
        <v>587</v>
      </c>
      <c r="R1241" s="13">
        <v>0</v>
      </c>
    </row>
    <row r="1242" spans="11:18" x14ac:dyDescent="0.35">
      <c r="K1242" t="s">
        <v>845</v>
      </c>
      <c r="L1242" t="s">
        <v>34</v>
      </c>
      <c r="M1242" t="s">
        <v>12</v>
      </c>
      <c r="N1242">
        <v>22115</v>
      </c>
      <c r="P1242" s="7">
        <v>42542</v>
      </c>
      <c r="Q1242" t="s">
        <v>102</v>
      </c>
      <c r="R1242" s="13">
        <v>0</v>
      </c>
    </row>
    <row r="1243" spans="11:18" x14ac:dyDescent="0.35">
      <c r="K1243" t="s">
        <v>845</v>
      </c>
      <c r="L1243" t="s">
        <v>34</v>
      </c>
      <c r="M1243" t="s">
        <v>12</v>
      </c>
      <c r="N1243">
        <v>52815</v>
      </c>
      <c r="P1243" s="7">
        <v>42542</v>
      </c>
      <c r="Q1243" t="s">
        <v>102</v>
      </c>
      <c r="R1243" s="13">
        <v>3.1</v>
      </c>
    </row>
    <row r="1244" spans="11:18" x14ac:dyDescent="0.35">
      <c r="K1244" t="s">
        <v>845</v>
      </c>
      <c r="L1244" t="s">
        <v>34</v>
      </c>
      <c r="M1244" t="s">
        <v>12</v>
      </c>
      <c r="N1244">
        <v>52815</v>
      </c>
      <c r="P1244" s="7">
        <v>42542</v>
      </c>
      <c r="Q1244" t="s">
        <v>587</v>
      </c>
      <c r="R1244" s="13">
        <v>-3.1</v>
      </c>
    </row>
    <row r="1245" spans="11:18" x14ac:dyDescent="0.35">
      <c r="K1245" t="s">
        <v>845</v>
      </c>
      <c r="L1245" t="s">
        <v>34</v>
      </c>
      <c r="M1245" t="s">
        <v>12</v>
      </c>
      <c r="N1245">
        <v>112414</v>
      </c>
      <c r="P1245" s="7">
        <v>42542</v>
      </c>
      <c r="Q1245" t="s">
        <v>587</v>
      </c>
      <c r="R1245" s="13">
        <v>0</v>
      </c>
    </row>
    <row r="1246" spans="11:18" x14ac:dyDescent="0.35">
      <c r="K1246" t="s">
        <v>845</v>
      </c>
      <c r="L1246" t="s">
        <v>34</v>
      </c>
      <c r="M1246" t="s">
        <v>12</v>
      </c>
      <c r="N1246">
        <v>112414</v>
      </c>
      <c r="P1246" s="7">
        <v>42542</v>
      </c>
      <c r="Q1246" t="s">
        <v>102</v>
      </c>
      <c r="R1246" s="13">
        <v>0</v>
      </c>
    </row>
    <row r="1247" spans="11:18" x14ac:dyDescent="0.35">
      <c r="K1247" t="s">
        <v>845</v>
      </c>
      <c r="L1247" t="s">
        <v>65</v>
      </c>
      <c r="M1247" t="s">
        <v>12</v>
      </c>
      <c r="N1247">
        <v>22115</v>
      </c>
      <c r="P1247" s="7">
        <v>42550</v>
      </c>
      <c r="Q1247" t="s">
        <v>587</v>
      </c>
      <c r="R1247" s="13">
        <v>0</v>
      </c>
    </row>
    <row r="1248" spans="11:18" x14ac:dyDescent="0.35">
      <c r="K1248" t="s">
        <v>845</v>
      </c>
      <c r="L1248" t="s">
        <v>65</v>
      </c>
      <c r="M1248" t="s">
        <v>12</v>
      </c>
      <c r="N1248">
        <v>22115</v>
      </c>
      <c r="P1248" s="7">
        <v>42550</v>
      </c>
      <c r="Q1248" t="s">
        <v>102</v>
      </c>
      <c r="R1248" s="13">
        <v>0</v>
      </c>
    </row>
    <row r="1249" spans="11:18" x14ac:dyDescent="0.35">
      <c r="K1249" t="s">
        <v>845</v>
      </c>
      <c r="L1249" t="s">
        <v>65</v>
      </c>
      <c r="M1249" t="s">
        <v>12</v>
      </c>
      <c r="N1249">
        <v>52815</v>
      </c>
      <c r="P1249" s="7">
        <v>42550</v>
      </c>
      <c r="Q1249" t="s">
        <v>102</v>
      </c>
      <c r="R1249" s="13">
        <v>1.41</v>
      </c>
    </row>
    <row r="1250" spans="11:18" x14ac:dyDescent="0.35">
      <c r="K1250" t="s">
        <v>845</v>
      </c>
      <c r="L1250" t="s">
        <v>65</v>
      </c>
      <c r="M1250" t="s">
        <v>12</v>
      </c>
      <c r="N1250">
        <v>52815</v>
      </c>
      <c r="P1250" s="7">
        <v>42550</v>
      </c>
      <c r="Q1250" t="s">
        <v>587</v>
      </c>
      <c r="R1250" s="13">
        <v>-1.41</v>
      </c>
    </row>
    <row r="1251" spans="11:18" x14ac:dyDescent="0.35">
      <c r="K1251" t="s">
        <v>845</v>
      </c>
      <c r="L1251" t="s">
        <v>65</v>
      </c>
      <c r="M1251" t="s">
        <v>12</v>
      </c>
      <c r="N1251">
        <v>112414</v>
      </c>
      <c r="P1251" s="7">
        <v>42550</v>
      </c>
      <c r="Q1251" t="s">
        <v>587</v>
      </c>
      <c r="R1251" s="13">
        <v>0</v>
      </c>
    </row>
    <row r="1252" spans="11:18" x14ac:dyDescent="0.35">
      <c r="K1252" t="s">
        <v>845</v>
      </c>
      <c r="L1252" t="s">
        <v>65</v>
      </c>
      <c r="M1252" t="s">
        <v>12</v>
      </c>
      <c r="N1252">
        <v>112414</v>
      </c>
      <c r="P1252" s="7">
        <v>42550</v>
      </c>
      <c r="Q1252" t="s">
        <v>102</v>
      </c>
      <c r="R1252" s="13">
        <v>0</v>
      </c>
    </row>
    <row r="1253" spans="11:18" x14ac:dyDescent="0.35">
      <c r="K1253" t="s">
        <v>845</v>
      </c>
      <c r="L1253" t="s">
        <v>66</v>
      </c>
      <c r="M1253" t="s">
        <v>12</v>
      </c>
      <c r="N1253">
        <v>22115</v>
      </c>
      <c r="P1253" s="7">
        <v>42552</v>
      </c>
      <c r="Q1253" t="s">
        <v>587</v>
      </c>
      <c r="R1253" s="13">
        <v>0</v>
      </c>
    </row>
    <row r="1254" spans="11:18" x14ac:dyDescent="0.35">
      <c r="K1254" t="s">
        <v>845</v>
      </c>
      <c r="L1254" t="s">
        <v>66</v>
      </c>
      <c r="M1254" t="s">
        <v>12</v>
      </c>
      <c r="N1254">
        <v>22115</v>
      </c>
      <c r="P1254" s="7">
        <v>42552</v>
      </c>
      <c r="Q1254" t="s">
        <v>102</v>
      </c>
      <c r="R1254" s="13">
        <v>0</v>
      </c>
    </row>
    <row r="1255" spans="11:18" x14ac:dyDescent="0.35">
      <c r="K1255" t="s">
        <v>845</v>
      </c>
      <c r="L1255" t="s">
        <v>51</v>
      </c>
      <c r="M1255" t="s">
        <v>12</v>
      </c>
      <c r="N1255">
        <v>22115</v>
      </c>
      <c r="P1255" s="7">
        <v>42552</v>
      </c>
      <c r="Q1255" t="s">
        <v>587</v>
      </c>
      <c r="R1255" s="13">
        <v>0</v>
      </c>
    </row>
    <row r="1256" spans="11:18" x14ac:dyDescent="0.35">
      <c r="K1256" t="s">
        <v>845</v>
      </c>
      <c r="L1256" t="s">
        <v>51</v>
      </c>
      <c r="M1256" t="s">
        <v>12</v>
      </c>
      <c r="N1256">
        <v>22115</v>
      </c>
      <c r="P1256" s="7">
        <v>42552</v>
      </c>
      <c r="Q1256" t="s">
        <v>102</v>
      </c>
      <c r="R1256" s="13">
        <v>0</v>
      </c>
    </row>
    <row r="1257" spans="11:18" x14ac:dyDescent="0.35">
      <c r="K1257" t="s">
        <v>845</v>
      </c>
      <c r="L1257" t="s">
        <v>66</v>
      </c>
      <c r="M1257" t="s">
        <v>12</v>
      </c>
      <c r="N1257">
        <v>52815</v>
      </c>
      <c r="P1257" s="7">
        <v>42552</v>
      </c>
      <c r="Q1257" t="s">
        <v>102</v>
      </c>
      <c r="R1257" s="13">
        <v>2.31</v>
      </c>
    </row>
    <row r="1258" spans="11:18" x14ac:dyDescent="0.35">
      <c r="K1258" t="s">
        <v>845</v>
      </c>
      <c r="L1258" t="s">
        <v>66</v>
      </c>
      <c r="M1258" t="s">
        <v>12</v>
      </c>
      <c r="N1258">
        <v>52815</v>
      </c>
      <c r="P1258" s="7">
        <v>42552</v>
      </c>
      <c r="Q1258" t="s">
        <v>587</v>
      </c>
      <c r="R1258" s="13">
        <v>-2.31</v>
      </c>
    </row>
    <row r="1259" spans="11:18" x14ac:dyDescent="0.35">
      <c r="K1259" t="s">
        <v>845</v>
      </c>
      <c r="L1259" t="s">
        <v>51</v>
      </c>
      <c r="M1259" t="s">
        <v>12</v>
      </c>
      <c r="N1259">
        <v>52815</v>
      </c>
      <c r="P1259" s="7">
        <v>42552</v>
      </c>
      <c r="Q1259" t="s">
        <v>102</v>
      </c>
      <c r="R1259" s="13">
        <v>2</v>
      </c>
    </row>
    <row r="1260" spans="11:18" x14ac:dyDescent="0.35">
      <c r="K1260" t="s">
        <v>845</v>
      </c>
      <c r="L1260" t="s">
        <v>51</v>
      </c>
      <c r="M1260" t="s">
        <v>12</v>
      </c>
      <c r="N1260">
        <v>52815</v>
      </c>
      <c r="P1260" s="7">
        <v>42552</v>
      </c>
      <c r="Q1260" t="s">
        <v>587</v>
      </c>
      <c r="R1260" s="13">
        <v>-2</v>
      </c>
    </row>
    <row r="1261" spans="11:18" x14ac:dyDescent="0.35">
      <c r="K1261" t="s">
        <v>845</v>
      </c>
      <c r="L1261" t="s">
        <v>66</v>
      </c>
      <c r="M1261" t="s">
        <v>12</v>
      </c>
      <c r="N1261">
        <v>112414</v>
      </c>
      <c r="P1261" s="7">
        <v>42552</v>
      </c>
      <c r="Q1261" t="s">
        <v>587</v>
      </c>
      <c r="R1261" s="13">
        <v>0</v>
      </c>
    </row>
    <row r="1262" spans="11:18" x14ac:dyDescent="0.35">
      <c r="K1262" t="s">
        <v>845</v>
      </c>
      <c r="L1262" t="s">
        <v>66</v>
      </c>
      <c r="M1262" t="s">
        <v>12</v>
      </c>
      <c r="N1262">
        <v>112414</v>
      </c>
      <c r="P1262" s="7">
        <v>42552</v>
      </c>
      <c r="Q1262" t="s">
        <v>102</v>
      </c>
      <c r="R1262" s="13">
        <v>0</v>
      </c>
    </row>
    <row r="1263" spans="11:18" x14ac:dyDescent="0.35">
      <c r="K1263" t="s">
        <v>845</v>
      </c>
      <c r="L1263" t="s">
        <v>51</v>
      </c>
      <c r="M1263" t="s">
        <v>12</v>
      </c>
      <c r="N1263">
        <v>112414</v>
      </c>
      <c r="P1263" s="7">
        <v>42552</v>
      </c>
      <c r="Q1263" t="s">
        <v>587</v>
      </c>
      <c r="R1263" s="13">
        <v>0</v>
      </c>
    </row>
    <row r="1264" spans="11:18" x14ac:dyDescent="0.35">
      <c r="K1264" t="s">
        <v>845</v>
      </c>
      <c r="L1264" t="s">
        <v>51</v>
      </c>
      <c r="M1264" t="s">
        <v>12</v>
      </c>
      <c r="N1264">
        <v>112414</v>
      </c>
      <c r="P1264" s="7">
        <v>42552</v>
      </c>
      <c r="Q1264" t="s">
        <v>102</v>
      </c>
      <c r="R1264" s="13">
        <v>0</v>
      </c>
    </row>
    <row r="1265" spans="11:18" x14ac:dyDescent="0.35">
      <c r="K1265" t="s">
        <v>845</v>
      </c>
      <c r="L1265" t="s">
        <v>64</v>
      </c>
      <c r="M1265" t="s">
        <v>12</v>
      </c>
      <c r="N1265">
        <v>22115</v>
      </c>
      <c r="P1265" s="7">
        <v>42566</v>
      </c>
      <c r="Q1265" t="s">
        <v>587</v>
      </c>
      <c r="R1265" s="13">
        <v>0</v>
      </c>
    </row>
    <row r="1266" spans="11:18" x14ac:dyDescent="0.35">
      <c r="K1266" t="s">
        <v>845</v>
      </c>
      <c r="L1266" t="s">
        <v>64</v>
      </c>
      <c r="M1266" t="s">
        <v>12</v>
      </c>
      <c r="N1266">
        <v>22115</v>
      </c>
      <c r="P1266" s="7">
        <v>42566</v>
      </c>
      <c r="Q1266" t="s">
        <v>102</v>
      </c>
      <c r="R1266" s="13">
        <v>0</v>
      </c>
    </row>
    <row r="1267" spans="11:18" x14ac:dyDescent="0.35">
      <c r="K1267" t="s">
        <v>845</v>
      </c>
      <c r="L1267" t="s">
        <v>64</v>
      </c>
      <c r="M1267" t="s">
        <v>12</v>
      </c>
      <c r="N1267">
        <v>52815</v>
      </c>
      <c r="P1267" s="7">
        <v>42566</v>
      </c>
      <c r="Q1267" t="s">
        <v>102</v>
      </c>
      <c r="R1267" s="13">
        <v>2.4500000000000002</v>
      </c>
    </row>
    <row r="1268" spans="11:18" x14ac:dyDescent="0.35">
      <c r="K1268" t="s">
        <v>845</v>
      </c>
      <c r="L1268" t="s">
        <v>64</v>
      </c>
      <c r="M1268" t="s">
        <v>12</v>
      </c>
      <c r="N1268">
        <v>52815</v>
      </c>
      <c r="P1268" s="7">
        <v>42566</v>
      </c>
      <c r="Q1268" t="s">
        <v>587</v>
      </c>
      <c r="R1268" s="13">
        <v>-2.4500000000000002</v>
      </c>
    </row>
    <row r="1269" spans="11:18" x14ac:dyDescent="0.35">
      <c r="K1269" t="s">
        <v>845</v>
      </c>
      <c r="L1269" t="s">
        <v>64</v>
      </c>
      <c r="M1269" t="s">
        <v>12</v>
      </c>
      <c r="N1269">
        <v>112414</v>
      </c>
      <c r="P1269" s="7">
        <v>42566</v>
      </c>
      <c r="Q1269" t="s">
        <v>587</v>
      </c>
      <c r="R1269" s="13">
        <v>0</v>
      </c>
    </row>
    <row r="1270" spans="11:18" x14ac:dyDescent="0.35">
      <c r="K1270" t="s">
        <v>845</v>
      </c>
      <c r="L1270" t="s">
        <v>64</v>
      </c>
      <c r="M1270" t="s">
        <v>12</v>
      </c>
      <c r="N1270">
        <v>112414</v>
      </c>
      <c r="P1270" s="7">
        <v>42566</v>
      </c>
      <c r="Q1270" t="s">
        <v>102</v>
      </c>
      <c r="R1270" s="13">
        <v>0</v>
      </c>
    </row>
    <row r="1271" spans="11:18" x14ac:dyDescent="0.35">
      <c r="K1271" t="s">
        <v>845</v>
      </c>
      <c r="L1271" t="s">
        <v>30</v>
      </c>
      <c r="M1271" t="s">
        <v>12</v>
      </c>
      <c r="N1271">
        <v>22115</v>
      </c>
      <c r="P1271" s="7">
        <v>42578</v>
      </c>
      <c r="Q1271" t="s">
        <v>587</v>
      </c>
      <c r="R1271" s="13">
        <v>0</v>
      </c>
    </row>
    <row r="1272" spans="11:18" x14ac:dyDescent="0.35">
      <c r="K1272" t="s">
        <v>845</v>
      </c>
      <c r="L1272" t="s">
        <v>30</v>
      </c>
      <c r="M1272" t="s">
        <v>12</v>
      </c>
      <c r="N1272">
        <v>22115</v>
      </c>
      <c r="P1272" s="7">
        <v>42578</v>
      </c>
      <c r="Q1272" t="s">
        <v>102</v>
      </c>
      <c r="R1272" s="13">
        <v>0</v>
      </c>
    </row>
    <row r="1273" spans="11:18" x14ac:dyDescent="0.35">
      <c r="K1273" t="s">
        <v>845</v>
      </c>
      <c r="L1273" t="s">
        <v>35</v>
      </c>
      <c r="M1273" t="s">
        <v>12</v>
      </c>
      <c r="N1273">
        <v>22115</v>
      </c>
      <c r="P1273" s="7">
        <v>42578</v>
      </c>
      <c r="Q1273" t="s">
        <v>587</v>
      </c>
      <c r="R1273" s="13">
        <v>0</v>
      </c>
    </row>
    <row r="1274" spans="11:18" x14ac:dyDescent="0.35">
      <c r="K1274" t="s">
        <v>845</v>
      </c>
      <c r="L1274" t="s">
        <v>35</v>
      </c>
      <c r="M1274" t="s">
        <v>12</v>
      </c>
      <c r="N1274">
        <v>22115</v>
      </c>
      <c r="P1274" s="7">
        <v>42578</v>
      </c>
      <c r="Q1274" t="s">
        <v>102</v>
      </c>
      <c r="R1274" s="13">
        <v>0</v>
      </c>
    </row>
    <row r="1275" spans="11:18" x14ac:dyDescent="0.35">
      <c r="K1275" t="s">
        <v>845</v>
      </c>
      <c r="L1275" t="s">
        <v>30</v>
      </c>
      <c r="M1275" t="s">
        <v>12</v>
      </c>
      <c r="N1275">
        <v>52815</v>
      </c>
      <c r="P1275" s="7">
        <v>42578</v>
      </c>
      <c r="Q1275" t="s">
        <v>102</v>
      </c>
      <c r="R1275" s="13">
        <v>2.99</v>
      </c>
    </row>
    <row r="1276" spans="11:18" x14ac:dyDescent="0.35">
      <c r="K1276" t="s">
        <v>845</v>
      </c>
      <c r="L1276" t="s">
        <v>30</v>
      </c>
      <c r="M1276" t="s">
        <v>12</v>
      </c>
      <c r="N1276">
        <v>52815</v>
      </c>
      <c r="P1276" s="7">
        <v>42578</v>
      </c>
      <c r="Q1276" t="s">
        <v>587</v>
      </c>
      <c r="R1276" s="13">
        <v>-2.99</v>
      </c>
    </row>
    <row r="1277" spans="11:18" x14ac:dyDescent="0.35">
      <c r="K1277" t="s">
        <v>845</v>
      </c>
      <c r="L1277" t="s">
        <v>35</v>
      </c>
      <c r="M1277" t="s">
        <v>12</v>
      </c>
      <c r="N1277">
        <v>52815</v>
      </c>
      <c r="P1277" s="7">
        <v>42578</v>
      </c>
      <c r="Q1277" t="s">
        <v>102</v>
      </c>
      <c r="R1277" s="13">
        <v>1.1599999999999999</v>
      </c>
    </row>
    <row r="1278" spans="11:18" x14ac:dyDescent="0.35">
      <c r="K1278" t="s">
        <v>845</v>
      </c>
      <c r="L1278" t="s">
        <v>35</v>
      </c>
      <c r="M1278" t="s">
        <v>12</v>
      </c>
      <c r="N1278">
        <v>52815</v>
      </c>
      <c r="P1278" s="7">
        <v>42578</v>
      </c>
      <c r="Q1278" t="s">
        <v>587</v>
      </c>
      <c r="R1278" s="13">
        <v>-1.1599999999999999</v>
      </c>
    </row>
    <row r="1279" spans="11:18" x14ac:dyDescent="0.35">
      <c r="K1279" t="s">
        <v>845</v>
      </c>
      <c r="L1279" t="s">
        <v>30</v>
      </c>
      <c r="M1279" t="s">
        <v>12</v>
      </c>
      <c r="N1279">
        <v>112414</v>
      </c>
      <c r="P1279" s="7">
        <v>42578</v>
      </c>
      <c r="Q1279" t="s">
        <v>587</v>
      </c>
      <c r="R1279" s="13">
        <v>0</v>
      </c>
    </row>
    <row r="1280" spans="11:18" x14ac:dyDescent="0.35">
      <c r="K1280" t="s">
        <v>845</v>
      </c>
      <c r="L1280" t="s">
        <v>30</v>
      </c>
      <c r="M1280" t="s">
        <v>12</v>
      </c>
      <c r="N1280">
        <v>112414</v>
      </c>
      <c r="P1280" s="7">
        <v>42578</v>
      </c>
      <c r="Q1280" t="s">
        <v>102</v>
      </c>
      <c r="R1280" s="13">
        <v>0</v>
      </c>
    </row>
    <row r="1281" spans="11:18" x14ac:dyDescent="0.35">
      <c r="K1281" t="s">
        <v>845</v>
      </c>
      <c r="L1281" t="s">
        <v>35</v>
      </c>
      <c r="M1281" t="s">
        <v>12</v>
      </c>
      <c r="N1281">
        <v>112414</v>
      </c>
      <c r="P1281" s="7">
        <v>42578</v>
      </c>
      <c r="Q1281" t="s">
        <v>587</v>
      </c>
      <c r="R1281" s="13">
        <v>0</v>
      </c>
    </row>
    <row r="1282" spans="11:18" x14ac:dyDescent="0.35">
      <c r="K1282" t="s">
        <v>845</v>
      </c>
      <c r="L1282" t="s">
        <v>35</v>
      </c>
      <c r="M1282" t="s">
        <v>12</v>
      </c>
      <c r="N1282">
        <v>112414</v>
      </c>
      <c r="P1282" s="7">
        <v>42578</v>
      </c>
      <c r="Q1282" t="s">
        <v>102</v>
      </c>
      <c r="R1282" s="13">
        <v>0</v>
      </c>
    </row>
    <row r="1283" spans="11:18" x14ac:dyDescent="0.35">
      <c r="K1283" t="s">
        <v>849</v>
      </c>
      <c r="L1283" t="s">
        <v>71</v>
      </c>
      <c r="M1283" t="s">
        <v>12</v>
      </c>
      <c r="N1283">
        <v>52815</v>
      </c>
      <c r="P1283" s="7">
        <v>42591</v>
      </c>
      <c r="Q1283" t="s">
        <v>102</v>
      </c>
      <c r="R1283" s="13">
        <v>601.66999999999996</v>
      </c>
    </row>
    <row r="1284" spans="11:18" x14ac:dyDescent="0.35">
      <c r="K1284" t="s">
        <v>849</v>
      </c>
      <c r="L1284" t="s">
        <v>71</v>
      </c>
      <c r="M1284" t="s">
        <v>12</v>
      </c>
      <c r="N1284">
        <v>52815</v>
      </c>
      <c r="P1284" s="7">
        <v>42591</v>
      </c>
      <c r="Q1284" t="s">
        <v>630</v>
      </c>
      <c r="R1284" s="13">
        <v>0</v>
      </c>
    </row>
    <row r="1285" spans="11:18" x14ac:dyDescent="0.35">
      <c r="K1285" t="s">
        <v>849</v>
      </c>
      <c r="L1285" t="s">
        <v>71</v>
      </c>
      <c r="M1285" t="s">
        <v>12</v>
      </c>
      <c r="N1285">
        <v>52815</v>
      </c>
      <c r="P1285" s="7">
        <v>42591</v>
      </c>
      <c r="Q1285" t="s">
        <v>631</v>
      </c>
      <c r="R1285" s="13">
        <v>0</v>
      </c>
    </row>
    <row r="1286" spans="11:18" x14ac:dyDescent="0.35">
      <c r="K1286" t="s">
        <v>849</v>
      </c>
      <c r="L1286" t="s">
        <v>71</v>
      </c>
      <c r="M1286" t="s">
        <v>12</v>
      </c>
      <c r="N1286">
        <v>52815</v>
      </c>
      <c r="P1286" s="7">
        <v>42591</v>
      </c>
      <c r="Q1286" t="s">
        <v>828</v>
      </c>
      <c r="R1286" s="13">
        <v>-0.34</v>
      </c>
    </row>
    <row r="1287" spans="11:18" x14ac:dyDescent="0.35">
      <c r="K1287" t="s">
        <v>849</v>
      </c>
      <c r="L1287" t="s">
        <v>71</v>
      </c>
      <c r="M1287" t="s">
        <v>12</v>
      </c>
      <c r="N1287">
        <v>52815</v>
      </c>
      <c r="P1287" s="7">
        <v>42591</v>
      </c>
      <c r="Q1287" t="s">
        <v>143</v>
      </c>
      <c r="R1287" s="13">
        <v>-265.5</v>
      </c>
    </row>
    <row r="1288" spans="11:18" x14ac:dyDescent="0.35">
      <c r="K1288" t="s">
        <v>849</v>
      </c>
      <c r="L1288" t="s">
        <v>71</v>
      </c>
      <c r="M1288" t="s">
        <v>12</v>
      </c>
      <c r="N1288">
        <v>52815</v>
      </c>
      <c r="O1288">
        <v>-116.83</v>
      </c>
      <c r="P1288" s="7">
        <v>42591</v>
      </c>
      <c r="Q1288" t="s">
        <v>712</v>
      </c>
      <c r="R1288" s="13">
        <v>-335.83</v>
      </c>
    </row>
    <row r="1289" spans="11:18" x14ac:dyDescent="0.35">
      <c r="K1289" t="s">
        <v>842</v>
      </c>
      <c r="L1289" t="s">
        <v>57</v>
      </c>
      <c r="M1289" t="s">
        <v>12</v>
      </c>
      <c r="N1289">
        <v>22115</v>
      </c>
      <c r="P1289" s="7">
        <v>42604</v>
      </c>
      <c r="Q1289" t="s">
        <v>627</v>
      </c>
      <c r="R1289" s="13">
        <v>0</v>
      </c>
    </row>
    <row r="1290" spans="11:18" x14ac:dyDescent="0.35">
      <c r="K1290" t="s">
        <v>842</v>
      </c>
      <c r="L1290" t="s">
        <v>57</v>
      </c>
      <c r="M1290" t="s">
        <v>12</v>
      </c>
      <c r="N1290">
        <v>22115</v>
      </c>
      <c r="P1290" s="7">
        <v>42604</v>
      </c>
      <c r="Q1290" t="s">
        <v>102</v>
      </c>
      <c r="R1290" s="13">
        <v>0</v>
      </c>
    </row>
    <row r="1291" spans="11:18" x14ac:dyDescent="0.35">
      <c r="K1291" t="s">
        <v>842</v>
      </c>
      <c r="L1291" t="s">
        <v>57</v>
      </c>
      <c r="M1291" t="s">
        <v>12</v>
      </c>
      <c r="N1291">
        <v>52815</v>
      </c>
      <c r="P1291" s="7">
        <v>42604</v>
      </c>
      <c r="Q1291" t="s">
        <v>102</v>
      </c>
      <c r="R1291" s="13">
        <v>4.78</v>
      </c>
    </row>
    <row r="1292" spans="11:18" x14ac:dyDescent="0.35">
      <c r="K1292" t="s">
        <v>842</v>
      </c>
      <c r="L1292" t="s">
        <v>57</v>
      </c>
      <c r="M1292" t="s">
        <v>12</v>
      </c>
      <c r="N1292">
        <v>52815</v>
      </c>
      <c r="P1292" s="7">
        <v>42604</v>
      </c>
      <c r="Q1292" t="s">
        <v>627</v>
      </c>
      <c r="R1292" s="13">
        <v>-4.78</v>
      </c>
    </row>
    <row r="1293" spans="11:18" x14ac:dyDescent="0.35">
      <c r="K1293" t="s">
        <v>842</v>
      </c>
      <c r="L1293" t="s">
        <v>57</v>
      </c>
      <c r="M1293" t="s">
        <v>12</v>
      </c>
      <c r="N1293">
        <v>112414</v>
      </c>
      <c r="P1293" s="7">
        <v>42604</v>
      </c>
      <c r="Q1293" t="s">
        <v>627</v>
      </c>
      <c r="R1293" s="13">
        <v>0</v>
      </c>
    </row>
    <row r="1294" spans="11:18" x14ac:dyDescent="0.35">
      <c r="K1294" t="s">
        <v>842</v>
      </c>
      <c r="L1294" t="s">
        <v>57</v>
      </c>
      <c r="M1294" t="s">
        <v>12</v>
      </c>
      <c r="N1294">
        <v>112414</v>
      </c>
      <c r="P1294" s="7">
        <v>42604</v>
      </c>
      <c r="Q1294" t="s">
        <v>102</v>
      </c>
      <c r="R1294" s="13">
        <v>0</v>
      </c>
    </row>
    <row r="1295" spans="11:18" x14ac:dyDescent="0.35">
      <c r="K1295" t="s">
        <v>844</v>
      </c>
      <c r="L1295" t="s">
        <v>63</v>
      </c>
      <c r="M1295" t="s">
        <v>12</v>
      </c>
      <c r="N1295">
        <v>52815</v>
      </c>
      <c r="P1295" s="7">
        <v>42608</v>
      </c>
      <c r="Q1295" t="s">
        <v>102</v>
      </c>
      <c r="R1295" s="13">
        <v>1.1100000000000001</v>
      </c>
    </row>
    <row r="1296" spans="11:18" x14ac:dyDescent="0.35">
      <c r="K1296" t="s">
        <v>844</v>
      </c>
      <c r="L1296" t="s">
        <v>63</v>
      </c>
      <c r="M1296" t="s">
        <v>12</v>
      </c>
      <c r="N1296">
        <v>52815</v>
      </c>
      <c r="P1296" s="7">
        <v>42608</v>
      </c>
      <c r="Q1296" t="s">
        <v>626</v>
      </c>
      <c r="R1296" s="13">
        <v>-1.1100000000000001</v>
      </c>
    </row>
    <row r="1297" spans="11:18" x14ac:dyDescent="0.35">
      <c r="K1297" t="s">
        <v>845</v>
      </c>
      <c r="L1297" t="s">
        <v>63</v>
      </c>
      <c r="M1297" t="s">
        <v>12</v>
      </c>
      <c r="N1297">
        <v>22115</v>
      </c>
      <c r="P1297" s="7">
        <v>42608</v>
      </c>
      <c r="Q1297" t="s">
        <v>587</v>
      </c>
      <c r="R1297" s="13">
        <v>0</v>
      </c>
    </row>
    <row r="1298" spans="11:18" x14ac:dyDescent="0.35">
      <c r="K1298" t="s">
        <v>845</v>
      </c>
      <c r="L1298" t="s">
        <v>63</v>
      </c>
      <c r="M1298" t="s">
        <v>12</v>
      </c>
      <c r="N1298">
        <v>22115</v>
      </c>
      <c r="P1298" s="7">
        <v>42608</v>
      </c>
      <c r="Q1298" t="s">
        <v>102</v>
      </c>
      <c r="R1298" s="13">
        <v>0</v>
      </c>
    </row>
    <row r="1299" spans="11:18" x14ac:dyDescent="0.35">
      <c r="K1299" t="s">
        <v>845</v>
      </c>
      <c r="L1299" t="s">
        <v>63</v>
      </c>
      <c r="M1299" t="s">
        <v>12</v>
      </c>
      <c r="N1299">
        <v>52815</v>
      </c>
      <c r="P1299" s="7">
        <v>42608</v>
      </c>
      <c r="Q1299" t="s">
        <v>102</v>
      </c>
      <c r="R1299" s="13">
        <v>4.42</v>
      </c>
    </row>
    <row r="1300" spans="11:18" x14ac:dyDescent="0.35">
      <c r="K1300" t="s">
        <v>845</v>
      </c>
      <c r="L1300" t="s">
        <v>63</v>
      </c>
      <c r="M1300" t="s">
        <v>12</v>
      </c>
      <c r="N1300">
        <v>52815</v>
      </c>
      <c r="P1300" s="7">
        <v>42608</v>
      </c>
      <c r="Q1300" t="s">
        <v>587</v>
      </c>
      <c r="R1300" s="13">
        <v>-4.42</v>
      </c>
    </row>
    <row r="1301" spans="11:18" x14ac:dyDescent="0.35">
      <c r="K1301" t="s">
        <v>845</v>
      </c>
      <c r="L1301" t="s">
        <v>63</v>
      </c>
      <c r="M1301" t="s">
        <v>12</v>
      </c>
      <c r="N1301">
        <v>112414</v>
      </c>
      <c r="P1301" s="7">
        <v>42608</v>
      </c>
      <c r="Q1301" t="s">
        <v>587</v>
      </c>
      <c r="R1301" s="13">
        <v>0</v>
      </c>
    </row>
    <row r="1302" spans="11:18" x14ac:dyDescent="0.35">
      <c r="K1302" t="s">
        <v>845</v>
      </c>
      <c r="L1302" t="s">
        <v>63</v>
      </c>
      <c r="M1302" t="s">
        <v>12</v>
      </c>
      <c r="N1302">
        <v>112414</v>
      </c>
      <c r="P1302" s="7">
        <v>42608</v>
      </c>
      <c r="Q1302" t="s">
        <v>102</v>
      </c>
      <c r="R1302" s="13">
        <v>0</v>
      </c>
    </row>
    <row r="1303" spans="11:18" x14ac:dyDescent="0.35">
      <c r="K1303" t="s">
        <v>845</v>
      </c>
      <c r="L1303" t="s">
        <v>32</v>
      </c>
      <c r="M1303" t="s">
        <v>12</v>
      </c>
      <c r="N1303">
        <v>22115</v>
      </c>
      <c r="P1303" s="7">
        <v>42619</v>
      </c>
      <c r="Q1303" t="s">
        <v>587</v>
      </c>
      <c r="R1303" s="13">
        <v>0</v>
      </c>
    </row>
    <row r="1304" spans="11:18" x14ac:dyDescent="0.35">
      <c r="K1304" t="s">
        <v>845</v>
      </c>
      <c r="L1304" t="s">
        <v>32</v>
      </c>
      <c r="M1304" t="s">
        <v>12</v>
      </c>
      <c r="N1304">
        <v>22115</v>
      </c>
      <c r="P1304" s="7">
        <v>42619</v>
      </c>
      <c r="Q1304" t="s">
        <v>102</v>
      </c>
      <c r="R1304" s="13">
        <v>0</v>
      </c>
    </row>
    <row r="1305" spans="11:18" x14ac:dyDescent="0.35">
      <c r="K1305" t="s">
        <v>845</v>
      </c>
      <c r="L1305" t="s">
        <v>32</v>
      </c>
      <c r="M1305" t="s">
        <v>12</v>
      </c>
      <c r="N1305">
        <v>52815</v>
      </c>
      <c r="P1305" s="7">
        <v>42619</v>
      </c>
      <c r="Q1305" t="s">
        <v>102</v>
      </c>
      <c r="R1305" s="13">
        <v>1.57</v>
      </c>
    </row>
    <row r="1306" spans="11:18" x14ac:dyDescent="0.35">
      <c r="K1306" t="s">
        <v>845</v>
      </c>
      <c r="L1306" t="s">
        <v>32</v>
      </c>
      <c r="M1306" t="s">
        <v>12</v>
      </c>
      <c r="N1306">
        <v>52815</v>
      </c>
      <c r="P1306" s="7">
        <v>42619</v>
      </c>
      <c r="Q1306" t="s">
        <v>587</v>
      </c>
      <c r="R1306" s="13">
        <v>-1.57</v>
      </c>
    </row>
    <row r="1307" spans="11:18" x14ac:dyDescent="0.35">
      <c r="K1307" t="s">
        <v>845</v>
      </c>
      <c r="L1307" t="s">
        <v>32</v>
      </c>
      <c r="M1307" t="s">
        <v>12</v>
      </c>
      <c r="N1307">
        <v>112414</v>
      </c>
      <c r="P1307" s="7">
        <v>42619</v>
      </c>
      <c r="Q1307" t="s">
        <v>587</v>
      </c>
      <c r="R1307" s="13">
        <v>0</v>
      </c>
    </row>
    <row r="1308" spans="11:18" x14ac:dyDescent="0.35">
      <c r="K1308" t="s">
        <v>845</v>
      </c>
      <c r="L1308" t="s">
        <v>32</v>
      </c>
      <c r="M1308" t="s">
        <v>12</v>
      </c>
      <c r="N1308">
        <v>112414</v>
      </c>
      <c r="P1308" s="7">
        <v>42619</v>
      </c>
      <c r="Q1308" t="s">
        <v>102</v>
      </c>
      <c r="R1308" s="13">
        <v>0</v>
      </c>
    </row>
    <row r="1309" spans="11:18" x14ac:dyDescent="0.35">
      <c r="K1309" t="s">
        <v>845</v>
      </c>
      <c r="L1309" t="s">
        <v>36</v>
      </c>
      <c r="M1309" t="s">
        <v>12</v>
      </c>
      <c r="N1309">
        <v>22115</v>
      </c>
      <c r="P1309" s="7">
        <v>42620</v>
      </c>
      <c r="Q1309" t="s">
        <v>587</v>
      </c>
      <c r="R1309" s="13">
        <v>0</v>
      </c>
    </row>
    <row r="1310" spans="11:18" x14ac:dyDescent="0.35">
      <c r="K1310" t="s">
        <v>845</v>
      </c>
      <c r="L1310" t="s">
        <v>36</v>
      </c>
      <c r="M1310" t="s">
        <v>12</v>
      </c>
      <c r="N1310">
        <v>22115</v>
      </c>
      <c r="P1310" s="7">
        <v>42620</v>
      </c>
      <c r="Q1310" t="s">
        <v>102</v>
      </c>
      <c r="R1310" s="13">
        <v>0</v>
      </c>
    </row>
    <row r="1311" spans="11:18" x14ac:dyDescent="0.35">
      <c r="K1311" t="s">
        <v>845</v>
      </c>
      <c r="L1311" t="s">
        <v>36</v>
      </c>
      <c r="M1311" t="s">
        <v>12</v>
      </c>
      <c r="N1311">
        <v>52815</v>
      </c>
      <c r="P1311" s="7">
        <v>42620</v>
      </c>
      <c r="Q1311" t="s">
        <v>102</v>
      </c>
      <c r="R1311" s="13">
        <v>3.08</v>
      </c>
    </row>
    <row r="1312" spans="11:18" x14ac:dyDescent="0.35">
      <c r="K1312" t="s">
        <v>845</v>
      </c>
      <c r="L1312" t="s">
        <v>36</v>
      </c>
      <c r="M1312" t="s">
        <v>12</v>
      </c>
      <c r="N1312">
        <v>52815</v>
      </c>
      <c r="P1312" s="7">
        <v>42620</v>
      </c>
      <c r="Q1312" t="s">
        <v>587</v>
      </c>
      <c r="R1312" s="13">
        <v>-3.08</v>
      </c>
    </row>
    <row r="1313" spans="11:18" x14ac:dyDescent="0.35">
      <c r="K1313" t="s">
        <v>845</v>
      </c>
      <c r="L1313" t="s">
        <v>36</v>
      </c>
      <c r="M1313" t="s">
        <v>12</v>
      </c>
      <c r="N1313">
        <v>112414</v>
      </c>
      <c r="P1313" s="7">
        <v>42620</v>
      </c>
      <c r="Q1313" t="s">
        <v>587</v>
      </c>
      <c r="R1313" s="13">
        <v>0</v>
      </c>
    </row>
    <row r="1314" spans="11:18" x14ac:dyDescent="0.35">
      <c r="K1314" t="s">
        <v>845</v>
      </c>
      <c r="L1314" t="s">
        <v>36</v>
      </c>
      <c r="M1314" t="s">
        <v>12</v>
      </c>
      <c r="N1314">
        <v>112414</v>
      </c>
      <c r="P1314" s="7">
        <v>42620</v>
      </c>
      <c r="Q1314" t="s">
        <v>102</v>
      </c>
      <c r="R1314" s="13">
        <v>0</v>
      </c>
    </row>
    <row r="1315" spans="11:18" x14ac:dyDescent="0.35">
      <c r="K1315" t="s">
        <v>317</v>
      </c>
      <c r="M1315" t="s">
        <v>12</v>
      </c>
      <c r="P1315" s="7">
        <v>42621</v>
      </c>
      <c r="Q1315" t="s">
        <v>101</v>
      </c>
      <c r="R1315" s="13">
        <v>632.04999999999995</v>
      </c>
    </row>
    <row r="1316" spans="11:18" x14ac:dyDescent="0.35">
      <c r="K1316" t="s">
        <v>317</v>
      </c>
      <c r="M1316" t="s">
        <v>12</v>
      </c>
      <c r="P1316" s="7">
        <v>42621</v>
      </c>
      <c r="Q1316" t="s">
        <v>102</v>
      </c>
      <c r="R1316" s="13">
        <v>-632.04999999999995</v>
      </c>
    </row>
    <row r="1317" spans="11:18" x14ac:dyDescent="0.35">
      <c r="K1317" t="s">
        <v>845</v>
      </c>
      <c r="L1317" t="s">
        <v>58</v>
      </c>
      <c r="M1317" t="s">
        <v>12</v>
      </c>
      <c r="N1317">
        <v>22115</v>
      </c>
      <c r="P1317" s="7">
        <v>42634</v>
      </c>
      <c r="Q1317" t="s">
        <v>587</v>
      </c>
      <c r="R1317" s="13">
        <v>0</v>
      </c>
    </row>
    <row r="1318" spans="11:18" x14ac:dyDescent="0.35">
      <c r="K1318" t="s">
        <v>845</v>
      </c>
      <c r="L1318" t="s">
        <v>58</v>
      </c>
      <c r="M1318" t="s">
        <v>12</v>
      </c>
      <c r="N1318">
        <v>22115</v>
      </c>
      <c r="P1318" s="7">
        <v>42634</v>
      </c>
      <c r="Q1318" t="s">
        <v>102</v>
      </c>
      <c r="R1318" s="13">
        <v>0</v>
      </c>
    </row>
    <row r="1319" spans="11:18" x14ac:dyDescent="0.35">
      <c r="K1319" t="s">
        <v>845</v>
      </c>
      <c r="L1319" t="s">
        <v>58</v>
      </c>
      <c r="M1319" t="s">
        <v>12</v>
      </c>
      <c r="N1319">
        <v>52815</v>
      </c>
      <c r="P1319" s="7">
        <v>42634</v>
      </c>
      <c r="Q1319" t="s">
        <v>102</v>
      </c>
      <c r="R1319" s="13">
        <v>2.0099999999999998</v>
      </c>
    </row>
    <row r="1320" spans="11:18" x14ac:dyDescent="0.35">
      <c r="K1320" t="s">
        <v>845</v>
      </c>
      <c r="L1320" t="s">
        <v>58</v>
      </c>
      <c r="M1320" t="s">
        <v>12</v>
      </c>
      <c r="N1320">
        <v>52815</v>
      </c>
      <c r="P1320" s="7">
        <v>42634</v>
      </c>
      <c r="Q1320" t="s">
        <v>587</v>
      </c>
      <c r="R1320" s="13">
        <v>-2.0099999999999998</v>
      </c>
    </row>
    <row r="1321" spans="11:18" x14ac:dyDescent="0.35">
      <c r="K1321" t="s">
        <v>845</v>
      </c>
      <c r="L1321" t="s">
        <v>58</v>
      </c>
      <c r="M1321" t="s">
        <v>12</v>
      </c>
      <c r="N1321">
        <v>112414</v>
      </c>
      <c r="P1321" s="7">
        <v>42634</v>
      </c>
      <c r="Q1321" t="s">
        <v>587</v>
      </c>
      <c r="R1321" s="13">
        <v>0</v>
      </c>
    </row>
    <row r="1322" spans="11:18" x14ac:dyDescent="0.35">
      <c r="K1322" t="s">
        <v>845</v>
      </c>
      <c r="L1322" t="s">
        <v>58</v>
      </c>
      <c r="M1322" t="s">
        <v>12</v>
      </c>
      <c r="N1322">
        <v>112414</v>
      </c>
      <c r="P1322" s="7">
        <v>42634</v>
      </c>
      <c r="Q1322" t="s">
        <v>102</v>
      </c>
      <c r="R1322" s="13">
        <v>0</v>
      </c>
    </row>
    <row r="1323" spans="11:18" x14ac:dyDescent="0.35">
      <c r="K1323" t="s">
        <v>845</v>
      </c>
      <c r="L1323" t="s">
        <v>34</v>
      </c>
      <c r="M1323" t="s">
        <v>12</v>
      </c>
      <c r="N1323">
        <v>22115</v>
      </c>
      <c r="P1323" s="7">
        <v>42635</v>
      </c>
      <c r="Q1323" t="s">
        <v>587</v>
      </c>
      <c r="R1323" s="13">
        <v>0</v>
      </c>
    </row>
    <row r="1324" spans="11:18" x14ac:dyDescent="0.35">
      <c r="K1324" t="s">
        <v>845</v>
      </c>
      <c r="L1324" t="s">
        <v>34</v>
      </c>
      <c r="M1324" t="s">
        <v>12</v>
      </c>
      <c r="N1324">
        <v>22115</v>
      </c>
      <c r="P1324" s="7">
        <v>42635</v>
      </c>
      <c r="Q1324" t="s">
        <v>102</v>
      </c>
      <c r="R1324" s="13">
        <v>0</v>
      </c>
    </row>
    <row r="1325" spans="11:18" x14ac:dyDescent="0.35">
      <c r="K1325" t="s">
        <v>845</v>
      </c>
      <c r="L1325" t="s">
        <v>34</v>
      </c>
      <c r="M1325" t="s">
        <v>12</v>
      </c>
      <c r="N1325">
        <v>52815</v>
      </c>
      <c r="P1325" s="7">
        <v>42635</v>
      </c>
      <c r="Q1325" t="s">
        <v>102</v>
      </c>
      <c r="R1325" s="13">
        <v>3.1</v>
      </c>
    </row>
    <row r="1326" spans="11:18" x14ac:dyDescent="0.35">
      <c r="K1326" t="s">
        <v>845</v>
      </c>
      <c r="L1326" t="s">
        <v>34</v>
      </c>
      <c r="M1326" t="s">
        <v>12</v>
      </c>
      <c r="N1326">
        <v>52815</v>
      </c>
      <c r="P1326" s="7">
        <v>42635</v>
      </c>
      <c r="Q1326" t="s">
        <v>587</v>
      </c>
      <c r="R1326" s="13">
        <v>-3.1</v>
      </c>
    </row>
    <row r="1327" spans="11:18" x14ac:dyDescent="0.35">
      <c r="K1327" t="s">
        <v>845</v>
      </c>
      <c r="L1327" t="s">
        <v>34</v>
      </c>
      <c r="M1327" t="s">
        <v>12</v>
      </c>
      <c r="N1327">
        <v>112414</v>
      </c>
      <c r="P1327" s="7">
        <v>42635</v>
      </c>
      <c r="Q1327" t="s">
        <v>587</v>
      </c>
      <c r="R1327" s="13">
        <v>0</v>
      </c>
    </row>
    <row r="1328" spans="11:18" x14ac:dyDescent="0.35">
      <c r="K1328" t="s">
        <v>845</v>
      </c>
      <c r="L1328" t="s">
        <v>34</v>
      </c>
      <c r="M1328" t="s">
        <v>12</v>
      </c>
      <c r="N1328">
        <v>112414</v>
      </c>
      <c r="P1328" s="7">
        <v>42635</v>
      </c>
      <c r="Q1328" t="s">
        <v>102</v>
      </c>
      <c r="R1328" s="13">
        <v>0</v>
      </c>
    </row>
    <row r="1329" spans="11:18" x14ac:dyDescent="0.35">
      <c r="K1329" t="s">
        <v>845</v>
      </c>
      <c r="L1329" t="s">
        <v>65</v>
      </c>
      <c r="M1329" t="s">
        <v>12</v>
      </c>
      <c r="N1329">
        <v>22115</v>
      </c>
      <c r="P1329" s="7">
        <v>42642</v>
      </c>
      <c r="Q1329" t="s">
        <v>587</v>
      </c>
      <c r="R1329" s="13">
        <v>0</v>
      </c>
    </row>
    <row r="1330" spans="11:18" x14ac:dyDescent="0.35">
      <c r="K1330" t="s">
        <v>845</v>
      </c>
      <c r="L1330" t="s">
        <v>65</v>
      </c>
      <c r="M1330" t="s">
        <v>12</v>
      </c>
      <c r="N1330">
        <v>22115</v>
      </c>
      <c r="P1330" s="7">
        <v>42642</v>
      </c>
      <c r="Q1330" t="s">
        <v>102</v>
      </c>
      <c r="R1330" s="13">
        <v>0</v>
      </c>
    </row>
    <row r="1331" spans="11:18" x14ac:dyDescent="0.35">
      <c r="K1331" t="s">
        <v>845</v>
      </c>
      <c r="L1331" t="s">
        <v>65</v>
      </c>
      <c r="M1331" t="s">
        <v>12</v>
      </c>
      <c r="N1331">
        <v>52815</v>
      </c>
      <c r="P1331" s="7">
        <v>42642</v>
      </c>
      <c r="Q1331" t="s">
        <v>102</v>
      </c>
      <c r="R1331" s="13">
        <v>1.41</v>
      </c>
    </row>
    <row r="1332" spans="11:18" x14ac:dyDescent="0.35">
      <c r="K1332" t="s">
        <v>845</v>
      </c>
      <c r="L1332" t="s">
        <v>65</v>
      </c>
      <c r="M1332" t="s">
        <v>12</v>
      </c>
      <c r="N1332">
        <v>52815</v>
      </c>
      <c r="P1332" s="7">
        <v>42642</v>
      </c>
      <c r="Q1332" t="s">
        <v>587</v>
      </c>
      <c r="R1332" s="13">
        <v>-1.41</v>
      </c>
    </row>
    <row r="1333" spans="11:18" x14ac:dyDescent="0.35">
      <c r="K1333" t="s">
        <v>845</v>
      </c>
      <c r="L1333" t="s">
        <v>65</v>
      </c>
      <c r="M1333" t="s">
        <v>12</v>
      </c>
      <c r="N1333">
        <v>112414</v>
      </c>
      <c r="P1333" s="7">
        <v>42642</v>
      </c>
      <c r="Q1333" t="s">
        <v>587</v>
      </c>
      <c r="R1333" s="13">
        <v>0</v>
      </c>
    </row>
    <row r="1334" spans="11:18" x14ac:dyDescent="0.35">
      <c r="K1334" t="s">
        <v>845</v>
      </c>
      <c r="L1334" t="s">
        <v>65</v>
      </c>
      <c r="M1334" t="s">
        <v>12</v>
      </c>
      <c r="N1334">
        <v>112414</v>
      </c>
      <c r="P1334" s="7">
        <v>42642</v>
      </c>
      <c r="Q1334" t="s">
        <v>102</v>
      </c>
      <c r="R1334" s="13">
        <v>0</v>
      </c>
    </row>
    <row r="1335" spans="11:18" x14ac:dyDescent="0.35">
      <c r="K1335" t="s">
        <v>845</v>
      </c>
      <c r="L1335" t="s">
        <v>66</v>
      </c>
      <c r="M1335" t="s">
        <v>12</v>
      </c>
      <c r="N1335">
        <v>22115</v>
      </c>
      <c r="P1335" s="7">
        <v>42646</v>
      </c>
      <c r="Q1335" t="s">
        <v>587</v>
      </c>
      <c r="R1335" s="13">
        <v>0</v>
      </c>
    </row>
    <row r="1336" spans="11:18" x14ac:dyDescent="0.35">
      <c r="K1336" t="s">
        <v>845</v>
      </c>
      <c r="L1336" t="s">
        <v>66</v>
      </c>
      <c r="M1336" t="s">
        <v>12</v>
      </c>
      <c r="N1336">
        <v>22115</v>
      </c>
      <c r="P1336" s="7">
        <v>42646</v>
      </c>
      <c r="Q1336" t="s">
        <v>102</v>
      </c>
      <c r="R1336" s="13">
        <v>0</v>
      </c>
    </row>
    <row r="1337" spans="11:18" x14ac:dyDescent="0.35">
      <c r="K1337" t="s">
        <v>845</v>
      </c>
      <c r="L1337" t="s">
        <v>51</v>
      </c>
      <c r="M1337" t="s">
        <v>12</v>
      </c>
      <c r="N1337">
        <v>22115</v>
      </c>
      <c r="P1337" s="7">
        <v>42646</v>
      </c>
      <c r="Q1337" t="s">
        <v>587</v>
      </c>
      <c r="R1337" s="13">
        <v>0</v>
      </c>
    </row>
    <row r="1338" spans="11:18" x14ac:dyDescent="0.35">
      <c r="K1338" t="s">
        <v>845</v>
      </c>
      <c r="L1338" t="s">
        <v>51</v>
      </c>
      <c r="M1338" t="s">
        <v>12</v>
      </c>
      <c r="N1338">
        <v>22115</v>
      </c>
      <c r="P1338" s="7">
        <v>42646</v>
      </c>
      <c r="Q1338" t="s">
        <v>102</v>
      </c>
      <c r="R1338" s="13">
        <v>0</v>
      </c>
    </row>
    <row r="1339" spans="11:18" x14ac:dyDescent="0.35">
      <c r="K1339" t="s">
        <v>845</v>
      </c>
      <c r="L1339" t="s">
        <v>66</v>
      </c>
      <c r="M1339" t="s">
        <v>12</v>
      </c>
      <c r="N1339">
        <v>52815</v>
      </c>
      <c r="P1339" s="7">
        <v>42646</v>
      </c>
      <c r="Q1339" t="s">
        <v>102</v>
      </c>
      <c r="R1339" s="13">
        <v>2.31</v>
      </c>
    </row>
    <row r="1340" spans="11:18" x14ac:dyDescent="0.35">
      <c r="K1340" t="s">
        <v>845</v>
      </c>
      <c r="L1340" t="s">
        <v>66</v>
      </c>
      <c r="M1340" t="s">
        <v>12</v>
      </c>
      <c r="N1340">
        <v>52815</v>
      </c>
      <c r="P1340" s="7">
        <v>42646</v>
      </c>
      <c r="Q1340" t="s">
        <v>587</v>
      </c>
      <c r="R1340" s="13">
        <v>-2.31</v>
      </c>
    </row>
    <row r="1341" spans="11:18" x14ac:dyDescent="0.35">
      <c r="K1341" t="s">
        <v>845</v>
      </c>
      <c r="L1341" t="s">
        <v>51</v>
      </c>
      <c r="M1341" t="s">
        <v>12</v>
      </c>
      <c r="N1341">
        <v>52815</v>
      </c>
      <c r="P1341" s="7">
        <v>42646</v>
      </c>
      <c r="Q1341" t="s">
        <v>102</v>
      </c>
      <c r="R1341" s="13">
        <v>1</v>
      </c>
    </row>
    <row r="1342" spans="11:18" x14ac:dyDescent="0.35">
      <c r="K1342" t="s">
        <v>845</v>
      </c>
      <c r="L1342" t="s">
        <v>51</v>
      </c>
      <c r="M1342" t="s">
        <v>12</v>
      </c>
      <c r="N1342">
        <v>52815</v>
      </c>
      <c r="P1342" s="7">
        <v>42646</v>
      </c>
      <c r="Q1342" t="s">
        <v>587</v>
      </c>
      <c r="R1342" s="13">
        <v>-1</v>
      </c>
    </row>
    <row r="1343" spans="11:18" x14ac:dyDescent="0.35">
      <c r="K1343" t="s">
        <v>845</v>
      </c>
      <c r="L1343" t="s">
        <v>66</v>
      </c>
      <c r="M1343" t="s">
        <v>12</v>
      </c>
      <c r="N1343">
        <v>112414</v>
      </c>
      <c r="P1343" s="7">
        <v>42646</v>
      </c>
      <c r="Q1343" t="s">
        <v>587</v>
      </c>
      <c r="R1343" s="13">
        <v>0</v>
      </c>
    </row>
    <row r="1344" spans="11:18" x14ac:dyDescent="0.35">
      <c r="K1344" t="s">
        <v>845</v>
      </c>
      <c r="L1344" t="s">
        <v>66</v>
      </c>
      <c r="M1344" t="s">
        <v>12</v>
      </c>
      <c r="N1344">
        <v>112414</v>
      </c>
      <c r="P1344" s="7">
        <v>42646</v>
      </c>
      <c r="Q1344" t="s">
        <v>102</v>
      </c>
      <c r="R1344" s="13">
        <v>0</v>
      </c>
    </row>
    <row r="1345" spans="11:18" x14ac:dyDescent="0.35">
      <c r="K1345" t="s">
        <v>845</v>
      </c>
      <c r="L1345" t="s">
        <v>51</v>
      </c>
      <c r="M1345" t="s">
        <v>12</v>
      </c>
      <c r="N1345">
        <v>112414</v>
      </c>
      <c r="P1345" s="7">
        <v>42646</v>
      </c>
      <c r="Q1345" t="s">
        <v>587</v>
      </c>
      <c r="R1345" s="13">
        <v>0</v>
      </c>
    </row>
    <row r="1346" spans="11:18" x14ac:dyDescent="0.35">
      <c r="K1346" t="s">
        <v>845</v>
      </c>
      <c r="L1346" t="s">
        <v>51</v>
      </c>
      <c r="M1346" t="s">
        <v>12</v>
      </c>
      <c r="N1346">
        <v>112414</v>
      </c>
      <c r="P1346" s="7">
        <v>42646</v>
      </c>
      <c r="Q1346" t="s">
        <v>102</v>
      </c>
      <c r="R1346" s="13">
        <v>0</v>
      </c>
    </row>
    <row r="1347" spans="11:18" x14ac:dyDescent="0.35">
      <c r="K1347" t="s">
        <v>845</v>
      </c>
      <c r="L1347" t="s">
        <v>64</v>
      </c>
      <c r="M1347" t="s">
        <v>12</v>
      </c>
      <c r="N1347">
        <v>22115</v>
      </c>
      <c r="P1347" s="7">
        <v>42657</v>
      </c>
      <c r="Q1347" t="s">
        <v>587</v>
      </c>
      <c r="R1347" s="13">
        <v>0</v>
      </c>
    </row>
    <row r="1348" spans="11:18" x14ac:dyDescent="0.35">
      <c r="K1348" t="s">
        <v>845</v>
      </c>
      <c r="L1348" t="s">
        <v>64</v>
      </c>
      <c r="M1348" t="s">
        <v>12</v>
      </c>
      <c r="N1348">
        <v>22115</v>
      </c>
      <c r="P1348" s="7">
        <v>42657</v>
      </c>
      <c r="Q1348" t="s">
        <v>102</v>
      </c>
      <c r="R1348" s="13">
        <v>0</v>
      </c>
    </row>
    <row r="1349" spans="11:18" x14ac:dyDescent="0.35">
      <c r="K1349" t="s">
        <v>845</v>
      </c>
      <c r="L1349" t="s">
        <v>64</v>
      </c>
      <c r="M1349" t="s">
        <v>12</v>
      </c>
      <c r="N1349">
        <v>52815</v>
      </c>
      <c r="P1349" s="7">
        <v>42657</v>
      </c>
      <c r="Q1349" t="s">
        <v>102</v>
      </c>
      <c r="R1349" s="13">
        <v>2.4500000000000002</v>
      </c>
    </row>
    <row r="1350" spans="11:18" x14ac:dyDescent="0.35">
      <c r="K1350" t="s">
        <v>845</v>
      </c>
      <c r="L1350" t="s">
        <v>64</v>
      </c>
      <c r="M1350" t="s">
        <v>12</v>
      </c>
      <c r="N1350">
        <v>52815</v>
      </c>
      <c r="P1350" s="7">
        <v>42657</v>
      </c>
      <c r="Q1350" t="s">
        <v>587</v>
      </c>
      <c r="R1350" s="13">
        <v>-2.4500000000000002</v>
      </c>
    </row>
    <row r="1351" spans="11:18" x14ac:dyDescent="0.35">
      <c r="K1351" t="s">
        <v>845</v>
      </c>
      <c r="L1351" t="s">
        <v>64</v>
      </c>
      <c r="M1351" t="s">
        <v>12</v>
      </c>
      <c r="N1351">
        <v>112414</v>
      </c>
      <c r="P1351" s="7">
        <v>42657</v>
      </c>
      <c r="Q1351" t="s">
        <v>587</v>
      </c>
      <c r="R1351" s="13">
        <v>0</v>
      </c>
    </row>
    <row r="1352" spans="11:18" x14ac:dyDescent="0.35">
      <c r="K1352" t="s">
        <v>845</v>
      </c>
      <c r="L1352" t="s">
        <v>64</v>
      </c>
      <c r="M1352" t="s">
        <v>12</v>
      </c>
      <c r="N1352">
        <v>112414</v>
      </c>
      <c r="P1352" s="7">
        <v>42657</v>
      </c>
      <c r="Q1352" t="s">
        <v>102</v>
      </c>
      <c r="R1352" s="13">
        <v>0</v>
      </c>
    </row>
    <row r="1353" spans="11:18" x14ac:dyDescent="0.35">
      <c r="K1353" t="s">
        <v>317</v>
      </c>
      <c r="M1353" t="s">
        <v>12</v>
      </c>
      <c r="P1353" s="7">
        <v>42667</v>
      </c>
      <c r="Q1353" t="s">
        <v>101</v>
      </c>
      <c r="R1353" s="13">
        <v>12.28</v>
      </c>
    </row>
    <row r="1354" spans="11:18" x14ac:dyDescent="0.35">
      <c r="K1354" t="s">
        <v>317</v>
      </c>
      <c r="M1354" t="s">
        <v>12</v>
      </c>
      <c r="P1354" s="7">
        <v>42667</v>
      </c>
      <c r="Q1354" t="s">
        <v>102</v>
      </c>
      <c r="R1354" s="13">
        <v>-12.28</v>
      </c>
    </row>
    <row r="1355" spans="11:18" x14ac:dyDescent="0.35">
      <c r="K1355" t="s">
        <v>845</v>
      </c>
      <c r="L1355" t="s">
        <v>30</v>
      </c>
      <c r="M1355" t="s">
        <v>12</v>
      </c>
      <c r="N1355">
        <v>22115</v>
      </c>
      <c r="P1355" s="7">
        <v>42669</v>
      </c>
      <c r="Q1355" t="s">
        <v>587</v>
      </c>
      <c r="R1355" s="13">
        <v>0</v>
      </c>
    </row>
    <row r="1356" spans="11:18" x14ac:dyDescent="0.35">
      <c r="K1356" t="s">
        <v>845</v>
      </c>
      <c r="L1356" t="s">
        <v>30</v>
      </c>
      <c r="M1356" t="s">
        <v>12</v>
      </c>
      <c r="N1356">
        <v>22115</v>
      </c>
      <c r="P1356" s="7">
        <v>42669</v>
      </c>
      <c r="Q1356" t="s">
        <v>102</v>
      </c>
      <c r="R1356" s="13">
        <v>0</v>
      </c>
    </row>
    <row r="1357" spans="11:18" x14ac:dyDescent="0.35">
      <c r="K1357" t="s">
        <v>845</v>
      </c>
      <c r="L1357" t="s">
        <v>35</v>
      </c>
      <c r="M1357" t="s">
        <v>12</v>
      </c>
      <c r="N1357">
        <v>22115</v>
      </c>
      <c r="P1357" s="7">
        <v>42669</v>
      </c>
      <c r="Q1357" t="s">
        <v>587</v>
      </c>
      <c r="R1357" s="13">
        <v>0</v>
      </c>
    </row>
    <row r="1358" spans="11:18" x14ac:dyDescent="0.35">
      <c r="K1358" t="s">
        <v>845</v>
      </c>
      <c r="L1358" t="s">
        <v>35</v>
      </c>
      <c r="M1358" t="s">
        <v>12</v>
      </c>
      <c r="N1358">
        <v>22115</v>
      </c>
      <c r="P1358" s="7">
        <v>42669</v>
      </c>
      <c r="Q1358" t="s">
        <v>102</v>
      </c>
      <c r="R1358" s="13">
        <v>0</v>
      </c>
    </row>
    <row r="1359" spans="11:18" x14ac:dyDescent="0.35">
      <c r="K1359" t="s">
        <v>845</v>
      </c>
      <c r="L1359" t="s">
        <v>30</v>
      </c>
      <c r="M1359" t="s">
        <v>12</v>
      </c>
      <c r="N1359">
        <v>52815</v>
      </c>
      <c r="P1359" s="7">
        <v>42669</v>
      </c>
      <c r="Q1359" t="s">
        <v>102</v>
      </c>
      <c r="R1359" s="13">
        <v>2.99</v>
      </c>
    </row>
    <row r="1360" spans="11:18" x14ac:dyDescent="0.35">
      <c r="K1360" t="s">
        <v>845</v>
      </c>
      <c r="L1360" t="s">
        <v>30</v>
      </c>
      <c r="M1360" t="s">
        <v>12</v>
      </c>
      <c r="N1360">
        <v>52815</v>
      </c>
      <c r="P1360" s="7">
        <v>42669</v>
      </c>
      <c r="Q1360" t="s">
        <v>587</v>
      </c>
      <c r="R1360" s="13">
        <v>-2.99</v>
      </c>
    </row>
    <row r="1361" spans="11:18" x14ac:dyDescent="0.35">
      <c r="K1361" t="s">
        <v>845</v>
      </c>
      <c r="L1361" t="s">
        <v>35</v>
      </c>
      <c r="M1361" t="s">
        <v>12</v>
      </c>
      <c r="N1361">
        <v>52815</v>
      </c>
      <c r="P1361" s="7">
        <v>42669</v>
      </c>
      <c r="Q1361" t="s">
        <v>102</v>
      </c>
      <c r="R1361" s="13">
        <v>1.74</v>
      </c>
    </row>
    <row r="1362" spans="11:18" x14ac:dyDescent="0.35">
      <c r="K1362" t="s">
        <v>845</v>
      </c>
      <c r="L1362" t="s">
        <v>35</v>
      </c>
      <c r="M1362" t="s">
        <v>12</v>
      </c>
      <c r="N1362">
        <v>52815</v>
      </c>
      <c r="P1362" s="7">
        <v>42669</v>
      </c>
      <c r="Q1362" t="s">
        <v>587</v>
      </c>
      <c r="R1362" s="13">
        <v>-1.74</v>
      </c>
    </row>
    <row r="1363" spans="11:18" x14ac:dyDescent="0.35">
      <c r="K1363" t="s">
        <v>845</v>
      </c>
      <c r="L1363" t="s">
        <v>30</v>
      </c>
      <c r="M1363" t="s">
        <v>12</v>
      </c>
      <c r="N1363">
        <v>112414</v>
      </c>
      <c r="P1363" s="7">
        <v>42669</v>
      </c>
      <c r="Q1363" t="s">
        <v>587</v>
      </c>
      <c r="R1363" s="13">
        <v>0</v>
      </c>
    </row>
    <row r="1364" spans="11:18" x14ac:dyDescent="0.35">
      <c r="K1364" t="s">
        <v>845</v>
      </c>
      <c r="L1364" t="s">
        <v>30</v>
      </c>
      <c r="M1364" t="s">
        <v>12</v>
      </c>
      <c r="N1364">
        <v>112414</v>
      </c>
      <c r="P1364" s="7">
        <v>42669</v>
      </c>
      <c r="Q1364" t="s">
        <v>102</v>
      </c>
      <c r="R1364" s="13">
        <v>0</v>
      </c>
    </row>
    <row r="1365" spans="11:18" x14ac:dyDescent="0.35">
      <c r="K1365" t="s">
        <v>845</v>
      </c>
      <c r="L1365" t="s">
        <v>35</v>
      </c>
      <c r="M1365" t="s">
        <v>12</v>
      </c>
      <c r="N1365">
        <v>112414</v>
      </c>
      <c r="P1365" s="7">
        <v>42669</v>
      </c>
      <c r="Q1365" t="s">
        <v>587</v>
      </c>
      <c r="R1365" s="13">
        <v>0</v>
      </c>
    </row>
    <row r="1366" spans="11:18" x14ac:dyDescent="0.35">
      <c r="K1366" t="s">
        <v>845</v>
      </c>
      <c r="L1366" t="s">
        <v>35</v>
      </c>
      <c r="M1366" t="s">
        <v>12</v>
      </c>
      <c r="N1366">
        <v>112414</v>
      </c>
      <c r="P1366" s="7">
        <v>42669</v>
      </c>
      <c r="Q1366" t="s">
        <v>102</v>
      </c>
      <c r="R1366" s="13">
        <v>0</v>
      </c>
    </row>
    <row r="1367" spans="11:18" x14ac:dyDescent="0.35">
      <c r="K1367" t="s">
        <v>845</v>
      </c>
      <c r="L1367" t="s">
        <v>25</v>
      </c>
      <c r="M1367" t="s">
        <v>12</v>
      </c>
      <c r="N1367">
        <v>22115</v>
      </c>
      <c r="P1367" s="7">
        <v>42671</v>
      </c>
      <c r="Q1367" t="s">
        <v>587</v>
      </c>
      <c r="R1367" s="13">
        <v>0</v>
      </c>
    </row>
    <row r="1368" spans="11:18" x14ac:dyDescent="0.35">
      <c r="K1368" t="s">
        <v>845</v>
      </c>
      <c r="L1368" t="s">
        <v>25</v>
      </c>
      <c r="M1368" t="s">
        <v>12</v>
      </c>
      <c r="N1368">
        <v>22115</v>
      </c>
      <c r="P1368" s="7">
        <v>42671</v>
      </c>
      <c r="Q1368" t="s">
        <v>102</v>
      </c>
      <c r="R1368" s="13">
        <v>0</v>
      </c>
    </row>
    <row r="1369" spans="11:18" x14ac:dyDescent="0.35">
      <c r="K1369" t="s">
        <v>845</v>
      </c>
      <c r="L1369" t="s">
        <v>25</v>
      </c>
      <c r="M1369" t="s">
        <v>12</v>
      </c>
      <c r="N1369">
        <v>52815</v>
      </c>
      <c r="P1369" s="7">
        <v>42671</v>
      </c>
      <c r="Q1369" t="s">
        <v>102</v>
      </c>
      <c r="R1369" s="13">
        <v>9.48</v>
      </c>
    </row>
    <row r="1370" spans="11:18" x14ac:dyDescent="0.35">
      <c r="K1370" t="s">
        <v>845</v>
      </c>
      <c r="L1370" t="s">
        <v>25</v>
      </c>
      <c r="M1370" t="s">
        <v>12</v>
      </c>
      <c r="N1370">
        <v>52815</v>
      </c>
      <c r="P1370" s="7">
        <v>42671</v>
      </c>
      <c r="Q1370" t="s">
        <v>587</v>
      </c>
      <c r="R1370" s="13">
        <v>-9.48</v>
      </c>
    </row>
    <row r="1371" spans="11:18" x14ac:dyDescent="0.35">
      <c r="K1371" t="s">
        <v>845</v>
      </c>
      <c r="L1371" t="s">
        <v>25</v>
      </c>
      <c r="M1371" t="s">
        <v>12</v>
      </c>
      <c r="N1371">
        <v>112414</v>
      </c>
      <c r="P1371" s="7">
        <v>42671</v>
      </c>
      <c r="Q1371" t="s">
        <v>587</v>
      </c>
      <c r="R1371" s="13">
        <v>0</v>
      </c>
    </row>
    <row r="1372" spans="11:18" x14ac:dyDescent="0.35">
      <c r="K1372" t="s">
        <v>845</v>
      </c>
      <c r="L1372" t="s">
        <v>25</v>
      </c>
      <c r="M1372" t="s">
        <v>12</v>
      </c>
      <c r="N1372">
        <v>112414</v>
      </c>
      <c r="P1372" s="7">
        <v>42671</v>
      </c>
      <c r="Q1372" t="s">
        <v>102</v>
      </c>
      <c r="R1372" s="13">
        <v>0</v>
      </c>
    </row>
    <row r="1373" spans="11:18" x14ac:dyDescent="0.35">
      <c r="K1373" t="s">
        <v>317</v>
      </c>
      <c r="M1373" t="s">
        <v>12</v>
      </c>
      <c r="P1373" s="7">
        <v>42681</v>
      </c>
      <c r="Q1373" t="s">
        <v>101</v>
      </c>
      <c r="R1373" s="13">
        <v>14.21</v>
      </c>
    </row>
    <row r="1374" spans="11:18" x14ac:dyDescent="0.35">
      <c r="K1374" t="s">
        <v>317</v>
      </c>
      <c r="M1374" t="s">
        <v>12</v>
      </c>
      <c r="P1374" s="7">
        <v>42681</v>
      </c>
      <c r="Q1374" t="s">
        <v>102</v>
      </c>
      <c r="R1374" s="13">
        <v>-14.21</v>
      </c>
    </row>
    <row r="1375" spans="11:18" x14ac:dyDescent="0.35">
      <c r="K1375" t="s">
        <v>842</v>
      </c>
      <c r="L1375" t="s">
        <v>57</v>
      </c>
      <c r="M1375" t="s">
        <v>12</v>
      </c>
      <c r="N1375">
        <v>22115</v>
      </c>
      <c r="P1375" s="7">
        <v>42695</v>
      </c>
      <c r="Q1375" t="s">
        <v>627</v>
      </c>
      <c r="R1375" s="13">
        <v>0</v>
      </c>
    </row>
    <row r="1376" spans="11:18" x14ac:dyDescent="0.35">
      <c r="K1376" t="s">
        <v>842</v>
      </c>
      <c r="L1376" t="s">
        <v>57</v>
      </c>
      <c r="M1376" t="s">
        <v>12</v>
      </c>
      <c r="N1376">
        <v>22115</v>
      </c>
      <c r="P1376" s="7">
        <v>42695</v>
      </c>
      <c r="Q1376" t="s">
        <v>102</v>
      </c>
      <c r="R1376" s="13">
        <v>0</v>
      </c>
    </row>
    <row r="1377" spans="11:18" x14ac:dyDescent="0.35">
      <c r="K1377" t="s">
        <v>842</v>
      </c>
      <c r="L1377" t="s">
        <v>57</v>
      </c>
      <c r="M1377" t="s">
        <v>12</v>
      </c>
      <c r="N1377">
        <v>52815</v>
      </c>
      <c r="P1377" s="7">
        <v>42695</v>
      </c>
      <c r="Q1377" t="s">
        <v>102</v>
      </c>
      <c r="R1377" s="13">
        <v>2.39</v>
      </c>
    </row>
    <row r="1378" spans="11:18" x14ac:dyDescent="0.35">
      <c r="K1378" t="s">
        <v>842</v>
      </c>
      <c r="L1378" t="s">
        <v>57</v>
      </c>
      <c r="M1378" t="s">
        <v>12</v>
      </c>
      <c r="N1378">
        <v>52815</v>
      </c>
      <c r="P1378" s="7">
        <v>42695</v>
      </c>
      <c r="Q1378" t="s">
        <v>627</v>
      </c>
      <c r="R1378" s="13">
        <v>-2.39</v>
      </c>
    </row>
    <row r="1379" spans="11:18" x14ac:dyDescent="0.35">
      <c r="K1379" t="s">
        <v>842</v>
      </c>
      <c r="L1379" t="s">
        <v>57</v>
      </c>
      <c r="M1379" t="s">
        <v>12</v>
      </c>
      <c r="N1379">
        <v>112414</v>
      </c>
      <c r="P1379" s="7">
        <v>42695</v>
      </c>
      <c r="Q1379" t="s">
        <v>627</v>
      </c>
      <c r="R1379" s="13">
        <v>0</v>
      </c>
    </row>
    <row r="1380" spans="11:18" x14ac:dyDescent="0.35">
      <c r="K1380" t="s">
        <v>842</v>
      </c>
      <c r="L1380" t="s">
        <v>57</v>
      </c>
      <c r="M1380" t="s">
        <v>12</v>
      </c>
      <c r="N1380">
        <v>112414</v>
      </c>
      <c r="P1380" s="7">
        <v>42695</v>
      </c>
      <c r="Q1380" t="s">
        <v>102</v>
      </c>
      <c r="R1380" s="13">
        <v>0</v>
      </c>
    </row>
    <row r="1381" spans="11:18" x14ac:dyDescent="0.35">
      <c r="K1381" t="s">
        <v>844</v>
      </c>
      <c r="L1381" t="s">
        <v>63</v>
      </c>
      <c r="M1381" t="s">
        <v>12</v>
      </c>
      <c r="N1381">
        <v>52815</v>
      </c>
      <c r="P1381" s="7">
        <v>42699</v>
      </c>
      <c r="Q1381" t="s">
        <v>102</v>
      </c>
      <c r="R1381" s="13">
        <v>1.1100000000000001</v>
      </c>
    </row>
    <row r="1382" spans="11:18" x14ac:dyDescent="0.35">
      <c r="K1382" t="s">
        <v>844</v>
      </c>
      <c r="L1382" t="s">
        <v>63</v>
      </c>
      <c r="M1382" t="s">
        <v>12</v>
      </c>
      <c r="N1382">
        <v>52815</v>
      </c>
      <c r="P1382" s="7">
        <v>42699</v>
      </c>
      <c r="Q1382" t="s">
        <v>626</v>
      </c>
      <c r="R1382" s="13">
        <v>-1.1100000000000001</v>
      </c>
    </row>
    <row r="1383" spans="11:18" x14ac:dyDescent="0.35">
      <c r="K1383" t="s">
        <v>845</v>
      </c>
      <c r="L1383" t="s">
        <v>63</v>
      </c>
      <c r="M1383" t="s">
        <v>12</v>
      </c>
      <c r="N1383">
        <v>22115</v>
      </c>
      <c r="P1383" s="7">
        <v>42699</v>
      </c>
      <c r="Q1383" t="s">
        <v>587</v>
      </c>
      <c r="R1383" s="13">
        <v>0</v>
      </c>
    </row>
    <row r="1384" spans="11:18" x14ac:dyDescent="0.35">
      <c r="K1384" t="s">
        <v>845</v>
      </c>
      <c r="L1384" t="s">
        <v>63</v>
      </c>
      <c r="M1384" t="s">
        <v>12</v>
      </c>
      <c r="N1384">
        <v>22115</v>
      </c>
      <c r="P1384" s="7">
        <v>42699</v>
      </c>
      <c r="Q1384" t="s">
        <v>102</v>
      </c>
      <c r="R1384" s="13">
        <v>0</v>
      </c>
    </row>
    <row r="1385" spans="11:18" x14ac:dyDescent="0.35">
      <c r="K1385" t="s">
        <v>845</v>
      </c>
      <c r="L1385" t="s">
        <v>63</v>
      </c>
      <c r="M1385" t="s">
        <v>12</v>
      </c>
      <c r="N1385">
        <v>52815</v>
      </c>
      <c r="P1385" s="7">
        <v>42699</v>
      </c>
      <c r="Q1385" t="s">
        <v>102</v>
      </c>
      <c r="R1385" s="13">
        <v>4.42</v>
      </c>
    </row>
    <row r="1386" spans="11:18" x14ac:dyDescent="0.35">
      <c r="K1386" t="s">
        <v>845</v>
      </c>
      <c r="L1386" t="s">
        <v>63</v>
      </c>
      <c r="M1386" t="s">
        <v>12</v>
      </c>
      <c r="N1386">
        <v>52815</v>
      </c>
      <c r="P1386" s="7">
        <v>42699</v>
      </c>
      <c r="Q1386" t="s">
        <v>587</v>
      </c>
      <c r="R1386" s="13">
        <v>-4.42</v>
      </c>
    </row>
    <row r="1387" spans="11:18" x14ac:dyDescent="0.35">
      <c r="K1387" t="s">
        <v>845</v>
      </c>
      <c r="L1387" t="s">
        <v>63</v>
      </c>
      <c r="M1387" t="s">
        <v>12</v>
      </c>
      <c r="N1387">
        <v>112414</v>
      </c>
      <c r="P1387" s="7">
        <v>42699</v>
      </c>
      <c r="Q1387" t="s">
        <v>587</v>
      </c>
      <c r="R1387" s="13">
        <v>0</v>
      </c>
    </row>
    <row r="1388" spans="11:18" x14ac:dyDescent="0.35">
      <c r="K1388" t="s">
        <v>845</v>
      </c>
      <c r="L1388" t="s">
        <v>63</v>
      </c>
      <c r="M1388" t="s">
        <v>12</v>
      </c>
      <c r="N1388">
        <v>112414</v>
      </c>
      <c r="P1388" s="7">
        <v>42699</v>
      </c>
      <c r="Q1388" t="s">
        <v>102</v>
      </c>
      <c r="R1388" s="13">
        <v>0</v>
      </c>
    </row>
    <row r="1389" spans="11:18" x14ac:dyDescent="0.35">
      <c r="K1389" t="s">
        <v>246</v>
      </c>
      <c r="M1389" t="s">
        <v>12</v>
      </c>
      <c r="P1389" s="7">
        <v>42709</v>
      </c>
      <c r="Q1389" t="s">
        <v>102</v>
      </c>
      <c r="R1389" s="13">
        <v>7.92</v>
      </c>
    </row>
    <row r="1390" spans="11:18" x14ac:dyDescent="0.35">
      <c r="K1390" t="s">
        <v>246</v>
      </c>
      <c r="M1390" t="s">
        <v>12</v>
      </c>
      <c r="P1390" s="7">
        <v>42709</v>
      </c>
      <c r="Q1390" t="s">
        <v>101</v>
      </c>
      <c r="R1390" s="13">
        <v>-7.92</v>
      </c>
    </row>
    <row r="1391" spans="11:18" x14ac:dyDescent="0.35">
      <c r="K1391" t="s">
        <v>845</v>
      </c>
      <c r="L1391" t="s">
        <v>32</v>
      </c>
      <c r="M1391" t="s">
        <v>12</v>
      </c>
      <c r="N1391">
        <v>22115</v>
      </c>
      <c r="P1391" s="7">
        <v>42709</v>
      </c>
      <c r="Q1391" t="s">
        <v>587</v>
      </c>
      <c r="R1391" s="13">
        <v>0</v>
      </c>
    </row>
    <row r="1392" spans="11:18" x14ac:dyDescent="0.35">
      <c r="K1392" t="s">
        <v>845</v>
      </c>
      <c r="L1392" t="s">
        <v>32</v>
      </c>
      <c r="M1392" t="s">
        <v>12</v>
      </c>
      <c r="N1392">
        <v>22115</v>
      </c>
      <c r="P1392" s="7">
        <v>42709</v>
      </c>
      <c r="Q1392" t="s">
        <v>102</v>
      </c>
      <c r="R1392" s="13">
        <v>0</v>
      </c>
    </row>
    <row r="1393" spans="11:18" x14ac:dyDescent="0.35">
      <c r="K1393" t="s">
        <v>845</v>
      </c>
      <c r="L1393" t="s">
        <v>32</v>
      </c>
      <c r="M1393" t="s">
        <v>12</v>
      </c>
      <c r="N1393">
        <v>52815</v>
      </c>
      <c r="P1393" s="7">
        <v>42709</v>
      </c>
      <c r="Q1393" t="s">
        <v>102</v>
      </c>
      <c r="R1393" s="13">
        <v>1.57</v>
      </c>
    </row>
    <row r="1394" spans="11:18" x14ac:dyDescent="0.35">
      <c r="K1394" t="s">
        <v>845</v>
      </c>
      <c r="L1394" t="s">
        <v>32</v>
      </c>
      <c r="M1394" t="s">
        <v>12</v>
      </c>
      <c r="N1394">
        <v>52815</v>
      </c>
      <c r="P1394" s="7">
        <v>42709</v>
      </c>
      <c r="Q1394" t="s">
        <v>587</v>
      </c>
      <c r="R1394" s="13">
        <v>-1.57</v>
      </c>
    </row>
    <row r="1395" spans="11:18" x14ac:dyDescent="0.35">
      <c r="K1395" t="s">
        <v>845</v>
      </c>
      <c r="L1395" t="s">
        <v>32</v>
      </c>
      <c r="M1395" t="s">
        <v>12</v>
      </c>
      <c r="N1395">
        <v>112414</v>
      </c>
      <c r="P1395" s="7">
        <v>42709</v>
      </c>
      <c r="Q1395" t="s">
        <v>587</v>
      </c>
      <c r="R1395" s="13">
        <v>0</v>
      </c>
    </row>
    <row r="1396" spans="11:18" x14ac:dyDescent="0.35">
      <c r="K1396" t="s">
        <v>845</v>
      </c>
      <c r="L1396" t="s">
        <v>32</v>
      </c>
      <c r="M1396" t="s">
        <v>12</v>
      </c>
      <c r="N1396">
        <v>112414</v>
      </c>
      <c r="P1396" s="7">
        <v>42709</v>
      </c>
      <c r="Q1396" t="s">
        <v>102</v>
      </c>
      <c r="R1396" s="13">
        <v>0</v>
      </c>
    </row>
    <row r="1397" spans="11:18" x14ac:dyDescent="0.35">
      <c r="K1397" t="s">
        <v>317</v>
      </c>
      <c r="M1397" t="s">
        <v>12</v>
      </c>
      <c r="P1397" s="7">
        <v>42710</v>
      </c>
      <c r="Q1397" t="s">
        <v>101</v>
      </c>
      <c r="R1397" s="13">
        <v>9.49</v>
      </c>
    </row>
    <row r="1398" spans="11:18" x14ac:dyDescent="0.35">
      <c r="K1398" t="s">
        <v>317</v>
      </c>
      <c r="M1398" t="s">
        <v>12</v>
      </c>
      <c r="P1398" s="7">
        <v>42710</v>
      </c>
      <c r="Q1398" t="s">
        <v>102</v>
      </c>
      <c r="R1398" s="13">
        <v>-9.49</v>
      </c>
    </row>
    <row r="1399" spans="11:18" x14ac:dyDescent="0.35">
      <c r="K1399" t="s">
        <v>845</v>
      </c>
      <c r="L1399" t="s">
        <v>34</v>
      </c>
      <c r="M1399" t="s">
        <v>12</v>
      </c>
      <c r="N1399">
        <v>22115</v>
      </c>
      <c r="P1399" s="7">
        <v>42717</v>
      </c>
      <c r="Q1399" t="s">
        <v>587</v>
      </c>
      <c r="R1399" s="13">
        <v>0</v>
      </c>
    </row>
    <row r="1400" spans="11:18" x14ac:dyDescent="0.35">
      <c r="K1400" t="s">
        <v>845</v>
      </c>
      <c r="L1400" t="s">
        <v>34</v>
      </c>
      <c r="M1400" t="s">
        <v>12</v>
      </c>
      <c r="N1400">
        <v>22115</v>
      </c>
      <c r="P1400" s="7">
        <v>42717</v>
      </c>
      <c r="Q1400" t="s">
        <v>102</v>
      </c>
      <c r="R1400" s="13">
        <v>0</v>
      </c>
    </row>
    <row r="1401" spans="11:18" x14ac:dyDescent="0.35">
      <c r="K1401" t="s">
        <v>845</v>
      </c>
      <c r="L1401" t="s">
        <v>34</v>
      </c>
      <c r="M1401" t="s">
        <v>12</v>
      </c>
      <c r="N1401">
        <v>52815</v>
      </c>
      <c r="P1401" s="7">
        <v>42717</v>
      </c>
      <c r="Q1401" t="s">
        <v>102</v>
      </c>
      <c r="R1401" s="13">
        <v>3.1</v>
      </c>
    </row>
    <row r="1402" spans="11:18" x14ac:dyDescent="0.35">
      <c r="K1402" t="s">
        <v>845</v>
      </c>
      <c r="L1402" t="s">
        <v>34</v>
      </c>
      <c r="M1402" t="s">
        <v>12</v>
      </c>
      <c r="N1402">
        <v>52815</v>
      </c>
      <c r="P1402" s="7">
        <v>42717</v>
      </c>
      <c r="Q1402" t="s">
        <v>587</v>
      </c>
      <c r="R1402" s="13">
        <v>-3.1</v>
      </c>
    </row>
    <row r="1403" spans="11:18" x14ac:dyDescent="0.35">
      <c r="K1403" t="s">
        <v>845</v>
      </c>
      <c r="L1403" t="s">
        <v>34</v>
      </c>
      <c r="M1403" t="s">
        <v>12</v>
      </c>
      <c r="N1403">
        <v>112414</v>
      </c>
      <c r="P1403" s="7">
        <v>42717</v>
      </c>
      <c r="Q1403" t="s">
        <v>587</v>
      </c>
      <c r="R1403" s="13">
        <v>0</v>
      </c>
    </row>
    <row r="1404" spans="11:18" x14ac:dyDescent="0.35">
      <c r="K1404" t="s">
        <v>845</v>
      </c>
      <c r="L1404" t="s">
        <v>34</v>
      </c>
      <c r="M1404" t="s">
        <v>12</v>
      </c>
      <c r="N1404">
        <v>112414</v>
      </c>
      <c r="P1404" s="7">
        <v>42717</v>
      </c>
      <c r="Q1404" t="s">
        <v>102</v>
      </c>
      <c r="R1404" s="13">
        <v>0</v>
      </c>
    </row>
    <row r="1405" spans="11:18" x14ac:dyDescent="0.35">
      <c r="K1405" t="s">
        <v>317</v>
      </c>
      <c r="M1405" t="s">
        <v>12</v>
      </c>
      <c r="P1405" s="7">
        <v>42719</v>
      </c>
      <c r="Q1405" t="s">
        <v>101</v>
      </c>
      <c r="R1405" s="13">
        <v>11.02</v>
      </c>
    </row>
    <row r="1406" spans="11:18" x14ac:dyDescent="0.35">
      <c r="K1406" t="s">
        <v>317</v>
      </c>
      <c r="M1406" t="s">
        <v>12</v>
      </c>
      <c r="P1406" s="7">
        <v>42719</v>
      </c>
      <c r="Q1406" t="s">
        <v>102</v>
      </c>
      <c r="R1406" s="13">
        <v>-11.02</v>
      </c>
    </row>
    <row r="1407" spans="11:18" x14ac:dyDescent="0.35">
      <c r="K1407" t="s">
        <v>844</v>
      </c>
      <c r="L1407" t="s">
        <v>55</v>
      </c>
      <c r="M1407" t="s">
        <v>12</v>
      </c>
      <c r="N1407">
        <v>52815</v>
      </c>
      <c r="P1407" s="7">
        <v>42723</v>
      </c>
      <c r="Q1407" t="s">
        <v>102</v>
      </c>
      <c r="R1407" s="13">
        <v>38.47</v>
      </c>
    </row>
    <row r="1408" spans="11:18" x14ac:dyDescent="0.35">
      <c r="K1408" t="s">
        <v>844</v>
      </c>
      <c r="L1408" t="s">
        <v>55</v>
      </c>
      <c r="M1408" t="s">
        <v>12</v>
      </c>
      <c r="N1408">
        <v>52815</v>
      </c>
      <c r="P1408" s="7">
        <v>42723</v>
      </c>
      <c r="Q1408" t="s">
        <v>626</v>
      </c>
      <c r="R1408" s="13">
        <v>-38.47</v>
      </c>
    </row>
    <row r="1409" spans="11:18" x14ac:dyDescent="0.35">
      <c r="K1409" t="s">
        <v>845</v>
      </c>
      <c r="L1409" t="s">
        <v>55</v>
      </c>
      <c r="M1409" t="s">
        <v>12</v>
      </c>
      <c r="N1409">
        <v>22115</v>
      </c>
      <c r="P1409" s="7">
        <v>42723</v>
      </c>
      <c r="Q1409" t="s">
        <v>587</v>
      </c>
      <c r="R1409" s="13">
        <v>0</v>
      </c>
    </row>
    <row r="1410" spans="11:18" x14ac:dyDescent="0.35">
      <c r="K1410" t="s">
        <v>845</v>
      </c>
      <c r="L1410" t="s">
        <v>55</v>
      </c>
      <c r="M1410" t="s">
        <v>12</v>
      </c>
      <c r="N1410">
        <v>22115</v>
      </c>
      <c r="P1410" s="7">
        <v>42723</v>
      </c>
      <c r="Q1410" t="s">
        <v>102</v>
      </c>
      <c r="R1410" s="13">
        <v>0</v>
      </c>
    </row>
    <row r="1411" spans="11:18" x14ac:dyDescent="0.35">
      <c r="K1411" t="s">
        <v>845</v>
      </c>
      <c r="L1411" t="s">
        <v>55</v>
      </c>
      <c r="M1411" t="s">
        <v>12</v>
      </c>
      <c r="N1411">
        <v>112414</v>
      </c>
      <c r="P1411" s="7">
        <v>42723</v>
      </c>
      <c r="Q1411" t="s">
        <v>587</v>
      </c>
      <c r="R1411" s="13">
        <v>0</v>
      </c>
    </row>
    <row r="1412" spans="11:18" x14ac:dyDescent="0.35">
      <c r="K1412" t="s">
        <v>845</v>
      </c>
      <c r="L1412" t="s">
        <v>55</v>
      </c>
      <c r="M1412" t="s">
        <v>12</v>
      </c>
      <c r="N1412">
        <v>112414</v>
      </c>
      <c r="P1412" s="7">
        <v>42723</v>
      </c>
      <c r="Q1412" t="s">
        <v>102</v>
      </c>
      <c r="R1412" s="13">
        <v>0</v>
      </c>
    </row>
    <row r="1413" spans="11:18" x14ac:dyDescent="0.35">
      <c r="K1413" t="s">
        <v>845</v>
      </c>
      <c r="L1413" t="s">
        <v>58</v>
      </c>
      <c r="M1413" t="s">
        <v>12</v>
      </c>
      <c r="N1413">
        <v>22115</v>
      </c>
      <c r="P1413" s="7">
        <v>42725</v>
      </c>
      <c r="Q1413" t="s">
        <v>587</v>
      </c>
      <c r="R1413" s="13">
        <v>0</v>
      </c>
    </row>
    <row r="1414" spans="11:18" x14ac:dyDescent="0.35">
      <c r="K1414" t="s">
        <v>845</v>
      </c>
      <c r="L1414" t="s">
        <v>58</v>
      </c>
      <c r="M1414" t="s">
        <v>12</v>
      </c>
      <c r="N1414">
        <v>22115</v>
      </c>
      <c r="P1414" s="7">
        <v>42725</v>
      </c>
      <c r="Q1414" t="s">
        <v>102</v>
      </c>
      <c r="R1414" s="13">
        <v>0</v>
      </c>
    </row>
    <row r="1415" spans="11:18" x14ac:dyDescent="0.35">
      <c r="K1415" t="s">
        <v>845</v>
      </c>
      <c r="L1415" t="s">
        <v>58</v>
      </c>
      <c r="M1415" t="s">
        <v>12</v>
      </c>
      <c r="N1415">
        <v>52815</v>
      </c>
      <c r="P1415" s="7">
        <v>42725</v>
      </c>
      <c r="Q1415" t="s">
        <v>102</v>
      </c>
      <c r="R1415" s="13">
        <v>2.0099999999999998</v>
      </c>
    </row>
    <row r="1416" spans="11:18" x14ac:dyDescent="0.35">
      <c r="K1416" t="s">
        <v>845</v>
      </c>
      <c r="L1416" t="s">
        <v>58</v>
      </c>
      <c r="M1416" t="s">
        <v>12</v>
      </c>
      <c r="N1416">
        <v>52815</v>
      </c>
      <c r="P1416" s="7">
        <v>42725</v>
      </c>
      <c r="Q1416" t="s">
        <v>587</v>
      </c>
      <c r="R1416" s="13">
        <v>-2.0099999999999998</v>
      </c>
    </row>
    <row r="1417" spans="11:18" x14ac:dyDescent="0.35">
      <c r="K1417" t="s">
        <v>845</v>
      </c>
      <c r="L1417" t="s">
        <v>58</v>
      </c>
      <c r="M1417" t="s">
        <v>12</v>
      </c>
      <c r="N1417">
        <v>112414</v>
      </c>
      <c r="P1417" s="7">
        <v>42725</v>
      </c>
      <c r="Q1417" t="s">
        <v>587</v>
      </c>
      <c r="R1417" s="13">
        <v>0</v>
      </c>
    </row>
    <row r="1418" spans="11:18" x14ac:dyDescent="0.35">
      <c r="K1418" t="s">
        <v>845</v>
      </c>
      <c r="L1418" t="s">
        <v>58</v>
      </c>
      <c r="M1418" t="s">
        <v>12</v>
      </c>
      <c r="N1418">
        <v>112414</v>
      </c>
      <c r="P1418" s="7">
        <v>42725</v>
      </c>
      <c r="Q1418" t="s">
        <v>102</v>
      </c>
      <c r="R1418" s="13">
        <v>0</v>
      </c>
    </row>
    <row r="1419" spans="11:18" x14ac:dyDescent="0.35">
      <c r="K1419" t="s">
        <v>845</v>
      </c>
      <c r="L1419" t="s">
        <v>65</v>
      </c>
      <c r="M1419" t="s">
        <v>12</v>
      </c>
      <c r="N1419">
        <v>22115</v>
      </c>
      <c r="P1419" s="7">
        <v>42733</v>
      </c>
      <c r="Q1419" t="s">
        <v>587</v>
      </c>
      <c r="R1419" s="13">
        <v>0</v>
      </c>
    </row>
    <row r="1420" spans="11:18" x14ac:dyDescent="0.35">
      <c r="K1420" t="s">
        <v>845</v>
      </c>
      <c r="L1420" t="s">
        <v>65</v>
      </c>
      <c r="M1420" t="s">
        <v>12</v>
      </c>
      <c r="N1420">
        <v>22115</v>
      </c>
      <c r="P1420" s="7">
        <v>42733</v>
      </c>
      <c r="Q1420" t="s">
        <v>102</v>
      </c>
      <c r="R1420" s="13">
        <v>0</v>
      </c>
    </row>
    <row r="1421" spans="11:18" x14ac:dyDescent="0.35">
      <c r="K1421" t="s">
        <v>845</v>
      </c>
      <c r="L1421" t="s">
        <v>65</v>
      </c>
      <c r="M1421" t="s">
        <v>12</v>
      </c>
      <c r="N1421">
        <v>52815</v>
      </c>
      <c r="P1421" s="7">
        <v>42733</v>
      </c>
      <c r="Q1421" t="s">
        <v>102</v>
      </c>
      <c r="R1421" s="13">
        <v>1.41</v>
      </c>
    </row>
    <row r="1422" spans="11:18" x14ac:dyDescent="0.35">
      <c r="K1422" t="s">
        <v>845</v>
      </c>
      <c r="L1422" t="s">
        <v>65</v>
      </c>
      <c r="M1422" t="s">
        <v>12</v>
      </c>
      <c r="N1422">
        <v>52815</v>
      </c>
      <c r="P1422" s="7">
        <v>42733</v>
      </c>
      <c r="Q1422" t="s">
        <v>587</v>
      </c>
      <c r="R1422" s="13">
        <v>-1.41</v>
      </c>
    </row>
    <row r="1423" spans="11:18" x14ac:dyDescent="0.35">
      <c r="K1423" t="s">
        <v>845</v>
      </c>
      <c r="L1423" t="s">
        <v>65</v>
      </c>
      <c r="M1423" t="s">
        <v>12</v>
      </c>
      <c r="N1423">
        <v>112414</v>
      </c>
      <c r="P1423" s="7">
        <v>42733</v>
      </c>
      <c r="Q1423" t="s">
        <v>587</v>
      </c>
      <c r="R1423" s="13">
        <v>0</v>
      </c>
    </row>
    <row r="1424" spans="11:18" x14ac:dyDescent="0.35">
      <c r="K1424" t="s">
        <v>845</v>
      </c>
      <c r="L1424" t="s">
        <v>65</v>
      </c>
      <c r="M1424" t="s">
        <v>12</v>
      </c>
      <c r="N1424">
        <v>112414</v>
      </c>
      <c r="P1424" s="7">
        <v>42733</v>
      </c>
      <c r="Q1424" t="s">
        <v>102</v>
      </c>
      <c r="R1424" s="13">
        <v>0</v>
      </c>
    </row>
    <row r="1425" spans="11:18" x14ac:dyDescent="0.35">
      <c r="K1425" t="s">
        <v>845</v>
      </c>
      <c r="L1425" t="s">
        <v>66</v>
      </c>
      <c r="M1425" t="s">
        <v>12</v>
      </c>
      <c r="N1425">
        <v>22115</v>
      </c>
      <c r="P1425" s="7">
        <v>42738</v>
      </c>
      <c r="Q1425" t="s">
        <v>587</v>
      </c>
      <c r="R1425" s="13">
        <v>0</v>
      </c>
    </row>
    <row r="1426" spans="11:18" x14ac:dyDescent="0.35">
      <c r="K1426" t="s">
        <v>845</v>
      </c>
      <c r="L1426" t="s">
        <v>66</v>
      </c>
      <c r="M1426" t="s">
        <v>12</v>
      </c>
      <c r="N1426">
        <v>22115</v>
      </c>
      <c r="P1426" s="7">
        <v>42738</v>
      </c>
      <c r="Q1426" t="s">
        <v>102</v>
      </c>
      <c r="R1426" s="13">
        <v>0</v>
      </c>
    </row>
    <row r="1427" spans="11:18" x14ac:dyDescent="0.35">
      <c r="K1427" t="s">
        <v>845</v>
      </c>
      <c r="L1427" t="s">
        <v>51</v>
      </c>
      <c r="M1427" t="s">
        <v>12</v>
      </c>
      <c r="N1427">
        <v>22115</v>
      </c>
      <c r="P1427" s="7">
        <v>42738</v>
      </c>
      <c r="Q1427" t="s">
        <v>587</v>
      </c>
      <c r="R1427" s="13">
        <v>0</v>
      </c>
    </row>
    <row r="1428" spans="11:18" x14ac:dyDescent="0.35">
      <c r="K1428" t="s">
        <v>845</v>
      </c>
      <c r="L1428" t="s">
        <v>51</v>
      </c>
      <c r="M1428" t="s">
        <v>12</v>
      </c>
      <c r="N1428">
        <v>22115</v>
      </c>
      <c r="P1428" s="7">
        <v>42738</v>
      </c>
      <c r="Q1428" t="s">
        <v>102</v>
      </c>
      <c r="R1428" s="13">
        <v>0</v>
      </c>
    </row>
    <row r="1429" spans="11:18" x14ac:dyDescent="0.35">
      <c r="K1429" t="s">
        <v>845</v>
      </c>
      <c r="L1429" t="s">
        <v>66</v>
      </c>
      <c r="M1429" t="s">
        <v>12</v>
      </c>
      <c r="N1429">
        <v>52815</v>
      </c>
      <c r="P1429" s="7">
        <v>42738</v>
      </c>
      <c r="Q1429" t="s">
        <v>102</v>
      </c>
      <c r="R1429" s="13">
        <v>2.31</v>
      </c>
    </row>
    <row r="1430" spans="11:18" x14ac:dyDescent="0.35">
      <c r="K1430" t="s">
        <v>845</v>
      </c>
      <c r="L1430" t="s">
        <v>66</v>
      </c>
      <c r="M1430" t="s">
        <v>12</v>
      </c>
      <c r="N1430">
        <v>52815</v>
      </c>
      <c r="P1430" s="7">
        <v>42738</v>
      </c>
      <c r="Q1430" t="s">
        <v>587</v>
      </c>
      <c r="R1430" s="13">
        <v>-2.31</v>
      </c>
    </row>
    <row r="1431" spans="11:18" x14ac:dyDescent="0.35">
      <c r="K1431" t="s">
        <v>845</v>
      </c>
      <c r="L1431" t="s">
        <v>51</v>
      </c>
      <c r="M1431" t="s">
        <v>12</v>
      </c>
      <c r="N1431">
        <v>52815</v>
      </c>
      <c r="P1431" s="7">
        <v>42738</v>
      </c>
      <c r="Q1431" t="s">
        <v>102</v>
      </c>
      <c r="R1431" s="13">
        <v>1</v>
      </c>
    </row>
    <row r="1432" spans="11:18" x14ac:dyDescent="0.35">
      <c r="K1432" t="s">
        <v>845</v>
      </c>
      <c r="L1432" t="s">
        <v>51</v>
      </c>
      <c r="M1432" t="s">
        <v>12</v>
      </c>
      <c r="N1432">
        <v>52815</v>
      </c>
      <c r="P1432" s="7">
        <v>42738</v>
      </c>
      <c r="Q1432" t="s">
        <v>587</v>
      </c>
      <c r="R1432" s="13">
        <v>-1</v>
      </c>
    </row>
    <row r="1433" spans="11:18" x14ac:dyDescent="0.35">
      <c r="K1433" t="s">
        <v>845</v>
      </c>
      <c r="L1433" t="s">
        <v>66</v>
      </c>
      <c r="M1433" t="s">
        <v>12</v>
      </c>
      <c r="N1433">
        <v>112414</v>
      </c>
      <c r="P1433" s="7">
        <v>42738</v>
      </c>
      <c r="Q1433" t="s">
        <v>587</v>
      </c>
      <c r="R1433" s="13">
        <v>0</v>
      </c>
    </row>
    <row r="1434" spans="11:18" x14ac:dyDescent="0.35">
      <c r="K1434" t="s">
        <v>845</v>
      </c>
      <c r="L1434" t="s">
        <v>66</v>
      </c>
      <c r="M1434" t="s">
        <v>12</v>
      </c>
      <c r="N1434">
        <v>112414</v>
      </c>
      <c r="P1434" s="7">
        <v>42738</v>
      </c>
      <c r="Q1434" t="s">
        <v>102</v>
      </c>
      <c r="R1434" s="13">
        <v>0</v>
      </c>
    </row>
    <row r="1435" spans="11:18" x14ac:dyDescent="0.35">
      <c r="K1435" t="s">
        <v>845</v>
      </c>
      <c r="L1435" t="s">
        <v>51</v>
      </c>
      <c r="M1435" t="s">
        <v>12</v>
      </c>
      <c r="N1435">
        <v>112414</v>
      </c>
      <c r="P1435" s="7">
        <v>42738</v>
      </c>
      <c r="Q1435" t="s">
        <v>587</v>
      </c>
      <c r="R1435" s="13">
        <v>0</v>
      </c>
    </row>
    <row r="1436" spans="11:18" x14ac:dyDescent="0.35">
      <c r="K1436" t="s">
        <v>845</v>
      </c>
      <c r="L1436" t="s">
        <v>51</v>
      </c>
      <c r="M1436" t="s">
        <v>12</v>
      </c>
      <c r="N1436">
        <v>112414</v>
      </c>
      <c r="P1436" s="7">
        <v>42738</v>
      </c>
      <c r="Q1436" t="s">
        <v>102</v>
      </c>
      <c r="R1436" s="13">
        <v>0</v>
      </c>
    </row>
    <row r="1437" spans="11:18" x14ac:dyDescent="0.35">
      <c r="K1437" t="s">
        <v>845</v>
      </c>
      <c r="L1437" t="s">
        <v>64</v>
      </c>
      <c r="M1437" t="s">
        <v>12</v>
      </c>
      <c r="N1437">
        <v>22115</v>
      </c>
      <c r="P1437" s="7">
        <v>42748</v>
      </c>
      <c r="Q1437" t="s">
        <v>587</v>
      </c>
      <c r="R1437" s="13">
        <v>0</v>
      </c>
    </row>
    <row r="1438" spans="11:18" x14ac:dyDescent="0.35">
      <c r="K1438" t="s">
        <v>845</v>
      </c>
      <c r="L1438" t="s">
        <v>64</v>
      </c>
      <c r="M1438" t="s">
        <v>12</v>
      </c>
      <c r="N1438">
        <v>22115</v>
      </c>
      <c r="P1438" s="7">
        <v>42748</v>
      </c>
      <c r="Q1438" t="s">
        <v>102</v>
      </c>
      <c r="R1438" s="13">
        <v>0</v>
      </c>
    </row>
    <row r="1439" spans="11:18" x14ac:dyDescent="0.35">
      <c r="K1439" t="s">
        <v>845</v>
      </c>
      <c r="L1439" t="s">
        <v>64</v>
      </c>
      <c r="M1439" t="s">
        <v>12</v>
      </c>
      <c r="N1439">
        <v>52815</v>
      </c>
      <c r="P1439" s="7">
        <v>42748</v>
      </c>
      <c r="Q1439" t="s">
        <v>102</v>
      </c>
      <c r="R1439" s="13">
        <v>2.58</v>
      </c>
    </row>
    <row r="1440" spans="11:18" x14ac:dyDescent="0.35">
      <c r="K1440" t="s">
        <v>845</v>
      </c>
      <c r="L1440" t="s">
        <v>64</v>
      </c>
      <c r="M1440" t="s">
        <v>12</v>
      </c>
      <c r="N1440">
        <v>52815</v>
      </c>
      <c r="P1440" s="7">
        <v>42748</v>
      </c>
      <c r="Q1440" t="s">
        <v>587</v>
      </c>
      <c r="R1440" s="13">
        <v>-2.58</v>
      </c>
    </row>
    <row r="1441" spans="11:18" x14ac:dyDescent="0.35">
      <c r="K1441" t="s">
        <v>845</v>
      </c>
      <c r="L1441" t="s">
        <v>64</v>
      </c>
      <c r="M1441" t="s">
        <v>12</v>
      </c>
      <c r="N1441">
        <v>112414</v>
      </c>
      <c r="P1441" s="7">
        <v>42748</v>
      </c>
      <c r="Q1441" t="s">
        <v>587</v>
      </c>
      <c r="R1441" s="13">
        <v>0</v>
      </c>
    </row>
    <row r="1442" spans="11:18" x14ac:dyDescent="0.35">
      <c r="K1442" t="s">
        <v>845</v>
      </c>
      <c r="L1442" t="s">
        <v>64</v>
      </c>
      <c r="M1442" t="s">
        <v>12</v>
      </c>
      <c r="N1442">
        <v>112414</v>
      </c>
      <c r="P1442" s="7">
        <v>42748</v>
      </c>
      <c r="Q1442" t="s">
        <v>102</v>
      </c>
      <c r="R1442" s="13">
        <v>0</v>
      </c>
    </row>
    <row r="1443" spans="11:18" x14ac:dyDescent="0.35">
      <c r="K1443" t="s">
        <v>317</v>
      </c>
      <c r="M1443" t="s">
        <v>12</v>
      </c>
      <c r="P1443" s="7">
        <v>42759</v>
      </c>
      <c r="Q1443" t="s">
        <v>101</v>
      </c>
      <c r="R1443" s="13">
        <v>47.78</v>
      </c>
    </row>
    <row r="1444" spans="11:18" x14ac:dyDescent="0.35">
      <c r="K1444" t="s">
        <v>317</v>
      </c>
      <c r="M1444" t="s">
        <v>12</v>
      </c>
      <c r="P1444" s="7">
        <v>42759</v>
      </c>
      <c r="Q1444" t="s">
        <v>102</v>
      </c>
      <c r="R1444" s="13">
        <v>-47.78</v>
      </c>
    </row>
    <row r="1445" spans="11:18" x14ac:dyDescent="0.35">
      <c r="K1445" t="s">
        <v>845</v>
      </c>
      <c r="L1445" t="s">
        <v>30</v>
      </c>
      <c r="M1445" t="s">
        <v>12</v>
      </c>
      <c r="N1445">
        <v>22115</v>
      </c>
      <c r="P1445" s="7">
        <v>42760</v>
      </c>
      <c r="Q1445" t="s">
        <v>587</v>
      </c>
      <c r="R1445" s="13">
        <v>0</v>
      </c>
    </row>
    <row r="1446" spans="11:18" x14ac:dyDescent="0.35">
      <c r="K1446" t="s">
        <v>845</v>
      </c>
      <c r="L1446" t="s">
        <v>30</v>
      </c>
      <c r="M1446" t="s">
        <v>12</v>
      </c>
      <c r="N1446">
        <v>22115</v>
      </c>
      <c r="P1446" s="7">
        <v>42760</v>
      </c>
      <c r="Q1446" t="s">
        <v>102</v>
      </c>
      <c r="R1446" s="13">
        <v>0</v>
      </c>
    </row>
    <row r="1447" spans="11:18" x14ac:dyDescent="0.35">
      <c r="K1447" t="s">
        <v>845</v>
      </c>
      <c r="L1447" t="s">
        <v>35</v>
      </c>
      <c r="M1447" t="s">
        <v>12</v>
      </c>
      <c r="N1447">
        <v>22115</v>
      </c>
      <c r="P1447" s="7">
        <v>42760</v>
      </c>
      <c r="Q1447" t="s">
        <v>587</v>
      </c>
      <c r="R1447" s="13">
        <v>0</v>
      </c>
    </row>
    <row r="1448" spans="11:18" x14ac:dyDescent="0.35">
      <c r="K1448" t="s">
        <v>845</v>
      </c>
      <c r="L1448" t="s">
        <v>35</v>
      </c>
      <c r="M1448" t="s">
        <v>12</v>
      </c>
      <c r="N1448">
        <v>22115</v>
      </c>
      <c r="P1448" s="7">
        <v>42760</v>
      </c>
      <c r="Q1448" t="s">
        <v>102</v>
      </c>
      <c r="R1448" s="13">
        <v>0</v>
      </c>
    </row>
    <row r="1449" spans="11:18" x14ac:dyDescent="0.35">
      <c r="K1449" t="s">
        <v>845</v>
      </c>
      <c r="L1449" t="s">
        <v>30</v>
      </c>
      <c r="M1449" t="s">
        <v>12</v>
      </c>
      <c r="N1449">
        <v>52815</v>
      </c>
      <c r="P1449" s="7">
        <v>42760</v>
      </c>
      <c r="Q1449" t="s">
        <v>102</v>
      </c>
      <c r="R1449" s="13">
        <v>2.99</v>
      </c>
    </row>
    <row r="1450" spans="11:18" x14ac:dyDescent="0.35">
      <c r="K1450" t="s">
        <v>845</v>
      </c>
      <c r="L1450" t="s">
        <v>30</v>
      </c>
      <c r="M1450" t="s">
        <v>12</v>
      </c>
      <c r="N1450">
        <v>52815</v>
      </c>
      <c r="P1450" s="7">
        <v>42760</v>
      </c>
      <c r="Q1450" t="s">
        <v>587</v>
      </c>
      <c r="R1450" s="13">
        <v>-2.99</v>
      </c>
    </row>
    <row r="1451" spans="11:18" x14ac:dyDescent="0.35">
      <c r="K1451" t="s">
        <v>845</v>
      </c>
      <c r="L1451" t="s">
        <v>35</v>
      </c>
      <c r="M1451" t="s">
        <v>12</v>
      </c>
      <c r="N1451">
        <v>52815</v>
      </c>
      <c r="P1451" s="7">
        <v>42760</v>
      </c>
      <c r="Q1451" t="s">
        <v>102</v>
      </c>
      <c r="R1451" s="13">
        <v>1.74</v>
      </c>
    </row>
    <row r="1452" spans="11:18" x14ac:dyDescent="0.35">
      <c r="K1452" t="s">
        <v>845</v>
      </c>
      <c r="L1452" t="s">
        <v>35</v>
      </c>
      <c r="M1452" t="s">
        <v>12</v>
      </c>
      <c r="N1452">
        <v>52815</v>
      </c>
      <c r="P1452" s="7">
        <v>42760</v>
      </c>
      <c r="Q1452" t="s">
        <v>587</v>
      </c>
      <c r="R1452" s="13">
        <v>-1.74</v>
      </c>
    </row>
    <row r="1453" spans="11:18" x14ac:dyDescent="0.35">
      <c r="K1453" t="s">
        <v>845</v>
      </c>
      <c r="L1453" t="s">
        <v>30</v>
      </c>
      <c r="M1453" t="s">
        <v>12</v>
      </c>
      <c r="N1453">
        <v>112414</v>
      </c>
      <c r="P1453" s="7">
        <v>42760</v>
      </c>
      <c r="Q1453" t="s">
        <v>587</v>
      </c>
      <c r="R1453" s="13">
        <v>0</v>
      </c>
    </row>
    <row r="1454" spans="11:18" x14ac:dyDescent="0.35">
      <c r="K1454" t="s">
        <v>845</v>
      </c>
      <c r="L1454" t="s">
        <v>30</v>
      </c>
      <c r="M1454" t="s">
        <v>12</v>
      </c>
      <c r="N1454">
        <v>112414</v>
      </c>
      <c r="P1454" s="7">
        <v>42760</v>
      </c>
      <c r="Q1454" t="s">
        <v>102</v>
      </c>
      <c r="R1454" s="13">
        <v>0</v>
      </c>
    </row>
    <row r="1455" spans="11:18" x14ac:dyDescent="0.35">
      <c r="K1455" t="s">
        <v>845</v>
      </c>
      <c r="L1455" t="s">
        <v>35</v>
      </c>
      <c r="M1455" t="s">
        <v>12</v>
      </c>
      <c r="N1455">
        <v>112414</v>
      </c>
      <c r="P1455" s="7">
        <v>42760</v>
      </c>
      <c r="Q1455" t="s">
        <v>587</v>
      </c>
      <c r="R1455" s="13">
        <v>0</v>
      </c>
    </row>
    <row r="1456" spans="11:18" x14ac:dyDescent="0.35">
      <c r="K1456" t="s">
        <v>845</v>
      </c>
      <c r="L1456" t="s">
        <v>35</v>
      </c>
      <c r="M1456" t="s">
        <v>12</v>
      </c>
      <c r="N1456">
        <v>112414</v>
      </c>
      <c r="P1456" s="7">
        <v>42760</v>
      </c>
      <c r="Q1456" t="s">
        <v>102</v>
      </c>
      <c r="R1456" s="13">
        <v>0</v>
      </c>
    </row>
    <row r="1457" spans="11:18" x14ac:dyDescent="0.35">
      <c r="K1457" t="s">
        <v>317</v>
      </c>
      <c r="M1457" t="s">
        <v>12</v>
      </c>
      <c r="P1457" s="7">
        <v>42775</v>
      </c>
      <c r="Q1457" t="s">
        <v>101</v>
      </c>
      <c r="R1457" s="13">
        <v>4.7300000000000004</v>
      </c>
    </row>
    <row r="1458" spans="11:18" x14ac:dyDescent="0.35">
      <c r="K1458" t="s">
        <v>317</v>
      </c>
      <c r="M1458" t="s">
        <v>12</v>
      </c>
      <c r="P1458" s="7">
        <v>42775</v>
      </c>
      <c r="Q1458" t="s">
        <v>102</v>
      </c>
      <c r="R1458" s="13">
        <v>-4.7300000000000004</v>
      </c>
    </row>
    <row r="1459" spans="11:18" x14ac:dyDescent="0.35">
      <c r="K1459" t="s">
        <v>849</v>
      </c>
      <c r="L1459" t="s">
        <v>36</v>
      </c>
      <c r="M1459" t="s">
        <v>12</v>
      </c>
      <c r="N1459">
        <v>52815</v>
      </c>
      <c r="P1459" s="7">
        <v>42779</v>
      </c>
      <c r="Q1459" t="s">
        <v>102</v>
      </c>
      <c r="R1459" s="13">
        <v>442.06</v>
      </c>
    </row>
    <row r="1460" spans="11:18" x14ac:dyDescent="0.35">
      <c r="K1460" t="s">
        <v>849</v>
      </c>
      <c r="L1460" t="s">
        <v>36</v>
      </c>
      <c r="M1460" t="s">
        <v>12</v>
      </c>
      <c r="N1460">
        <v>52815</v>
      </c>
      <c r="P1460" s="7">
        <v>42779</v>
      </c>
      <c r="Q1460" t="s">
        <v>630</v>
      </c>
      <c r="R1460" s="13">
        <v>0</v>
      </c>
    </row>
    <row r="1461" spans="11:18" x14ac:dyDescent="0.35">
      <c r="K1461" t="s">
        <v>849</v>
      </c>
      <c r="L1461" t="s">
        <v>36</v>
      </c>
      <c r="M1461" t="s">
        <v>12</v>
      </c>
      <c r="N1461">
        <v>52815</v>
      </c>
      <c r="P1461" s="7">
        <v>42779</v>
      </c>
      <c r="Q1461" t="s">
        <v>631</v>
      </c>
      <c r="R1461" s="13">
        <v>0</v>
      </c>
    </row>
    <row r="1462" spans="11:18" x14ac:dyDescent="0.35">
      <c r="K1462" t="s">
        <v>849</v>
      </c>
      <c r="L1462" t="s">
        <v>36</v>
      </c>
      <c r="M1462" t="s">
        <v>12</v>
      </c>
      <c r="N1462">
        <v>52815</v>
      </c>
      <c r="P1462" s="7">
        <v>42779</v>
      </c>
      <c r="Q1462" t="s">
        <v>818</v>
      </c>
      <c r="R1462" s="13">
        <v>-0.35</v>
      </c>
    </row>
    <row r="1463" spans="11:18" x14ac:dyDescent="0.35">
      <c r="K1463" t="s">
        <v>849</v>
      </c>
      <c r="L1463" t="s">
        <v>36</v>
      </c>
      <c r="M1463" t="s">
        <v>12</v>
      </c>
      <c r="N1463">
        <v>52815</v>
      </c>
      <c r="P1463" s="7">
        <v>42779</v>
      </c>
      <c r="Q1463" t="s">
        <v>143</v>
      </c>
      <c r="R1463" s="13">
        <v>-102.85999999999999</v>
      </c>
    </row>
    <row r="1464" spans="11:18" x14ac:dyDescent="0.35">
      <c r="K1464" t="s">
        <v>849</v>
      </c>
      <c r="L1464" t="s">
        <v>36</v>
      </c>
      <c r="M1464" t="s">
        <v>12</v>
      </c>
      <c r="N1464">
        <v>52815</v>
      </c>
      <c r="O1464">
        <v>-19.22</v>
      </c>
      <c r="P1464" s="7">
        <v>42779</v>
      </c>
      <c r="Q1464" t="s">
        <v>702</v>
      </c>
      <c r="R1464" s="13">
        <v>-338.85</v>
      </c>
    </row>
    <row r="1465" spans="11:18" x14ac:dyDescent="0.35">
      <c r="K1465" t="s">
        <v>317</v>
      </c>
      <c r="M1465" t="s">
        <v>12</v>
      </c>
      <c r="P1465" s="7">
        <v>42782</v>
      </c>
      <c r="Q1465" t="s">
        <v>101</v>
      </c>
      <c r="R1465" s="13">
        <v>442.06</v>
      </c>
    </row>
    <row r="1466" spans="11:18" x14ac:dyDescent="0.35">
      <c r="K1466" t="s">
        <v>317</v>
      </c>
      <c r="M1466" t="s">
        <v>12</v>
      </c>
      <c r="P1466" s="7">
        <v>42782</v>
      </c>
      <c r="Q1466" t="s">
        <v>102</v>
      </c>
      <c r="R1466" s="13">
        <v>-442.06</v>
      </c>
    </row>
    <row r="1467" spans="11:18" x14ac:dyDescent="0.35">
      <c r="K1467" t="s">
        <v>845</v>
      </c>
      <c r="L1467" t="s">
        <v>57</v>
      </c>
      <c r="M1467" t="s">
        <v>12</v>
      </c>
      <c r="N1467">
        <v>22115</v>
      </c>
      <c r="P1467" s="7">
        <v>42787</v>
      </c>
      <c r="Q1467" t="s">
        <v>587</v>
      </c>
      <c r="R1467" s="13">
        <v>0</v>
      </c>
    </row>
    <row r="1468" spans="11:18" x14ac:dyDescent="0.35">
      <c r="K1468" t="s">
        <v>845</v>
      </c>
      <c r="L1468" t="s">
        <v>57</v>
      </c>
      <c r="M1468" t="s">
        <v>12</v>
      </c>
      <c r="N1468">
        <v>22115</v>
      </c>
      <c r="P1468" s="7">
        <v>42787</v>
      </c>
      <c r="Q1468" t="s">
        <v>102</v>
      </c>
      <c r="R1468" s="13">
        <v>0</v>
      </c>
    </row>
    <row r="1469" spans="11:18" x14ac:dyDescent="0.35">
      <c r="K1469" t="s">
        <v>845</v>
      </c>
      <c r="L1469" t="s">
        <v>57</v>
      </c>
      <c r="M1469" t="s">
        <v>12</v>
      </c>
      <c r="N1469">
        <v>52815</v>
      </c>
      <c r="P1469" s="7">
        <v>42787</v>
      </c>
      <c r="Q1469" t="s">
        <v>102</v>
      </c>
      <c r="R1469" s="13">
        <v>3.34</v>
      </c>
    </row>
    <row r="1470" spans="11:18" x14ac:dyDescent="0.35">
      <c r="K1470" t="s">
        <v>845</v>
      </c>
      <c r="L1470" t="s">
        <v>57</v>
      </c>
      <c r="M1470" t="s">
        <v>12</v>
      </c>
      <c r="N1470">
        <v>52815</v>
      </c>
      <c r="P1470" s="7">
        <v>42787</v>
      </c>
      <c r="Q1470" t="s">
        <v>587</v>
      </c>
      <c r="R1470" s="13">
        <v>-3.34</v>
      </c>
    </row>
    <row r="1471" spans="11:18" x14ac:dyDescent="0.35">
      <c r="K1471" t="s">
        <v>845</v>
      </c>
      <c r="L1471" t="s">
        <v>57</v>
      </c>
      <c r="M1471" t="s">
        <v>12</v>
      </c>
      <c r="N1471">
        <v>112414</v>
      </c>
      <c r="P1471" s="7">
        <v>42787</v>
      </c>
      <c r="Q1471" t="s">
        <v>587</v>
      </c>
      <c r="R1471" s="13">
        <v>0</v>
      </c>
    </row>
    <row r="1472" spans="11:18" x14ac:dyDescent="0.35">
      <c r="K1472" t="s">
        <v>845</v>
      </c>
      <c r="L1472" t="s">
        <v>57</v>
      </c>
      <c r="M1472" t="s">
        <v>12</v>
      </c>
      <c r="N1472">
        <v>112414</v>
      </c>
      <c r="P1472" s="7">
        <v>42787</v>
      </c>
      <c r="Q1472" t="s">
        <v>102</v>
      </c>
      <c r="R1472" s="13">
        <v>0</v>
      </c>
    </row>
    <row r="1473" spans="11:18" x14ac:dyDescent="0.35">
      <c r="K1473" t="s">
        <v>845</v>
      </c>
      <c r="L1473" t="s">
        <v>63</v>
      </c>
      <c r="M1473" t="s">
        <v>12</v>
      </c>
      <c r="N1473">
        <v>22115</v>
      </c>
      <c r="P1473" s="7">
        <v>42790</v>
      </c>
      <c r="Q1473" t="s">
        <v>587</v>
      </c>
      <c r="R1473" s="13">
        <v>0</v>
      </c>
    </row>
    <row r="1474" spans="11:18" x14ac:dyDescent="0.35">
      <c r="K1474" t="s">
        <v>845</v>
      </c>
      <c r="L1474" t="s">
        <v>63</v>
      </c>
      <c r="M1474" t="s">
        <v>12</v>
      </c>
      <c r="N1474">
        <v>22115</v>
      </c>
      <c r="P1474" s="7">
        <v>42790</v>
      </c>
      <c r="Q1474" t="s">
        <v>102</v>
      </c>
      <c r="R1474" s="13">
        <v>0</v>
      </c>
    </row>
    <row r="1475" spans="11:18" x14ac:dyDescent="0.35">
      <c r="K1475" t="s">
        <v>845</v>
      </c>
      <c r="L1475" t="s">
        <v>63</v>
      </c>
      <c r="M1475" t="s">
        <v>12</v>
      </c>
      <c r="N1475">
        <v>52815</v>
      </c>
      <c r="P1475" s="7">
        <v>42790</v>
      </c>
      <c r="Q1475" t="s">
        <v>102</v>
      </c>
      <c r="R1475" s="13">
        <v>5.53</v>
      </c>
    </row>
    <row r="1476" spans="11:18" x14ac:dyDescent="0.35">
      <c r="K1476" t="s">
        <v>845</v>
      </c>
      <c r="L1476" t="s">
        <v>63</v>
      </c>
      <c r="M1476" t="s">
        <v>12</v>
      </c>
      <c r="N1476">
        <v>52815</v>
      </c>
      <c r="P1476" s="7">
        <v>42790</v>
      </c>
      <c r="Q1476" t="s">
        <v>587</v>
      </c>
      <c r="R1476" s="13">
        <v>-5.53</v>
      </c>
    </row>
    <row r="1477" spans="11:18" x14ac:dyDescent="0.35">
      <c r="K1477" t="s">
        <v>845</v>
      </c>
      <c r="L1477" t="s">
        <v>63</v>
      </c>
      <c r="M1477" t="s">
        <v>12</v>
      </c>
      <c r="N1477">
        <v>112414</v>
      </c>
      <c r="P1477" s="7">
        <v>42790</v>
      </c>
      <c r="Q1477" t="s">
        <v>587</v>
      </c>
      <c r="R1477" s="13">
        <v>0</v>
      </c>
    </row>
    <row r="1478" spans="11:18" x14ac:dyDescent="0.35">
      <c r="K1478" t="s">
        <v>845</v>
      </c>
      <c r="L1478" t="s">
        <v>63</v>
      </c>
      <c r="M1478" t="s">
        <v>12</v>
      </c>
      <c r="N1478">
        <v>112414</v>
      </c>
      <c r="P1478" s="7">
        <v>42790</v>
      </c>
      <c r="Q1478" t="s">
        <v>102</v>
      </c>
      <c r="R1478" s="13">
        <v>0</v>
      </c>
    </row>
    <row r="1479" spans="11:18" x14ac:dyDescent="0.35">
      <c r="K1479" t="s">
        <v>317</v>
      </c>
      <c r="M1479" t="s">
        <v>12</v>
      </c>
      <c r="P1479" s="7">
        <v>42800</v>
      </c>
      <c r="Q1479" t="s">
        <v>101</v>
      </c>
      <c r="R1479" s="13">
        <v>8.8699999999999992</v>
      </c>
    </row>
    <row r="1480" spans="11:18" x14ac:dyDescent="0.35">
      <c r="K1480" t="s">
        <v>317</v>
      </c>
      <c r="M1480" t="s">
        <v>12</v>
      </c>
      <c r="P1480" s="7">
        <v>42800</v>
      </c>
      <c r="Q1480" t="s">
        <v>102</v>
      </c>
      <c r="R1480" s="13">
        <v>-8.8699999999999992</v>
      </c>
    </row>
    <row r="1481" spans="11:18" x14ac:dyDescent="0.35">
      <c r="K1481" t="s">
        <v>845</v>
      </c>
      <c r="L1481" t="s">
        <v>32</v>
      </c>
      <c r="M1481" t="s">
        <v>12</v>
      </c>
      <c r="N1481">
        <v>22115</v>
      </c>
      <c r="P1481" s="7">
        <v>42800</v>
      </c>
      <c r="Q1481" t="s">
        <v>587</v>
      </c>
      <c r="R1481" s="13">
        <v>0</v>
      </c>
    </row>
    <row r="1482" spans="11:18" x14ac:dyDescent="0.35">
      <c r="K1482" t="s">
        <v>845</v>
      </c>
      <c r="L1482" t="s">
        <v>32</v>
      </c>
      <c r="M1482" t="s">
        <v>12</v>
      </c>
      <c r="N1482">
        <v>22115</v>
      </c>
      <c r="P1482" s="7">
        <v>42800</v>
      </c>
      <c r="Q1482" t="s">
        <v>102</v>
      </c>
      <c r="R1482" s="13">
        <v>0</v>
      </c>
    </row>
    <row r="1483" spans="11:18" x14ac:dyDescent="0.35">
      <c r="K1483" t="s">
        <v>845</v>
      </c>
      <c r="L1483" t="s">
        <v>32</v>
      </c>
      <c r="M1483" t="s">
        <v>12</v>
      </c>
      <c r="N1483">
        <v>52815</v>
      </c>
      <c r="P1483" s="7">
        <v>42800</v>
      </c>
      <c r="Q1483" t="s">
        <v>102</v>
      </c>
      <c r="R1483" s="13">
        <v>1.57</v>
      </c>
    </row>
    <row r="1484" spans="11:18" x14ac:dyDescent="0.35">
      <c r="K1484" t="s">
        <v>845</v>
      </c>
      <c r="L1484" t="s">
        <v>32</v>
      </c>
      <c r="M1484" t="s">
        <v>12</v>
      </c>
      <c r="N1484">
        <v>52815</v>
      </c>
      <c r="P1484" s="7">
        <v>42800</v>
      </c>
      <c r="Q1484" t="s">
        <v>587</v>
      </c>
      <c r="R1484" s="13">
        <v>-1.57</v>
      </c>
    </row>
    <row r="1485" spans="11:18" x14ac:dyDescent="0.35">
      <c r="K1485" t="s">
        <v>845</v>
      </c>
      <c r="L1485" t="s">
        <v>32</v>
      </c>
      <c r="M1485" t="s">
        <v>12</v>
      </c>
      <c r="N1485">
        <v>112414</v>
      </c>
      <c r="P1485" s="7">
        <v>42800</v>
      </c>
      <c r="Q1485" t="s">
        <v>587</v>
      </c>
      <c r="R1485" s="13">
        <v>0</v>
      </c>
    </row>
    <row r="1486" spans="11:18" x14ac:dyDescent="0.35">
      <c r="K1486" t="s">
        <v>845</v>
      </c>
      <c r="L1486" t="s">
        <v>32</v>
      </c>
      <c r="M1486" t="s">
        <v>12</v>
      </c>
      <c r="N1486">
        <v>112414</v>
      </c>
      <c r="P1486" s="7">
        <v>42800</v>
      </c>
      <c r="Q1486" t="s">
        <v>102</v>
      </c>
      <c r="R1486" s="13">
        <v>0</v>
      </c>
    </row>
    <row r="1487" spans="11:18" x14ac:dyDescent="0.35">
      <c r="K1487" t="s">
        <v>317</v>
      </c>
      <c r="M1487" t="s">
        <v>12</v>
      </c>
      <c r="P1487" s="7">
        <v>42802</v>
      </c>
      <c r="Q1487" t="s">
        <v>101</v>
      </c>
      <c r="R1487" s="13">
        <v>1.57</v>
      </c>
    </row>
    <row r="1488" spans="11:18" x14ac:dyDescent="0.35">
      <c r="K1488" t="s">
        <v>317</v>
      </c>
      <c r="M1488" t="s">
        <v>12</v>
      </c>
      <c r="P1488" s="7">
        <v>42802</v>
      </c>
      <c r="Q1488" t="s">
        <v>102</v>
      </c>
      <c r="R1488" s="13">
        <v>-1.57</v>
      </c>
    </row>
    <row r="1489" spans="11:18" x14ac:dyDescent="0.35">
      <c r="K1489" t="s">
        <v>845</v>
      </c>
      <c r="L1489" t="s">
        <v>72</v>
      </c>
      <c r="M1489" t="s">
        <v>12</v>
      </c>
      <c r="N1489">
        <v>22115</v>
      </c>
      <c r="P1489" s="7">
        <v>42814</v>
      </c>
      <c r="Q1489" t="s">
        <v>587</v>
      </c>
      <c r="R1489" s="13">
        <v>0</v>
      </c>
    </row>
    <row r="1490" spans="11:18" x14ac:dyDescent="0.35">
      <c r="K1490" t="s">
        <v>845</v>
      </c>
      <c r="L1490" t="s">
        <v>72</v>
      </c>
      <c r="M1490" t="s">
        <v>12</v>
      </c>
      <c r="N1490">
        <v>22115</v>
      </c>
      <c r="P1490" s="7">
        <v>42814</v>
      </c>
      <c r="Q1490" t="s">
        <v>102</v>
      </c>
      <c r="R1490" s="13">
        <v>0</v>
      </c>
    </row>
    <row r="1491" spans="11:18" x14ac:dyDescent="0.35">
      <c r="K1491" t="s">
        <v>845</v>
      </c>
      <c r="L1491" t="s">
        <v>72</v>
      </c>
      <c r="M1491" t="s">
        <v>12</v>
      </c>
      <c r="N1491">
        <v>52815</v>
      </c>
      <c r="P1491" s="7">
        <v>42814</v>
      </c>
      <c r="Q1491" t="s">
        <v>102</v>
      </c>
      <c r="R1491" s="13">
        <v>1.84</v>
      </c>
    </row>
    <row r="1492" spans="11:18" x14ac:dyDescent="0.35">
      <c r="K1492" t="s">
        <v>845</v>
      </c>
      <c r="L1492" t="s">
        <v>72</v>
      </c>
      <c r="M1492" t="s">
        <v>12</v>
      </c>
      <c r="N1492">
        <v>52815</v>
      </c>
      <c r="P1492" s="7">
        <v>42814</v>
      </c>
      <c r="Q1492" t="s">
        <v>587</v>
      </c>
      <c r="R1492" s="13">
        <v>-1.84</v>
      </c>
    </row>
    <row r="1493" spans="11:18" x14ac:dyDescent="0.35">
      <c r="K1493" t="s">
        <v>845</v>
      </c>
      <c r="L1493" t="s">
        <v>72</v>
      </c>
      <c r="M1493" t="s">
        <v>12</v>
      </c>
      <c r="N1493">
        <v>112414</v>
      </c>
      <c r="P1493" s="7">
        <v>42814</v>
      </c>
      <c r="Q1493" t="s">
        <v>587</v>
      </c>
      <c r="R1493" s="13">
        <v>0</v>
      </c>
    </row>
    <row r="1494" spans="11:18" x14ac:dyDescent="0.35">
      <c r="K1494" t="s">
        <v>845</v>
      </c>
      <c r="L1494" t="s">
        <v>72</v>
      </c>
      <c r="M1494" t="s">
        <v>12</v>
      </c>
      <c r="N1494">
        <v>112414</v>
      </c>
      <c r="P1494" s="7">
        <v>42814</v>
      </c>
      <c r="Q1494" t="s">
        <v>102</v>
      </c>
      <c r="R1494" s="13">
        <v>0</v>
      </c>
    </row>
    <row r="1495" spans="11:18" x14ac:dyDescent="0.35">
      <c r="K1495" t="s">
        <v>845</v>
      </c>
      <c r="L1495" t="s">
        <v>34</v>
      </c>
      <c r="M1495" t="s">
        <v>12</v>
      </c>
      <c r="N1495">
        <v>22115</v>
      </c>
      <c r="P1495" s="7">
        <v>42822</v>
      </c>
      <c r="Q1495" t="s">
        <v>587</v>
      </c>
      <c r="R1495" s="13">
        <v>0</v>
      </c>
    </row>
    <row r="1496" spans="11:18" x14ac:dyDescent="0.35">
      <c r="K1496" t="s">
        <v>845</v>
      </c>
      <c r="L1496" t="s">
        <v>34</v>
      </c>
      <c r="M1496" t="s">
        <v>12</v>
      </c>
      <c r="N1496">
        <v>22115</v>
      </c>
      <c r="P1496" s="7">
        <v>42822</v>
      </c>
      <c r="Q1496" t="s">
        <v>102</v>
      </c>
      <c r="R1496" s="13">
        <v>0</v>
      </c>
    </row>
    <row r="1497" spans="11:18" x14ac:dyDescent="0.35">
      <c r="K1497" t="s">
        <v>845</v>
      </c>
      <c r="L1497" t="s">
        <v>34</v>
      </c>
      <c r="M1497" t="s">
        <v>12</v>
      </c>
      <c r="N1497">
        <v>52815</v>
      </c>
      <c r="P1497" s="7">
        <v>42822</v>
      </c>
      <c r="Q1497" t="s">
        <v>102</v>
      </c>
      <c r="R1497" s="13">
        <v>3.19</v>
      </c>
    </row>
    <row r="1498" spans="11:18" x14ac:dyDescent="0.35">
      <c r="K1498" t="s">
        <v>845</v>
      </c>
      <c r="L1498" t="s">
        <v>34</v>
      </c>
      <c r="M1498" t="s">
        <v>12</v>
      </c>
      <c r="N1498">
        <v>52815</v>
      </c>
      <c r="P1498" s="7">
        <v>42822</v>
      </c>
      <c r="Q1498" t="s">
        <v>587</v>
      </c>
      <c r="R1498" s="13">
        <v>-3.19</v>
      </c>
    </row>
    <row r="1499" spans="11:18" x14ac:dyDescent="0.35">
      <c r="K1499" t="s">
        <v>845</v>
      </c>
      <c r="L1499" t="s">
        <v>34</v>
      </c>
      <c r="M1499" t="s">
        <v>12</v>
      </c>
      <c r="N1499">
        <v>112414</v>
      </c>
      <c r="P1499" s="7">
        <v>42822</v>
      </c>
      <c r="Q1499" t="s">
        <v>587</v>
      </c>
      <c r="R1499" s="13">
        <v>0</v>
      </c>
    </row>
    <row r="1500" spans="11:18" x14ac:dyDescent="0.35">
      <c r="K1500" t="s">
        <v>845</v>
      </c>
      <c r="L1500" t="s">
        <v>34</v>
      </c>
      <c r="M1500" t="s">
        <v>12</v>
      </c>
      <c r="N1500">
        <v>112414</v>
      </c>
      <c r="P1500" s="7">
        <v>42822</v>
      </c>
      <c r="Q1500" t="s">
        <v>102</v>
      </c>
      <c r="R1500" s="13">
        <v>0</v>
      </c>
    </row>
    <row r="1501" spans="11:18" x14ac:dyDescent="0.35">
      <c r="K1501" t="s">
        <v>845</v>
      </c>
      <c r="L1501" t="s">
        <v>58</v>
      </c>
      <c r="M1501" t="s">
        <v>12</v>
      </c>
      <c r="N1501">
        <v>22115</v>
      </c>
      <c r="P1501" s="7">
        <v>42823</v>
      </c>
      <c r="Q1501" t="s">
        <v>587</v>
      </c>
      <c r="R1501" s="13">
        <v>0</v>
      </c>
    </row>
    <row r="1502" spans="11:18" x14ac:dyDescent="0.35">
      <c r="K1502" t="s">
        <v>845</v>
      </c>
      <c r="L1502" t="s">
        <v>58</v>
      </c>
      <c r="M1502" t="s">
        <v>12</v>
      </c>
      <c r="N1502">
        <v>22115</v>
      </c>
      <c r="P1502" s="7">
        <v>42823</v>
      </c>
      <c r="Q1502" t="s">
        <v>102</v>
      </c>
      <c r="R1502" s="13">
        <v>0</v>
      </c>
    </row>
    <row r="1503" spans="11:18" x14ac:dyDescent="0.35">
      <c r="K1503" t="s">
        <v>845</v>
      </c>
      <c r="L1503" t="s">
        <v>58</v>
      </c>
      <c r="M1503" t="s">
        <v>12</v>
      </c>
      <c r="N1503">
        <v>52815</v>
      </c>
      <c r="P1503" s="7">
        <v>42823</v>
      </c>
      <c r="Q1503" t="s">
        <v>102</v>
      </c>
      <c r="R1503" s="13">
        <v>2.0099999999999998</v>
      </c>
    </row>
    <row r="1504" spans="11:18" x14ac:dyDescent="0.35">
      <c r="K1504" t="s">
        <v>845</v>
      </c>
      <c r="L1504" t="s">
        <v>58</v>
      </c>
      <c r="M1504" t="s">
        <v>12</v>
      </c>
      <c r="N1504">
        <v>52815</v>
      </c>
      <c r="P1504" s="7">
        <v>42823</v>
      </c>
      <c r="Q1504" t="s">
        <v>587</v>
      </c>
      <c r="R1504" s="13">
        <v>-2.0099999999999998</v>
      </c>
    </row>
    <row r="1505" spans="11:18" x14ac:dyDescent="0.35">
      <c r="K1505" t="s">
        <v>845</v>
      </c>
      <c r="L1505" t="s">
        <v>58</v>
      </c>
      <c r="M1505" t="s">
        <v>12</v>
      </c>
      <c r="N1505">
        <v>112414</v>
      </c>
      <c r="P1505" s="7">
        <v>42823</v>
      </c>
      <c r="Q1505" t="s">
        <v>587</v>
      </c>
      <c r="R1505" s="13">
        <v>0</v>
      </c>
    </row>
    <row r="1506" spans="11:18" x14ac:dyDescent="0.35">
      <c r="K1506" t="s">
        <v>845</v>
      </c>
      <c r="L1506" t="s">
        <v>58</v>
      </c>
      <c r="M1506" t="s">
        <v>12</v>
      </c>
      <c r="N1506">
        <v>112414</v>
      </c>
      <c r="P1506" s="7">
        <v>42823</v>
      </c>
      <c r="Q1506" t="s">
        <v>102</v>
      </c>
      <c r="R1506" s="13">
        <v>0</v>
      </c>
    </row>
    <row r="1507" spans="11:18" x14ac:dyDescent="0.35">
      <c r="K1507" t="s">
        <v>845</v>
      </c>
      <c r="L1507" t="s">
        <v>65</v>
      </c>
      <c r="M1507" t="s">
        <v>12</v>
      </c>
      <c r="N1507">
        <v>22115</v>
      </c>
      <c r="P1507" s="7">
        <v>42824</v>
      </c>
      <c r="Q1507" t="s">
        <v>587</v>
      </c>
      <c r="R1507" s="13">
        <v>0</v>
      </c>
    </row>
    <row r="1508" spans="11:18" x14ac:dyDescent="0.35">
      <c r="K1508" t="s">
        <v>845</v>
      </c>
      <c r="L1508" t="s">
        <v>65</v>
      </c>
      <c r="M1508" t="s">
        <v>12</v>
      </c>
      <c r="N1508">
        <v>22115</v>
      </c>
      <c r="P1508" s="7">
        <v>42824</v>
      </c>
      <c r="Q1508" t="s">
        <v>102</v>
      </c>
      <c r="R1508" s="13">
        <v>0</v>
      </c>
    </row>
    <row r="1509" spans="11:18" x14ac:dyDescent="0.35">
      <c r="K1509" t="s">
        <v>845</v>
      </c>
      <c r="L1509" t="s">
        <v>65</v>
      </c>
      <c r="M1509" t="s">
        <v>12</v>
      </c>
      <c r="N1509">
        <v>52815</v>
      </c>
      <c r="P1509" s="7">
        <v>42824</v>
      </c>
      <c r="Q1509" t="s">
        <v>102</v>
      </c>
      <c r="R1509" s="13">
        <v>1.56</v>
      </c>
    </row>
    <row r="1510" spans="11:18" x14ac:dyDescent="0.35">
      <c r="K1510" t="s">
        <v>845</v>
      </c>
      <c r="L1510" t="s">
        <v>65</v>
      </c>
      <c r="M1510" t="s">
        <v>12</v>
      </c>
      <c r="N1510">
        <v>52815</v>
      </c>
      <c r="P1510" s="7">
        <v>42824</v>
      </c>
      <c r="Q1510" t="s">
        <v>587</v>
      </c>
      <c r="R1510" s="13">
        <v>-1.56</v>
      </c>
    </row>
    <row r="1511" spans="11:18" x14ac:dyDescent="0.35">
      <c r="K1511" t="s">
        <v>845</v>
      </c>
      <c r="L1511" t="s">
        <v>65</v>
      </c>
      <c r="M1511" t="s">
        <v>12</v>
      </c>
      <c r="N1511">
        <v>112414</v>
      </c>
      <c r="P1511" s="7">
        <v>42824</v>
      </c>
      <c r="Q1511" t="s">
        <v>587</v>
      </c>
      <c r="R1511" s="13">
        <v>0</v>
      </c>
    </row>
    <row r="1512" spans="11:18" x14ac:dyDescent="0.35">
      <c r="K1512" t="s">
        <v>845</v>
      </c>
      <c r="L1512" t="s">
        <v>65</v>
      </c>
      <c r="M1512" t="s">
        <v>12</v>
      </c>
      <c r="N1512">
        <v>112414</v>
      </c>
      <c r="P1512" s="7">
        <v>42824</v>
      </c>
      <c r="Q1512" t="s">
        <v>102</v>
      </c>
      <c r="R1512" s="13">
        <v>0</v>
      </c>
    </row>
    <row r="1513" spans="11:18" x14ac:dyDescent="0.35">
      <c r="K1513" t="s">
        <v>845</v>
      </c>
      <c r="L1513" t="s">
        <v>66</v>
      </c>
      <c r="M1513" t="s">
        <v>12</v>
      </c>
      <c r="N1513">
        <v>22115</v>
      </c>
      <c r="P1513" s="7">
        <v>42828</v>
      </c>
      <c r="Q1513" t="s">
        <v>587</v>
      </c>
      <c r="R1513" s="13">
        <v>0</v>
      </c>
    </row>
    <row r="1514" spans="11:18" x14ac:dyDescent="0.35">
      <c r="K1514" t="s">
        <v>845</v>
      </c>
      <c r="L1514" t="s">
        <v>66</v>
      </c>
      <c r="M1514" t="s">
        <v>12</v>
      </c>
      <c r="N1514">
        <v>22115</v>
      </c>
      <c r="P1514" s="7">
        <v>42828</v>
      </c>
      <c r="Q1514" t="s">
        <v>102</v>
      </c>
      <c r="R1514" s="13">
        <v>0</v>
      </c>
    </row>
    <row r="1515" spans="11:18" x14ac:dyDescent="0.35">
      <c r="K1515" t="s">
        <v>845</v>
      </c>
      <c r="L1515" t="s">
        <v>51</v>
      </c>
      <c r="M1515" t="s">
        <v>12</v>
      </c>
      <c r="N1515">
        <v>22115</v>
      </c>
      <c r="P1515" s="7">
        <v>42828</v>
      </c>
      <c r="Q1515" t="s">
        <v>587</v>
      </c>
      <c r="R1515" s="13">
        <v>0</v>
      </c>
    </row>
    <row r="1516" spans="11:18" x14ac:dyDescent="0.35">
      <c r="K1516" t="s">
        <v>845</v>
      </c>
      <c r="L1516" t="s">
        <v>51</v>
      </c>
      <c r="M1516" t="s">
        <v>12</v>
      </c>
      <c r="N1516">
        <v>22115</v>
      </c>
      <c r="P1516" s="7">
        <v>42828</v>
      </c>
      <c r="Q1516" t="s">
        <v>102</v>
      </c>
      <c r="R1516" s="13">
        <v>0</v>
      </c>
    </row>
    <row r="1517" spans="11:18" x14ac:dyDescent="0.35">
      <c r="K1517" t="s">
        <v>845</v>
      </c>
      <c r="L1517" t="s">
        <v>66</v>
      </c>
      <c r="M1517" t="s">
        <v>12</v>
      </c>
      <c r="N1517">
        <v>52815</v>
      </c>
      <c r="P1517" s="7">
        <v>42828</v>
      </c>
      <c r="Q1517" t="s">
        <v>102</v>
      </c>
      <c r="R1517" s="13">
        <v>2.31</v>
      </c>
    </row>
    <row r="1518" spans="11:18" x14ac:dyDescent="0.35">
      <c r="K1518" t="s">
        <v>845</v>
      </c>
      <c r="L1518" t="s">
        <v>66</v>
      </c>
      <c r="M1518" t="s">
        <v>12</v>
      </c>
      <c r="N1518">
        <v>52815</v>
      </c>
      <c r="P1518" s="7">
        <v>42828</v>
      </c>
      <c r="Q1518" t="s">
        <v>587</v>
      </c>
      <c r="R1518" s="13">
        <v>-2.31</v>
      </c>
    </row>
    <row r="1519" spans="11:18" x14ac:dyDescent="0.35">
      <c r="K1519" t="s">
        <v>845</v>
      </c>
      <c r="L1519" t="s">
        <v>51</v>
      </c>
      <c r="M1519" t="s">
        <v>12</v>
      </c>
      <c r="N1519">
        <v>52815</v>
      </c>
      <c r="P1519" s="7">
        <v>42828</v>
      </c>
      <c r="Q1519" t="s">
        <v>102</v>
      </c>
      <c r="R1519" s="13">
        <v>1</v>
      </c>
    </row>
    <row r="1520" spans="11:18" x14ac:dyDescent="0.35">
      <c r="K1520" t="s">
        <v>845</v>
      </c>
      <c r="L1520" t="s">
        <v>51</v>
      </c>
      <c r="M1520" t="s">
        <v>12</v>
      </c>
      <c r="N1520">
        <v>52815</v>
      </c>
      <c r="P1520" s="7">
        <v>42828</v>
      </c>
      <c r="Q1520" t="s">
        <v>587</v>
      </c>
      <c r="R1520" s="13">
        <v>-1</v>
      </c>
    </row>
    <row r="1521" spans="11:18" x14ac:dyDescent="0.35">
      <c r="K1521" t="s">
        <v>845</v>
      </c>
      <c r="L1521" t="s">
        <v>66</v>
      </c>
      <c r="M1521" t="s">
        <v>12</v>
      </c>
      <c r="N1521">
        <v>112414</v>
      </c>
      <c r="P1521" s="7">
        <v>42828</v>
      </c>
      <c r="Q1521" t="s">
        <v>587</v>
      </c>
      <c r="R1521" s="13">
        <v>0</v>
      </c>
    </row>
    <row r="1522" spans="11:18" x14ac:dyDescent="0.35">
      <c r="K1522" t="s">
        <v>845</v>
      </c>
      <c r="L1522" t="s">
        <v>66</v>
      </c>
      <c r="M1522" t="s">
        <v>12</v>
      </c>
      <c r="N1522">
        <v>112414</v>
      </c>
      <c r="P1522" s="7">
        <v>42828</v>
      </c>
      <c r="Q1522" t="s">
        <v>102</v>
      </c>
      <c r="R1522" s="13">
        <v>0</v>
      </c>
    </row>
    <row r="1523" spans="11:18" x14ac:dyDescent="0.35">
      <c r="K1523" t="s">
        <v>845</v>
      </c>
      <c r="L1523" t="s">
        <v>51</v>
      </c>
      <c r="M1523" t="s">
        <v>12</v>
      </c>
      <c r="N1523">
        <v>112414</v>
      </c>
      <c r="P1523" s="7">
        <v>42828</v>
      </c>
      <c r="Q1523" t="s">
        <v>587</v>
      </c>
      <c r="R1523" s="13">
        <v>0</v>
      </c>
    </row>
    <row r="1524" spans="11:18" x14ac:dyDescent="0.35">
      <c r="K1524" t="s">
        <v>845</v>
      </c>
      <c r="L1524" t="s">
        <v>51</v>
      </c>
      <c r="M1524" t="s">
        <v>12</v>
      </c>
      <c r="N1524">
        <v>112414</v>
      </c>
      <c r="P1524" s="7">
        <v>42828</v>
      </c>
      <c r="Q1524" t="s">
        <v>102</v>
      </c>
      <c r="R1524" s="13">
        <v>0</v>
      </c>
    </row>
    <row r="1525" spans="11:18" x14ac:dyDescent="0.35">
      <c r="K1525" t="s">
        <v>317</v>
      </c>
      <c r="M1525" t="s">
        <v>12</v>
      </c>
      <c r="P1525" s="7">
        <v>42832</v>
      </c>
      <c r="Q1525" t="s">
        <v>101</v>
      </c>
      <c r="R1525" s="13">
        <v>11.91</v>
      </c>
    </row>
    <row r="1526" spans="11:18" x14ac:dyDescent="0.35">
      <c r="K1526" t="s">
        <v>317</v>
      </c>
      <c r="M1526" t="s">
        <v>12</v>
      </c>
      <c r="P1526" s="7">
        <v>42832</v>
      </c>
      <c r="Q1526" t="s">
        <v>102</v>
      </c>
      <c r="R1526" s="13">
        <v>-11.91</v>
      </c>
    </row>
    <row r="1527" spans="11:18" x14ac:dyDescent="0.35">
      <c r="K1527" t="s">
        <v>845</v>
      </c>
      <c r="L1527" t="s">
        <v>64</v>
      </c>
      <c r="M1527" t="s">
        <v>12</v>
      </c>
      <c r="N1527">
        <v>22115</v>
      </c>
      <c r="P1527" s="7">
        <v>42838</v>
      </c>
      <c r="Q1527" t="s">
        <v>587</v>
      </c>
      <c r="R1527" s="13">
        <v>0</v>
      </c>
    </row>
    <row r="1528" spans="11:18" x14ac:dyDescent="0.35">
      <c r="K1528" t="s">
        <v>845</v>
      </c>
      <c r="L1528" t="s">
        <v>64</v>
      </c>
      <c r="M1528" t="s">
        <v>12</v>
      </c>
      <c r="N1528">
        <v>22115</v>
      </c>
      <c r="P1528" s="7">
        <v>42838</v>
      </c>
      <c r="Q1528" t="s">
        <v>102</v>
      </c>
      <c r="R1528" s="13">
        <v>0</v>
      </c>
    </row>
    <row r="1529" spans="11:18" x14ac:dyDescent="0.35">
      <c r="K1529" t="s">
        <v>845</v>
      </c>
      <c r="L1529" t="s">
        <v>64</v>
      </c>
      <c r="M1529" t="s">
        <v>12</v>
      </c>
      <c r="N1529">
        <v>52815</v>
      </c>
      <c r="P1529" s="7">
        <v>42838</v>
      </c>
      <c r="Q1529" t="s">
        <v>102</v>
      </c>
      <c r="R1529" s="13">
        <v>2.58</v>
      </c>
    </row>
    <row r="1530" spans="11:18" x14ac:dyDescent="0.35">
      <c r="K1530" t="s">
        <v>845</v>
      </c>
      <c r="L1530" t="s">
        <v>64</v>
      </c>
      <c r="M1530" t="s">
        <v>12</v>
      </c>
      <c r="N1530">
        <v>52815</v>
      </c>
      <c r="P1530" s="7">
        <v>42838</v>
      </c>
      <c r="Q1530" t="s">
        <v>587</v>
      </c>
      <c r="R1530" s="13">
        <v>-2.58</v>
      </c>
    </row>
    <row r="1531" spans="11:18" x14ac:dyDescent="0.35">
      <c r="K1531" t="s">
        <v>845</v>
      </c>
      <c r="L1531" t="s">
        <v>64</v>
      </c>
      <c r="M1531" t="s">
        <v>12</v>
      </c>
      <c r="N1531">
        <v>112414</v>
      </c>
      <c r="P1531" s="7">
        <v>42838</v>
      </c>
      <c r="Q1531" t="s">
        <v>587</v>
      </c>
      <c r="R1531" s="13">
        <v>0</v>
      </c>
    </row>
    <row r="1532" spans="11:18" x14ac:dyDescent="0.35">
      <c r="K1532" t="s">
        <v>845</v>
      </c>
      <c r="L1532" t="s">
        <v>64</v>
      </c>
      <c r="M1532" t="s">
        <v>12</v>
      </c>
      <c r="N1532">
        <v>112414</v>
      </c>
      <c r="P1532" s="7">
        <v>42838</v>
      </c>
      <c r="Q1532" t="s">
        <v>102</v>
      </c>
      <c r="R1532" s="13">
        <v>0</v>
      </c>
    </row>
    <row r="1533" spans="11:18" x14ac:dyDescent="0.35">
      <c r="K1533" t="s">
        <v>845</v>
      </c>
      <c r="L1533" t="s">
        <v>30</v>
      </c>
      <c r="M1533" t="s">
        <v>12</v>
      </c>
      <c r="N1533">
        <v>22115</v>
      </c>
      <c r="P1533" s="7">
        <v>42851</v>
      </c>
      <c r="Q1533" t="s">
        <v>587</v>
      </c>
      <c r="R1533" s="13">
        <v>0</v>
      </c>
    </row>
    <row r="1534" spans="11:18" x14ac:dyDescent="0.35">
      <c r="K1534" t="s">
        <v>845</v>
      </c>
      <c r="L1534" t="s">
        <v>30</v>
      </c>
      <c r="M1534" t="s">
        <v>12</v>
      </c>
      <c r="N1534">
        <v>22115</v>
      </c>
      <c r="P1534" s="7">
        <v>42851</v>
      </c>
      <c r="Q1534" t="s">
        <v>102</v>
      </c>
      <c r="R1534" s="13">
        <v>0</v>
      </c>
    </row>
    <row r="1535" spans="11:18" x14ac:dyDescent="0.35">
      <c r="K1535" t="s">
        <v>845</v>
      </c>
      <c r="L1535" t="s">
        <v>35</v>
      </c>
      <c r="M1535" t="s">
        <v>12</v>
      </c>
      <c r="N1535">
        <v>22115</v>
      </c>
      <c r="P1535" s="7">
        <v>42851</v>
      </c>
      <c r="Q1535" t="s">
        <v>587</v>
      </c>
      <c r="R1535" s="13">
        <v>0</v>
      </c>
    </row>
    <row r="1536" spans="11:18" x14ac:dyDescent="0.35">
      <c r="K1536" t="s">
        <v>845</v>
      </c>
      <c r="L1536" t="s">
        <v>35</v>
      </c>
      <c r="M1536" t="s">
        <v>12</v>
      </c>
      <c r="N1536">
        <v>22115</v>
      </c>
      <c r="P1536" s="7">
        <v>42851</v>
      </c>
      <c r="Q1536" t="s">
        <v>102</v>
      </c>
      <c r="R1536" s="13">
        <v>0</v>
      </c>
    </row>
    <row r="1537" spans="11:18" x14ac:dyDescent="0.35">
      <c r="K1537" t="s">
        <v>845</v>
      </c>
      <c r="L1537" t="s">
        <v>30</v>
      </c>
      <c r="M1537" t="s">
        <v>12</v>
      </c>
      <c r="N1537">
        <v>52815</v>
      </c>
      <c r="P1537" s="7">
        <v>42851</v>
      </c>
      <c r="Q1537" t="s">
        <v>102</v>
      </c>
      <c r="R1537" s="13">
        <v>3.34</v>
      </c>
    </row>
    <row r="1538" spans="11:18" x14ac:dyDescent="0.35">
      <c r="K1538" t="s">
        <v>845</v>
      </c>
      <c r="L1538" t="s">
        <v>30</v>
      </c>
      <c r="M1538" t="s">
        <v>12</v>
      </c>
      <c r="N1538">
        <v>52815</v>
      </c>
      <c r="P1538" s="7">
        <v>42851</v>
      </c>
      <c r="Q1538" t="s">
        <v>587</v>
      </c>
      <c r="R1538" s="13">
        <v>-3.34</v>
      </c>
    </row>
    <row r="1539" spans="11:18" x14ac:dyDescent="0.35">
      <c r="K1539" t="s">
        <v>845</v>
      </c>
      <c r="L1539" t="s">
        <v>35</v>
      </c>
      <c r="M1539" t="s">
        <v>12</v>
      </c>
      <c r="N1539">
        <v>52815</v>
      </c>
      <c r="P1539" s="7">
        <v>42851</v>
      </c>
      <c r="Q1539" t="s">
        <v>102</v>
      </c>
      <c r="R1539" s="13">
        <v>1.74</v>
      </c>
    </row>
    <row r="1540" spans="11:18" x14ac:dyDescent="0.35">
      <c r="K1540" t="s">
        <v>845</v>
      </c>
      <c r="L1540" t="s">
        <v>35</v>
      </c>
      <c r="M1540" t="s">
        <v>12</v>
      </c>
      <c r="N1540">
        <v>52815</v>
      </c>
      <c r="P1540" s="7">
        <v>42851</v>
      </c>
      <c r="Q1540" t="s">
        <v>587</v>
      </c>
      <c r="R1540" s="13">
        <v>-1.74</v>
      </c>
    </row>
    <row r="1541" spans="11:18" x14ac:dyDescent="0.35">
      <c r="K1541" t="s">
        <v>845</v>
      </c>
      <c r="L1541" t="s">
        <v>30</v>
      </c>
      <c r="M1541" t="s">
        <v>12</v>
      </c>
      <c r="N1541">
        <v>112414</v>
      </c>
      <c r="P1541" s="7">
        <v>42851</v>
      </c>
      <c r="Q1541" t="s">
        <v>587</v>
      </c>
      <c r="R1541" s="13">
        <v>0</v>
      </c>
    </row>
    <row r="1542" spans="11:18" x14ac:dyDescent="0.35">
      <c r="K1542" t="s">
        <v>845</v>
      </c>
      <c r="L1542" t="s">
        <v>30</v>
      </c>
      <c r="M1542" t="s">
        <v>12</v>
      </c>
      <c r="N1542">
        <v>112414</v>
      </c>
      <c r="P1542" s="7">
        <v>42851</v>
      </c>
      <c r="Q1542" t="s">
        <v>102</v>
      </c>
      <c r="R1542" s="13">
        <v>0</v>
      </c>
    </row>
    <row r="1543" spans="11:18" x14ac:dyDescent="0.35">
      <c r="K1543" t="s">
        <v>845</v>
      </c>
      <c r="L1543" t="s">
        <v>35</v>
      </c>
      <c r="M1543" t="s">
        <v>12</v>
      </c>
      <c r="N1543">
        <v>112414</v>
      </c>
      <c r="P1543" s="7">
        <v>42851</v>
      </c>
      <c r="Q1543" t="s">
        <v>587</v>
      </c>
      <c r="R1543" s="13">
        <v>0</v>
      </c>
    </row>
    <row r="1544" spans="11:18" x14ac:dyDescent="0.35">
      <c r="K1544" t="s">
        <v>845</v>
      </c>
      <c r="L1544" t="s">
        <v>35</v>
      </c>
      <c r="M1544" t="s">
        <v>12</v>
      </c>
      <c r="N1544">
        <v>112414</v>
      </c>
      <c r="P1544" s="7">
        <v>42851</v>
      </c>
      <c r="Q1544" t="s">
        <v>102</v>
      </c>
      <c r="R1544" s="13">
        <v>0</v>
      </c>
    </row>
    <row r="1545" spans="11:18" x14ac:dyDescent="0.35">
      <c r="K1545" t="s">
        <v>841</v>
      </c>
      <c r="L1545" t="s">
        <v>63</v>
      </c>
      <c r="M1545" t="s">
        <v>12</v>
      </c>
      <c r="N1545">
        <v>112414</v>
      </c>
      <c r="P1545" s="7">
        <v>42871</v>
      </c>
      <c r="Q1545" t="s">
        <v>840</v>
      </c>
      <c r="R1545" s="13">
        <v>7.66</v>
      </c>
    </row>
    <row r="1546" spans="11:18" x14ac:dyDescent="0.35">
      <c r="K1546" t="s">
        <v>841</v>
      </c>
      <c r="L1546" t="s">
        <v>63</v>
      </c>
      <c r="M1546" t="s">
        <v>12</v>
      </c>
      <c r="N1546">
        <v>112414</v>
      </c>
      <c r="P1546" s="7">
        <v>42871</v>
      </c>
      <c r="Q1546" t="s">
        <v>102</v>
      </c>
      <c r="R1546" s="13">
        <v>-7.66</v>
      </c>
    </row>
    <row r="1547" spans="11:18" x14ac:dyDescent="0.35">
      <c r="K1547" t="s">
        <v>845</v>
      </c>
      <c r="L1547" t="s">
        <v>57</v>
      </c>
      <c r="M1547" t="s">
        <v>12</v>
      </c>
      <c r="N1547">
        <v>22115</v>
      </c>
      <c r="P1547" s="7">
        <v>42877</v>
      </c>
      <c r="Q1547" t="s">
        <v>587</v>
      </c>
      <c r="R1547" s="13">
        <v>0</v>
      </c>
    </row>
    <row r="1548" spans="11:18" x14ac:dyDescent="0.35">
      <c r="K1548" t="s">
        <v>845</v>
      </c>
      <c r="L1548" t="s">
        <v>57</v>
      </c>
      <c r="M1548" t="s">
        <v>12</v>
      </c>
      <c r="N1548">
        <v>22115</v>
      </c>
      <c r="P1548" s="7">
        <v>42877</v>
      </c>
      <c r="Q1548" t="s">
        <v>102</v>
      </c>
      <c r="R1548" s="13">
        <v>0</v>
      </c>
    </row>
    <row r="1549" spans="11:18" x14ac:dyDescent="0.35">
      <c r="K1549" t="s">
        <v>845</v>
      </c>
      <c r="L1549" t="s">
        <v>57</v>
      </c>
      <c r="M1549" t="s">
        <v>12</v>
      </c>
      <c r="N1549">
        <v>52815</v>
      </c>
      <c r="P1549" s="7">
        <v>42877</v>
      </c>
      <c r="Q1549" t="s">
        <v>102</v>
      </c>
      <c r="R1549" s="13">
        <v>13.14</v>
      </c>
    </row>
    <row r="1550" spans="11:18" x14ac:dyDescent="0.35">
      <c r="K1550" t="s">
        <v>845</v>
      </c>
      <c r="L1550" t="s">
        <v>57</v>
      </c>
      <c r="M1550" t="s">
        <v>12</v>
      </c>
      <c r="N1550">
        <v>52815</v>
      </c>
      <c r="P1550" s="7">
        <v>42877</v>
      </c>
      <c r="Q1550" t="s">
        <v>587</v>
      </c>
      <c r="R1550" s="13">
        <v>-13.14</v>
      </c>
    </row>
    <row r="1551" spans="11:18" x14ac:dyDescent="0.35">
      <c r="K1551" t="s">
        <v>845</v>
      </c>
      <c r="L1551" t="s">
        <v>57</v>
      </c>
      <c r="M1551" t="s">
        <v>12</v>
      </c>
      <c r="N1551">
        <v>112414</v>
      </c>
      <c r="P1551" s="7">
        <v>42877</v>
      </c>
      <c r="Q1551" t="s">
        <v>587</v>
      </c>
      <c r="R1551" s="13">
        <v>0</v>
      </c>
    </row>
    <row r="1552" spans="11:18" x14ac:dyDescent="0.35">
      <c r="K1552" t="s">
        <v>845</v>
      </c>
      <c r="L1552" t="s">
        <v>57</v>
      </c>
      <c r="M1552" t="s">
        <v>12</v>
      </c>
      <c r="N1552">
        <v>112414</v>
      </c>
      <c r="P1552" s="7">
        <v>42877</v>
      </c>
      <c r="Q1552" t="s">
        <v>102</v>
      </c>
      <c r="R1552" s="13">
        <v>0</v>
      </c>
    </row>
    <row r="1553" spans="11:18" x14ac:dyDescent="0.35">
      <c r="K1553" t="s">
        <v>845</v>
      </c>
      <c r="L1553" t="s">
        <v>63</v>
      </c>
      <c r="M1553" t="s">
        <v>12</v>
      </c>
      <c r="N1553">
        <v>22115</v>
      </c>
      <c r="P1553" s="7">
        <v>42881</v>
      </c>
      <c r="Q1553" t="s">
        <v>587</v>
      </c>
      <c r="R1553" s="13">
        <v>0</v>
      </c>
    </row>
    <row r="1554" spans="11:18" x14ac:dyDescent="0.35">
      <c r="K1554" t="s">
        <v>845</v>
      </c>
      <c r="L1554" t="s">
        <v>63</v>
      </c>
      <c r="M1554" t="s">
        <v>12</v>
      </c>
      <c r="N1554">
        <v>22115</v>
      </c>
      <c r="P1554" s="7">
        <v>42881</v>
      </c>
      <c r="Q1554" t="s">
        <v>102</v>
      </c>
      <c r="R1554" s="13">
        <v>0</v>
      </c>
    </row>
    <row r="1555" spans="11:18" x14ac:dyDescent="0.35">
      <c r="K1555" t="s">
        <v>845</v>
      </c>
      <c r="L1555" t="s">
        <v>63</v>
      </c>
      <c r="M1555" t="s">
        <v>12</v>
      </c>
      <c r="N1555">
        <v>52815</v>
      </c>
      <c r="P1555" s="7">
        <v>42881</v>
      </c>
      <c r="Q1555" t="s">
        <v>102</v>
      </c>
      <c r="R1555" s="13">
        <v>5.53</v>
      </c>
    </row>
    <row r="1556" spans="11:18" x14ac:dyDescent="0.35">
      <c r="K1556" t="s">
        <v>845</v>
      </c>
      <c r="L1556" t="s">
        <v>63</v>
      </c>
      <c r="M1556" t="s">
        <v>12</v>
      </c>
      <c r="N1556">
        <v>52815</v>
      </c>
      <c r="P1556" s="7">
        <v>42881</v>
      </c>
      <c r="Q1556" t="s">
        <v>587</v>
      </c>
      <c r="R1556" s="13">
        <v>-5.53</v>
      </c>
    </row>
    <row r="1557" spans="11:18" x14ac:dyDescent="0.35">
      <c r="K1557" t="s">
        <v>845</v>
      </c>
      <c r="L1557" t="s">
        <v>63</v>
      </c>
      <c r="M1557" t="s">
        <v>12</v>
      </c>
      <c r="N1557">
        <v>112414</v>
      </c>
      <c r="P1557" s="7">
        <v>42881</v>
      </c>
      <c r="Q1557" t="s">
        <v>587</v>
      </c>
      <c r="R1557" s="13">
        <v>0</v>
      </c>
    </row>
    <row r="1558" spans="11:18" x14ac:dyDescent="0.35">
      <c r="K1558" t="s">
        <v>845</v>
      </c>
      <c r="L1558" t="s">
        <v>63</v>
      </c>
      <c r="M1558" t="s">
        <v>12</v>
      </c>
      <c r="N1558">
        <v>112414</v>
      </c>
      <c r="P1558" s="7">
        <v>42881</v>
      </c>
      <c r="Q1558" t="s">
        <v>102</v>
      </c>
      <c r="R1558" s="13">
        <v>0</v>
      </c>
    </row>
    <row r="1559" spans="11:18" x14ac:dyDescent="0.35">
      <c r="K1559" t="s">
        <v>845</v>
      </c>
      <c r="L1559" t="s">
        <v>32</v>
      </c>
      <c r="M1559" t="s">
        <v>12</v>
      </c>
      <c r="N1559">
        <v>22115</v>
      </c>
      <c r="P1559" s="7">
        <v>42891</v>
      </c>
      <c r="Q1559" t="s">
        <v>587</v>
      </c>
      <c r="R1559" s="13">
        <v>0</v>
      </c>
    </row>
    <row r="1560" spans="11:18" x14ac:dyDescent="0.35">
      <c r="K1560" t="s">
        <v>845</v>
      </c>
      <c r="L1560" t="s">
        <v>32</v>
      </c>
      <c r="M1560" t="s">
        <v>12</v>
      </c>
      <c r="N1560">
        <v>22115</v>
      </c>
      <c r="P1560" s="7">
        <v>42891</v>
      </c>
      <c r="Q1560" t="s">
        <v>102</v>
      </c>
      <c r="R1560" s="13">
        <v>0</v>
      </c>
    </row>
    <row r="1561" spans="11:18" x14ac:dyDescent="0.35">
      <c r="K1561" t="s">
        <v>845</v>
      </c>
      <c r="L1561" t="s">
        <v>32</v>
      </c>
      <c r="M1561" t="s">
        <v>12</v>
      </c>
      <c r="N1561">
        <v>52815</v>
      </c>
      <c r="P1561" s="7">
        <v>42891</v>
      </c>
      <c r="Q1561" t="s">
        <v>102</v>
      </c>
      <c r="R1561" s="13">
        <v>1.57</v>
      </c>
    </row>
    <row r="1562" spans="11:18" x14ac:dyDescent="0.35">
      <c r="K1562" t="s">
        <v>845</v>
      </c>
      <c r="L1562" t="s">
        <v>32</v>
      </c>
      <c r="M1562" t="s">
        <v>12</v>
      </c>
      <c r="N1562">
        <v>52815</v>
      </c>
      <c r="P1562" s="7">
        <v>42891</v>
      </c>
      <c r="Q1562" t="s">
        <v>587</v>
      </c>
      <c r="R1562" s="13">
        <v>-1.57</v>
      </c>
    </row>
    <row r="1563" spans="11:18" x14ac:dyDescent="0.35">
      <c r="K1563" t="s">
        <v>845</v>
      </c>
      <c r="L1563" t="s">
        <v>32</v>
      </c>
      <c r="M1563" t="s">
        <v>12</v>
      </c>
      <c r="N1563">
        <v>112414</v>
      </c>
      <c r="P1563" s="7">
        <v>42891</v>
      </c>
      <c r="Q1563" t="s">
        <v>587</v>
      </c>
      <c r="R1563" s="13">
        <v>0</v>
      </c>
    </row>
    <row r="1564" spans="11:18" x14ac:dyDescent="0.35">
      <c r="K1564" t="s">
        <v>845</v>
      </c>
      <c r="L1564" t="s">
        <v>32</v>
      </c>
      <c r="M1564" t="s">
        <v>12</v>
      </c>
      <c r="N1564">
        <v>112414</v>
      </c>
      <c r="P1564" s="7">
        <v>42891</v>
      </c>
      <c r="Q1564" t="s">
        <v>102</v>
      </c>
      <c r="R1564" s="13">
        <v>0</v>
      </c>
    </row>
    <row r="1565" spans="11:18" x14ac:dyDescent="0.35">
      <c r="K1565" t="s">
        <v>845</v>
      </c>
      <c r="L1565" t="s">
        <v>72</v>
      </c>
      <c r="M1565" t="s">
        <v>12</v>
      </c>
      <c r="N1565">
        <v>22115</v>
      </c>
      <c r="P1565" s="7">
        <v>42905</v>
      </c>
      <c r="Q1565" t="s">
        <v>587</v>
      </c>
      <c r="R1565" s="13">
        <v>0</v>
      </c>
    </row>
    <row r="1566" spans="11:18" x14ac:dyDescent="0.35">
      <c r="K1566" t="s">
        <v>845</v>
      </c>
      <c r="L1566" t="s">
        <v>72</v>
      </c>
      <c r="M1566" t="s">
        <v>12</v>
      </c>
      <c r="N1566">
        <v>22115</v>
      </c>
      <c r="P1566" s="7">
        <v>42905</v>
      </c>
      <c r="Q1566" t="s">
        <v>102</v>
      </c>
      <c r="R1566" s="13">
        <v>0</v>
      </c>
    </row>
    <row r="1567" spans="11:18" x14ac:dyDescent="0.35">
      <c r="K1567" t="s">
        <v>845</v>
      </c>
      <c r="L1567" t="s">
        <v>72</v>
      </c>
      <c r="M1567" t="s">
        <v>12</v>
      </c>
      <c r="N1567">
        <v>52815</v>
      </c>
      <c r="P1567" s="7">
        <v>42905</v>
      </c>
      <c r="Q1567" t="s">
        <v>102</v>
      </c>
      <c r="R1567" s="13">
        <v>1.84</v>
      </c>
    </row>
    <row r="1568" spans="11:18" x14ac:dyDescent="0.35">
      <c r="K1568" t="s">
        <v>845</v>
      </c>
      <c r="L1568" t="s">
        <v>72</v>
      </c>
      <c r="M1568" t="s">
        <v>12</v>
      </c>
      <c r="N1568">
        <v>52815</v>
      </c>
      <c r="P1568" s="7">
        <v>42905</v>
      </c>
      <c r="Q1568" t="s">
        <v>587</v>
      </c>
      <c r="R1568" s="13">
        <v>-1.84</v>
      </c>
    </row>
    <row r="1569" spans="11:18" x14ac:dyDescent="0.35">
      <c r="K1569" t="s">
        <v>845</v>
      </c>
      <c r="L1569" t="s">
        <v>72</v>
      </c>
      <c r="M1569" t="s">
        <v>12</v>
      </c>
      <c r="N1569">
        <v>112414</v>
      </c>
      <c r="P1569" s="7">
        <v>42905</v>
      </c>
      <c r="Q1569" t="s">
        <v>587</v>
      </c>
      <c r="R1569" s="13">
        <v>0</v>
      </c>
    </row>
    <row r="1570" spans="11:18" x14ac:dyDescent="0.35">
      <c r="K1570" t="s">
        <v>845</v>
      </c>
      <c r="L1570" t="s">
        <v>72</v>
      </c>
      <c r="M1570" t="s">
        <v>12</v>
      </c>
      <c r="N1570">
        <v>112414</v>
      </c>
      <c r="P1570" s="7">
        <v>42905</v>
      </c>
      <c r="Q1570" t="s">
        <v>102</v>
      </c>
      <c r="R1570" s="13">
        <v>0</v>
      </c>
    </row>
    <row r="1571" spans="11:18" x14ac:dyDescent="0.35">
      <c r="K1571" t="s">
        <v>845</v>
      </c>
      <c r="L1571" t="s">
        <v>34</v>
      </c>
      <c r="M1571" t="s">
        <v>12</v>
      </c>
      <c r="N1571">
        <v>22115</v>
      </c>
      <c r="P1571" s="7">
        <v>42906</v>
      </c>
      <c r="Q1571" t="s">
        <v>587</v>
      </c>
      <c r="R1571" s="13">
        <v>0</v>
      </c>
    </row>
    <row r="1572" spans="11:18" x14ac:dyDescent="0.35">
      <c r="K1572" t="s">
        <v>845</v>
      </c>
      <c r="L1572" t="s">
        <v>34</v>
      </c>
      <c r="M1572" t="s">
        <v>12</v>
      </c>
      <c r="N1572">
        <v>22115</v>
      </c>
      <c r="P1572" s="7">
        <v>42906</v>
      </c>
      <c r="Q1572" t="s">
        <v>102</v>
      </c>
      <c r="R1572" s="13">
        <v>0</v>
      </c>
    </row>
    <row r="1573" spans="11:18" x14ac:dyDescent="0.35">
      <c r="K1573" t="s">
        <v>845</v>
      </c>
      <c r="L1573" t="s">
        <v>34</v>
      </c>
      <c r="M1573" t="s">
        <v>12</v>
      </c>
      <c r="N1573">
        <v>52815</v>
      </c>
      <c r="P1573" s="7">
        <v>42906</v>
      </c>
      <c r="Q1573" t="s">
        <v>102</v>
      </c>
      <c r="R1573" s="13">
        <v>3.19</v>
      </c>
    </row>
    <row r="1574" spans="11:18" x14ac:dyDescent="0.35">
      <c r="K1574" t="s">
        <v>845</v>
      </c>
      <c r="L1574" t="s">
        <v>34</v>
      </c>
      <c r="M1574" t="s">
        <v>12</v>
      </c>
      <c r="N1574">
        <v>52815</v>
      </c>
      <c r="P1574" s="7">
        <v>42906</v>
      </c>
      <c r="Q1574" t="s">
        <v>587</v>
      </c>
      <c r="R1574" s="13">
        <v>-3.19</v>
      </c>
    </row>
    <row r="1575" spans="11:18" x14ac:dyDescent="0.35">
      <c r="K1575" t="s">
        <v>845</v>
      </c>
      <c r="L1575" t="s">
        <v>34</v>
      </c>
      <c r="M1575" t="s">
        <v>12</v>
      </c>
      <c r="N1575">
        <v>112414</v>
      </c>
      <c r="P1575" s="7">
        <v>42906</v>
      </c>
      <c r="Q1575" t="s">
        <v>587</v>
      </c>
      <c r="R1575" s="13">
        <v>0</v>
      </c>
    </row>
    <row r="1576" spans="11:18" x14ac:dyDescent="0.35">
      <c r="K1576" t="s">
        <v>845</v>
      </c>
      <c r="L1576" t="s">
        <v>34</v>
      </c>
      <c r="M1576" t="s">
        <v>12</v>
      </c>
      <c r="N1576">
        <v>112414</v>
      </c>
      <c r="P1576" s="7">
        <v>42906</v>
      </c>
      <c r="Q1576" t="s">
        <v>102</v>
      </c>
      <c r="R1576" s="13">
        <v>0</v>
      </c>
    </row>
    <row r="1577" spans="11:18" x14ac:dyDescent="0.35">
      <c r="K1577" t="s">
        <v>317</v>
      </c>
      <c r="M1577" t="s">
        <v>12</v>
      </c>
      <c r="P1577" s="7">
        <v>42912</v>
      </c>
      <c r="Q1577" t="s">
        <v>101</v>
      </c>
      <c r="R1577" s="13">
        <v>25.27</v>
      </c>
    </row>
    <row r="1578" spans="11:18" x14ac:dyDescent="0.35">
      <c r="K1578" t="s">
        <v>317</v>
      </c>
      <c r="M1578" t="s">
        <v>12</v>
      </c>
      <c r="P1578" s="7">
        <v>42912</v>
      </c>
      <c r="Q1578" t="s">
        <v>102</v>
      </c>
      <c r="R1578" s="13">
        <v>-25.27</v>
      </c>
    </row>
    <row r="1579" spans="11:18" x14ac:dyDescent="0.35">
      <c r="K1579" t="s">
        <v>845</v>
      </c>
      <c r="L1579" t="s">
        <v>58</v>
      </c>
      <c r="M1579" t="s">
        <v>12</v>
      </c>
      <c r="N1579">
        <v>22115</v>
      </c>
      <c r="P1579" s="7">
        <v>42914</v>
      </c>
      <c r="Q1579" t="s">
        <v>587</v>
      </c>
      <c r="R1579" s="13">
        <v>0</v>
      </c>
    </row>
    <row r="1580" spans="11:18" x14ac:dyDescent="0.35">
      <c r="K1580" t="s">
        <v>845</v>
      </c>
      <c r="L1580" t="s">
        <v>58</v>
      </c>
      <c r="M1580" t="s">
        <v>12</v>
      </c>
      <c r="N1580">
        <v>22115</v>
      </c>
      <c r="P1580" s="7">
        <v>42914</v>
      </c>
      <c r="Q1580" t="s">
        <v>102</v>
      </c>
      <c r="R1580" s="13">
        <v>0</v>
      </c>
    </row>
    <row r="1581" spans="11:18" x14ac:dyDescent="0.35">
      <c r="K1581" t="s">
        <v>845</v>
      </c>
      <c r="L1581" t="s">
        <v>58</v>
      </c>
      <c r="M1581" t="s">
        <v>12</v>
      </c>
      <c r="N1581">
        <v>52815</v>
      </c>
      <c r="P1581" s="7">
        <v>42914</v>
      </c>
      <c r="Q1581" t="s">
        <v>102</v>
      </c>
      <c r="R1581" s="13">
        <v>2.0099999999999998</v>
      </c>
    </row>
    <row r="1582" spans="11:18" x14ac:dyDescent="0.35">
      <c r="K1582" t="s">
        <v>845</v>
      </c>
      <c r="L1582" t="s">
        <v>58</v>
      </c>
      <c r="M1582" t="s">
        <v>12</v>
      </c>
      <c r="N1582">
        <v>52815</v>
      </c>
      <c r="P1582" s="7">
        <v>42914</v>
      </c>
      <c r="Q1582" t="s">
        <v>587</v>
      </c>
      <c r="R1582" s="13">
        <v>-2.0099999999999998</v>
      </c>
    </row>
    <row r="1583" spans="11:18" x14ac:dyDescent="0.35">
      <c r="K1583" t="s">
        <v>845</v>
      </c>
      <c r="L1583" t="s">
        <v>58</v>
      </c>
      <c r="M1583" t="s">
        <v>12</v>
      </c>
      <c r="N1583">
        <v>112414</v>
      </c>
      <c r="P1583" s="7">
        <v>42914</v>
      </c>
      <c r="Q1583" t="s">
        <v>587</v>
      </c>
      <c r="R1583" s="13">
        <v>0</v>
      </c>
    </row>
    <row r="1584" spans="11:18" x14ac:dyDescent="0.35">
      <c r="K1584" t="s">
        <v>845</v>
      </c>
      <c r="L1584" t="s">
        <v>58</v>
      </c>
      <c r="M1584" t="s">
        <v>12</v>
      </c>
      <c r="N1584">
        <v>112414</v>
      </c>
      <c r="P1584" s="7">
        <v>42914</v>
      </c>
      <c r="Q1584" t="s">
        <v>102</v>
      </c>
      <c r="R1584" s="13">
        <v>0</v>
      </c>
    </row>
    <row r="1585" spans="11:18" x14ac:dyDescent="0.35">
      <c r="K1585" t="s">
        <v>845</v>
      </c>
      <c r="L1585" t="s">
        <v>65</v>
      </c>
      <c r="M1585" t="s">
        <v>12</v>
      </c>
      <c r="N1585">
        <v>22115</v>
      </c>
      <c r="P1585" s="7">
        <v>42915</v>
      </c>
      <c r="Q1585" t="s">
        <v>587</v>
      </c>
      <c r="R1585" s="13">
        <v>0</v>
      </c>
    </row>
    <row r="1586" spans="11:18" x14ac:dyDescent="0.35">
      <c r="K1586" t="s">
        <v>845</v>
      </c>
      <c r="L1586" t="s">
        <v>65</v>
      </c>
      <c r="M1586" t="s">
        <v>12</v>
      </c>
      <c r="N1586">
        <v>22115</v>
      </c>
      <c r="P1586" s="7">
        <v>42915</v>
      </c>
      <c r="Q1586" t="s">
        <v>102</v>
      </c>
      <c r="R1586" s="13">
        <v>0</v>
      </c>
    </row>
    <row r="1587" spans="11:18" x14ac:dyDescent="0.35">
      <c r="K1587" t="s">
        <v>845</v>
      </c>
      <c r="L1587" t="s">
        <v>65</v>
      </c>
      <c r="M1587" t="s">
        <v>12</v>
      </c>
      <c r="N1587">
        <v>52815</v>
      </c>
      <c r="P1587" s="7">
        <v>42915</v>
      </c>
      <c r="Q1587" t="s">
        <v>102</v>
      </c>
      <c r="R1587" s="13">
        <v>1.56</v>
      </c>
    </row>
    <row r="1588" spans="11:18" x14ac:dyDescent="0.35">
      <c r="K1588" t="s">
        <v>845</v>
      </c>
      <c r="L1588" t="s">
        <v>65</v>
      </c>
      <c r="M1588" t="s">
        <v>12</v>
      </c>
      <c r="N1588">
        <v>52815</v>
      </c>
      <c r="P1588" s="7">
        <v>42915</v>
      </c>
      <c r="Q1588" t="s">
        <v>587</v>
      </c>
      <c r="R1588" s="13">
        <v>-1.56</v>
      </c>
    </row>
    <row r="1589" spans="11:18" x14ac:dyDescent="0.35">
      <c r="K1589" t="s">
        <v>845</v>
      </c>
      <c r="L1589" t="s">
        <v>65</v>
      </c>
      <c r="M1589" t="s">
        <v>12</v>
      </c>
      <c r="N1589">
        <v>112414</v>
      </c>
      <c r="P1589" s="7">
        <v>42915</v>
      </c>
      <c r="Q1589" t="s">
        <v>587</v>
      </c>
      <c r="R1589" s="13">
        <v>0</v>
      </c>
    </row>
    <row r="1590" spans="11:18" x14ac:dyDescent="0.35">
      <c r="K1590" t="s">
        <v>845</v>
      </c>
      <c r="L1590" t="s">
        <v>65</v>
      </c>
      <c r="M1590" t="s">
        <v>12</v>
      </c>
      <c r="N1590">
        <v>112414</v>
      </c>
      <c r="P1590" s="7">
        <v>42915</v>
      </c>
      <c r="Q1590" t="s">
        <v>102</v>
      </c>
      <c r="R1590" s="13">
        <v>0</v>
      </c>
    </row>
    <row r="1591" spans="11:18" x14ac:dyDescent="0.35">
      <c r="K1591" t="s">
        <v>845</v>
      </c>
      <c r="L1591" t="s">
        <v>66</v>
      </c>
      <c r="M1591" t="s">
        <v>12</v>
      </c>
      <c r="N1591">
        <v>22115</v>
      </c>
      <c r="P1591" s="7">
        <v>42919</v>
      </c>
      <c r="Q1591" t="s">
        <v>587</v>
      </c>
      <c r="R1591" s="13">
        <v>0</v>
      </c>
    </row>
    <row r="1592" spans="11:18" x14ac:dyDescent="0.35">
      <c r="K1592" t="s">
        <v>845</v>
      </c>
      <c r="L1592" t="s">
        <v>66</v>
      </c>
      <c r="M1592" t="s">
        <v>12</v>
      </c>
      <c r="N1592">
        <v>22115</v>
      </c>
      <c r="P1592" s="7">
        <v>42919</v>
      </c>
      <c r="Q1592" t="s">
        <v>102</v>
      </c>
      <c r="R1592" s="13">
        <v>0</v>
      </c>
    </row>
    <row r="1593" spans="11:18" x14ac:dyDescent="0.35">
      <c r="K1593" t="s">
        <v>845</v>
      </c>
      <c r="L1593" t="s">
        <v>51</v>
      </c>
      <c r="M1593" t="s">
        <v>12</v>
      </c>
      <c r="N1593">
        <v>22115</v>
      </c>
      <c r="P1593" s="7">
        <v>42919</v>
      </c>
      <c r="Q1593" t="s">
        <v>587</v>
      </c>
      <c r="R1593" s="13">
        <v>0</v>
      </c>
    </row>
    <row r="1594" spans="11:18" x14ac:dyDescent="0.35">
      <c r="K1594" t="s">
        <v>845</v>
      </c>
      <c r="L1594" t="s">
        <v>51</v>
      </c>
      <c r="M1594" t="s">
        <v>12</v>
      </c>
      <c r="N1594">
        <v>22115</v>
      </c>
      <c r="P1594" s="7">
        <v>42919</v>
      </c>
      <c r="Q1594" t="s">
        <v>102</v>
      </c>
      <c r="R1594" s="13">
        <v>0</v>
      </c>
    </row>
    <row r="1595" spans="11:18" x14ac:dyDescent="0.35">
      <c r="K1595" t="s">
        <v>845</v>
      </c>
      <c r="L1595" t="s">
        <v>66</v>
      </c>
      <c r="M1595" t="s">
        <v>12</v>
      </c>
      <c r="N1595">
        <v>52815</v>
      </c>
      <c r="P1595" s="7">
        <v>42919</v>
      </c>
      <c r="Q1595" t="s">
        <v>102</v>
      </c>
      <c r="R1595" s="13">
        <v>2.52</v>
      </c>
    </row>
    <row r="1596" spans="11:18" x14ac:dyDescent="0.35">
      <c r="K1596" t="s">
        <v>845</v>
      </c>
      <c r="L1596" t="s">
        <v>66</v>
      </c>
      <c r="M1596" t="s">
        <v>12</v>
      </c>
      <c r="N1596">
        <v>52815</v>
      </c>
      <c r="P1596" s="7">
        <v>42919</v>
      </c>
      <c r="Q1596" t="s">
        <v>587</v>
      </c>
      <c r="R1596" s="13">
        <v>-2.52</v>
      </c>
    </row>
    <row r="1597" spans="11:18" x14ac:dyDescent="0.35">
      <c r="K1597" t="s">
        <v>845</v>
      </c>
      <c r="L1597" t="s">
        <v>51</v>
      </c>
      <c r="M1597" t="s">
        <v>12</v>
      </c>
      <c r="N1597">
        <v>52815</v>
      </c>
      <c r="P1597" s="7">
        <v>42919</v>
      </c>
      <c r="Q1597" t="s">
        <v>102</v>
      </c>
      <c r="R1597" s="13">
        <v>1</v>
      </c>
    </row>
    <row r="1598" spans="11:18" x14ac:dyDescent="0.35">
      <c r="K1598" t="s">
        <v>845</v>
      </c>
      <c r="L1598" t="s">
        <v>51</v>
      </c>
      <c r="M1598" t="s">
        <v>12</v>
      </c>
      <c r="N1598">
        <v>52815</v>
      </c>
      <c r="P1598" s="7">
        <v>42919</v>
      </c>
      <c r="Q1598" t="s">
        <v>587</v>
      </c>
      <c r="R1598" s="13">
        <v>-1</v>
      </c>
    </row>
    <row r="1599" spans="11:18" x14ac:dyDescent="0.35">
      <c r="K1599" t="s">
        <v>845</v>
      </c>
      <c r="L1599" t="s">
        <v>66</v>
      </c>
      <c r="M1599" t="s">
        <v>12</v>
      </c>
      <c r="N1599">
        <v>112414</v>
      </c>
      <c r="P1599" s="7">
        <v>42919</v>
      </c>
      <c r="Q1599" t="s">
        <v>587</v>
      </c>
      <c r="R1599" s="13">
        <v>0</v>
      </c>
    </row>
    <row r="1600" spans="11:18" x14ac:dyDescent="0.35">
      <c r="K1600" t="s">
        <v>845</v>
      </c>
      <c r="L1600" t="s">
        <v>66</v>
      </c>
      <c r="M1600" t="s">
        <v>12</v>
      </c>
      <c r="N1600">
        <v>112414</v>
      </c>
      <c r="P1600" s="7">
        <v>42919</v>
      </c>
      <c r="Q1600" t="s">
        <v>102</v>
      </c>
      <c r="R1600" s="13">
        <v>0</v>
      </c>
    </row>
    <row r="1601" spans="11:18" x14ac:dyDescent="0.35">
      <c r="K1601" t="s">
        <v>845</v>
      </c>
      <c r="L1601" t="s">
        <v>51</v>
      </c>
      <c r="M1601" t="s">
        <v>12</v>
      </c>
      <c r="N1601">
        <v>112414</v>
      </c>
      <c r="P1601" s="7">
        <v>42919</v>
      </c>
      <c r="Q1601" t="s">
        <v>587</v>
      </c>
      <c r="R1601" s="13">
        <v>0</v>
      </c>
    </row>
    <row r="1602" spans="11:18" x14ac:dyDescent="0.35">
      <c r="K1602" t="s">
        <v>845</v>
      </c>
      <c r="L1602" t="s">
        <v>51</v>
      </c>
      <c r="M1602" t="s">
        <v>12</v>
      </c>
      <c r="N1602">
        <v>112414</v>
      </c>
      <c r="P1602" s="7">
        <v>42919</v>
      </c>
      <c r="Q1602" t="s">
        <v>102</v>
      </c>
      <c r="R1602" s="13">
        <v>0</v>
      </c>
    </row>
    <row r="1603" spans="11:18" x14ac:dyDescent="0.35">
      <c r="K1603" t="s">
        <v>845</v>
      </c>
      <c r="L1603" t="s">
        <v>64</v>
      </c>
      <c r="M1603" t="s">
        <v>12</v>
      </c>
      <c r="N1603">
        <v>22115</v>
      </c>
      <c r="P1603" s="7">
        <v>42930</v>
      </c>
      <c r="Q1603" t="s">
        <v>587</v>
      </c>
      <c r="R1603" s="13">
        <v>0</v>
      </c>
    </row>
    <row r="1604" spans="11:18" x14ac:dyDescent="0.35">
      <c r="K1604" t="s">
        <v>845</v>
      </c>
      <c r="L1604" t="s">
        <v>64</v>
      </c>
      <c r="M1604" t="s">
        <v>12</v>
      </c>
      <c r="N1604">
        <v>22115</v>
      </c>
      <c r="P1604" s="7">
        <v>42930</v>
      </c>
      <c r="Q1604" t="s">
        <v>102</v>
      </c>
      <c r="R1604" s="13">
        <v>0</v>
      </c>
    </row>
    <row r="1605" spans="11:18" x14ac:dyDescent="0.35">
      <c r="K1605" t="s">
        <v>845</v>
      </c>
      <c r="L1605" t="s">
        <v>64</v>
      </c>
      <c r="M1605" t="s">
        <v>12</v>
      </c>
      <c r="N1605">
        <v>52815</v>
      </c>
      <c r="P1605" s="7">
        <v>42930</v>
      </c>
      <c r="Q1605" t="s">
        <v>102</v>
      </c>
      <c r="R1605" s="13">
        <v>2.58</v>
      </c>
    </row>
    <row r="1606" spans="11:18" x14ac:dyDescent="0.35">
      <c r="K1606" t="s">
        <v>845</v>
      </c>
      <c r="L1606" t="s">
        <v>64</v>
      </c>
      <c r="M1606" t="s">
        <v>12</v>
      </c>
      <c r="N1606">
        <v>52815</v>
      </c>
      <c r="P1606" s="7">
        <v>42930</v>
      </c>
      <c r="Q1606" t="s">
        <v>587</v>
      </c>
      <c r="R1606" s="13">
        <v>-2.58</v>
      </c>
    </row>
    <row r="1607" spans="11:18" x14ac:dyDescent="0.35">
      <c r="K1607" t="s">
        <v>845</v>
      </c>
      <c r="L1607" t="s">
        <v>64</v>
      </c>
      <c r="M1607" t="s">
        <v>12</v>
      </c>
      <c r="N1607">
        <v>112414</v>
      </c>
      <c r="P1607" s="7">
        <v>42930</v>
      </c>
      <c r="Q1607" t="s">
        <v>587</v>
      </c>
      <c r="R1607" s="13">
        <v>0</v>
      </c>
    </row>
    <row r="1608" spans="11:18" x14ac:dyDescent="0.35">
      <c r="K1608" t="s">
        <v>845</v>
      </c>
      <c r="L1608" t="s">
        <v>64</v>
      </c>
      <c r="M1608" t="s">
        <v>12</v>
      </c>
      <c r="N1608">
        <v>112414</v>
      </c>
      <c r="P1608" s="7">
        <v>42930</v>
      </c>
      <c r="Q1608" t="s">
        <v>102</v>
      </c>
      <c r="R1608" s="13">
        <v>0</v>
      </c>
    </row>
    <row r="1609" spans="11:18" x14ac:dyDescent="0.35">
      <c r="K1609" t="s">
        <v>845</v>
      </c>
      <c r="L1609" t="s">
        <v>30</v>
      </c>
      <c r="M1609" t="s">
        <v>12</v>
      </c>
      <c r="N1609">
        <v>22115</v>
      </c>
      <c r="P1609" s="7">
        <v>42942</v>
      </c>
      <c r="Q1609" t="s">
        <v>587</v>
      </c>
      <c r="R1609" s="13">
        <v>0</v>
      </c>
    </row>
    <row r="1610" spans="11:18" x14ac:dyDescent="0.35">
      <c r="K1610" t="s">
        <v>845</v>
      </c>
      <c r="L1610" t="s">
        <v>30</v>
      </c>
      <c r="M1610" t="s">
        <v>12</v>
      </c>
      <c r="N1610">
        <v>22115</v>
      </c>
      <c r="P1610" s="7">
        <v>42942</v>
      </c>
      <c r="Q1610" t="s">
        <v>102</v>
      </c>
      <c r="R1610" s="13">
        <v>0</v>
      </c>
    </row>
    <row r="1611" spans="11:18" x14ac:dyDescent="0.35">
      <c r="K1611" t="s">
        <v>845</v>
      </c>
      <c r="L1611" t="s">
        <v>35</v>
      </c>
      <c r="M1611" t="s">
        <v>12</v>
      </c>
      <c r="N1611">
        <v>22115</v>
      </c>
      <c r="P1611" s="7">
        <v>42942</v>
      </c>
      <c r="Q1611" t="s">
        <v>587</v>
      </c>
      <c r="R1611" s="13">
        <v>0</v>
      </c>
    </row>
    <row r="1612" spans="11:18" x14ac:dyDescent="0.35">
      <c r="K1612" t="s">
        <v>845</v>
      </c>
      <c r="L1612" t="s">
        <v>35</v>
      </c>
      <c r="M1612" t="s">
        <v>12</v>
      </c>
      <c r="N1612">
        <v>22115</v>
      </c>
      <c r="P1612" s="7">
        <v>42942</v>
      </c>
      <c r="Q1612" t="s">
        <v>102</v>
      </c>
      <c r="R1612" s="13">
        <v>0</v>
      </c>
    </row>
    <row r="1613" spans="11:18" x14ac:dyDescent="0.35">
      <c r="K1613" t="s">
        <v>845</v>
      </c>
      <c r="L1613" t="s">
        <v>30</v>
      </c>
      <c r="M1613" t="s">
        <v>12</v>
      </c>
      <c r="N1613">
        <v>52815</v>
      </c>
      <c r="P1613" s="7">
        <v>42942</v>
      </c>
      <c r="Q1613" t="s">
        <v>102</v>
      </c>
      <c r="R1613" s="13">
        <v>3.34</v>
      </c>
    </row>
    <row r="1614" spans="11:18" x14ac:dyDescent="0.35">
      <c r="K1614" t="s">
        <v>845</v>
      </c>
      <c r="L1614" t="s">
        <v>30</v>
      </c>
      <c r="M1614" t="s">
        <v>12</v>
      </c>
      <c r="N1614">
        <v>52815</v>
      </c>
      <c r="P1614" s="7">
        <v>42942</v>
      </c>
      <c r="Q1614" t="s">
        <v>587</v>
      </c>
      <c r="R1614" s="13">
        <v>-3.34</v>
      </c>
    </row>
    <row r="1615" spans="11:18" x14ac:dyDescent="0.35">
      <c r="K1615" t="s">
        <v>845</v>
      </c>
      <c r="L1615" t="s">
        <v>35</v>
      </c>
      <c r="M1615" t="s">
        <v>12</v>
      </c>
      <c r="N1615">
        <v>52815</v>
      </c>
      <c r="P1615" s="7">
        <v>42942</v>
      </c>
      <c r="Q1615" t="s">
        <v>102</v>
      </c>
      <c r="R1615" s="13">
        <v>1.74</v>
      </c>
    </row>
    <row r="1616" spans="11:18" x14ac:dyDescent="0.35">
      <c r="K1616" t="s">
        <v>845</v>
      </c>
      <c r="L1616" t="s">
        <v>35</v>
      </c>
      <c r="M1616" t="s">
        <v>12</v>
      </c>
      <c r="N1616">
        <v>52815</v>
      </c>
      <c r="P1616" s="7">
        <v>42942</v>
      </c>
      <c r="Q1616" t="s">
        <v>587</v>
      </c>
      <c r="R1616" s="13">
        <v>-1.74</v>
      </c>
    </row>
    <row r="1617" spans="11:18" x14ac:dyDescent="0.35">
      <c r="K1617" t="s">
        <v>845</v>
      </c>
      <c r="L1617" t="s">
        <v>30</v>
      </c>
      <c r="M1617" t="s">
        <v>12</v>
      </c>
      <c r="N1617">
        <v>112414</v>
      </c>
      <c r="P1617" s="7">
        <v>42942</v>
      </c>
      <c r="Q1617" t="s">
        <v>587</v>
      </c>
      <c r="R1617" s="13">
        <v>0</v>
      </c>
    </row>
    <row r="1618" spans="11:18" x14ac:dyDescent="0.35">
      <c r="K1618" t="s">
        <v>845</v>
      </c>
      <c r="L1618" t="s">
        <v>30</v>
      </c>
      <c r="M1618" t="s">
        <v>12</v>
      </c>
      <c r="N1618">
        <v>112414</v>
      </c>
      <c r="P1618" s="7">
        <v>42942</v>
      </c>
      <c r="Q1618" t="s">
        <v>102</v>
      </c>
      <c r="R1618" s="13">
        <v>0</v>
      </c>
    </row>
    <row r="1619" spans="11:18" x14ac:dyDescent="0.35">
      <c r="K1619" t="s">
        <v>845</v>
      </c>
      <c r="L1619" t="s">
        <v>35</v>
      </c>
      <c r="M1619" t="s">
        <v>12</v>
      </c>
      <c r="N1619">
        <v>112414</v>
      </c>
      <c r="P1619" s="7">
        <v>42942</v>
      </c>
      <c r="Q1619" t="s">
        <v>587</v>
      </c>
      <c r="R1619" s="13">
        <v>0</v>
      </c>
    </row>
    <row r="1620" spans="11:18" x14ac:dyDescent="0.35">
      <c r="K1620" t="s">
        <v>845</v>
      </c>
      <c r="L1620" t="s">
        <v>35</v>
      </c>
      <c r="M1620" t="s">
        <v>12</v>
      </c>
      <c r="N1620">
        <v>112414</v>
      </c>
      <c r="P1620" s="7">
        <v>42942</v>
      </c>
      <c r="Q1620" t="s">
        <v>102</v>
      </c>
      <c r="R1620" s="13">
        <v>0</v>
      </c>
    </row>
    <row r="1621" spans="11:18" x14ac:dyDescent="0.35">
      <c r="K1621" t="s">
        <v>849</v>
      </c>
      <c r="L1621" t="s">
        <v>59</v>
      </c>
      <c r="M1621" t="s">
        <v>12</v>
      </c>
      <c r="N1621">
        <v>52815</v>
      </c>
      <c r="P1621" s="7">
        <v>42955</v>
      </c>
      <c r="Q1621" t="s">
        <v>102</v>
      </c>
      <c r="R1621" s="13">
        <v>419.76</v>
      </c>
    </row>
    <row r="1622" spans="11:18" x14ac:dyDescent="0.35">
      <c r="K1622" t="s">
        <v>849</v>
      </c>
      <c r="L1622" t="s">
        <v>59</v>
      </c>
      <c r="M1622" t="s">
        <v>12</v>
      </c>
      <c r="N1622">
        <v>52815</v>
      </c>
      <c r="P1622" s="7">
        <v>42955</v>
      </c>
      <c r="Q1622" t="s">
        <v>630</v>
      </c>
      <c r="R1622" s="13">
        <v>0</v>
      </c>
    </row>
    <row r="1623" spans="11:18" x14ac:dyDescent="0.35">
      <c r="K1623" t="s">
        <v>849</v>
      </c>
      <c r="L1623" t="s">
        <v>59</v>
      </c>
      <c r="M1623" t="s">
        <v>12</v>
      </c>
      <c r="N1623">
        <v>52815</v>
      </c>
      <c r="P1623" s="7">
        <v>42955</v>
      </c>
      <c r="Q1623" t="s">
        <v>631</v>
      </c>
      <c r="R1623" s="13">
        <v>0</v>
      </c>
    </row>
    <row r="1624" spans="11:18" x14ac:dyDescent="0.35">
      <c r="K1624" t="s">
        <v>849</v>
      </c>
      <c r="L1624" t="s">
        <v>59</v>
      </c>
      <c r="M1624" t="s">
        <v>12</v>
      </c>
      <c r="N1624">
        <v>52815</v>
      </c>
      <c r="P1624" s="7">
        <v>42955</v>
      </c>
      <c r="Q1624" t="s">
        <v>827</v>
      </c>
      <c r="R1624" s="13">
        <v>-0.34</v>
      </c>
    </row>
    <row r="1625" spans="11:18" x14ac:dyDescent="0.35">
      <c r="K1625" t="s">
        <v>849</v>
      </c>
      <c r="L1625" t="s">
        <v>59</v>
      </c>
      <c r="M1625" t="s">
        <v>12</v>
      </c>
      <c r="N1625">
        <v>52815</v>
      </c>
      <c r="P1625" s="7">
        <v>42955</v>
      </c>
      <c r="Q1625" t="s">
        <v>143</v>
      </c>
      <c r="R1625" s="13">
        <v>-80.109999999999985</v>
      </c>
    </row>
    <row r="1626" spans="11:18" x14ac:dyDescent="0.35">
      <c r="K1626" t="s">
        <v>849</v>
      </c>
      <c r="L1626" t="s">
        <v>59</v>
      </c>
      <c r="M1626" t="s">
        <v>12</v>
      </c>
      <c r="N1626">
        <v>52815</v>
      </c>
      <c r="O1626">
        <v>-12.53</v>
      </c>
      <c r="P1626" s="7">
        <v>42955</v>
      </c>
      <c r="Q1626" t="s">
        <v>711</v>
      </c>
      <c r="R1626" s="13">
        <v>-339.31</v>
      </c>
    </row>
    <row r="1627" spans="11:18" x14ac:dyDescent="0.35">
      <c r="K1627" t="s">
        <v>845</v>
      </c>
      <c r="L1627" t="s">
        <v>57</v>
      </c>
      <c r="M1627" t="s">
        <v>12</v>
      </c>
      <c r="N1627">
        <v>22115</v>
      </c>
      <c r="P1627" s="7">
        <v>42968</v>
      </c>
      <c r="Q1627" t="s">
        <v>587</v>
      </c>
      <c r="R1627" s="13">
        <v>0</v>
      </c>
    </row>
    <row r="1628" spans="11:18" x14ac:dyDescent="0.35">
      <c r="K1628" t="s">
        <v>845</v>
      </c>
      <c r="L1628" t="s">
        <v>57</v>
      </c>
      <c r="M1628" t="s">
        <v>12</v>
      </c>
      <c r="N1628">
        <v>22115</v>
      </c>
      <c r="P1628" s="7">
        <v>42968</v>
      </c>
      <c r="Q1628" t="s">
        <v>102</v>
      </c>
      <c r="R1628" s="13">
        <v>0</v>
      </c>
    </row>
    <row r="1629" spans="11:18" x14ac:dyDescent="0.35">
      <c r="K1629" t="s">
        <v>845</v>
      </c>
      <c r="L1629" t="s">
        <v>57</v>
      </c>
      <c r="M1629" t="s">
        <v>12</v>
      </c>
      <c r="N1629">
        <v>52815</v>
      </c>
      <c r="P1629" s="7">
        <v>42968</v>
      </c>
      <c r="Q1629" t="s">
        <v>102</v>
      </c>
      <c r="R1629" s="13">
        <v>3.82</v>
      </c>
    </row>
    <row r="1630" spans="11:18" x14ac:dyDescent="0.35">
      <c r="K1630" t="s">
        <v>845</v>
      </c>
      <c r="L1630" t="s">
        <v>57</v>
      </c>
      <c r="M1630" t="s">
        <v>12</v>
      </c>
      <c r="N1630">
        <v>52815</v>
      </c>
      <c r="P1630" s="7">
        <v>42968</v>
      </c>
      <c r="Q1630" t="s">
        <v>587</v>
      </c>
      <c r="R1630" s="13">
        <v>-3.82</v>
      </c>
    </row>
    <row r="1631" spans="11:18" x14ac:dyDescent="0.35">
      <c r="K1631" t="s">
        <v>845</v>
      </c>
      <c r="L1631" t="s">
        <v>57</v>
      </c>
      <c r="M1631" t="s">
        <v>12</v>
      </c>
      <c r="N1631">
        <v>112414</v>
      </c>
      <c r="P1631" s="7">
        <v>42968</v>
      </c>
      <c r="Q1631" t="s">
        <v>587</v>
      </c>
      <c r="R1631" s="13">
        <v>0</v>
      </c>
    </row>
    <row r="1632" spans="11:18" x14ac:dyDescent="0.35">
      <c r="K1632" t="s">
        <v>845</v>
      </c>
      <c r="L1632" t="s">
        <v>57</v>
      </c>
      <c r="M1632" t="s">
        <v>12</v>
      </c>
      <c r="N1632">
        <v>112414</v>
      </c>
      <c r="P1632" s="7">
        <v>42968</v>
      </c>
      <c r="Q1632" t="s">
        <v>102</v>
      </c>
      <c r="R1632" s="13">
        <v>0</v>
      </c>
    </row>
    <row r="1633" spans="11:18" x14ac:dyDescent="0.35">
      <c r="K1633" t="s">
        <v>845</v>
      </c>
      <c r="L1633" t="s">
        <v>63</v>
      </c>
      <c r="M1633" t="s">
        <v>12</v>
      </c>
      <c r="N1633">
        <v>22115</v>
      </c>
      <c r="P1633" s="7">
        <v>42972</v>
      </c>
      <c r="Q1633" t="s">
        <v>587</v>
      </c>
      <c r="R1633" s="13">
        <v>0</v>
      </c>
    </row>
    <row r="1634" spans="11:18" x14ac:dyDescent="0.35">
      <c r="K1634" t="s">
        <v>845</v>
      </c>
      <c r="L1634" t="s">
        <v>63</v>
      </c>
      <c r="M1634" t="s">
        <v>12</v>
      </c>
      <c r="N1634">
        <v>22115</v>
      </c>
      <c r="P1634" s="7">
        <v>42972</v>
      </c>
      <c r="Q1634" t="s">
        <v>102</v>
      </c>
      <c r="R1634" s="13">
        <v>0</v>
      </c>
    </row>
    <row r="1635" spans="11:18" x14ac:dyDescent="0.35">
      <c r="K1635" t="s">
        <v>845</v>
      </c>
      <c r="L1635" t="s">
        <v>63</v>
      </c>
      <c r="M1635" t="s">
        <v>12</v>
      </c>
      <c r="N1635">
        <v>52815</v>
      </c>
      <c r="P1635" s="7">
        <v>42972</v>
      </c>
      <c r="Q1635" t="s">
        <v>102</v>
      </c>
      <c r="R1635" s="13">
        <v>5.53</v>
      </c>
    </row>
    <row r="1636" spans="11:18" x14ac:dyDescent="0.35">
      <c r="K1636" t="s">
        <v>845</v>
      </c>
      <c r="L1636" t="s">
        <v>63</v>
      </c>
      <c r="M1636" t="s">
        <v>12</v>
      </c>
      <c r="N1636">
        <v>52815</v>
      </c>
      <c r="P1636" s="7">
        <v>42972</v>
      </c>
      <c r="Q1636" t="s">
        <v>587</v>
      </c>
      <c r="R1636" s="13">
        <v>-5.53</v>
      </c>
    </row>
    <row r="1637" spans="11:18" x14ac:dyDescent="0.35">
      <c r="K1637" t="s">
        <v>845</v>
      </c>
      <c r="L1637" t="s">
        <v>63</v>
      </c>
      <c r="M1637" t="s">
        <v>12</v>
      </c>
      <c r="N1637">
        <v>112414</v>
      </c>
      <c r="P1637" s="7">
        <v>42972</v>
      </c>
      <c r="Q1637" t="s">
        <v>587</v>
      </c>
      <c r="R1637" s="13">
        <v>0</v>
      </c>
    </row>
    <row r="1638" spans="11:18" x14ac:dyDescent="0.35">
      <c r="K1638" t="s">
        <v>845</v>
      </c>
      <c r="L1638" t="s">
        <v>63</v>
      </c>
      <c r="M1638" t="s">
        <v>12</v>
      </c>
      <c r="N1638">
        <v>112414</v>
      </c>
      <c r="P1638" s="7">
        <v>42972</v>
      </c>
      <c r="Q1638" t="s">
        <v>102</v>
      </c>
      <c r="R1638" s="13">
        <v>0</v>
      </c>
    </row>
    <row r="1639" spans="11:18" x14ac:dyDescent="0.35">
      <c r="K1639" t="s">
        <v>845</v>
      </c>
      <c r="L1639" t="s">
        <v>32</v>
      </c>
      <c r="M1639" t="s">
        <v>12</v>
      </c>
      <c r="N1639">
        <v>22115</v>
      </c>
      <c r="P1639" s="7">
        <v>42983</v>
      </c>
      <c r="Q1639" t="s">
        <v>587</v>
      </c>
      <c r="R1639" s="13">
        <v>0</v>
      </c>
    </row>
    <row r="1640" spans="11:18" x14ac:dyDescent="0.35">
      <c r="K1640" t="s">
        <v>845</v>
      </c>
      <c r="L1640" t="s">
        <v>32</v>
      </c>
      <c r="M1640" t="s">
        <v>12</v>
      </c>
      <c r="N1640">
        <v>22115</v>
      </c>
      <c r="P1640" s="7">
        <v>42983</v>
      </c>
      <c r="Q1640" t="s">
        <v>102</v>
      </c>
      <c r="R1640" s="13">
        <v>0</v>
      </c>
    </row>
    <row r="1641" spans="11:18" x14ac:dyDescent="0.35">
      <c r="K1641" t="s">
        <v>845</v>
      </c>
      <c r="L1641" t="s">
        <v>32</v>
      </c>
      <c r="M1641" t="s">
        <v>12</v>
      </c>
      <c r="N1641">
        <v>52815</v>
      </c>
      <c r="P1641" s="7">
        <v>42983</v>
      </c>
      <c r="Q1641" t="s">
        <v>102</v>
      </c>
      <c r="R1641" s="13">
        <v>1.57</v>
      </c>
    </row>
    <row r="1642" spans="11:18" x14ac:dyDescent="0.35">
      <c r="K1642" t="s">
        <v>845</v>
      </c>
      <c r="L1642" t="s">
        <v>32</v>
      </c>
      <c r="M1642" t="s">
        <v>12</v>
      </c>
      <c r="N1642">
        <v>52815</v>
      </c>
      <c r="P1642" s="7">
        <v>42983</v>
      </c>
      <c r="Q1642" t="s">
        <v>587</v>
      </c>
      <c r="R1642" s="13">
        <v>-1.57</v>
      </c>
    </row>
    <row r="1643" spans="11:18" x14ac:dyDescent="0.35">
      <c r="K1643" t="s">
        <v>845</v>
      </c>
      <c r="L1643" t="s">
        <v>32</v>
      </c>
      <c r="M1643" t="s">
        <v>12</v>
      </c>
      <c r="N1643">
        <v>112414</v>
      </c>
      <c r="P1643" s="7">
        <v>42983</v>
      </c>
      <c r="Q1643" t="s">
        <v>587</v>
      </c>
      <c r="R1643" s="13">
        <v>0</v>
      </c>
    </row>
    <row r="1644" spans="11:18" x14ac:dyDescent="0.35">
      <c r="K1644" t="s">
        <v>845</v>
      </c>
      <c r="L1644" t="s">
        <v>32</v>
      </c>
      <c r="M1644" t="s">
        <v>12</v>
      </c>
      <c r="N1644">
        <v>112414</v>
      </c>
      <c r="P1644" s="7">
        <v>42983</v>
      </c>
      <c r="Q1644" t="s">
        <v>102</v>
      </c>
      <c r="R1644" s="13">
        <v>0</v>
      </c>
    </row>
    <row r="1645" spans="11:18" x14ac:dyDescent="0.35">
      <c r="K1645" t="s">
        <v>845</v>
      </c>
      <c r="L1645" t="s">
        <v>72</v>
      </c>
      <c r="M1645" t="s">
        <v>12</v>
      </c>
      <c r="N1645">
        <v>22115</v>
      </c>
      <c r="P1645" s="7">
        <v>42996</v>
      </c>
      <c r="Q1645" t="s">
        <v>587</v>
      </c>
      <c r="R1645" s="13">
        <v>0</v>
      </c>
    </row>
    <row r="1646" spans="11:18" x14ac:dyDescent="0.35">
      <c r="K1646" t="s">
        <v>845</v>
      </c>
      <c r="L1646" t="s">
        <v>72</v>
      </c>
      <c r="M1646" t="s">
        <v>12</v>
      </c>
      <c r="N1646">
        <v>22115</v>
      </c>
      <c r="P1646" s="7">
        <v>42996</v>
      </c>
      <c r="Q1646" t="s">
        <v>102</v>
      </c>
      <c r="R1646" s="13">
        <v>0</v>
      </c>
    </row>
    <row r="1647" spans="11:18" x14ac:dyDescent="0.35">
      <c r="K1647" t="s">
        <v>845</v>
      </c>
      <c r="L1647" t="s">
        <v>72</v>
      </c>
      <c r="M1647" t="s">
        <v>12</v>
      </c>
      <c r="N1647">
        <v>52815</v>
      </c>
      <c r="P1647" s="7">
        <v>42996</v>
      </c>
      <c r="Q1647" t="s">
        <v>102</v>
      </c>
      <c r="R1647" s="13">
        <v>1.84</v>
      </c>
    </row>
    <row r="1648" spans="11:18" x14ac:dyDescent="0.35">
      <c r="K1648" t="s">
        <v>845</v>
      </c>
      <c r="L1648" t="s">
        <v>72</v>
      </c>
      <c r="M1648" t="s">
        <v>12</v>
      </c>
      <c r="N1648">
        <v>52815</v>
      </c>
      <c r="P1648" s="7">
        <v>42996</v>
      </c>
      <c r="Q1648" t="s">
        <v>587</v>
      </c>
      <c r="R1648" s="13">
        <v>-1.84</v>
      </c>
    </row>
    <row r="1649" spans="11:18" x14ac:dyDescent="0.35">
      <c r="K1649" t="s">
        <v>845</v>
      </c>
      <c r="L1649" t="s">
        <v>72</v>
      </c>
      <c r="M1649" t="s">
        <v>12</v>
      </c>
      <c r="N1649">
        <v>112414</v>
      </c>
      <c r="P1649" s="7">
        <v>42996</v>
      </c>
      <c r="Q1649" t="s">
        <v>587</v>
      </c>
      <c r="R1649" s="13">
        <v>0</v>
      </c>
    </row>
    <row r="1650" spans="11:18" x14ac:dyDescent="0.35">
      <c r="K1650" t="s">
        <v>845</v>
      </c>
      <c r="L1650" t="s">
        <v>72</v>
      </c>
      <c r="M1650" t="s">
        <v>12</v>
      </c>
      <c r="N1650">
        <v>112414</v>
      </c>
      <c r="P1650" s="7">
        <v>42996</v>
      </c>
      <c r="Q1650" t="s">
        <v>102</v>
      </c>
      <c r="R1650" s="13">
        <v>0</v>
      </c>
    </row>
    <row r="1651" spans="11:18" x14ac:dyDescent="0.35">
      <c r="K1651" t="s">
        <v>845</v>
      </c>
      <c r="L1651" t="s">
        <v>58</v>
      </c>
      <c r="M1651" t="s">
        <v>12</v>
      </c>
      <c r="N1651">
        <v>22115</v>
      </c>
      <c r="P1651" s="7">
        <v>42998</v>
      </c>
      <c r="Q1651" t="s">
        <v>587</v>
      </c>
      <c r="R1651" s="13">
        <v>0</v>
      </c>
    </row>
    <row r="1652" spans="11:18" x14ac:dyDescent="0.35">
      <c r="K1652" t="s">
        <v>845</v>
      </c>
      <c r="L1652" t="s">
        <v>58</v>
      </c>
      <c r="M1652" t="s">
        <v>12</v>
      </c>
      <c r="N1652">
        <v>22115</v>
      </c>
      <c r="P1652" s="7">
        <v>42998</v>
      </c>
      <c r="Q1652" t="s">
        <v>102</v>
      </c>
      <c r="R1652" s="13">
        <v>0</v>
      </c>
    </row>
    <row r="1653" spans="11:18" x14ac:dyDescent="0.35">
      <c r="K1653" t="s">
        <v>845</v>
      </c>
      <c r="L1653" t="s">
        <v>58</v>
      </c>
      <c r="M1653" t="s">
        <v>12</v>
      </c>
      <c r="N1653">
        <v>52815</v>
      </c>
      <c r="P1653" s="7">
        <v>42998</v>
      </c>
      <c r="Q1653" t="s">
        <v>102</v>
      </c>
      <c r="R1653" s="13">
        <v>2.0099999999999998</v>
      </c>
    </row>
    <row r="1654" spans="11:18" x14ac:dyDescent="0.35">
      <c r="K1654" t="s">
        <v>845</v>
      </c>
      <c r="L1654" t="s">
        <v>58</v>
      </c>
      <c r="M1654" t="s">
        <v>12</v>
      </c>
      <c r="N1654">
        <v>52815</v>
      </c>
      <c r="P1654" s="7">
        <v>42998</v>
      </c>
      <c r="Q1654" t="s">
        <v>587</v>
      </c>
      <c r="R1654" s="13">
        <v>-2.0099999999999998</v>
      </c>
    </row>
    <row r="1655" spans="11:18" x14ac:dyDescent="0.35">
      <c r="K1655" t="s">
        <v>845</v>
      </c>
      <c r="L1655" t="s">
        <v>58</v>
      </c>
      <c r="M1655" t="s">
        <v>12</v>
      </c>
      <c r="N1655">
        <v>112414</v>
      </c>
      <c r="P1655" s="7">
        <v>42998</v>
      </c>
      <c r="Q1655" t="s">
        <v>587</v>
      </c>
      <c r="R1655" s="13">
        <v>0</v>
      </c>
    </row>
    <row r="1656" spans="11:18" x14ac:dyDescent="0.35">
      <c r="K1656" t="s">
        <v>845</v>
      </c>
      <c r="L1656" t="s">
        <v>58</v>
      </c>
      <c r="M1656" t="s">
        <v>12</v>
      </c>
      <c r="N1656">
        <v>112414</v>
      </c>
      <c r="P1656" s="7">
        <v>42998</v>
      </c>
      <c r="Q1656" t="s">
        <v>102</v>
      </c>
      <c r="R1656" s="13">
        <v>0</v>
      </c>
    </row>
    <row r="1657" spans="11:18" x14ac:dyDescent="0.35">
      <c r="K1657" t="s">
        <v>845</v>
      </c>
      <c r="L1657" t="s">
        <v>34</v>
      </c>
      <c r="M1657" t="s">
        <v>12</v>
      </c>
      <c r="N1657">
        <v>22115</v>
      </c>
      <c r="P1657" s="7">
        <v>42999</v>
      </c>
      <c r="Q1657" t="s">
        <v>587</v>
      </c>
      <c r="R1657" s="13">
        <v>0</v>
      </c>
    </row>
    <row r="1658" spans="11:18" x14ac:dyDescent="0.35">
      <c r="K1658" t="s">
        <v>845</v>
      </c>
      <c r="L1658" t="s">
        <v>34</v>
      </c>
      <c r="M1658" t="s">
        <v>12</v>
      </c>
      <c r="N1658">
        <v>22115</v>
      </c>
      <c r="P1658" s="7">
        <v>42999</v>
      </c>
      <c r="Q1658" t="s">
        <v>102</v>
      </c>
      <c r="R1658" s="13">
        <v>0</v>
      </c>
    </row>
    <row r="1659" spans="11:18" x14ac:dyDescent="0.35">
      <c r="K1659" t="s">
        <v>845</v>
      </c>
      <c r="L1659" t="s">
        <v>34</v>
      </c>
      <c r="M1659" t="s">
        <v>12</v>
      </c>
      <c r="N1659">
        <v>52815</v>
      </c>
      <c r="P1659" s="7">
        <v>42999</v>
      </c>
      <c r="Q1659" t="s">
        <v>102</v>
      </c>
      <c r="R1659" s="13">
        <v>3.19</v>
      </c>
    </row>
    <row r="1660" spans="11:18" x14ac:dyDescent="0.35">
      <c r="K1660" t="s">
        <v>845</v>
      </c>
      <c r="L1660" t="s">
        <v>34</v>
      </c>
      <c r="M1660" t="s">
        <v>12</v>
      </c>
      <c r="N1660">
        <v>52815</v>
      </c>
      <c r="P1660" s="7">
        <v>42999</v>
      </c>
      <c r="Q1660" t="s">
        <v>587</v>
      </c>
      <c r="R1660" s="13">
        <v>-3.19</v>
      </c>
    </row>
    <row r="1661" spans="11:18" x14ac:dyDescent="0.35">
      <c r="K1661" t="s">
        <v>845</v>
      </c>
      <c r="L1661" t="s">
        <v>34</v>
      </c>
      <c r="M1661" t="s">
        <v>12</v>
      </c>
      <c r="N1661">
        <v>112414</v>
      </c>
      <c r="P1661" s="7">
        <v>42999</v>
      </c>
      <c r="Q1661" t="s">
        <v>587</v>
      </c>
      <c r="R1661" s="13">
        <v>0</v>
      </c>
    </row>
    <row r="1662" spans="11:18" x14ac:dyDescent="0.35">
      <c r="K1662" t="s">
        <v>845</v>
      </c>
      <c r="L1662" t="s">
        <v>34</v>
      </c>
      <c r="M1662" t="s">
        <v>12</v>
      </c>
      <c r="N1662">
        <v>112414</v>
      </c>
      <c r="P1662" s="7">
        <v>42999</v>
      </c>
      <c r="Q1662" t="s">
        <v>102</v>
      </c>
      <c r="R1662" s="13">
        <v>0</v>
      </c>
    </row>
    <row r="1663" spans="11:18" x14ac:dyDescent="0.35">
      <c r="K1663" t="s">
        <v>845</v>
      </c>
      <c r="L1663" t="s">
        <v>65</v>
      </c>
      <c r="M1663" t="s">
        <v>12</v>
      </c>
      <c r="N1663">
        <v>22115</v>
      </c>
      <c r="P1663" s="7">
        <v>43006</v>
      </c>
      <c r="Q1663" t="s">
        <v>587</v>
      </c>
      <c r="R1663" s="13">
        <v>0</v>
      </c>
    </row>
    <row r="1664" spans="11:18" x14ac:dyDescent="0.35">
      <c r="K1664" t="s">
        <v>845</v>
      </c>
      <c r="L1664" t="s">
        <v>65</v>
      </c>
      <c r="M1664" t="s">
        <v>12</v>
      </c>
      <c r="N1664">
        <v>22115</v>
      </c>
      <c r="P1664" s="7">
        <v>43006</v>
      </c>
      <c r="Q1664" t="s">
        <v>102</v>
      </c>
      <c r="R1664" s="13">
        <v>0</v>
      </c>
    </row>
    <row r="1665" spans="11:18" x14ac:dyDescent="0.35">
      <c r="K1665" t="s">
        <v>845</v>
      </c>
      <c r="L1665" t="s">
        <v>65</v>
      </c>
      <c r="M1665" t="s">
        <v>12</v>
      </c>
      <c r="N1665">
        <v>52815</v>
      </c>
      <c r="P1665" s="7">
        <v>43006</v>
      </c>
      <c r="Q1665" t="s">
        <v>102</v>
      </c>
      <c r="R1665" s="13">
        <v>1.56</v>
      </c>
    </row>
    <row r="1666" spans="11:18" x14ac:dyDescent="0.35">
      <c r="K1666" t="s">
        <v>845</v>
      </c>
      <c r="L1666" t="s">
        <v>65</v>
      </c>
      <c r="M1666" t="s">
        <v>12</v>
      </c>
      <c r="N1666">
        <v>52815</v>
      </c>
      <c r="P1666" s="7">
        <v>43006</v>
      </c>
      <c r="Q1666" t="s">
        <v>587</v>
      </c>
      <c r="R1666" s="13">
        <v>-1.56</v>
      </c>
    </row>
    <row r="1667" spans="11:18" x14ac:dyDescent="0.35">
      <c r="K1667" t="s">
        <v>845</v>
      </c>
      <c r="L1667" t="s">
        <v>65</v>
      </c>
      <c r="M1667" t="s">
        <v>12</v>
      </c>
      <c r="N1667">
        <v>112414</v>
      </c>
      <c r="P1667" s="7">
        <v>43006</v>
      </c>
      <c r="Q1667" t="s">
        <v>587</v>
      </c>
      <c r="R1667" s="13">
        <v>0</v>
      </c>
    </row>
    <row r="1668" spans="11:18" x14ac:dyDescent="0.35">
      <c r="K1668" t="s">
        <v>845</v>
      </c>
      <c r="L1668" t="s">
        <v>65</v>
      </c>
      <c r="M1668" t="s">
        <v>12</v>
      </c>
      <c r="N1668">
        <v>112414</v>
      </c>
      <c r="P1668" s="7">
        <v>43006</v>
      </c>
      <c r="Q1668" t="s">
        <v>102</v>
      </c>
      <c r="R1668" s="13">
        <v>0</v>
      </c>
    </row>
    <row r="1669" spans="11:18" x14ac:dyDescent="0.35">
      <c r="K1669" t="s">
        <v>845</v>
      </c>
      <c r="L1669" t="s">
        <v>55</v>
      </c>
      <c r="M1669" t="s">
        <v>12</v>
      </c>
      <c r="N1669">
        <v>22115</v>
      </c>
      <c r="P1669" s="7">
        <v>43007</v>
      </c>
      <c r="Q1669" t="s">
        <v>587</v>
      </c>
      <c r="R1669" s="13">
        <v>0</v>
      </c>
    </row>
    <row r="1670" spans="11:18" x14ac:dyDescent="0.35">
      <c r="K1670" t="s">
        <v>845</v>
      </c>
      <c r="L1670" t="s">
        <v>55</v>
      </c>
      <c r="M1670" t="s">
        <v>12</v>
      </c>
      <c r="N1670">
        <v>22115</v>
      </c>
      <c r="P1670" s="7">
        <v>43007</v>
      </c>
      <c r="Q1670" t="s">
        <v>102</v>
      </c>
      <c r="R1670" s="13">
        <v>0</v>
      </c>
    </row>
    <row r="1671" spans="11:18" x14ac:dyDescent="0.35">
      <c r="K1671" t="s">
        <v>845</v>
      </c>
      <c r="L1671" t="s">
        <v>55</v>
      </c>
      <c r="M1671" t="s">
        <v>12</v>
      </c>
      <c r="N1671">
        <v>52815</v>
      </c>
      <c r="P1671" s="7">
        <v>43007</v>
      </c>
      <c r="Q1671" t="s">
        <v>102</v>
      </c>
      <c r="R1671" s="13">
        <v>38.47</v>
      </c>
    </row>
    <row r="1672" spans="11:18" x14ac:dyDescent="0.35">
      <c r="K1672" t="s">
        <v>845</v>
      </c>
      <c r="L1672" t="s">
        <v>55</v>
      </c>
      <c r="M1672" t="s">
        <v>12</v>
      </c>
      <c r="N1672">
        <v>52815</v>
      </c>
      <c r="P1672" s="7">
        <v>43007</v>
      </c>
      <c r="Q1672" t="s">
        <v>587</v>
      </c>
      <c r="R1672" s="13">
        <v>-38.47</v>
      </c>
    </row>
    <row r="1673" spans="11:18" x14ac:dyDescent="0.35">
      <c r="K1673" t="s">
        <v>845</v>
      </c>
      <c r="L1673" t="s">
        <v>55</v>
      </c>
      <c r="M1673" t="s">
        <v>12</v>
      </c>
      <c r="N1673">
        <v>112414</v>
      </c>
      <c r="P1673" s="7">
        <v>43007</v>
      </c>
      <c r="Q1673" t="s">
        <v>587</v>
      </c>
      <c r="R1673" s="13">
        <v>0</v>
      </c>
    </row>
    <row r="1674" spans="11:18" x14ac:dyDescent="0.35">
      <c r="K1674" t="s">
        <v>845</v>
      </c>
      <c r="L1674" t="s">
        <v>55</v>
      </c>
      <c r="M1674" t="s">
        <v>12</v>
      </c>
      <c r="N1674">
        <v>112414</v>
      </c>
      <c r="P1674" s="7">
        <v>43007</v>
      </c>
      <c r="Q1674" t="s">
        <v>102</v>
      </c>
      <c r="R1674" s="13">
        <v>0</v>
      </c>
    </row>
    <row r="1675" spans="11:18" x14ac:dyDescent="0.35">
      <c r="K1675" t="s">
        <v>845</v>
      </c>
      <c r="L1675" t="s">
        <v>66</v>
      </c>
      <c r="M1675" t="s">
        <v>12</v>
      </c>
      <c r="N1675">
        <v>22115</v>
      </c>
      <c r="P1675" s="7">
        <v>43010</v>
      </c>
      <c r="Q1675" t="s">
        <v>587</v>
      </c>
      <c r="R1675" s="13">
        <v>0</v>
      </c>
    </row>
    <row r="1676" spans="11:18" x14ac:dyDescent="0.35">
      <c r="K1676" t="s">
        <v>845</v>
      </c>
      <c r="L1676" t="s">
        <v>66</v>
      </c>
      <c r="M1676" t="s">
        <v>12</v>
      </c>
      <c r="N1676">
        <v>22115</v>
      </c>
      <c r="P1676" s="7">
        <v>43010</v>
      </c>
      <c r="Q1676" t="s">
        <v>102</v>
      </c>
      <c r="R1676" s="13">
        <v>0</v>
      </c>
    </row>
    <row r="1677" spans="11:18" x14ac:dyDescent="0.35">
      <c r="K1677" t="s">
        <v>845</v>
      </c>
      <c r="L1677" t="s">
        <v>51</v>
      </c>
      <c r="M1677" t="s">
        <v>12</v>
      </c>
      <c r="N1677">
        <v>22115</v>
      </c>
      <c r="P1677" s="7">
        <v>43010</v>
      </c>
      <c r="Q1677" t="s">
        <v>587</v>
      </c>
      <c r="R1677" s="13">
        <v>0</v>
      </c>
    </row>
    <row r="1678" spans="11:18" x14ac:dyDescent="0.35">
      <c r="K1678" t="s">
        <v>845</v>
      </c>
      <c r="L1678" t="s">
        <v>51</v>
      </c>
      <c r="M1678" t="s">
        <v>12</v>
      </c>
      <c r="N1678">
        <v>22115</v>
      </c>
      <c r="P1678" s="7">
        <v>43010</v>
      </c>
      <c r="Q1678" t="s">
        <v>102</v>
      </c>
      <c r="R1678" s="13">
        <v>0</v>
      </c>
    </row>
    <row r="1679" spans="11:18" x14ac:dyDescent="0.35">
      <c r="K1679" t="s">
        <v>845</v>
      </c>
      <c r="L1679" t="s">
        <v>66</v>
      </c>
      <c r="M1679" t="s">
        <v>12</v>
      </c>
      <c r="N1679">
        <v>52815</v>
      </c>
      <c r="P1679" s="7">
        <v>43010</v>
      </c>
      <c r="Q1679" t="s">
        <v>102</v>
      </c>
      <c r="R1679" s="13">
        <v>2.52</v>
      </c>
    </row>
    <row r="1680" spans="11:18" x14ac:dyDescent="0.35">
      <c r="K1680" t="s">
        <v>845</v>
      </c>
      <c r="L1680" t="s">
        <v>66</v>
      </c>
      <c r="M1680" t="s">
        <v>12</v>
      </c>
      <c r="N1680">
        <v>52815</v>
      </c>
      <c r="P1680" s="7">
        <v>43010</v>
      </c>
      <c r="Q1680" t="s">
        <v>587</v>
      </c>
      <c r="R1680" s="13">
        <v>-2.52</v>
      </c>
    </row>
    <row r="1681" spans="11:18" x14ac:dyDescent="0.35">
      <c r="K1681" t="s">
        <v>845</v>
      </c>
      <c r="L1681" t="s">
        <v>51</v>
      </c>
      <c r="M1681" t="s">
        <v>12</v>
      </c>
      <c r="N1681">
        <v>52815</v>
      </c>
      <c r="P1681" s="7">
        <v>43010</v>
      </c>
      <c r="Q1681" t="s">
        <v>102</v>
      </c>
      <c r="R1681" s="13">
        <v>1</v>
      </c>
    </row>
    <row r="1682" spans="11:18" x14ac:dyDescent="0.35">
      <c r="K1682" t="s">
        <v>845</v>
      </c>
      <c r="L1682" t="s">
        <v>51</v>
      </c>
      <c r="M1682" t="s">
        <v>12</v>
      </c>
      <c r="N1682">
        <v>52815</v>
      </c>
      <c r="P1682" s="7">
        <v>43010</v>
      </c>
      <c r="Q1682" t="s">
        <v>587</v>
      </c>
      <c r="R1682" s="13">
        <v>-1</v>
      </c>
    </row>
    <row r="1683" spans="11:18" x14ac:dyDescent="0.35">
      <c r="K1683" t="s">
        <v>845</v>
      </c>
      <c r="L1683" t="s">
        <v>66</v>
      </c>
      <c r="M1683" t="s">
        <v>12</v>
      </c>
      <c r="N1683">
        <v>112414</v>
      </c>
      <c r="P1683" s="7">
        <v>43010</v>
      </c>
      <c r="Q1683" t="s">
        <v>587</v>
      </c>
      <c r="R1683" s="13">
        <v>0</v>
      </c>
    </row>
    <row r="1684" spans="11:18" x14ac:dyDescent="0.35">
      <c r="K1684" t="s">
        <v>845</v>
      </c>
      <c r="L1684" t="s">
        <v>66</v>
      </c>
      <c r="M1684" t="s">
        <v>12</v>
      </c>
      <c r="N1684">
        <v>112414</v>
      </c>
      <c r="P1684" s="7">
        <v>43010</v>
      </c>
      <c r="Q1684" t="s">
        <v>102</v>
      </c>
      <c r="R1684" s="13">
        <v>0</v>
      </c>
    </row>
    <row r="1685" spans="11:18" x14ac:dyDescent="0.35">
      <c r="K1685" t="s">
        <v>845</v>
      </c>
      <c r="L1685" t="s">
        <v>51</v>
      </c>
      <c r="M1685" t="s">
        <v>12</v>
      </c>
      <c r="N1685">
        <v>112414</v>
      </c>
      <c r="P1685" s="7">
        <v>43010</v>
      </c>
      <c r="Q1685" t="s">
        <v>587</v>
      </c>
      <c r="R1685" s="13">
        <v>0</v>
      </c>
    </row>
    <row r="1686" spans="11:18" x14ac:dyDescent="0.35">
      <c r="K1686" t="s">
        <v>845</v>
      </c>
      <c r="L1686" t="s">
        <v>51</v>
      </c>
      <c r="M1686" t="s">
        <v>12</v>
      </c>
      <c r="N1686">
        <v>112414</v>
      </c>
      <c r="P1686" s="7">
        <v>43010</v>
      </c>
      <c r="Q1686" t="s">
        <v>102</v>
      </c>
      <c r="R1686" s="13">
        <v>0</v>
      </c>
    </row>
    <row r="1687" spans="11:18" x14ac:dyDescent="0.35">
      <c r="K1687" t="s">
        <v>317</v>
      </c>
      <c r="M1687" t="s">
        <v>12</v>
      </c>
      <c r="P1687" s="7">
        <v>43021</v>
      </c>
      <c r="Q1687" t="s">
        <v>101</v>
      </c>
      <c r="R1687" s="13">
        <v>496.02</v>
      </c>
    </row>
    <row r="1688" spans="11:18" x14ac:dyDescent="0.35">
      <c r="K1688" t="s">
        <v>317</v>
      </c>
      <c r="M1688" t="s">
        <v>12</v>
      </c>
      <c r="P1688" s="7">
        <v>43021</v>
      </c>
      <c r="Q1688" t="s">
        <v>102</v>
      </c>
      <c r="R1688" s="13">
        <v>-496.02</v>
      </c>
    </row>
    <row r="1689" spans="11:18" x14ac:dyDescent="0.35">
      <c r="K1689" t="s">
        <v>845</v>
      </c>
      <c r="L1689" t="s">
        <v>64</v>
      </c>
      <c r="M1689" t="s">
        <v>12</v>
      </c>
      <c r="N1689">
        <v>22115</v>
      </c>
      <c r="P1689" s="7">
        <v>43021</v>
      </c>
      <c r="Q1689" t="s">
        <v>587</v>
      </c>
      <c r="R1689" s="13">
        <v>0</v>
      </c>
    </row>
    <row r="1690" spans="11:18" x14ac:dyDescent="0.35">
      <c r="K1690" t="s">
        <v>845</v>
      </c>
      <c r="L1690" t="s">
        <v>64</v>
      </c>
      <c r="M1690" t="s">
        <v>12</v>
      </c>
      <c r="N1690">
        <v>22115</v>
      </c>
      <c r="P1690" s="7">
        <v>43021</v>
      </c>
      <c r="Q1690" t="s">
        <v>102</v>
      </c>
      <c r="R1690" s="13">
        <v>0</v>
      </c>
    </row>
    <row r="1691" spans="11:18" x14ac:dyDescent="0.35">
      <c r="K1691" t="s">
        <v>845</v>
      </c>
      <c r="L1691" t="s">
        <v>64</v>
      </c>
      <c r="M1691" t="s">
        <v>12</v>
      </c>
      <c r="N1691">
        <v>52815</v>
      </c>
      <c r="P1691" s="7">
        <v>43021</v>
      </c>
      <c r="Q1691" t="s">
        <v>102</v>
      </c>
      <c r="R1691" s="13">
        <v>2.58</v>
      </c>
    </row>
    <row r="1692" spans="11:18" x14ac:dyDescent="0.35">
      <c r="K1692" t="s">
        <v>845</v>
      </c>
      <c r="L1692" t="s">
        <v>64</v>
      </c>
      <c r="M1692" t="s">
        <v>12</v>
      </c>
      <c r="N1692">
        <v>52815</v>
      </c>
      <c r="P1692" s="7">
        <v>43021</v>
      </c>
      <c r="Q1692" t="s">
        <v>587</v>
      </c>
      <c r="R1692" s="13">
        <v>-2.58</v>
      </c>
    </row>
    <row r="1693" spans="11:18" x14ac:dyDescent="0.35">
      <c r="K1693" t="s">
        <v>845</v>
      </c>
      <c r="L1693" t="s">
        <v>64</v>
      </c>
      <c r="M1693" t="s">
        <v>12</v>
      </c>
      <c r="N1693">
        <v>112414</v>
      </c>
      <c r="P1693" s="7">
        <v>43021</v>
      </c>
      <c r="Q1693" t="s">
        <v>587</v>
      </c>
      <c r="R1693" s="13">
        <v>0</v>
      </c>
    </row>
    <row r="1694" spans="11:18" x14ac:dyDescent="0.35">
      <c r="K1694" t="s">
        <v>845</v>
      </c>
      <c r="L1694" t="s">
        <v>64</v>
      </c>
      <c r="M1694" t="s">
        <v>12</v>
      </c>
      <c r="N1694">
        <v>112414</v>
      </c>
      <c r="P1694" s="7">
        <v>43021</v>
      </c>
      <c r="Q1694" t="s">
        <v>102</v>
      </c>
      <c r="R1694" s="13">
        <v>0</v>
      </c>
    </row>
    <row r="1695" spans="11:18" x14ac:dyDescent="0.35">
      <c r="K1695" t="s">
        <v>246</v>
      </c>
      <c r="M1695" t="s">
        <v>12</v>
      </c>
      <c r="P1695" s="7">
        <v>43024</v>
      </c>
      <c r="Q1695" t="s">
        <v>102</v>
      </c>
      <c r="R1695" s="13">
        <v>2.58</v>
      </c>
    </row>
    <row r="1696" spans="11:18" x14ac:dyDescent="0.35">
      <c r="K1696" t="s">
        <v>246</v>
      </c>
      <c r="M1696" t="s">
        <v>12</v>
      </c>
      <c r="P1696" s="7">
        <v>43024</v>
      </c>
      <c r="Q1696" t="s">
        <v>101</v>
      </c>
      <c r="R1696" s="13">
        <v>-2.58</v>
      </c>
    </row>
    <row r="1697" spans="11:19" x14ac:dyDescent="0.35">
      <c r="K1697" t="s">
        <v>845</v>
      </c>
      <c r="L1697" t="s">
        <v>30</v>
      </c>
      <c r="M1697" t="s">
        <v>12</v>
      </c>
      <c r="N1697">
        <v>52815</v>
      </c>
      <c r="O1697">
        <v>2</v>
      </c>
      <c r="P1697" s="7">
        <v>43033</v>
      </c>
      <c r="Q1697" t="s">
        <v>102</v>
      </c>
      <c r="R1697" s="13">
        <v>3.34</v>
      </c>
      <c r="S1697" t="s">
        <v>1241</v>
      </c>
    </row>
    <row r="1698" spans="11:19" x14ac:dyDescent="0.35">
      <c r="K1698" t="s">
        <v>845</v>
      </c>
      <c r="L1698" t="s">
        <v>30</v>
      </c>
      <c r="M1698" t="s">
        <v>12</v>
      </c>
      <c r="N1698">
        <v>52815</v>
      </c>
      <c r="O1698">
        <v>2</v>
      </c>
      <c r="P1698" s="7">
        <v>43033</v>
      </c>
      <c r="Q1698" t="s">
        <v>587</v>
      </c>
      <c r="R1698" s="13">
        <v>-3.34</v>
      </c>
      <c r="S1698" t="s">
        <v>1241</v>
      </c>
    </row>
    <row r="1699" spans="11:19" x14ac:dyDescent="0.35">
      <c r="K1699" t="s">
        <v>845</v>
      </c>
      <c r="L1699" t="s">
        <v>35</v>
      </c>
      <c r="M1699" t="s">
        <v>12</v>
      </c>
      <c r="N1699">
        <v>52815</v>
      </c>
      <c r="O1699">
        <v>3</v>
      </c>
      <c r="P1699" s="7">
        <v>43033</v>
      </c>
      <c r="Q1699" t="s">
        <v>102</v>
      </c>
      <c r="R1699" s="13">
        <v>2.0299999999999998</v>
      </c>
      <c r="S1699" t="s">
        <v>1240</v>
      </c>
    </row>
    <row r="1700" spans="11:19" x14ac:dyDescent="0.35">
      <c r="K1700" t="s">
        <v>845</v>
      </c>
      <c r="L1700" t="s">
        <v>35</v>
      </c>
      <c r="M1700" t="s">
        <v>12</v>
      </c>
      <c r="N1700">
        <v>52815</v>
      </c>
      <c r="O1700">
        <v>3</v>
      </c>
      <c r="P1700" s="7">
        <v>43033</v>
      </c>
      <c r="Q1700" t="s">
        <v>587</v>
      </c>
      <c r="R1700" s="13">
        <v>-2.0299999999999998</v>
      </c>
      <c r="S1700" t="s">
        <v>1240</v>
      </c>
    </row>
    <row r="1701" spans="11:19" x14ac:dyDescent="0.35">
      <c r="K1701" t="s">
        <v>317</v>
      </c>
      <c r="M1701" t="s">
        <v>12</v>
      </c>
      <c r="P1701" s="7">
        <v>43034</v>
      </c>
      <c r="Q1701" t="s">
        <v>101</v>
      </c>
      <c r="R1701" s="13">
        <v>5.16</v>
      </c>
    </row>
    <row r="1702" spans="11:19" x14ac:dyDescent="0.35">
      <c r="K1702" t="s">
        <v>317</v>
      </c>
      <c r="M1702" t="s">
        <v>12</v>
      </c>
      <c r="P1702" s="7">
        <v>43034</v>
      </c>
      <c r="Q1702" t="s">
        <v>102</v>
      </c>
      <c r="R1702" s="13">
        <v>-5.16</v>
      </c>
    </row>
    <row r="1703" spans="11:19" x14ac:dyDescent="0.35">
      <c r="K1703" t="s">
        <v>845</v>
      </c>
      <c r="L1703" t="s">
        <v>25</v>
      </c>
      <c r="M1703" t="s">
        <v>12</v>
      </c>
      <c r="N1703">
        <v>52815</v>
      </c>
      <c r="O1703">
        <v>3</v>
      </c>
      <c r="P1703" s="7">
        <v>43039</v>
      </c>
      <c r="Q1703" t="s">
        <v>102</v>
      </c>
      <c r="R1703" s="13">
        <v>9.48</v>
      </c>
      <c r="S1703" t="s">
        <v>1244</v>
      </c>
    </row>
    <row r="1704" spans="11:19" x14ac:dyDescent="0.35">
      <c r="K1704" t="s">
        <v>845</v>
      </c>
      <c r="L1704" t="s">
        <v>25</v>
      </c>
      <c r="M1704" t="s">
        <v>12</v>
      </c>
      <c r="N1704">
        <v>52815</v>
      </c>
      <c r="O1704">
        <v>3</v>
      </c>
      <c r="P1704" s="7">
        <v>43039</v>
      </c>
      <c r="Q1704" t="s">
        <v>587</v>
      </c>
      <c r="R1704" s="13">
        <v>-9.48</v>
      </c>
      <c r="S1704" t="s">
        <v>1244</v>
      </c>
    </row>
    <row r="1705" spans="11:19" x14ac:dyDescent="0.35">
      <c r="K1705" t="s">
        <v>246</v>
      </c>
      <c r="M1705" t="s">
        <v>12</v>
      </c>
      <c r="P1705" s="7">
        <v>43046</v>
      </c>
      <c r="Q1705" t="s">
        <v>102</v>
      </c>
      <c r="R1705" s="13">
        <v>2000</v>
      </c>
    </row>
    <row r="1706" spans="11:19" x14ac:dyDescent="0.35">
      <c r="K1706" t="s">
        <v>246</v>
      </c>
      <c r="M1706" t="s">
        <v>12</v>
      </c>
      <c r="P1706" s="7">
        <v>43046</v>
      </c>
      <c r="Q1706" t="s">
        <v>101</v>
      </c>
      <c r="R1706" s="13">
        <v>-2000</v>
      </c>
    </row>
    <row r="1707" spans="11:19" x14ac:dyDescent="0.35">
      <c r="K1707" t="s">
        <v>1258</v>
      </c>
      <c r="M1707" t="s">
        <v>12</v>
      </c>
      <c r="P1707" s="7">
        <v>43055</v>
      </c>
      <c r="Q1707" t="s">
        <v>102</v>
      </c>
      <c r="R1707" s="13">
        <v>7.66</v>
      </c>
    </row>
    <row r="1708" spans="11:19" x14ac:dyDescent="0.35">
      <c r="K1708" t="s">
        <v>1258</v>
      </c>
      <c r="M1708" t="s">
        <v>12</v>
      </c>
      <c r="P1708" s="7">
        <v>43055</v>
      </c>
      <c r="Q1708" t="s">
        <v>840</v>
      </c>
      <c r="R1708" s="13">
        <v>-7.66</v>
      </c>
    </row>
    <row r="1709" spans="11:19" x14ac:dyDescent="0.35">
      <c r="K1709" t="s">
        <v>844</v>
      </c>
      <c r="L1709" t="s">
        <v>57</v>
      </c>
      <c r="M1709" t="s">
        <v>12</v>
      </c>
      <c r="P1709" s="7">
        <v>43059</v>
      </c>
      <c r="Q1709" t="s">
        <v>102</v>
      </c>
      <c r="R1709" s="13">
        <v>15.29</v>
      </c>
      <c r="S1709" t="s">
        <v>1257</v>
      </c>
    </row>
    <row r="1710" spans="11:19" x14ac:dyDescent="0.35">
      <c r="K1710" t="s">
        <v>844</v>
      </c>
      <c r="L1710" t="s">
        <v>57</v>
      </c>
      <c r="M1710" t="s">
        <v>12</v>
      </c>
      <c r="P1710" s="7">
        <v>43059</v>
      </c>
      <c r="R1710" s="13">
        <v>-15.29</v>
      </c>
      <c r="S1710" t="s">
        <v>1257</v>
      </c>
    </row>
    <row r="1711" spans="11:19" x14ac:dyDescent="0.35">
      <c r="K1711" t="s">
        <v>845</v>
      </c>
      <c r="L1711" t="s">
        <v>63</v>
      </c>
      <c r="M1711" t="s">
        <v>12</v>
      </c>
      <c r="N1711">
        <v>52815</v>
      </c>
      <c r="O1711">
        <v>1</v>
      </c>
      <c r="P1711" s="7">
        <v>43063</v>
      </c>
      <c r="Q1711" t="s">
        <v>102</v>
      </c>
      <c r="R1711" s="13">
        <v>5.53</v>
      </c>
      <c r="S1711" t="s">
        <v>1239</v>
      </c>
    </row>
    <row r="1712" spans="11:19" x14ac:dyDescent="0.35">
      <c r="K1712" t="s">
        <v>845</v>
      </c>
      <c r="L1712" t="s">
        <v>63</v>
      </c>
      <c r="M1712" t="s">
        <v>12</v>
      </c>
      <c r="N1712">
        <v>52815</v>
      </c>
      <c r="O1712">
        <v>1</v>
      </c>
      <c r="P1712" s="7">
        <v>43063</v>
      </c>
      <c r="Q1712" t="s">
        <v>587</v>
      </c>
      <c r="R1712" s="13">
        <v>-5.53</v>
      </c>
      <c r="S1712" t="s">
        <v>1239</v>
      </c>
    </row>
    <row r="1713" spans="11:19" x14ac:dyDescent="0.35">
      <c r="K1713" t="s">
        <v>845</v>
      </c>
      <c r="L1713" t="s">
        <v>32</v>
      </c>
      <c r="M1713" t="s">
        <v>12</v>
      </c>
      <c r="N1713">
        <v>52815</v>
      </c>
      <c r="O1713">
        <v>2</v>
      </c>
      <c r="P1713" s="7">
        <v>43073</v>
      </c>
      <c r="Q1713" t="s">
        <v>102</v>
      </c>
      <c r="R1713" s="13">
        <v>1.57</v>
      </c>
      <c r="S1713" t="s">
        <v>1238</v>
      </c>
    </row>
    <row r="1714" spans="11:19" x14ac:dyDescent="0.35">
      <c r="K1714" t="s">
        <v>845</v>
      </c>
      <c r="L1714" t="s">
        <v>32</v>
      </c>
      <c r="M1714" t="s">
        <v>12</v>
      </c>
      <c r="N1714">
        <v>52815</v>
      </c>
      <c r="O1714">
        <v>2</v>
      </c>
      <c r="P1714" s="7">
        <v>43073</v>
      </c>
      <c r="Q1714" t="s">
        <v>587</v>
      </c>
      <c r="R1714" s="13">
        <v>-1.57</v>
      </c>
      <c r="S1714" t="s">
        <v>1238</v>
      </c>
    </row>
    <row r="1715" spans="11:19" x14ac:dyDescent="0.35">
      <c r="K1715" t="s">
        <v>845</v>
      </c>
      <c r="L1715" t="s">
        <v>45</v>
      </c>
      <c r="M1715" t="s">
        <v>12</v>
      </c>
      <c r="N1715">
        <v>52815</v>
      </c>
      <c r="O1715">
        <v>3</v>
      </c>
      <c r="P1715" s="7">
        <v>43074</v>
      </c>
      <c r="Q1715" t="s">
        <v>102</v>
      </c>
      <c r="R1715" s="13">
        <v>1.06</v>
      </c>
      <c r="S1715" t="s">
        <v>1235</v>
      </c>
    </row>
    <row r="1716" spans="11:19" x14ac:dyDescent="0.35">
      <c r="K1716" t="s">
        <v>845</v>
      </c>
      <c r="L1716" t="s">
        <v>45</v>
      </c>
      <c r="M1716" t="s">
        <v>12</v>
      </c>
      <c r="N1716">
        <v>52815</v>
      </c>
      <c r="O1716">
        <v>3</v>
      </c>
      <c r="P1716" s="7">
        <v>43074</v>
      </c>
      <c r="Q1716" t="s">
        <v>587</v>
      </c>
      <c r="R1716" s="13">
        <v>-1.06</v>
      </c>
      <c r="S1716" t="s">
        <v>1235</v>
      </c>
    </row>
    <row r="1717" spans="11:19" x14ac:dyDescent="0.35">
      <c r="K1717" t="s">
        <v>845</v>
      </c>
      <c r="L1717" t="s">
        <v>34</v>
      </c>
      <c r="M1717" t="s">
        <v>12</v>
      </c>
      <c r="N1717">
        <v>52815</v>
      </c>
      <c r="O1717">
        <v>3</v>
      </c>
      <c r="P1717" s="7">
        <v>43081</v>
      </c>
      <c r="Q1717" t="s">
        <v>102</v>
      </c>
      <c r="R1717" s="13">
        <v>3.19</v>
      </c>
      <c r="S1717" t="s">
        <v>1236</v>
      </c>
    </row>
    <row r="1718" spans="11:19" x14ac:dyDescent="0.35">
      <c r="K1718" t="s">
        <v>845</v>
      </c>
      <c r="L1718" t="s">
        <v>34</v>
      </c>
      <c r="M1718" t="s">
        <v>12</v>
      </c>
      <c r="N1718">
        <v>52815</v>
      </c>
      <c r="O1718">
        <v>3</v>
      </c>
      <c r="P1718" s="7">
        <v>43081</v>
      </c>
      <c r="Q1718" t="s">
        <v>587</v>
      </c>
      <c r="R1718" s="13">
        <v>-3.19</v>
      </c>
      <c r="S1718" t="s">
        <v>1236</v>
      </c>
    </row>
    <row r="1719" spans="11:19" x14ac:dyDescent="0.35">
      <c r="K1719" t="s">
        <v>845</v>
      </c>
      <c r="L1719" t="s">
        <v>72</v>
      </c>
      <c r="M1719" t="s">
        <v>12</v>
      </c>
      <c r="N1719">
        <v>52815</v>
      </c>
      <c r="O1719">
        <v>1</v>
      </c>
      <c r="P1719" s="7">
        <v>43087</v>
      </c>
      <c r="Q1719" t="s">
        <v>102</v>
      </c>
      <c r="R1719" s="13">
        <v>0.09</v>
      </c>
      <c r="S1719" t="s">
        <v>1237</v>
      </c>
    </row>
    <row r="1720" spans="11:19" x14ac:dyDescent="0.35">
      <c r="K1720" t="s">
        <v>845</v>
      </c>
      <c r="L1720" t="s">
        <v>72</v>
      </c>
      <c r="M1720" t="s">
        <v>12</v>
      </c>
      <c r="N1720">
        <v>52815</v>
      </c>
      <c r="O1720">
        <v>1</v>
      </c>
      <c r="P1720" s="7">
        <v>43087</v>
      </c>
      <c r="Q1720" t="s">
        <v>587</v>
      </c>
      <c r="R1720" s="13">
        <v>-0.09</v>
      </c>
      <c r="S1720" t="s">
        <v>1237</v>
      </c>
    </row>
    <row r="1721" spans="11:19" x14ac:dyDescent="0.35">
      <c r="K1721" t="s">
        <v>845</v>
      </c>
      <c r="L1721" t="s">
        <v>65</v>
      </c>
      <c r="M1721" t="s">
        <v>12</v>
      </c>
      <c r="N1721">
        <v>52815</v>
      </c>
      <c r="O1721">
        <v>1</v>
      </c>
      <c r="P1721" s="7">
        <v>43097</v>
      </c>
      <c r="Q1721" t="s">
        <v>102</v>
      </c>
      <c r="R1721" s="13">
        <v>1.56</v>
      </c>
      <c r="S1721" t="s">
        <v>1234</v>
      </c>
    </row>
    <row r="1722" spans="11:19" x14ac:dyDescent="0.35">
      <c r="K1722" t="s">
        <v>845</v>
      </c>
      <c r="L1722" t="s">
        <v>65</v>
      </c>
      <c r="M1722" t="s">
        <v>12</v>
      </c>
      <c r="N1722">
        <v>52815</v>
      </c>
      <c r="O1722">
        <v>1</v>
      </c>
      <c r="P1722" s="7">
        <v>43097</v>
      </c>
      <c r="Q1722" t="s">
        <v>587</v>
      </c>
      <c r="R1722" s="13">
        <v>-1.56</v>
      </c>
      <c r="S1722" t="s">
        <v>1234</v>
      </c>
    </row>
    <row r="1723" spans="11:19" x14ac:dyDescent="0.35">
      <c r="K1723" t="s">
        <v>845</v>
      </c>
      <c r="L1723" t="s">
        <v>58</v>
      </c>
      <c r="M1723" t="s">
        <v>12</v>
      </c>
      <c r="N1723">
        <v>52815</v>
      </c>
      <c r="O1723">
        <v>2</v>
      </c>
      <c r="P1723" s="7">
        <v>43097</v>
      </c>
      <c r="Q1723" t="s">
        <v>102</v>
      </c>
      <c r="R1723" s="13">
        <v>2.0099999999999998</v>
      </c>
      <c r="S1723" t="s">
        <v>1243</v>
      </c>
    </row>
    <row r="1724" spans="11:19" x14ac:dyDescent="0.35">
      <c r="K1724" t="s">
        <v>845</v>
      </c>
      <c r="L1724" t="s">
        <v>58</v>
      </c>
      <c r="M1724" t="s">
        <v>12</v>
      </c>
      <c r="N1724">
        <v>52815</v>
      </c>
      <c r="O1724">
        <v>2</v>
      </c>
      <c r="P1724" s="7">
        <v>43097</v>
      </c>
      <c r="Q1724" t="s">
        <v>587</v>
      </c>
      <c r="R1724" s="13">
        <v>-2.0099999999999998</v>
      </c>
      <c r="S1724" t="s">
        <v>1243</v>
      </c>
    </row>
    <row r="1725" spans="11:19" x14ac:dyDescent="0.35">
      <c r="K1725" t="s">
        <v>845</v>
      </c>
      <c r="L1725" t="s">
        <v>51</v>
      </c>
      <c r="M1725" t="s">
        <v>12</v>
      </c>
      <c r="N1725">
        <v>52815</v>
      </c>
      <c r="O1725">
        <v>2</v>
      </c>
      <c r="P1725" s="7">
        <v>43102</v>
      </c>
      <c r="Q1725" t="s">
        <v>102</v>
      </c>
      <c r="R1725" s="13">
        <v>1</v>
      </c>
      <c r="S1725" t="s">
        <v>1232</v>
      </c>
    </row>
    <row r="1726" spans="11:19" x14ac:dyDescent="0.35">
      <c r="K1726" t="s">
        <v>845</v>
      </c>
      <c r="L1726" t="s">
        <v>51</v>
      </c>
      <c r="M1726" t="s">
        <v>12</v>
      </c>
      <c r="N1726">
        <v>52815</v>
      </c>
      <c r="O1726">
        <v>2</v>
      </c>
      <c r="P1726" s="7">
        <v>43102</v>
      </c>
      <c r="Q1726" t="s">
        <v>587</v>
      </c>
      <c r="R1726" s="13">
        <v>-1</v>
      </c>
      <c r="S1726" t="s">
        <v>1232</v>
      </c>
    </row>
    <row r="1727" spans="11:19" x14ac:dyDescent="0.35">
      <c r="K1727" t="s">
        <v>845</v>
      </c>
      <c r="L1727" t="s">
        <v>66</v>
      </c>
      <c r="M1727" t="s">
        <v>12</v>
      </c>
      <c r="N1727">
        <v>52815</v>
      </c>
      <c r="O1727">
        <v>1</v>
      </c>
      <c r="P1727" s="7">
        <v>43102</v>
      </c>
      <c r="Q1727" t="s">
        <v>102</v>
      </c>
      <c r="R1727" s="13">
        <v>2.52</v>
      </c>
      <c r="S1727" t="s">
        <v>1233</v>
      </c>
    </row>
    <row r="1728" spans="11:19" x14ac:dyDescent="0.35">
      <c r="K1728" t="s">
        <v>845</v>
      </c>
      <c r="L1728" t="s">
        <v>66</v>
      </c>
      <c r="M1728" t="s">
        <v>12</v>
      </c>
      <c r="N1728">
        <v>52815</v>
      </c>
      <c r="O1728">
        <v>1</v>
      </c>
      <c r="P1728" s="7">
        <v>43102</v>
      </c>
      <c r="Q1728" t="s">
        <v>587</v>
      </c>
      <c r="R1728" s="13">
        <v>-2.52</v>
      </c>
      <c r="S1728" t="s">
        <v>1233</v>
      </c>
    </row>
    <row r="1729" spans="11:19" x14ac:dyDescent="0.35">
      <c r="K1729" t="s">
        <v>845</v>
      </c>
      <c r="L1729" t="s">
        <v>69</v>
      </c>
      <c r="M1729" t="s">
        <v>12</v>
      </c>
      <c r="N1729">
        <v>52815</v>
      </c>
      <c r="O1729">
        <v>1</v>
      </c>
      <c r="P1729" s="7">
        <v>43104</v>
      </c>
      <c r="Q1729" t="s">
        <v>102</v>
      </c>
      <c r="R1729" s="13">
        <v>1.5</v>
      </c>
      <c r="S1729" t="s">
        <v>1242</v>
      </c>
    </row>
    <row r="1730" spans="11:19" x14ac:dyDescent="0.35">
      <c r="K1730" t="s">
        <v>845</v>
      </c>
      <c r="L1730" t="s">
        <v>69</v>
      </c>
      <c r="M1730" t="s">
        <v>12</v>
      </c>
      <c r="N1730">
        <v>52815</v>
      </c>
      <c r="O1730">
        <v>1</v>
      </c>
      <c r="P1730" s="7">
        <v>43104</v>
      </c>
      <c r="Q1730" t="s">
        <v>587</v>
      </c>
      <c r="R1730" s="13">
        <v>-1.5</v>
      </c>
      <c r="S1730" t="s">
        <v>1242</v>
      </c>
    </row>
    <row r="1731" spans="11:19" x14ac:dyDescent="0.35">
      <c r="K1731" t="s">
        <v>845</v>
      </c>
      <c r="L1731" t="s">
        <v>64</v>
      </c>
      <c r="M1731" t="s">
        <v>12</v>
      </c>
      <c r="N1731">
        <v>52815</v>
      </c>
      <c r="O1731">
        <v>1</v>
      </c>
      <c r="P1731" s="7">
        <v>43118</v>
      </c>
      <c r="Q1731" t="s">
        <v>102</v>
      </c>
      <c r="R1731" s="13">
        <v>0.12</v>
      </c>
      <c r="S1731" t="s">
        <v>1231</v>
      </c>
    </row>
    <row r="1732" spans="11:19" x14ac:dyDescent="0.35">
      <c r="K1732" t="s">
        <v>845</v>
      </c>
      <c r="L1732" t="s">
        <v>64</v>
      </c>
      <c r="M1732" t="s">
        <v>12</v>
      </c>
      <c r="N1732">
        <v>52815</v>
      </c>
      <c r="O1732">
        <v>1</v>
      </c>
      <c r="P1732" s="7">
        <v>43118</v>
      </c>
      <c r="Q1732" t="s">
        <v>587</v>
      </c>
      <c r="R1732" s="13">
        <v>-0.12</v>
      </c>
      <c r="S1732" t="s">
        <v>1231</v>
      </c>
    </row>
    <row r="1733" spans="11:19" x14ac:dyDescent="0.35">
      <c r="K1733" t="s">
        <v>845</v>
      </c>
      <c r="L1733" t="s">
        <v>35</v>
      </c>
      <c r="M1733" t="s">
        <v>12</v>
      </c>
      <c r="N1733">
        <v>52815</v>
      </c>
      <c r="O1733">
        <v>3</v>
      </c>
      <c r="P1733" s="7">
        <v>43124</v>
      </c>
      <c r="Q1733" t="s">
        <v>102</v>
      </c>
      <c r="R1733" s="13">
        <v>2.0299999999999998</v>
      </c>
      <c r="S1733" t="s">
        <v>1240</v>
      </c>
    </row>
    <row r="1734" spans="11:19" x14ac:dyDescent="0.35">
      <c r="K1734" t="s">
        <v>845</v>
      </c>
      <c r="L1734" t="s">
        <v>35</v>
      </c>
      <c r="M1734" t="s">
        <v>12</v>
      </c>
      <c r="N1734">
        <v>52815</v>
      </c>
      <c r="O1734">
        <v>3</v>
      </c>
      <c r="P1734" s="7">
        <v>43124</v>
      </c>
      <c r="Q1734" t="s">
        <v>587</v>
      </c>
      <c r="R1734" s="13">
        <v>-2.0299999999999998</v>
      </c>
      <c r="S1734" t="s">
        <v>1240</v>
      </c>
    </row>
    <row r="1735" spans="11:19" x14ac:dyDescent="0.35">
      <c r="K1735" t="s">
        <v>845</v>
      </c>
      <c r="L1735" t="s">
        <v>30</v>
      </c>
      <c r="M1735" t="s">
        <v>12</v>
      </c>
      <c r="N1735">
        <v>52815</v>
      </c>
      <c r="O1735">
        <v>2</v>
      </c>
      <c r="P1735" s="7">
        <v>43124</v>
      </c>
      <c r="Q1735" t="s">
        <v>102</v>
      </c>
      <c r="R1735" s="13">
        <v>3.34</v>
      </c>
      <c r="S1735" t="s">
        <v>1241</v>
      </c>
    </row>
    <row r="1736" spans="11:19" x14ac:dyDescent="0.35">
      <c r="K1736" t="s">
        <v>845</v>
      </c>
      <c r="L1736" t="s">
        <v>30</v>
      </c>
      <c r="M1736" t="s">
        <v>12</v>
      </c>
      <c r="N1736">
        <v>52815</v>
      </c>
      <c r="O1736">
        <v>2</v>
      </c>
      <c r="P1736" s="7">
        <v>43124</v>
      </c>
      <c r="Q1736" t="s">
        <v>587</v>
      </c>
      <c r="R1736" s="13">
        <v>-3.34</v>
      </c>
      <c r="S1736" t="s">
        <v>1241</v>
      </c>
    </row>
    <row r="1737" spans="11:19" x14ac:dyDescent="0.35">
      <c r="K1737" t="s">
        <v>841</v>
      </c>
      <c r="M1737" t="s">
        <v>12</v>
      </c>
      <c r="P1737" s="7">
        <v>43147</v>
      </c>
      <c r="Q1737" t="s">
        <v>840</v>
      </c>
      <c r="R1737" s="13">
        <v>10</v>
      </c>
    </row>
    <row r="1738" spans="11:19" x14ac:dyDescent="0.35">
      <c r="K1738" t="s">
        <v>841</v>
      </c>
      <c r="M1738" t="s">
        <v>12</v>
      </c>
      <c r="P1738" s="7">
        <v>43147</v>
      </c>
      <c r="Q1738" t="s">
        <v>102</v>
      </c>
      <c r="R1738" s="13">
        <v>-10</v>
      </c>
    </row>
    <row r="1739" spans="11:19" x14ac:dyDescent="0.35">
      <c r="K1739" t="s">
        <v>844</v>
      </c>
      <c r="L1739" t="s">
        <v>57</v>
      </c>
      <c r="M1739" t="s">
        <v>12</v>
      </c>
      <c r="P1739" s="7">
        <v>43151</v>
      </c>
      <c r="Q1739" t="s">
        <v>102</v>
      </c>
      <c r="R1739" s="13">
        <v>1.05</v>
      </c>
      <c r="S1739" t="s">
        <v>1257</v>
      </c>
    </row>
    <row r="1740" spans="11:19" x14ac:dyDescent="0.35">
      <c r="K1740" t="s">
        <v>844</v>
      </c>
      <c r="L1740" t="s">
        <v>57</v>
      </c>
      <c r="M1740" t="s">
        <v>12</v>
      </c>
      <c r="P1740" s="7">
        <v>43151</v>
      </c>
      <c r="R1740" s="13">
        <v>-1.05</v>
      </c>
      <c r="S1740" t="s">
        <v>1257</v>
      </c>
    </row>
    <row r="1741" spans="11:19" x14ac:dyDescent="0.35">
      <c r="K1741" t="s">
        <v>845</v>
      </c>
      <c r="L1741" t="s">
        <v>63</v>
      </c>
      <c r="M1741" t="s">
        <v>12</v>
      </c>
      <c r="N1741">
        <v>52815</v>
      </c>
      <c r="O1741">
        <v>1</v>
      </c>
      <c r="P1741" s="7">
        <v>43154</v>
      </c>
      <c r="Q1741" t="s">
        <v>102</v>
      </c>
      <c r="R1741" s="13">
        <v>0.14000000000000001</v>
      </c>
      <c r="S1741" t="s">
        <v>1239</v>
      </c>
    </row>
    <row r="1742" spans="11:19" x14ac:dyDescent="0.35">
      <c r="K1742" t="s">
        <v>845</v>
      </c>
      <c r="L1742" t="s">
        <v>63</v>
      </c>
      <c r="M1742" t="s">
        <v>12</v>
      </c>
      <c r="N1742">
        <v>52815</v>
      </c>
      <c r="O1742">
        <v>1</v>
      </c>
      <c r="P1742" s="7">
        <v>43154</v>
      </c>
      <c r="Q1742" t="s">
        <v>587</v>
      </c>
      <c r="R1742" s="13">
        <v>-0.14000000000000001</v>
      </c>
      <c r="S1742" t="s">
        <v>1239</v>
      </c>
    </row>
    <row r="1743" spans="11:19" x14ac:dyDescent="0.35">
      <c r="K1743" t="s">
        <v>246</v>
      </c>
      <c r="M1743" t="s">
        <v>12</v>
      </c>
      <c r="P1743" s="7">
        <v>43164</v>
      </c>
      <c r="Q1743" t="s">
        <v>102</v>
      </c>
      <c r="R1743" s="13">
        <v>3000</v>
      </c>
    </row>
    <row r="1744" spans="11:19" x14ac:dyDescent="0.35">
      <c r="K1744" t="s">
        <v>246</v>
      </c>
      <c r="M1744" t="s">
        <v>12</v>
      </c>
      <c r="P1744" s="7">
        <v>43164</v>
      </c>
      <c r="Q1744" t="s">
        <v>101</v>
      </c>
      <c r="R1744" s="13">
        <v>-3000</v>
      </c>
    </row>
    <row r="1745" spans="11:19" x14ac:dyDescent="0.35">
      <c r="K1745" t="s">
        <v>845</v>
      </c>
      <c r="L1745" t="s">
        <v>32</v>
      </c>
      <c r="M1745" t="s">
        <v>12</v>
      </c>
      <c r="N1745">
        <v>52815</v>
      </c>
      <c r="O1745">
        <v>2</v>
      </c>
      <c r="P1745" s="7">
        <v>43164</v>
      </c>
      <c r="Q1745" t="s">
        <v>102</v>
      </c>
      <c r="R1745" s="13">
        <v>1.57</v>
      </c>
      <c r="S1745" t="s">
        <v>1238</v>
      </c>
    </row>
    <row r="1746" spans="11:19" x14ac:dyDescent="0.35">
      <c r="K1746" t="s">
        <v>845</v>
      </c>
      <c r="L1746" t="s">
        <v>32</v>
      </c>
      <c r="M1746" t="s">
        <v>12</v>
      </c>
      <c r="N1746">
        <v>52815</v>
      </c>
      <c r="O1746">
        <v>2</v>
      </c>
      <c r="P1746" s="7">
        <v>43164</v>
      </c>
      <c r="Q1746" t="s">
        <v>587</v>
      </c>
      <c r="R1746" s="13">
        <v>-1.57</v>
      </c>
      <c r="S1746" t="s">
        <v>1238</v>
      </c>
    </row>
    <row r="1747" spans="11:19" x14ac:dyDescent="0.35">
      <c r="K1747" t="s">
        <v>845</v>
      </c>
      <c r="L1747" t="s">
        <v>72</v>
      </c>
      <c r="M1747" t="s">
        <v>12</v>
      </c>
      <c r="N1747">
        <v>52815</v>
      </c>
      <c r="O1747">
        <v>1</v>
      </c>
      <c r="P1747" s="7">
        <v>43178</v>
      </c>
      <c r="Q1747" t="s">
        <v>102</v>
      </c>
      <c r="R1747" s="13">
        <v>0.09</v>
      </c>
      <c r="S1747" t="s">
        <v>1237</v>
      </c>
    </row>
    <row r="1748" spans="11:19" x14ac:dyDescent="0.35">
      <c r="K1748" t="s">
        <v>845</v>
      </c>
      <c r="L1748" t="s">
        <v>72</v>
      </c>
      <c r="M1748" t="s">
        <v>12</v>
      </c>
      <c r="N1748">
        <v>52815</v>
      </c>
      <c r="O1748">
        <v>1</v>
      </c>
      <c r="P1748" s="7">
        <v>43178</v>
      </c>
      <c r="Q1748" t="s">
        <v>587</v>
      </c>
      <c r="R1748" s="13">
        <v>-0.09</v>
      </c>
      <c r="S1748" t="s">
        <v>1237</v>
      </c>
    </row>
    <row r="1749" spans="11:19" x14ac:dyDescent="0.35">
      <c r="K1749" t="s">
        <v>845</v>
      </c>
      <c r="L1749" t="s">
        <v>34</v>
      </c>
      <c r="M1749" t="s">
        <v>12</v>
      </c>
      <c r="N1749">
        <v>52815</v>
      </c>
      <c r="O1749">
        <v>3</v>
      </c>
      <c r="P1749" s="7">
        <v>43179</v>
      </c>
      <c r="Q1749" t="s">
        <v>102</v>
      </c>
      <c r="R1749" s="13">
        <v>3.19</v>
      </c>
      <c r="S1749" t="s">
        <v>1236</v>
      </c>
    </row>
    <row r="1750" spans="11:19" x14ac:dyDescent="0.35">
      <c r="K1750" t="s">
        <v>845</v>
      </c>
      <c r="L1750" t="s">
        <v>34</v>
      </c>
      <c r="M1750" t="s">
        <v>12</v>
      </c>
      <c r="N1750">
        <v>52815</v>
      </c>
      <c r="O1750">
        <v>3</v>
      </c>
      <c r="P1750" s="7">
        <v>43179</v>
      </c>
      <c r="Q1750" t="s">
        <v>587</v>
      </c>
      <c r="R1750" s="13">
        <v>-3.19</v>
      </c>
      <c r="S1750" t="s">
        <v>1236</v>
      </c>
    </row>
    <row r="1751" spans="11:19" x14ac:dyDescent="0.35">
      <c r="K1751" t="s">
        <v>317</v>
      </c>
      <c r="M1751" t="s">
        <v>12</v>
      </c>
      <c r="P1751" s="7">
        <v>43181</v>
      </c>
      <c r="Q1751" t="s">
        <v>101</v>
      </c>
      <c r="R1751" s="13">
        <v>10200.42</v>
      </c>
    </row>
    <row r="1752" spans="11:19" x14ac:dyDescent="0.35">
      <c r="K1752" t="s">
        <v>317</v>
      </c>
      <c r="M1752" t="s">
        <v>12</v>
      </c>
      <c r="P1752" s="7">
        <v>43181</v>
      </c>
      <c r="Q1752" t="s">
        <v>102</v>
      </c>
      <c r="R1752" s="13">
        <v>-10200.42</v>
      </c>
    </row>
    <row r="1753" spans="11:19" x14ac:dyDescent="0.35">
      <c r="K1753" t="s">
        <v>845</v>
      </c>
      <c r="L1753" t="s">
        <v>45</v>
      </c>
      <c r="M1753" t="s">
        <v>12</v>
      </c>
      <c r="N1753">
        <v>52815</v>
      </c>
      <c r="O1753">
        <v>3</v>
      </c>
      <c r="P1753" s="7">
        <v>43187</v>
      </c>
      <c r="Q1753" t="s">
        <v>102</v>
      </c>
      <c r="R1753" s="13">
        <v>1.06</v>
      </c>
      <c r="S1753" t="s">
        <v>1235</v>
      </c>
    </row>
    <row r="1754" spans="11:19" x14ac:dyDescent="0.35">
      <c r="K1754" t="s">
        <v>845</v>
      </c>
      <c r="L1754" t="s">
        <v>45</v>
      </c>
      <c r="M1754" t="s">
        <v>12</v>
      </c>
      <c r="N1754">
        <v>52815</v>
      </c>
      <c r="O1754">
        <v>3</v>
      </c>
      <c r="P1754" s="7">
        <v>43187</v>
      </c>
      <c r="Q1754" t="s">
        <v>587</v>
      </c>
      <c r="R1754" s="13">
        <v>-1.06</v>
      </c>
      <c r="S1754" t="s">
        <v>1235</v>
      </c>
    </row>
    <row r="1755" spans="11:19" x14ac:dyDescent="0.35">
      <c r="K1755" t="s">
        <v>845</v>
      </c>
      <c r="L1755" t="s">
        <v>65</v>
      </c>
      <c r="M1755" t="s">
        <v>12</v>
      </c>
      <c r="N1755">
        <v>52815</v>
      </c>
      <c r="O1755">
        <v>1</v>
      </c>
      <c r="P1755" s="7">
        <v>43188</v>
      </c>
      <c r="Q1755" t="s">
        <v>102</v>
      </c>
      <c r="R1755" s="13">
        <v>1.71</v>
      </c>
      <c r="S1755" t="s">
        <v>1234</v>
      </c>
    </row>
    <row r="1756" spans="11:19" x14ac:dyDescent="0.35">
      <c r="K1756" t="s">
        <v>845</v>
      </c>
      <c r="L1756" t="s">
        <v>65</v>
      </c>
      <c r="M1756" t="s">
        <v>12</v>
      </c>
      <c r="N1756">
        <v>52815</v>
      </c>
      <c r="O1756">
        <v>1</v>
      </c>
      <c r="P1756" s="7">
        <v>43188</v>
      </c>
      <c r="Q1756" t="s">
        <v>587</v>
      </c>
      <c r="R1756" s="13">
        <v>-1.71</v>
      </c>
      <c r="S1756" t="s">
        <v>1234</v>
      </c>
    </row>
    <row r="1757" spans="11:19" x14ac:dyDescent="0.35">
      <c r="K1757" t="s">
        <v>845</v>
      </c>
      <c r="L1757" t="s">
        <v>66</v>
      </c>
      <c r="M1757" t="s">
        <v>12</v>
      </c>
      <c r="N1757">
        <v>52815</v>
      </c>
      <c r="O1757">
        <v>1</v>
      </c>
      <c r="P1757" s="7">
        <v>43192</v>
      </c>
      <c r="Q1757" t="s">
        <v>102</v>
      </c>
      <c r="R1757" s="13">
        <v>2.52</v>
      </c>
      <c r="S1757" t="s">
        <v>1233</v>
      </c>
    </row>
    <row r="1758" spans="11:19" x14ac:dyDescent="0.35">
      <c r="K1758" t="s">
        <v>845</v>
      </c>
      <c r="L1758" t="s">
        <v>66</v>
      </c>
      <c r="M1758" t="s">
        <v>12</v>
      </c>
      <c r="N1758">
        <v>52815</v>
      </c>
      <c r="O1758">
        <v>1</v>
      </c>
      <c r="P1758" s="7">
        <v>43192</v>
      </c>
      <c r="Q1758" t="s">
        <v>587</v>
      </c>
      <c r="R1758" s="13">
        <v>-2.52</v>
      </c>
      <c r="S1758" t="s">
        <v>1233</v>
      </c>
    </row>
    <row r="1759" spans="11:19" x14ac:dyDescent="0.35">
      <c r="K1759" t="s">
        <v>845</v>
      </c>
      <c r="L1759" t="s">
        <v>51</v>
      </c>
      <c r="M1759" t="s">
        <v>12</v>
      </c>
      <c r="N1759">
        <v>52815</v>
      </c>
      <c r="O1759">
        <v>2</v>
      </c>
      <c r="P1759" s="7">
        <v>43193</v>
      </c>
      <c r="Q1759" t="s">
        <v>102</v>
      </c>
      <c r="R1759" s="13">
        <v>1</v>
      </c>
      <c r="S1759" t="s">
        <v>1232</v>
      </c>
    </row>
    <row r="1760" spans="11:19" x14ac:dyDescent="0.35">
      <c r="K1760" t="s">
        <v>845</v>
      </c>
      <c r="L1760" t="s">
        <v>51</v>
      </c>
      <c r="M1760" t="s">
        <v>12</v>
      </c>
      <c r="N1760">
        <v>52815</v>
      </c>
      <c r="O1760">
        <v>2</v>
      </c>
      <c r="P1760" s="7">
        <v>43193</v>
      </c>
      <c r="Q1760" t="s">
        <v>587</v>
      </c>
      <c r="R1760" s="13">
        <v>-1</v>
      </c>
      <c r="S1760" t="s">
        <v>1232</v>
      </c>
    </row>
    <row r="1761" spans="1:19" x14ac:dyDescent="0.35">
      <c r="K1761" t="s">
        <v>317</v>
      </c>
      <c r="M1761" t="s">
        <v>12</v>
      </c>
      <c r="P1761" s="7">
        <v>43203</v>
      </c>
      <c r="Q1761" t="s">
        <v>101</v>
      </c>
      <c r="R1761" s="13">
        <v>6.29</v>
      </c>
    </row>
    <row r="1762" spans="1:19" x14ac:dyDescent="0.35">
      <c r="K1762" t="s">
        <v>317</v>
      </c>
      <c r="M1762" t="s">
        <v>12</v>
      </c>
      <c r="P1762" s="7">
        <v>43203</v>
      </c>
      <c r="Q1762" t="s">
        <v>102</v>
      </c>
      <c r="R1762" s="13">
        <v>-6.29</v>
      </c>
    </row>
    <row r="1763" spans="1:19" x14ac:dyDescent="0.35">
      <c r="K1763" t="s">
        <v>845</v>
      </c>
      <c r="L1763" t="s">
        <v>64</v>
      </c>
      <c r="M1763" t="s">
        <v>12</v>
      </c>
      <c r="N1763">
        <v>52815</v>
      </c>
      <c r="O1763">
        <v>1</v>
      </c>
      <c r="P1763" s="7">
        <v>43203</v>
      </c>
      <c r="Q1763" t="s">
        <v>102</v>
      </c>
      <c r="R1763" s="13">
        <v>0.12</v>
      </c>
      <c r="S1763" t="s">
        <v>1231</v>
      </c>
    </row>
    <row r="1764" spans="1:19" x14ac:dyDescent="0.35">
      <c r="K1764" t="s">
        <v>845</v>
      </c>
      <c r="L1764" t="s">
        <v>64</v>
      </c>
      <c r="M1764" t="s">
        <v>12</v>
      </c>
      <c r="N1764">
        <v>52815</v>
      </c>
      <c r="O1764">
        <v>1</v>
      </c>
      <c r="P1764" s="7">
        <v>43203</v>
      </c>
      <c r="Q1764" t="s">
        <v>587</v>
      </c>
      <c r="R1764" s="13">
        <v>-0.12</v>
      </c>
      <c r="S1764" t="s">
        <v>1231</v>
      </c>
    </row>
    <row r="1765" spans="1:19" x14ac:dyDescent="0.35">
      <c r="K1765" t="s">
        <v>317</v>
      </c>
      <c r="M1765" t="s">
        <v>12</v>
      </c>
      <c r="P1765" s="7">
        <v>43245</v>
      </c>
      <c r="Q1765" t="s">
        <v>101</v>
      </c>
      <c r="R1765" s="13">
        <v>0.12</v>
      </c>
    </row>
    <row r="1766" spans="1:19" x14ac:dyDescent="0.35">
      <c r="K1766" t="s">
        <v>317</v>
      </c>
      <c r="M1766" t="s">
        <v>12</v>
      </c>
      <c r="P1766" s="7">
        <v>43245</v>
      </c>
      <c r="Q1766" t="s">
        <v>102</v>
      </c>
      <c r="R1766" s="13">
        <v>-0.12</v>
      </c>
    </row>
    <row r="1767" spans="1:19" x14ac:dyDescent="0.35">
      <c r="K1767" t="s">
        <v>862</v>
      </c>
      <c r="M1767" t="s">
        <v>12</v>
      </c>
      <c r="O1767" s="4"/>
      <c r="P1767" s="7">
        <v>43070</v>
      </c>
      <c r="Q1767" t="s">
        <v>101</v>
      </c>
      <c r="R1767" s="77">
        <v>3657.8399999999997</v>
      </c>
    </row>
    <row r="1768" spans="1:19" x14ac:dyDescent="0.35">
      <c r="B1768" s="1" t="s">
        <v>100</v>
      </c>
      <c r="C1768" s="1" t="s">
        <v>1354</v>
      </c>
      <c r="D1768" s="1" t="s">
        <v>1355</v>
      </c>
      <c r="E1768" s="1" t="s">
        <v>1356</v>
      </c>
      <c r="F1768" s="1" t="s">
        <v>589</v>
      </c>
      <c r="G1768" s="76" t="s">
        <v>2</v>
      </c>
      <c r="H1768" s="76" t="s">
        <v>997</v>
      </c>
      <c r="I1768" s="1" t="s">
        <v>2</v>
      </c>
      <c r="J1768" s="1" t="s">
        <v>1357</v>
      </c>
      <c r="K1768" t="s">
        <v>862</v>
      </c>
      <c r="M1768" t="s">
        <v>12</v>
      </c>
      <c r="O1768" s="4"/>
      <c r="P1768" s="7">
        <v>43070</v>
      </c>
      <c r="Q1768" t="s">
        <v>102</v>
      </c>
      <c r="R1768" s="77">
        <v>-3657.8399999999997</v>
      </c>
    </row>
    <row r="1769" spans="1:19" x14ac:dyDescent="0.35">
      <c r="A1769" t="s">
        <v>72</v>
      </c>
      <c r="B1769" s="77">
        <v>668.64</v>
      </c>
      <c r="C1769">
        <v>0</v>
      </c>
      <c r="D1769">
        <v>0</v>
      </c>
      <c r="E1769" s="13">
        <f>ROUND(I1769*H1799,2)</f>
        <v>-322</v>
      </c>
      <c r="F1769">
        <v>0</v>
      </c>
      <c r="G1769" s="13"/>
      <c r="I1769">
        <v>7</v>
      </c>
      <c r="K1769" t="s">
        <v>849</v>
      </c>
      <c r="L1769" t="s">
        <v>72</v>
      </c>
      <c r="M1769" t="s">
        <v>12</v>
      </c>
      <c r="N1769">
        <v>52815</v>
      </c>
      <c r="P1769" s="7">
        <v>43070</v>
      </c>
      <c r="Q1769" t="s">
        <v>102</v>
      </c>
      <c r="R1769" s="13">
        <v>668.64</v>
      </c>
    </row>
    <row r="1770" spans="1:19" x14ac:dyDescent="0.35">
      <c r="A1770" t="s">
        <v>69</v>
      </c>
      <c r="B1770" s="77">
        <v>740</v>
      </c>
      <c r="C1770">
        <v>0</v>
      </c>
      <c r="D1770">
        <v>0</v>
      </c>
      <c r="E1770" s="77">
        <f>ROUND(I1770*H1794,2)</f>
        <v>-325.44</v>
      </c>
      <c r="F1770">
        <v>0</v>
      </c>
      <c r="G1770" s="13"/>
      <c r="I1770">
        <v>8</v>
      </c>
      <c r="K1770" t="s">
        <v>849</v>
      </c>
      <c r="L1770" t="s">
        <v>72</v>
      </c>
      <c r="M1770" t="s">
        <v>12</v>
      </c>
      <c r="N1770">
        <v>52815</v>
      </c>
      <c r="P1770" s="7">
        <v>43070</v>
      </c>
      <c r="Q1770" t="s">
        <v>630</v>
      </c>
      <c r="R1770" s="13">
        <v>0</v>
      </c>
    </row>
    <row r="1771" spans="1:19" x14ac:dyDescent="0.35">
      <c r="A1771" t="s">
        <v>57</v>
      </c>
      <c r="B1771" s="77">
        <v>519.79999999999995</v>
      </c>
      <c r="C1771">
        <v>0</v>
      </c>
      <c r="D1771">
        <v>0</v>
      </c>
      <c r="E1771" s="77">
        <f>ROUND(I1771*H1792,2)</f>
        <v>-325.22000000000003</v>
      </c>
      <c r="F1771">
        <v>0</v>
      </c>
      <c r="G1771" s="13"/>
      <c r="I1771">
        <v>23</v>
      </c>
      <c r="K1771" t="s">
        <v>849</v>
      </c>
      <c r="L1771" t="s">
        <v>72</v>
      </c>
      <c r="M1771" t="s">
        <v>12</v>
      </c>
      <c r="N1771">
        <v>52815</v>
      </c>
      <c r="P1771" s="7">
        <v>43070</v>
      </c>
      <c r="Q1771" t="s">
        <v>631</v>
      </c>
      <c r="R1771" s="13">
        <v>0</v>
      </c>
    </row>
    <row r="1772" spans="1:19" x14ac:dyDescent="0.35">
      <c r="A1772" t="s">
        <v>54</v>
      </c>
      <c r="B1772" s="77">
        <v>383.6</v>
      </c>
      <c r="C1772">
        <v>0</v>
      </c>
      <c r="D1772">
        <v>0</v>
      </c>
      <c r="E1772" s="77">
        <f>ROUND(I1772*H1782,2)</f>
        <v>-323.52</v>
      </c>
      <c r="F1772">
        <v>0</v>
      </c>
      <c r="G1772" s="13"/>
      <c r="I1772">
        <v>8</v>
      </c>
      <c r="K1772" t="s">
        <v>849</v>
      </c>
      <c r="L1772" t="s">
        <v>72</v>
      </c>
      <c r="M1772" t="s">
        <v>12</v>
      </c>
      <c r="N1772">
        <v>52815</v>
      </c>
      <c r="P1772" s="7">
        <v>43070</v>
      </c>
      <c r="Q1772" t="s">
        <v>716</v>
      </c>
      <c r="R1772" s="13">
        <v>-322</v>
      </c>
    </row>
    <row r="1773" spans="1:19" x14ac:dyDescent="0.35">
      <c r="A1773" t="s">
        <v>63</v>
      </c>
      <c r="B1773" s="77">
        <v>426.15</v>
      </c>
      <c r="C1773">
        <v>0</v>
      </c>
      <c r="D1773">
        <v>0</v>
      </c>
      <c r="E1773" s="77">
        <f>ROUND(I1773*H1779,2)</f>
        <v>-319.95</v>
      </c>
      <c r="F1773">
        <v>0</v>
      </c>
      <c r="G1773" s="13"/>
      <c r="I1773">
        <v>15</v>
      </c>
      <c r="K1773" t="s">
        <v>849</v>
      </c>
      <c r="L1773" t="s">
        <v>72</v>
      </c>
      <c r="M1773" t="s">
        <v>12</v>
      </c>
      <c r="N1773">
        <v>52815</v>
      </c>
      <c r="P1773" s="7">
        <v>43070</v>
      </c>
      <c r="Q1773" t="s">
        <v>832</v>
      </c>
      <c r="R1773" s="13">
        <v>0</v>
      </c>
    </row>
    <row r="1774" spans="1:19" x14ac:dyDescent="0.35">
      <c r="A1774" t="s">
        <v>64</v>
      </c>
      <c r="B1774" s="77">
        <v>500.7</v>
      </c>
      <c r="C1774">
        <v>0</v>
      </c>
      <c r="D1774">
        <v>0</v>
      </c>
      <c r="E1774" s="77">
        <f>ROUND(I1774*H1777,2)</f>
        <v>-323.04000000000002</v>
      </c>
      <c r="F1774">
        <v>0</v>
      </c>
      <c r="G1774" s="13"/>
      <c r="I1774">
        <v>6</v>
      </c>
      <c r="K1774" t="s">
        <v>849</v>
      </c>
      <c r="L1774" t="s">
        <v>72</v>
      </c>
      <c r="M1774" t="s">
        <v>12</v>
      </c>
      <c r="N1774">
        <v>52815</v>
      </c>
      <c r="P1774" s="7">
        <v>43070</v>
      </c>
      <c r="Q1774" t="s">
        <v>143</v>
      </c>
      <c r="R1774" s="13">
        <v>-346.64</v>
      </c>
    </row>
    <row r="1775" spans="1:19" x14ac:dyDescent="0.35">
      <c r="A1775" t="s">
        <v>67</v>
      </c>
      <c r="B1775" s="77">
        <v>418.95</v>
      </c>
      <c r="C1775">
        <v>0</v>
      </c>
      <c r="D1775">
        <v>0</v>
      </c>
      <c r="E1775" s="77">
        <f>ROUND(I1775*H1793,2)</f>
        <v>-324.73</v>
      </c>
      <c r="F1775">
        <v>0</v>
      </c>
      <c r="G1775" s="13"/>
      <c r="I1775">
        <v>7</v>
      </c>
      <c r="K1775" t="s">
        <v>849</v>
      </c>
      <c r="L1775" t="s">
        <v>69</v>
      </c>
      <c r="M1775" t="s">
        <v>12</v>
      </c>
      <c r="N1775">
        <v>52815</v>
      </c>
      <c r="P1775" s="7">
        <v>43070</v>
      </c>
      <c r="Q1775" t="s">
        <v>102</v>
      </c>
      <c r="R1775" s="13">
        <v>740</v>
      </c>
    </row>
    <row r="1776" spans="1:19" x14ac:dyDescent="0.35">
      <c r="A1776" t="s">
        <v>25</v>
      </c>
      <c r="B1776" s="13">
        <v>382.72</v>
      </c>
      <c r="C1776" s="13">
        <v>0.74</v>
      </c>
      <c r="D1776" s="13">
        <v>0.01</v>
      </c>
      <c r="E1776" s="13">
        <f>IF(I1776="",J1776,ROUND(I1776*H1776,2))</f>
        <v>-337.87</v>
      </c>
      <c r="F1776" s="13">
        <v>-0.34</v>
      </c>
      <c r="G1776">
        <v>9.48</v>
      </c>
      <c r="H1776" s="81">
        <v>-35.640295358649787</v>
      </c>
      <c r="J1776" s="13">
        <v>-337.87</v>
      </c>
      <c r="K1776" t="s">
        <v>849</v>
      </c>
      <c r="L1776" t="s">
        <v>69</v>
      </c>
      <c r="M1776" t="s">
        <v>12</v>
      </c>
      <c r="N1776">
        <v>52815</v>
      </c>
      <c r="P1776" s="7">
        <v>43070</v>
      </c>
      <c r="Q1776" t="s">
        <v>630</v>
      </c>
      <c r="R1776" s="13">
        <v>0</v>
      </c>
    </row>
    <row r="1777" spans="1:18" x14ac:dyDescent="0.35">
      <c r="A1777" t="s">
        <v>64</v>
      </c>
      <c r="B1777" s="13">
        <v>25.69</v>
      </c>
      <c r="C1777" s="13">
        <v>0.04</v>
      </c>
      <c r="D1777" s="13">
        <v>0.01</v>
      </c>
      <c r="E1777" s="13">
        <f t="shared" ref="E1777:E1801" si="0">IF(I1777="",J1777,ROUND(I1777*H1777,2))</f>
        <v>-15.61</v>
      </c>
      <c r="F1777" s="13">
        <v>-0.34</v>
      </c>
      <c r="G1777">
        <v>6.29</v>
      </c>
      <c r="H1777" s="81">
        <v>-53.84</v>
      </c>
      <c r="I1777" s="77">
        <v>0.28999999999999998</v>
      </c>
      <c r="J1777" s="13">
        <v>-338.65</v>
      </c>
      <c r="K1777" t="s">
        <v>849</v>
      </c>
      <c r="L1777" t="s">
        <v>69</v>
      </c>
      <c r="M1777" t="s">
        <v>12</v>
      </c>
      <c r="N1777">
        <v>52815</v>
      </c>
      <c r="P1777" s="7">
        <v>43070</v>
      </c>
      <c r="Q1777" t="s">
        <v>631</v>
      </c>
      <c r="R1777" s="13">
        <v>0</v>
      </c>
    </row>
    <row r="1778" spans="1:18" x14ac:dyDescent="0.35">
      <c r="A1778" t="s">
        <v>30</v>
      </c>
      <c r="B1778" s="13">
        <v>520.27</v>
      </c>
      <c r="C1778" s="13">
        <v>1.01</v>
      </c>
      <c r="D1778" s="13">
        <v>0.02</v>
      </c>
      <c r="E1778" s="13">
        <f t="shared" si="0"/>
        <v>-337.07</v>
      </c>
      <c r="F1778" s="13">
        <v>-0.34</v>
      </c>
      <c r="G1778">
        <v>11.5</v>
      </c>
      <c r="H1778" s="81">
        <v>-29.310434782608695</v>
      </c>
      <c r="J1778" s="13">
        <v>-337.07</v>
      </c>
      <c r="K1778" t="s">
        <v>849</v>
      </c>
      <c r="L1778" t="s">
        <v>69</v>
      </c>
      <c r="M1778" t="s">
        <v>12</v>
      </c>
      <c r="N1778">
        <v>52815</v>
      </c>
      <c r="P1778" s="7">
        <v>43070</v>
      </c>
      <c r="Q1778" t="s">
        <v>709</v>
      </c>
      <c r="R1778" s="13">
        <v>-325.44</v>
      </c>
    </row>
    <row r="1779" spans="1:18" x14ac:dyDescent="0.35">
      <c r="A1779" t="s">
        <v>63</v>
      </c>
      <c r="B1779" s="13">
        <v>12.64</v>
      </c>
      <c r="C1779" s="13">
        <v>0.03</v>
      </c>
      <c r="D1779" s="13">
        <v>0.01</v>
      </c>
      <c r="E1779" s="13">
        <f t="shared" si="0"/>
        <v>-16.850000000000001</v>
      </c>
      <c r="F1779" s="13">
        <v>-0.35</v>
      </c>
      <c r="G1779">
        <v>15.79</v>
      </c>
      <c r="H1779" s="81">
        <v>-21.329955668144397</v>
      </c>
      <c r="I1779" s="77">
        <v>0.79</v>
      </c>
      <c r="J1779" s="13">
        <v>-336.8</v>
      </c>
      <c r="K1779" t="s">
        <v>849</v>
      </c>
      <c r="L1779" t="s">
        <v>69</v>
      </c>
      <c r="M1779" t="s">
        <v>12</v>
      </c>
      <c r="N1779">
        <v>52815</v>
      </c>
      <c r="P1779" s="7">
        <v>43070</v>
      </c>
      <c r="Q1779" t="s">
        <v>825</v>
      </c>
      <c r="R1779" s="13">
        <v>0</v>
      </c>
    </row>
    <row r="1780" spans="1:18" x14ac:dyDescent="0.35">
      <c r="A1780" t="s">
        <v>32</v>
      </c>
      <c r="B1780" s="13">
        <v>383.55</v>
      </c>
      <c r="C1780" s="13">
        <v>0.74</v>
      </c>
      <c r="D1780" s="13">
        <v>0.01</v>
      </c>
      <c r="E1780" s="13">
        <f t="shared" si="0"/>
        <v>-337.96</v>
      </c>
      <c r="F1780" s="13">
        <v>-0.35</v>
      </c>
      <c r="G1780">
        <v>5.23</v>
      </c>
      <c r="H1780" s="81">
        <v>-64.619502868068821</v>
      </c>
      <c r="J1780" s="13">
        <v>-337.96</v>
      </c>
      <c r="K1780" t="s">
        <v>849</v>
      </c>
      <c r="L1780" t="s">
        <v>69</v>
      </c>
      <c r="M1780" t="s">
        <v>12</v>
      </c>
      <c r="N1780">
        <v>52815</v>
      </c>
      <c r="P1780" s="7">
        <v>43070</v>
      </c>
      <c r="Q1780" t="s">
        <v>143</v>
      </c>
      <c r="R1780" s="13">
        <v>-414.56</v>
      </c>
    </row>
    <row r="1781" spans="1:18" x14ac:dyDescent="0.35">
      <c r="A1781" t="s">
        <v>31</v>
      </c>
      <c r="B1781" s="13">
        <v>114.93</v>
      </c>
      <c r="C1781" s="13">
        <v>0.23</v>
      </c>
      <c r="D1781" s="13">
        <v>0.01</v>
      </c>
      <c r="E1781" s="13">
        <f t="shared" si="0"/>
        <v>-339.14</v>
      </c>
      <c r="F1781" s="13">
        <v>-0.35</v>
      </c>
      <c r="G1781">
        <v>16.36</v>
      </c>
      <c r="H1781" s="81">
        <v>-20.729828850855746</v>
      </c>
      <c r="J1781" s="13">
        <v>-339.14</v>
      </c>
      <c r="K1781" t="s">
        <v>849</v>
      </c>
      <c r="L1781" t="s">
        <v>57</v>
      </c>
      <c r="M1781" t="s">
        <v>12</v>
      </c>
      <c r="N1781">
        <v>52815</v>
      </c>
      <c r="P1781" s="7">
        <v>43070</v>
      </c>
      <c r="Q1781" t="s">
        <v>102</v>
      </c>
      <c r="R1781" s="13">
        <v>519.79999999999995</v>
      </c>
    </row>
    <row r="1782" spans="1:18" x14ac:dyDescent="0.35">
      <c r="A1782" t="s">
        <v>54</v>
      </c>
      <c r="B1782" s="13">
        <v>33.81</v>
      </c>
      <c r="C1782" s="13">
        <v>7.0000000000000007E-2</v>
      </c>
      <c r="D1782" s="13">
        <v>0.01</v>
      </c>
      <c r="E1782" s="13">
        <f t="shared" si="0"/>
        <v>-16.18</v>
      </c>
      <c r="F1782" s="13">
        <v>-0.35</v>
      </c>
      <c r="G1782">
        <v>8.4</v>
      </c>
      <c r="H1782" s="81">
        <v>-40.44047619047619</v>
      </c>
      <c r="I1782" s="77">
        <v>0.4</v>
      </c>
      <c r="J1782" s="13">
        <v>-339.7</v>
      </c>
      <c r="K1782" t="s">
        <v>849</v>
      </c>
      <c r="L1782" t="s">
        <v>57</v>
      </c>
      <c r="M1782" t="s">
        <v>12</v>
      </c>
      <c r="N1782">
        <v>52815</v>
      </c>
      <c r="P1782" s="7">
        <v>43070</v>
      </c>
      <c r="Q1782" t="s">
        <v>630</v>
      </c>
      <c r="R1782" s="13">
        <v>0</v>
      </c>
    </row>
    <row r="1783" spans="1:18" x14ac:dyDescent="0.35">
      <c r="A1783" t="s">
        <v>55</v>
      </c>
      <c r="B1783" s="13">
        <v>72.94</v>
      </c>
      <c r="C1783" s="13">
        <v>0.14000000000000001</v>
      </c>
      <c r="D1783" s="13">
        <v>0.01</v>
      </c>
      <c r="E1783" s="13">
        <f t="shared" si="0"/>
        <v>-339.81</v>
      </c>
      <c r="F1783" s="13">
        <v>-0.34</v>
      </c>
      <c r="G1783">
        <v>256.45999999999998</v>
      </c>
      <c r="H1783" s="81">
        <v>-1.33</v>
      </c>
      <c r="J1783" s="13">
        <v>-339.81</v>
      </c>
      <c r="K1783" t="s">
        <v>849</v>
      </c>
      <c r="L1783" t="s">
        <v>57</v>
      </c>
      <c r="M1783" t="s">
        <v>12</v>
      </c>
      <c r="N1783">
        <v>52815</v>
      </c>
      <c r="P1783" s="7">
        <v>43070</v>
      </c>
      <c r="Q1783" t="s">
        <v>631</v>
      </c>
      <c r="R1783" s="13">
        <v>0</v>
      </c>
    </row>
    <row r="1784" spans="1:18" x14ac:dyDescent="0.35">
      <c r="A1784" t="s">
        <v>34</v>
      </c>
      <c r="B1784" s="13">
        <v>128.44999999999999</v>
      </c>
      <c r="C1784" s="13">
        <v>0.24</v>
      </c>
      <c r="D1784" s="13">
        <v>0.01</v>
      </c>
      <c r="E1784" s="13">
        <f t="shared" si="0"/>
        <v>-337.61</v>
      </c>
      <c r="F1784" s="13">
        <v>-0.34</v>
      </c>
      <c r="G1784">
        <v>8.39</v>
      </c>
      <c r="H1784" s="81">
        <v>-40.239570917759238</v>
      </c>
      <c r="J1784" s="13">
        <v>-337.61</v>
      </c>
      <c r="K1784" t="s">
        <v>849</v>
      </c>
      <c r="L1784" t="s">
        <v>57</v>
      </c>
      <c r="M1784" t="s">
        <v>12</v>
      </c>
      <c r="N1784">
        <v>52815</v>
      </c>
      <c r="P1784" s="7">
        <v>43070</v>
      </c>
      <c r="Q1784" t="s">
        <v>707</v>
      </c>
      <c r="R1784" s="13">
        <v>-325.22000000000003</v>
      </c>
    </row>
    <row r="1785" spans="1:18" x14ac:dyDescent="0.35">
      <c r="A1785" t="s">
        <v>65</v>
      </c>
      <c r="B1785" s="13">
        <v>239.29</v>
      </c>
      <c r="C1785" s="13">
        <v>0.46</v>
      </c>
      <c r="D1785" s="13">
        <v>0.01</v>
      </c>
      <c r="E1785" s="13">
        <f t="shared" si="0"/>
        <v>-339.45</v>
      </c>
      <c r="F1785" s="13">
        <v>-0.34</v>
      </c>
      <c r="G1785">
        <v>3</v>
      </c>
      <c r="H1785" s="81">
        <v>-113.14999999999999</v>
      </c>
      <c r="J1785" s="13">
        <v>-339.45</v>
      </c>
      <c r="K1785" t="s">
        <v>849</v>
      </c>
      <c r="L1785" t="s">
        <v>57</v>
      </c>
      <c r="M1785" t="s">
        <v>12</v>
      </c>
      <c r="N1785">
        <v>52815</v>
      </c>
      <c r="P1785" s="7">
        <v>43070</v>
      </c>
      <c r="Q1785" t="s">
        <v>823</v>
      </c>
      <c r="R1785" s="13">
        <v>0</v>
      </c>
    </row>
    <row r="1786" spans="1:18" x14ac:dyDescent="0.35">
      <c r="A1786" t="s">
        <v>66</v>
      </c>
      <c r="B1786" s="13">
        <v>279.49</v>
      </c>
      <c r="C1786" s="13">
        <v>0.54</v>
      </c>
      <c r="D1786" s="13">
        <v>0.01</v>
      </c>
      <c r="E1786" s="13">
        <f t="shared" si="0"/>
        <v>-337.26</v>
      </c>
      <c r="F1786" s="13">
        <v>-0.34</v>
      </c>
      <c r="G1786">
        <v>10.5</v>
      </c>
      <c r="H1786" s="81">
        <v>-32.119999999999997</v>
      </c>
      <c r="J1786" s="13">
        <v>-337.26</v>
      </c>
      <c r="K1786" t="s">
        <v>849</v>
      </c>
      <c r="L1786" t="s">
        <v>57</v>
      </c>
      <c r="M1786" t="s">
        <v>12</v>
      </c>
      <c r="N1786">
        <v>52815</v>
      </c>
      <c r="P1786" s="7">
        <v>43070</v>
      </c>
      <c r="Q1786" t="s">
        <v>143</v>
      </c>
      <c r="R1786" s="13">
        <v>-194.57999999999993</v>
      </c>
    </row>
    <row r="1787" spans="1:18" x14ac:dyDescent="0.35">
      <c r="A1787" t="s">
        <v>35</v>
      </c>
      <c r="B1787" s="13">
        <v>433.11</v>
      </c>
      <c r="C1787" s="13">
        <v>0.83</v>
      </c>
      <c r="D1787" s="13">
        <v>0.02</v>
      </c>
      <c r="E1787" s="13">
        <f t="shared" si="0"/>
        <v>-337.33</v>
      </c>
      <c r="F1787" s="13">
        <v>-0.35</v>
      </c>
      <c r="G1787">
        <v>5.79</v>
      </c>
      <c r="H1787" s="81">
        <v>-58.26</v>
      </c>
      <c r="J1787" s="13">
        <v>-337.33</v>
      </c>
      <c r="K1787" t="s">
        <v>849</v>
      </c>
      <c r="L1787" t="s">
        <v>54</v>
      </c>
      <c r="M1787" t="s">
        <v>12</v>
      </c>
      <c r="N1787">
        <v>52815</v>
      </c>
      <c r="P1787" s="7">
        <v>43070</v>
      </c>
      <c r="Q1787" t="s">
        <v>102</v>
      </c>
      <c r="R1787" s="13">
        <v>383.6</v>
      </c>
    </row>
    <row r="1788" spans="1:18" x14ac:dyDescent="0.35">
      <c r="A1788" t="s">
        <v>68</v>
      </c>
      <c r="B1788" s="13">
        <v>100.58</v>
      </c>
      <c r="C1788" s="13">
        <v>0.2</v>
      </c>
      <c r="D1788" s="13">
        <v>0.01</v>
      </c>
      <c r="E1788" s="13">
        <f t="shared" si="0"/>
        <v>-338.42</v>
      </c>
      <c r="F1788" s="13">
        <v>-0.34</v>
      </c>
      <c r="G1788">
        <v>6.09</v>
      </c>
      <c r="H1788" s="81">
        <v>-55.569786535303784</v>
      </c>
      <c r="J1788" s="13">
        <v>-338.42</v>
      </c>
      <c r="K1788" t="s">
        <v>849</v>
      </c>
      <c r="L1788" t="s">
        <v>54</v>
      </c>
      <c r="M1788" t="s">
        <v>12</v>
      </c>
      <c r="N1788">
        <v>52815</v>
      </c>
      <c r="P1788" s="7">
        <v>43070</v>
      </c>
      <c r="Q1788" t="s">
        <v>630</v>
      </c>
      <c r="R1788" s="13">
        <v>0</v>
      </c>
    </row>
    <row r="1789" spans="1:18" x14ac:dyDescent="0.35">
      <c r="A1789" t="s">
        <v>38</v>
      </c>
      <c r="B1789" s="13">
        <v>630.57000000000005</v>
      </c>
      <c r="C1789" s="13">
        <v>1.21</v>
      </c>
      <c r="D1789" s="13">
        <v>0.02</v>
      </c>
      <c r="E1789" s="13">
        <f t="shared" si="0"/>
        <v>-332.08</v>
      </c>
      <c r="F1789" s="13">
        <v>-0.34</v>
      </c>
      <c r="G1789">
        <v>503.92</v>
      </c>
      <c r="H1789" s="81">
        <v>-0.66</v>
      </c>
      <c r="J1789" s="13">
        <v>-332.08</v>
      </c>
      <c r="K1789" t="s">
        <v>849</v>
      </c>
      <c r="L1789" t="s">
        <v>54</v>
      </c>
      <c r="M1789" t="s">
        <v>12</v>
      </c>
      <c r="N1789">
        <v>52815</v>
      </c>
      <c r="P1789" s="7">
        <v>43070</v>
      </c>
      <c r="Q1789" t="s">
        <v>631</v>
      </c>
      <c r="R1789" s="13">
        <v>0</v>
      </c>
    </row>
    <row r="1790" spans="1:18" x14ac:dyDescent="0.35">
      <c r="A1790" t="s">
        <v>39</v>
      </c>
      <c r="B1790" s="13">
        <v>240.94</v>
      </c>
      <c r="C1790" s="13">
        <v>0.46</v>
      </c>
      <c r="D1790" s="13">
        <v>0.01</v>
      </c>
      <c r="E1790" s="13">
        <f t="shared" si="0"/>
        <v>-338.31</v>
      </c>
      <c r="F1790" s="13">
        <v>-0.35</v>
      </c>
      <c r="G1790">
        <v>33.07</v>
      </c>
      <c r="H1790" s="81">
        <v>-10.230117931660114</v>
      </c>
      <c r="J1790" s="13">
        <v>-338.31</v>
      </c>
      <c r="K1790" t="s">
        <v>849</v>
      </c>
      <c r="L1790" t="s">
        <v>54</v>
      </c>
      <c r="M1790" t="s">
        <v>12</v>
      </c>
      <c r="N1790">
        <v>52815</v>
      </c>
      <c r="P1790" s="7">
        <v>43070</v>
      </c>
      <c r="Q1790" t="s">
        <v>696</v>
      </c>
      <c r="R1790" s="13">
        <v>-323.52</v>
      </c>
    </row>
    <row r="1791" spans="1:18" x14ac:dyDescent="0.35">
      <c r="A1791" t="s">
        <v>58</v>
      </c>
      <c r="B1791" s="13">
        <v>240.71</v>
      </c>
      <c r="C1791" s="13">
        <v>0.48</v>
      </c>
      <c r="D1791" s="13">
        <v>0.01</v>
      </c>
      <c r="E1791" s="13">
        <f t="shared" si="0"/>
        <v>-337.68</v>
      </c>
      <c r="F1791" s="13">
        <v>-0.34</v>
      </c>
      <c r="G1791">
        <v>16.079999999999998</v>
      </c>
      <c r="H1791" s="81">
        <v>-21.000000000000004</v>
      </c>
      <c r="J1791" s="13">
        <v>-337.68</v>
      </c>
      <c r="K1791" t="s">
        <v>849</v>
      </c>
      <c r="L1791" t="s">
        <v>54</v>
      </c>
      <c r="M1791" t="s">
        <v>12</v>
      </c>
      <c r="N1791">
        <v>52815</v>
      </c>
      <c r="P1791" s="7">
        <v>43070</v>
      </c>
      <c r="Q1791" t="s">
        <v>812</v>
      </c>
      <c r="R1791" s="13">
        <v>0</v>
      </c>
    </row>
    <row r="1792" spans="1:18" x14ac:dyDescent="0.35">
      <c r="A1792" t="s">
        <v>57</v>
      </c>
      <c r="B1792" s="13">
        <v>24.11</v>
      </c>
      <c r="C1792" s="13">
        <v>0.04</v>
      </c>
      <c r="D1792" s="13">
        <v>0.01</v>
      </c>
      <c r="E1792" s="13">
        <f t="shared" si="0"/>
        <v>-12.58</v>
      </c>
      <c r="F1792" s="13">
        <v>-0.35</v>
      </c>
      <c r="G1792">
        <v>23.89</v>
      </c>
      <c r="H1792" s="81">
        <v>-14.139807450816241</v>
      </c>
      <c r="I1792" s="77">
        <v>0.89</v>
      </c>
      <c r="J1792" s="13">
        <v>-337.8</v>
      </c>
      <c r="K1792" t="s">
        <v>849</v>
      </c>
      <c r="L1792" t="s">
        <v>54</v>
      </c>
      <c r="M1792" t="s">
        <v>12</v>
      </c>
      <c r="N1792">
        <v>52815</v>
      </c>
      <c r="P1792" s="7">
        <v>43070</v>
      </c>
      <c r="Q1792" t="s">
        <v>143</v>
      </c>
      <c r="R1792" s="13">
        <v>-60.080000000000041</v>
      </c>
    </row>
    <row r="1793" spans="1:18" x14ac:dyDescent="0.35">
      <c r="A1793" t="s">
        <v>67</v>
      </c>
      <c r="B1793" s="13">
        <v>18.260000000000002</v>
      </c>
      <c r="C1793" s="13">
        <v>0.04</v>
      </c>
      <c r="D1793" s="13">
        <v>0.01</v>
      </c>
      <c r="E1793" s="13">
        <f t="shared" si="0"/>
        <v>-13.92</v>
      </c>
      <c r="F1793" s="13">
        <v>-0.35</v>
      </c>
      <c r="G1793">
        <v>7.3</v>
      </c>
      <c r="H1793" s="81">
        <v>-46.390410958904106</v>
      </c>
      <c r="I1793" s="77">
        <v>0.3</v>
      </c>
      <c r="J1793" s="13">
        <v>-338.65</v>
      </c>
      <c r="K1793" t="s">
        <v>849</v>
      </c>
      <c r="L1793" t="s">
        <v>63</v>
      </c>
      <c r="M1793" t="s">
        <v>12</v>
      </c>
      <c r="N1793">
        <v>52815</v>
      </c>
      <c r="P1793" s="7">
        <v>43070</v>
      </c>
      <c r="Q1793" t="s">
        <v>102</v>
      </c>
      <c r="R1793" s="13">
        <v>426.15</v>
      </c>
    </row>
    <row r="1794" spans="1:18" x14ac:dyDescent="0.35">
      <c r="A1794" t="s">
        <v>69</v>
      </c>
      <c r="B1794" s="13">
        <v>18.059999999999999</v>
      </c>
      <c r="C1794" s="13">
        <v>0.04</v>
      </c>
      <c r="D1794" s="13">
        <v>0.01</v>
      </c>
      <c r="E1794" s="13">
        <f t="shared" si="0"/>
        <v>-12.2</v>
      </c>
      <c r="F1794" s="13">
        <v>-0.34</v>
      </c>
      <c r="G1794">
        <v>8.3000000000000007</v>
      </c>
      <c r="H1794" s="81">
        <v>-40.679518072289149</v>
      </c>
      <c r="I1794" s="77">
        <v>0.3</v>
      </c>
      <c r="J1794" s="13">
        <v>-337.64</v>
      </c>
      <c r="K1794" t="s">
        <v>849</v>
      </c>
      <c r="L1794" t="s">
        <v>63</v>
      </c>
      <c r="M1794" t="s">
        <v>12</v>
      </c>
      <c r="N1794">
        <v>52815</v>
      </c>
      <c r="P1794" s="7">
        <v>43070</v>
      </c>
      <c r="Q1794" t="s">
        <v>630</v>
      </c>
      <c r="R1794" s="13">
        <v>0</v>
      </c>
    </row>
    <row r="1795" spans="1:18" x14ac:dyDescent="0.35">
      <c r="A1795" t="s">
        <v>70</v>
      </c>
      <c r="B1795" s="13">
        <v>57.43</v>
      </c>
      <c r="C1795" s="13">
        <v>0.11</v>
      </c>
      <c r="D1795" s="13">
        <v>0.01</v>
      </c>
      <c r="E1795" s="13">
        <f t="shared" si="0"/>
        <v>-336.06</v>
      </c>
      <c r="F1795" s="13">
        <v>-0.34</v>
      </c>
      <c r="G1795">
        <v>7.83</v>
      </c>
      <c r="H1795" s="81">
        <v>-42.919540229885058</v>
      </c>
      <c r="J1795" s="13">
        <v>-336.06</v>
      </c>
      <c r="K1795" t="s">
        <v>849</v>
      </c>
      <c r="L1795" t="s">
        <v>63</v>
      </c>
      <c r="M1795" t="s">
        <v>12</v>
      </c>
      <c r="N1795">
        <v>52815</v>
      </c>
      <c r="P1795" s="7">
        <v>43070</v>
      </c>
      <c r="Q1795" t="s">
        <v>631</v>
      </c>
      <c r="R1795" s="13">
        <v>0</v>
      </c>
    </row>
    <row r="1796" spans="1:18" x14ac:dyDescent="0.35">
      <c r="A1796" t="s">
        <v>41</v>
      </c>
      <c r="B1796" s="13">
        <v>143.66</v>
      </c>
      <c r="C1796" s="13">
        <v>0.28999999999999998</v>
      </c>
      <c r="D1796" s="13">
        <v>0.01</v>
      </c>
      <c r="E1796" s="13">
        <f t="shared" si="0"/>
        <v>-337.39</v>
      </c>
      <c r="F1796" s="13">
        <v>-0.34</v>
      </c>
      <c r="G1796">
        <v>49.47</v>
      </c>
      <c r="H1796" s="81">
        <v>-6.8200929856478671</v>
      </c>
      <c r="J1796" s="13">
        <v>-337.39</v>
      </c>
      <c r="K1796" t="s">
        <v>849</v>
      </c>
      <c r="L1796" t="s">
        <v>63</v>
      </c>
      <c r="M1796" t="s">
        <v>12</v>
      </c>
      <c r="N1796">
        <v>52815</v>
      </c>
      <c r="P1796" s="7">
        <v>43070</v>
      </c>
      <c r="Q1796" t="s">
        <v>691</v>
      </c>
      <c r="R1796" s="13">
        <v>-319.95</v>
      </c>
    </row>
    <row r="1797" spans="1:18" x14ac:dyDescent="0.35">
      <c r="A1797" t="s">
        <v>60</v>
      </c>
      <c r="B1797" s="13">
        <v>107.14</v>
      </c>
      <c r="C1797" s="13">
        <v>0.2</v>
      </c>
      <c r="D1797" s="13">
        <v>0.01</v>
      </c>
      <c r="E1797" s="13">
        <f t="shared" si="0"/>
        <v>-337.62</v>
      </c>
      <c r="F1797" s="13">
        <v>-0.34</v>
      </c>
      <c r="G1797">
        <v>86.57</v>
      </c>
      <c r="H1797" s="81">
        <v>-3.899965345962805</v>
      </c>
      <c r="J1797" s="13">
        <v>-337.62</v>
      </c>
      <c r="K1797" t="s">
        <v>849</v>
      </c>
      <c r="L1797" t="s">
        <v>63</v>
      </c>
      <c r="M1797" t="s">
        <v>12</v>
      </c>
      <c r="N1797">
        <v>52815</v>
      </c>
      <c r="P1797" s="7">
        <v>43070</v>
      </c>
      <c r="Q1797" t="s">
        <v>807</v>
      </c>
      <c r="R1797" s="13">
        <v>0</v>
      </c>
    </row>
    <row r="1798" spans="1:18" x14ac:dyDescent="0.35">
      <c r="A1798" t="s">
        <v>45</v>
      </c>
      <c r="B1798" s="13">
        <v>229.65</v>
      </c>
      <c r="C1798" s="13">
        <v>0.44</v>
      </c>
      <c r="D1798" s="13">
        <v>0.01</v>
      </c>
      <c r="E1798" s="13">
        <f t="shared" si="0"/>
        <v>-336.92</v>
      </c>
      <c r="F1798" s="13">
        <v>-0.34</v>
      </c>
      <c r="G1798">
        <v>21.11</v>
      </c>
      <c r="H1798" s="81">
        <v>-15.960208432022739</v>
      </c>
      <c r="J1798" s="13">
        <v>-336.92</v>
      </c>
      <c r="K1798" t="s">
        <v>849</v>
      </c>
      <c r="L1798" t="s">
        <v>63</v>
      </c>
      <c r="M1798" t="s">
        <v>12</v>
      </c>
      <c r="N1798">
        <v>52815</v>
      </c>
      <c r="P1798" s="7">
        <v>43070</v>
      </c>
      <c r="Q1798" t="s">
        <v>143</v>
      </c>
      <c r="R1798" s="13">
        <v>-106.19999999999999</v>
      </c>
    </row>
    <row r="1799" spans="1:18" x14ac:dyDescent="0.35">
      <c r="A1799" t="s">
        <v>72</v>
      </c>
      <c r="B1799" s="13">
        <v>37.39</v>
      </c>
      <c r="C1799" s="13">
        <v>7.0000000000000007E-2</v>
      </c>
      <c r="D1799" s="13">
        <v>0.01</v>
      </c>
      <c r="E1799" s="13">
        <f t="shared" si="0"/>
        <v>-17.02</v>
      </c>
      <c r="F1799" s="13">
        <v>-0.34</v>
      </c>
      <c r="G1799">
        <v>7.37</v>
      </c>
      <c r="H1799" s="81">
        <v>-46</v>
      </c>
      <c r="I1799" s="77">
        <v>0.37</v>
      </c>
      <c r="J1799" s="13">
        <v>-339.02</v>
      </c>
      <c r="K1799" t="s">
        <v>849</v>
      </c>
      <c r="L1799" t="s">
        <v>64</v>
      </c>
      <c r="M1799" t="s">
        <v>12</v>
      </c>
      <c r="N1799">
        <v>52815</v>
      </c>
      <c r="P1799" s="7">
        <v>43070</v>
      </c>
      <c r="Q1799" t="s">
        <v>102</v>
      </c>
      <c r="R1799" s="13">
        <v>500.7</v>
      </c>
    </row>
    <row r="1800" spans="1:18" x14ac:dyDescent="0.35">
      <c r="A1800" t="s">
        <v>50</v>
      </c>
      <c r="B1800" s="13">
        <v>502.63</v>
      </c>
      <c r="C1800" s="13">
        <v>0.98</v>
      </c>
      <c r="D1800" s="13">
        <v>0.02</v>
      </c>
      <c r="E1800" s="13">
        <f t="shared" si="0"/>
        <v>-340.45</v>
      </c>
      <c r="F1800" s="13">
        <v>-0.34</v>
      </c>
      <c r="G1800">
        <v>13.16</v>
      </c>
      <c r="H1800" s="81">
        <v>-25.870060790273556</v>
      </c>
      <c r="J1800" s="13">
        <v>-340.45</v>
      </c>
      <c r="K1800" t="s">
        <v>849</v>
      </c>
      <c r="L1800" t="s">
        <v>64</v>
      </c>
      <c r="M1800" t="s">
        <v>12</v>
      </c>
      <c r="N1800">
        <v>52815</v>
      </c>
      <c r="P1800" s="7">
        <v>43070</v>
      </c>
      <c r="Q1800" t="s">
        <v>630</v>
      </c>
      <c r="R1800" s="13">
        <v>0</v>
      </c>
    </row>
    <row r="1801" spans="1:18" x14ac:dyDescent="0.35">
      <c r="A1801" t="s">
        <v>51</v>
      </c>
      <c r="B1801" s="13">
        <v>163.04</v>
      </c>
      <c r="C1801" s="13">
        <v>0.32</v>
      </c>
      <c r="D1801" s="13">
        <v>0.01</v>
      </c>
      <c r="E1801" s="13">
        <f t="shared" si="0"/>
        <v>-337.47</v>
      </c>
      <c r="F1801" s="13">
        <v>-0.34</v>
      </c>
      <c r="G1801">
        <v>4.99</v>
      </c>
      <c r="H1801" s="81">
        <v>-67.63</v>
      </c>
      <c r="J1801" s="13">
        <v>-337.47</v>
      </c>
      <c r="K1801" t="s">
        <v>849</v>
      </c>
      <c r="L1801" t="s">
        <v>64</v>
      </c>
      <c r="M1801" t="s">
        <v>12</v>
      </c>
      <c r="N1801">
        <v>52815</v>
      </c>
      <c r="P1801" s="7">
        <v>43070</v>
      </c>
      <c r="Q1801" t="s">
        <v>631</v>
      </c>
      <c r="R1801" s="13">
        <v>0</v>
      </c>
    </row>
    <row r="1802" spans="1:18" x14ac:dyDescent="0.35">
      <c r="J1802" s="77"/>
      <c r="K1802" t="s">
        <v>849</v>
      </c>
      <c r="L1802" t="s">
        <v>64</v>
      </c>
      <c r="M1802" t="s">
        <v>12</v>
      </c>
      <c r="N1802">
        <v>52815</v>
      </c>
      <c r="P1802" s="7">
        <v>43070</v>
      </c>
      <c r="Q1802" t="s">
        <v>692</v>
      </c>
      <c r="R1802" s="13">
        <v>-323.04000000000002</v>
      </c>
    </row>
    <row r="1803" spans="1:18" x14ac:dyDescent="0.35">
      <c r="J1803" s="77"/>
      <c r="K1803" t="s">
        <v>849</v>
      </c>
      <c r="L1803" t="s">
        <v>64</v>
      </c>
      <c r="M1803" t="s">
        <v>12</v>
      </c>
      <c r="N1803">
        <v>52815</v>
      </c>
      <c r="P1803" s="7">
        <v>43070</v>
      </c>
      <c r="Q1803" t="s">
        <v>808</v>
      </c>
      <c r="R1803" s="13">
        <v>0</v>
      </c>
    </row>
    <row r="1804" spans="1:18" x14ac:dyDescent="0.35">
      <c r="J1804" s="77"/>
      <c r="K1804" t="s">
        <v>849</v>
      </c>
      <c r="L1804" t="s">
        <v>64</v>
      </c>
      <c r="M1804" t="s">
        <v>12</v>
      </c>
      <c r="N1804">
        <v>52815</v>
      </c>
      <c r="P1804" s="7">
        <v>43070</v>
      </c>
      <c r="Q1804" t="s">
        <v>143</v>
      </c>
      <c r="R1804" s="13">
        <v>-177.65999999999997</v>
      </c>
    </row>
    <row r="1805" spans="1:18" x14ac:dyDescent="0.35">
      <c r="J1805" s="77"/>
      <c r="K1805" t="s">
        <v>849</v>
      </c>
      <c r="L1805" t="s">
        <v>67</v>
      </c>
      <c r="M1805" t="s">
        <v>12</v>
      </c>
      <c r="N1805">
        <v>52815</v>
      </c>
      <c r="P1805" s="7">
        <v>43070</v>
      </c>
      <c r="Q1805" t="s">
        <v>102</v>
      </c>
      <c r="R1805" s="13">
        <v>418.95</v>
      </c>
    </row>
    <row r="1806" spans="1:18" x14ac:dyDescent="0.35">
      <c r="J1806" s="77"/>
      <c r="K1806" t="s">
        <v>849</v>
      </c>
      <c r="L1806" t="s">
        <v>67</v>
      </c>
      <c r="M1806" t="s">
        <v>12</v>
      </c>
      <c r="N1806">
        <v>52815</v>
      </c>
      <c r="P1806" s="7">
        <v>43070</v>
      </c>
      <c r="Q1806" t="s">
        <v>630</v>
      </c>
      <c r="R1806" s="13">
        <v>0</v>
      </c>
    </row>
    <row r="1807" spans="1:18" x14ac:dyDescent="0.35">
      <c r="J1807" s="77"/>
      <c r="K1807" t="s">
        <v>849</v>
      </c>
      <c r="L1807" t="s">
        <v>67</v>
      </c>
      <c r="M1807" t="s">
        <v>12</v>
      </c>
      <c r="N1807">
        <v>52815</v>
      </c>
      <c r="P1807" s="7">
        <v>43070</v>
      </c>
      <c r="Q1807" t="s">
        <v>631</v>
      </c>
      <c r="R1807" s="13">
        <v>0</v>
      </c>
    </row>
    <row r="1808" spans="1:18" x14ac:dyDescent="0.35">
      <c r="J1808" s="77"/>
      <c r="K1808" t="s">
        <v>849</v>
      </c>
      <c r="L1808" t="s">
        <v>67</v>
      </c>
      <c r="M1808" t="s">
        <v>12</v>
      </c>
      <c r="N1808">
        <v>52815</v>
      </c>
      <c r="P1808" s="7">
        <v>43070</v>
      </c>
      <c r="Q1808" t="s">
        <v>703</v>
      </c>
      <c r="R1808" s="13">
        <v>-324.73</v>
      </c>
    </row>
    <row r="1809" spans="10:18" x14ac:dyDescent="0.35">
      <c r="J1809" s="77"/>
      <c r="K1809" t="s">
        <v>849</v>
      </c>
      <c r="L1809" t="s">
        <v>67</v>
      </c>
      <c r="M1809" t="s">
        <v>12</v>
      </c>
      <c r="N1809">
        <v>52815</v>
      </c>
      <c r="P1809" s="7">
        <v>43070</v>
      </c>
      <c r="Q1809" t="s">
        <v>819</v>
      </c>
      <c r="R1809" s="13">
        <v>0</v>
      </c>
    </row>
    <row r="1810" spans="10:18" x14ac:dyDescent="0.35">
      <c r="J1810" s="77"/>
      <c r="K1810" t="s">
        <v>849</v>
      </c>
      <c r="L1810" t="s">
        <v>67</v>
      </c>
      <c r="M1810" t="s">
        <v>12</v>
      </c>
      <c r="N1810">
        <v>52815</v>
      </c>
      <c r="P1810" s="7">
        <v>43070</v>
      </c>
      <c r="Q1810" t="s">
        <v>143</v>
      </c>
      <c r="R1810" s="13">
        <v>-94.21999999999997</v>
      </c>
    </row>
    <row r="1811" spans="10:18" x14ac:dyDescent="0.35">
      <c r="J1811" s="77"/>
      <c r="K1811" t="s">
        <v>849</v>
      </c>
      <c r="L1811" t="s">
        <v>25</v>
      </c>
      <c r="M1811" t="s">
        <v>12</v>
      </c>
      <c r="N1811">
        <v>52815</v>
      </c>
      <c r="P1811" s="7">
        <v>43175</v>
      </c>
      <c r="Q1811" t="s">
        <v>102</v>
      </c>
      <c r="R1811" s="13">
        <v>382.72</v>
      </c>
    </row>
    <row r="1812" spans="10:18" x14ac:dyDescent="0.35">
      <c r="J1812" s="77"/>
      <c r="K1812" t="s">
        <v>849</v>
      </c>
      <c r="L1812" t="s">
        <v>25</v>
      </c>
      <c r="M1812" t="s">
        <v>12</v>
      </c>
      <c r="N1812">
        <v>52815</v>
      </c>
      <c r="P1812" s="7">
        <v>43175</v>
      </c>
      <c r="Q1812" t="s">
        <v>630</v>
      </c>
      <c r="R1812" s="13">
        <v>0.74</v>
      </c>
    </row>
    <row r="1813" spans="10:18" x14ac:dyDescent="0.35">
      <c r="J1813" s="77"/>
      <c r="K1813" t="s">
        <v>849</v>
      </c>
      <c r="L1813" t="s">
        <v>25</v>
      </c>
      <c r="M1813" t="s">
        <v>12</v>
      </c>
      <c r="N1813">
        <v>52815</v>
      </c>
      <c r="P1813" s="7">
        <v>43175</v>
      </c>
      <c r="Q1813" t="s">
        <v>631</v>
      </c>
      <c r="R1813" s="13">
        <v>0.01</v>
      </c>
    </row>
    <row r="1814" spans="10:18" x14ac:dyDescent="0.35">
      <c r="J1814" s="77"/>
      <c r="K1814" t="s">
        <v>849</v>
      </c>
      <c r="L1814" t="s">
        <v>25</v>
      </c>
      <c r="M1814" t="s">
        <v>12</v>
      </c>
      <c r="N1814">
        <v>52815</v>
      </c>
      <c r="P1814" s="7">
        <v>43175</v>
      </c>
      <c r="Q1814" t="s">
        <v>690</v>
      </c>
      <c r="R1814" s="13">
        <v>-337.87</v>
      </c>
    </row>
    <row r="1815" spans="10:18" x14ac:dyDescent="0.35">
      <c r="J1815" s="77"/>
      <c r="K1815" t="s">
        <v>849</v>
      </c>
      <c r="L1815" t="s">
        <v>25</v>
      </c>
      <c r="M1815" t="s">
        <v>12</v>
      </c>
      <c r="N1815">
        <v>52815</v>
      </c>
      <c r="P1815" s="7">
        <v>43175</v>
      </c>
      <c r="Q1815" t="s">
        <v>806</v>
      </c>
      <c r="R1815" s="13">
        <v>-0.34</v>
      </c>
    </row>
    <row r="1816" spans="10:18" x14ac:dyDescent="0.35">
      <c r="J1816" s="77"/>
      <c r="K1816" t="s">
        <v>849</v>
      </c>
      <c r="L1816" t="s">
        <v>25</v>
      </c>
      <c r="M1816" t="s">
        <v>12</v>
      </c>
      <c r="N1816">
        <v>52815</v>
      </c>
      <c r="P1816" s="7">
        <v>43175</v>
      </c>
      <c r="Q1816" t="s">
        <v>143</v>
      </c>
      <c r="R1816" s="13">
        <v>-45.260000000000048</v>
      </c>
    </row>
    <row r="1817" spans="10:18" x14ac:dyDescent="0.35">
      <c r="J1817" s="77"/>
      <c r="K1817" t="s">
        <v>849</v>
      </c>
      <c r="L1817" t="s">
        <v>64</v>
      </c>
      <c r="M1817" t="s">
        <v>12</v>
      </c>
      <c r="N1817">
        <v>52815</v>
      </c>
      <c r="P1817" s="7">
        <v>43175</v>
      </c>
      <c r="Q1817" t="s">
        <v>102</v>
      </c>
      <c r="R1817" s="13">
        <v>25.69</v>
      </c>
    </row>
    <row r="1818" spans="10:18" x14ac:dyDescent="0.35">
      <c r="J1818" s="77"/>
      <c r="K1818" t="s">
        <v>849</v>
      </c>
      <c r="L1818" t="s">
        <v>64</v>
      </c>
      <c r="M1818" t="s">
        <v>12</v>
      </c>
      <c r="N1818">
        <v>52815</v>
      </c>
      <c r="P1818" s="7">
        <v>43175</v>
      </c>
      <c r="Q1818" t="s">
        <v>630</v>
      </c>
      <c r="R1818" s="13">
        <v>0.04</v>
      </c>
    </row>
    <row r="1819" spans="10:18" x14ac:dyDescent="0.35">
      <c r="J1819" s="77"/>
      <c r="K1819" t="s">
        <v>849</v>
      </c>
      <c r="L1819" t="s">
        <v>64</v>
      </c>
      <c r="M1819" t="s">
        <v>12</v>
      </c>
      <c r="N1819">
        <v>52815</v>
      </c>
      <c r="P1819" s="7">
        <v>43175</v>
      </c>
      <c r="Q1819" t="s">
        <v>631</v>
      </c>
      <c r="R1819" s="13">
        <v>0.01</v>
      </c>
    </row>
    <row r="1820" spans="10:18" x14ac:dyDescent="0.35">
      <c r="J1820" s="77"/>
      <c r="K1820" t="s">
        <v>849</v>
      </c>
      <c r="L1820" t="s">
        <v>64</v>
      </c>
      <c r="M1820" t="s">
        <v>12</v>
      </c>
      <c r="N1820">
        <v>52815</v>
      </c>
      <c r="P1820" s="7">
        <v>43175</v>
      </c>
      <c r="Q1820" t="s">
        <v>692</v>
      </c>
      <c r="R1820" s="13">
        <v>-15.61</v>
      </c>
    </row>
    <row r="1821" spans="10:18" x14ac:dyDescent="0.35">
      <c r="J1821" s="77"/>
      <c r="K1821" t="s">
        <v>849</v>
      </c>
      <c r="L1821" t="s">
        <v>64</v>
      </c>
      <c r="M1821" t="s">
        <v>12</v>
      </c>
      <c r="N1821">
        <v>52815</v>
      </c>
      <c r="P1821" s="7">
        <v>43175</v>
      </c>
      <c r="Q1821" t="s">
        <v>808</v>
      </c>
      <c r="R1821" s="13">
        <v>-0.34</v>
      </c>
    </row>
    <row r="1822" spans="10:18" x14ac:dyDescent="0.35">
      <c r="J1822" s="77"/>
      <c r="K1822" t="s">
        <v>849</v>
      </c>
      <c r="L1822" t="s">
        <v>64</v>
      </c>
      <c r="M1822" t="s">
        <v>12</v>
      </c>
      <c r="N1822">
        <v>52815</v>
      </c>
      <c r="P1822" s="7">
        <v>43175</v>
      </c>
      <c r="Q1822" t="s">
        <v>143</v>
      </c>
      <c r="R1822" s="13">
        <v>-9.7900000000000009</v>
      </c>
    </row>
    <row r="1823" spans="10:18" x14ac:dyDescent="0.35">
      <c r="J1823" s="77"/>
      <c r="K1823" t="s">
        <v>849</v>
      </c>
      <c r="L1823" t="s">
        <v>30</v>
      </c>
      <c r="M1823" t="s">
        <v>12</v>
      </c>
      <c r="N1823">
        <v>52815</v>
      </c>
      <c r="P1823" s="7">
        <v>43175</v>
      </c>
      <c r="Q1823" t="s">
        <v>102</v>
      </c>
      <c r="R1823" s="13">
        <v>520.27</v>
      </c>
    </row>
    <row r="1824" spans="10:18" x14ac:dyDescent="0.35">
      <c r="J1824" s="77"/>
      <c r="K1824" t="s">
        <v>849</v>
      </c>
      <c r="L1824" t="s">
        <v>30</v>
      </c>
      <c r="M1824" t="s">
        <v>12</v>
      </c>
      <c r="N1824">
        <v>52815</v>
      </c>
      <c r="P1824" s="7">
        <v>43175</v>
      </c>
      <c r="Q1824" t="s">
        <v>630</v>
      </c>
      <c r="R1824" s="13">
        <v>1.01</v>
      </c>
    </row>
    <row r="1825" spans="10:18" x14ac:dyDescent="0.35">
      <c r="J1825" s="77"/>
      <c r="K1825" t="s">
        <v>849</v>
      </c>
      <c r="L1825" t="s">
        <v>30</v>
      </c>
      <c r="M1825" t="s">
        <v>12</v>
      </c>
      <c r="N1825">
        <v>52815</v>
      </c>
      <c r="P1825" s="7">
        <v>43175</v>
      </c>
      <c r="Q1825" t="s">
        <v>631</v>
      </c>
      <c r="R1825" s="13">
        <v>0.02</v>
      </c>
    </row>
    <row r="1826" spans="10:18" x14ac:dyDescent="0.35">
      <c r="J1826" s="77"/>
      <c r="K1826" t="s">
        <v>849</v>
      </c>
      <c r="L1826" t="s">
        <v>30</v>
      </c>
      <c r="M1826" t="s">
        <v>12</v>
      </c>
      <c r="N1826">
        <v>52815</v>
      </c>
      <c r="P1826" s="7">
        <v>43175</v>
      </c>
      <c r="Q1826" t="s">
        <v>693</v>
      </c>
      <c r="R1826" s="13">
        <v>-337.07</v>
      </c>
    </row>
    <row r="1827" spans="10:18" x14ac:dyDescent="0.35">
      <c r="J1827" s="77"/>
      <c r="K1827" t="s">
        <v>849</v>
      </c>
      <c r="L1827" t="s">
        <v>30</v>
      </c>
      <c r="M1827" t="s">
        <v>12</v>
      </c>
      <c r="N1827">
        <v>52815</v>
      </c>
      <c r="P1827" s="7">
        <v>43175</v>
      </c>
      <c r="Q1827" t="s">
        <v>809</v>
      </c>
      <c r="R1827" s="13">
        <v>-0.34</v>
      </c>
    </row>
    <row r="1828" spans="10:18" x14ac:dyDescent="0.35">
      <c r="J1828" s="77"/>
      <c r="K1828" t="s">
        <v>849</v>
      </c>
      <c r="L1828" t="s">
        <v>30</v>
      </c>
      <c r="M1828" t="s">
        <v>12</v>
      </c>
      <c r="N1828">
        <v>52815</v>
      </c>
      <c r="P1828" s="7">
        <v>43175</v>
      </c>
      <c r="Q1828" t="s">
        <v>143</v>
      </c>
      <c r="R1828" s="13">
        <v>-183.89</v>
      </c>
    </row>
    <row r="1829" spans="10:18" x14ac:dyDescent="0.35">
      <c r="J1829" s="77"/>
      <c r="K1829" t="s">
        <v>849</v>
      </c>
      <c r="L1829" t="s">
        <v>63</v>
      </c>
      <c r="M1829" t="s">
        <v>12</v>
      </c>
      <c r="N1829">
        <v>52815</v>
      </c>
      <c r="P1829" s="7">
        <v>43175</v>
      </c>
      <c r="Q1829" t="s">
        <v>102</v>
      </c>
      <c r="R1829" s="13">
        <v>12.64</v>
      </c>
    </row>
    <row r="1830" spans="10:18" x14ac:dyDescent="0.35">
      <c r="J1830" s="77"/>
      <c r="K1830" t="s">
        <v>849</v>
      </c>
      <c r="L1830" t="s">
        <v>63</v>
      </c>
      <c r="M1830" t="s">
        <v>12</v>
      </c>
      <c r="N1830">
        <v>52815</v>
      </c>
      <c r="P1830" s="7">
        <v>43175</v>
      </c>
      <c r="Q1830" t="s">
        <v>630</v>
      </c>
      <c r="R1830" s="13">
        <v>0.03</v>
      </c>
    </row>
    <row r="1831" spans="10:18" x14ac:dyDescent="0.35">
      <c r="J1831" s="77"/>
      <c r="K1831" t="s">
        <v>849</v>
      </c>
      <c r="L1831" t="s">
        <v>63</v>
      </c>
      <c r="M1831" t="s">
        <v>12</v>
      </c>
      <c r="N1831">
        <v>52815</v>
      </c>
      <c r="P1831" s="7">
        <v>43175</v>
      </c>
      <c r="Q1831" t="s">
        <v>631</v>
      </c>
      <c r="R1831" s="13">
        <v>0.01</v>
      </c>
    </row>
    <row r="1832" spans="10:18" x14ac:dyDescent="0.35">
      <c r="J1832" s="77"/>
      <c r="K1832" t="s">
        <v>849</v>
      </c>
      <c r="L1832" t="s">
        <v>63</v>
      </c>
      <c r="M1832" t="s">
        <v>12</v>
      </c>
      <c r="N1832">
        <v>52815</v>
      </c>
      <c r="P1832" s="7">
        <v>43175</v>
      </c>
      <c r="Q1832" t="s">
        <v>691</v>
      </c>
      <c r="R1832" s="13">
        <v>-16.850000000000001</v>
      </c>
    </row>
    <row r="1833" spans="10:18" x14ac:dyDescent="0.35">
      <c r="J1833" s="77"/>
      <c r="K1833" t="s">
        <v>849</v>
      </c>
      <c r="L1833" t="s">
        <v>63</v>
      </c>
      <c r="M1833" t="s">
        <v>12</v>
      </c>
      <c r="N1833">
        <v>52815</v>
      </c>
      <c r="P1833" s="7">
        <v>43175</v>
      </c>
      <c r="Q1833" t="s">
        <v>807</v>
      </c>
      <c r="R1833" s="13">
        <v>-0.35</v>
      </c>
    </row>
    <row r="1834" spans="10:18" x14ac:dyDescent="0.35">
      <c r="J1834" s="77"/>
      <c r="K1834" t="s">
        <v>849</v>
      </c>
      <c r="L1834" t="s">
        <v>63</v>
      </c>
      <c r="M1834" t="s">
        <v>12</v>
      </c>
      <c r="N1834">
        <v>52815</v>
      </c>
      <c r="P1834" s="7">
        <v>43175</v>
      </c>
      <c r="Q1834" t="s">
        <v>150</v>
      </c>
      <c r="R1834" s="13">
        <v>4.5199999999999996</v>
      </c>
    </row>
    <row r="1835" spans="10:18" x14ac:dyDescent="0.35">
      <c r="J1835" s="77"/>
      <c r="K1835" t="s">
        <v>849</v>
      </c>
      <c r="L1835" t="s">
        <v>32</v>
      </c>
      <c r="M1835" t="s">
        <v>12</v>
      </c>
      <c r="N1835">
        <v>52815</v>
      </c>
      <c r="P1835" s="7">
        <v>43175</v>
      </c>
      <c r="Q1835" t="s">
        <v>102</v>
      </c>
      <c r="R1835" s="13">
        <v>383.55</v>
      </c>
    </row>
    <row r="1836" spans="10:18" x14ac:dyDescent="0.35">
      <c r="J1836" s="77"/>
      <c r="K1836" t="s">
        <v>849</v>
      </c>
      <c r="L1836" t="s">
        <v>32</v>
      </c>
      <c r="M1836" t="s">
        <v>12</v>
      </c>
      <c r="N1836">
        <v>52815</v>
      </c>
      <c r="P1836" s="7">
        <v>43175</v>
      </c>
      <c r="Q1836" t="s">
        <v>630</v>
      </c>
      <c r="R1836" s="13">
        <v>0.74</v>
      </c>
    </row>
    <row r="1837" spans="10:18" x14ac:dyDescent="0.35">
      <c r="J1837" s="77"/>
      <c r="K1837" t="s">
        <v>849</v>
      </c>
      <c r="L1837" t="s">
        <v>32</v>
      </c>
      <c r="M1837" t="s">
        <v>12</v>
      </c>
      <c r="N1837">
        <v>52815</v>
      </c>
      <c r="P1837" s="7">
        <v>43175</v>
      </c>
      <c r="Q1837" t="s">
        <v>631</v>
      </c>
      <c r="R1837" s="13">
        <v>0.01</v>
      </c>
    </row>
    <row r="1838" spans="10:18" x14ac:dyDescent="0.35">
      <c r="J1838" s="77"/>
      <c r="K1838" t="s">
        <v>849</v>
      </c>
      <c r="L1838" t="s">
        <v>32</v>
      </c>
      <c r="M1838" t="s">
        <v>12</v>
      </c>
      <c r="N1838">
        <v>52815</v>
      </c>
      <c r="P1838" s="7">
        <v>43175</v>
      </c>
      <c r="Q1838" t="s">
        <v>695</v>
      </c>
      <c r="R1838" s="13">
        <v>-337.96</v>
      </c>
    </row>
    <row r="1839" spans="10:18" x14ac:dyDescent="0.35">
      <c r="J1839" s="77"/>
      <c r="K1839" t="s">
        <v>849</v>
      </c>
      <c r="L1839" t="s">
        <v>32</v>
      </c>
      <c r="M1839" t="s">
        <v>12</v>
      </c>
      <c r="N1839">
        <v>52815</v>
      </c>
      <c r="P1839" s="7">
        <v>43175</v>
      </c>
      <c r="Q1839" t="s">
        <v>811</v>
      </c>
      <c r="R1839" s="13">
        <v>-0.35</v>
      </c>
    </row>
    <row r="1840" spans="10:18" x14ac:dyDescent="0.35">
      <c r="J1840" s="77"/>
      <c r="K1840" t="s">
        <v>849</v>
      </c>
      <c r="L1840" t="s">
        <v>32</v>
      </c>
      <c r="M1840" t="s">
        <v>12</v>
      </c>
      <c r="N1840">
        <v>52815</v>
      </c>
      <c r="P1840" s="7">
        <v>43175</v>
      </c>
      <c r="Q1840" t="s">
        <v>143</v>
      </c>
      <c r="R1840" s="13">
        <v>-45.990000000000009</v>
      </c>
    </row>
    <row r="1841" spans="10:18" x14ac:dyDescent="0.35">
      <c r="J1841" s="77"/>
      <c r="K1841" t="s">
        <v>849</v>
      </c>
      <c r="L1841" t="s">
        <v>31</v>
      </c>
      <c r="M1841" t="s">
        <v>12</v>
      </c>
      <c r="N1841">
        <v>52815</v>
      </c>
      <c r="P1841" s="7">
        <v>43175</v>
      </c>
      <c r="Q1841" t="s">
        <v>102</v>
      </c>
      <c r="R1841" s="13">
        <v>114.93</v>
      </c>
    </row>
    <row r="1842" spans="10:18" x14ac:dyDescent="0.35">
      <c r="J1842" s="77"/>
      <c r="K1842" t="s">
        <v>849</v>
      </c>
      <c r="L1842" t="s">
        <v>31</v>
      </c>
      <c r="M1842" t="s">
        <v>12</v>
      </c>
      <c r="N1842">
        <v>52815</v>
      </c>
      <c r="P1842" s="7">
        <v>43175</v>
      </c>
      <c r="Q1842" t="s">
        <v>630</v>
      </c>
      <c r="R1842" s="13">
        <v>0.23</v>
      </c>
    </row>
    <row r="1843" spans="10:18" x14ac:dyDescent="0.35">
      <c r="J1843" s="77"/>
      <c r="K1843" t="s">
        <v>849</v>
      </c>
      <c r="L1843" t="s">
        <v>31</v>
      </c>
      <c r="M1843" t="s">
        <v>12</v>
      </c>
      <c r="N1843">
        <v>52815</v>
      </c>
      <c r="P1843" s="7">
        <v>43175</v>
      </c>
      <c r="Q1843" t="s">
        <v>631</v>
      </c>
      <c r="R1843" s="13">
        <v>0.01</v>
      </c>
    </row>
    <row r="1844" spans="10:18" x14ac:dyDescent="0.35">
      <c r="J1844" s="77"/>
      <c r="K1844" t="s">
        <v>849</v>
      </c>
      <c r="L1844" t="s">
        <v>31</v>
      </c>
      <c r="M1844" t="s">
        <v>12</v>
      </c>
      <c r="N1844">
        <v>52815</v>
      </c>
      <c r="P1844" s="7">
        <v>43175</v>
      </c>
      <c r="Q1844" t="s">
        <v>694</v>
      </c>
      <c r="R1844" s="13">
        <v>-339.14</v>
      </c>
    </row>
    <row r="1845" spans="10:18" x14ac:dyDescent="0.35">
      <c r="J1845" s="77"/>
      <c r="K1845" t="s">
        <v>849</v>
      </c>
      <c r="L1845" t="s">
        <v>31</v>
      </c>
      <c r="M1845" t="s">
        <v>12</v>
      </c>
      <c r="N1845">
        <v>52815</v>
      </c>
      <c r="P1845" s="7">
        <v>43175</v>
      </c>
      <c r="Q1845" t="s">
        <v>810</v>
      </c>
      <c r="R1845" s="13">
        <v>-0.35</v>
      </c>
    </row>
    <row r="1846" spans="10:18" x14ac:dyDescent="0.35">
      <c r="J1846" s="77"/>
      <c r="K1846" t="s">
        <v>849</v>
      </c>
      <c r="L1846" t="s">
        <v>31</v>
      </c>
      <c r="M1846" t="s">
        <v>12</v>
      </c>
      <c r="N1846">
        <v>52815</v>
      </c>
      <c r="P1846" s="7">
        <v>43175</v>
      </c>
      <c r="Q1846" t="s">
        <v>150</v>
      </c>
      <c r="R1846" s="13">
        <v>224.32</v>
      </c>
    </row>
    <row r="1847" spans="10:18" x14ac:dyDescent="0.35">
      <c r="J1847" s="77"/>
      <c r="K1847" t="s">
        <v>849</v>
      </c>
      <c r="L1847" t="s">
        <v>54</v>
      </c>
      <c r="M1847" t="s">
        <v>12</v>
      </c>
      <c r="N1847">
        <v>52815</v>
      </c>
      <c r="P1847" s="7">
        <v>43175</v>
      </c>
      <c r="Q1847" t="s">
        <v>102</v>
      </c>
      <c r="R1847" s="13">
        <v>33.81</v>
      </c>
    </row>
    <row r="1848" spans="10:18" x14ac:dyDescent="0.35">
      <c r="J1848" s="77"/>
      <c r="K1848" t="s">
        <v>849</v>
      </c>
      <c r="L1848" t="s">
        <v>54</v>
      </c>
      <c r="M1848" t="s">
        <v>12</v>
      </c>
      <c r="N1848">
        <v>52815</v>
      </c>
      <c r="P1848" s="7">
        <v>43175</v>
      </c>
      <c r="Q1848" t="s">
        <v>630</v>
      </c>
      <c r="R1848" s="13">
        <v>7.0000000000000007E-2</v>
      </c>
    </row>
    <row r="1849" spans="10:18" x14ac:dyDescent="0.35">
      <c r="J1849" s="77"/>
      <c r="K1849" t="s">
        <v>849</v>
      </c>
      <c r="L1849" t="s">
        <v>54</v>
      </c>
      <c r="M1849" t="s">
        <v>12</v>
      </c>
      <c r="N1849">
        <v>52815</v>
      </c>
      <c r="P1849" s="7">
        <v>43175</v>
      </c>
      <c r="Q1849" t="s">
        <v>631</v>
      </c>
      <c r="R1849" s="13">
        <v>0.01</v>
      </c>
    </row>
    <row r="1850" spans="10:18" x14ac:dyDescent="0.35">
      <c r="J1850" s="77"/>
      <c r="K1850" t="s">
        <v>849</v>
      </c>
      <c r="L1850" t="s">
        <v>54</v>
      </c>
      <c r="M1850" t="s">
        <v>12</v>
      </c>
      <c r="N1850">
        <v>52815</v>
      </c>
      <c r="P1850" s="7">
        <v>43175</v>
      </c>
      <c r="Q1850" t="s">
        <v>696</v>
      </c>
      <c r="R1850" s="13">
        <v>-16.18</v>
      </c>
    </row>
    <row r="1851" spans="10:18" x14ac:dyDescent="0.35">
      <c r="J1851" s="77"/>
      <c r="K1851" t="s">
        <v>849</v>
      </c>
      <c r="L1851" t="s">
        <v>54</v>
      </c>
      <c r="M1851" t="s">
        <v>12</v>
      </c>
      <c r="N1851">
        <v>52815</v>
      </c>
      <c r="P1851" s="7">
        <v>43175</v>
      </c>
      <c r="Q1851" t="s">
        <v>812</v>
      </c>
      <c r="R1851" s="13">
        <v>-0.35</v>
      </c>
    </row>
    <row r="1852" spans="10:18" x14ac:dyDescent="0.35">
      <c r="J1852" s="77"/>
      <c r="K1852" t="s">
        <v>849</v>
      </c>
      <c r="L1852" t="s">
        <v>54</v>
      </c>
      <c r="M1852" t="s">
        <v>12</v>
      </c>
      <c r="N1852">
        <v>52815</v>
      </c>
      <c r="P1852" s="7">
        <v>43175</v>
      </c>
      <c r="Q1852" t="s">
        <v>143</v>
      </c>
      <c r="R1852" s="13">
        <v>-17.360000000000003</v>
      </c>
    </row>
    <row r="1853" spans="10:18" x14ac:dyDescent="0.35">
      <c r="J1853" s="77"/>
      <c r="K1853" t="s">
        <v>849</v>
      </c>
      <c r="L1853" t="s">
        <v>55</v>
      </c>
      <c r="M1853" t="s">
        <v>12</v>
      </c>
      <c r="N1853">
        <v>52815</v>
      </c>
      <c r="P1853" s="7">
        <v>43175</v>
      </c>
      <c r="Q1853" t="s">
        <v>102</v>
      </c>
      <c r="R1853" s="13">
        <v>72.94</v>
      </c>
    </row>
    <row r="1854" spans="10:18" x14ac:dyDescent="0.35">
      <c r="J1854" s="77"/>
      <c r="K1854" t="s">
        <v>849</v>
      </c>
      <c r="L1854" t="s">
        <v>55</v>
      </c>
      <c r="M1854" t="s">
        <v>12</v>
      </c>
      <c r="N1854">
        <v>52815</v>
      </c>
      <c r="P1854" s="7">
        <v>43175</v>
      </c>
      <c r="Q1854" t="s">
        <v>630</v>
      </c>
      <c r="R1854" s="13">
        <v>0.14000000000000001</v>
      </c>
    </row>
    <row r="1855" spans="10:18" x14ac:dyDescent="0.35">
      <c r="J1855" s="77"/>
      <c r="K1855" t="s">
        <v>849</v>
      </c>
      <c r="L1855" t="s">
        <v>55</v>
      </c>
      <c r="M1855" t="s">
        <v>12</v>
      </c>
      <c r="N1855">
        <v>52815</v>
      </c>
      <c r="P1855" s="7">
        <v>43175</v>
      </c>
      <c r="Q1855" t="s">
        <v>631</v>
      </c>
      <c r="R1855" s="13">
        <v>0.01</v>
      </c>
    </row>
    <row r="1856" spans="10:18" x14ac:dyDescent="0.35">
      <c r="J1856" s="77"/>
      <c r="K1856" t="s">
        <v>849</v>
      </c>
      <c r="L1856" t="s">
        <v>55</v>
      </c>
      <c r="M1856" t="s">
        <v>12</v>
      </c>
      <c r="N1856">
        <v>52815</v>
      </c>
      <c r="P1856" s="7">
        <v>43175</v>
      </c>
      <c r="Q1856" t="s">
        <v>697</v>
      </c>
      <c r="R1856" s="13">
        <v>-339.81</v>
      </c>
    </row>
    <row r="1857" spans="10:18" x14ac:dyDescent="0.35">
      <c r="J1857" s="77"/>
      <c r="K1857" t="s">
        <v>849</v>
      </c>
      <c r="L1857" t="s">
        <v>55</v>
      </c>
      <c r="M1857" t="s">
        <v>12</v>
      </c>
      <c r="N1857">
        <v>52815</v>
      </c>
      <c r="P1857" s="7">
        <v>43175</v>
      </c>
      <c r="Q1857" t="s">
        <v>813</v>
      </c>
      <c r="R1857" s="13">
        <v>-0.34</v>
      </c>
    </row>
    <row r="1858" spans="10:18" x14ac:dyDescent="0.35">
      <c r="J1858" s="77"/>
      <c r="K1858" t="s">
        <v>849</v>
      </c>
      <c r="L1858" t="s">
        <v>55</v>
      </c>
      <c r="M1858" t="s">
        <v>12</v>
      </c>
      <c r="N1858">
        <v>52815</v>
      </c>
      <c r="P1858" s="7">
        <v>43175</v>
      </c>
      <c r="Q1858" t="s">
        <v>150</v>
      </c>
      <c r="R1858" s="13">
        <v>267.06</v>
      </c>
    </row>
    <row r="1859" spans="10:18" x14ac:dyDescent="0.35">
      <c r="J1859" s="77"/>
      <c r="K1859" t="s">
        <v>849</v>
      </c>
      <c r="L1859" t="s">
        <v>34</v>
      </c>
      <c r="M1859" t="s">
        <v>12</v>
      </c>
      <c r="N1859">
        <v>52815</v>
      </c>
      <c r="P1859" s="7">
        <v>43175</v>
      </c>
      <c r="Q1859" t="s">
        <v>102</v>
      </c>
      <c r="R1859" s="13">
        <v>128.44999999999999</v>
      </c>
    </row>
    <row r="1860" spans="10:18" x14ac:dyDescent="0.35">
      <c r="J1860" s="77"/>
      <c r="K1860" t="s">
        <v>849</v>
      </c>
      <c r="L1860" t="s">
        <v>34</v>
      </c>
      <c r="M1860" t="s">
        <v>12</v>
      </c>
      <c r="N1860">
        <v>52815</v>
      </c>
      <c r="P1860" s="7">
        <v>43175</v>
      </c>
      <c r="Q1860" t="s">
        <v>630</v>
      </c>
      <c r="R1860" s="13">
        <v>0.24</v>
      </c>
    </row>
    <row r="1861" spans="10:18" x14ac:dyDescent="0.35">
      <c r="J1861" s="77"/>
      <c r="K1861" t="s">
        <v>849</v>
      </c>
      <c r="L1861" t="s">
        <v>34</v>
      </c>
      <c r="M1861" t="s">
        <v>12</v>
      </c>
      <c r="N1861">
        <v>52815</v>
      </c>
      <c r="P1861" s="7">
        <v>43175</v>
      </c>
      <c r="Q1861" t="s">
        <v>631</v>
      </c>
      <c r="R1861" s="13">
        <v>0.01</v>
      </c>
    </row>
    <row r="1862" spans="10:18" x14ac:dyDescent="0.35">
      <c r="J1862" s="77"/>
      <c r="K1862" t="s">
        <v>849</v>
      </c>
      <c r="L1862" t="s">
        <v>34</v>
      </c>
      <c r="M1862" t="s">
        <v>12</v>
      </c>
      <c r="N1862">
        <v>52815</v>
      </c>
      <c r="P1862" s="7">
        <v>43175</v>
      </c>
      <c r="Q1862" t="s">
        <v>699</v>
      </c>
      <c r="R1862" s="13">
        <v>-337.61</v>
      </c>
    </row>
    <row r="1863" spans="10:18" x14ac:dyDescent="0.35">
      <c r="J1863" s="77"/>
      <c r="K1863" t="s">
        <v>849</v>
      </c>
      <c r="L1863" t="s">
        <v>34</v>
      </c>
      <c r="M1863" t="s">
        <v>12</v>
      </c>
      <c r="N1863">
        <v>52815</v>
      </c>
      <c r="P1863" s="7">
        <v>43175</v>
      </c>
      <c r="Q1863" t="s">
        <v>815</v>
      </c>
      <c r="R1863" s="13">
        <v>-0.34</v>
      </c>
    </row>
    <row r="1864" spans="10:18" x14ac:dyDescent="0.35">
      <c r="J1864" s="77"/>
      <c r="K1864" t="s">
        <v>849</v>
      </c>
      <c r="L1864" t="s">
        <v>34</v>
      </c>
      <c r="M1864" t="s">
        <v>12</v>
      </c>
      <c r="N1864">
        <v>52815</v>
      </c>
      <c r="P1864" s="7">
        <v>43175</v>
      </c>
      <c r="Q1864" t="s">
        <v>150</v>
      </c>
      <c r="R1864" s="13">
        <v>209.25</v>
      </c>
    </row>
    <row r="1865" spans="10:18" x14ac:dyDescent="0.35">
      <c r="J1865" s="77"/>
      <c r="K1865" t="s">
        <v>849</v>
      </c>
      <c r="L1865" t="s">
        <v>65</v>
      </c>
      <c r="M1865" t="s">
        <v>12</v>
      </c>
      <c r="N1865">
        <v>52815</v>
      </c>
      <c r="P1865" s="7">
        <v>43175</v>
      </c>
      <c r="Q1865" t="s">
        <v>102</v>
      </c>
      <c r="R1865" s="13">
        <v>239.29</v>
      </c>
    </row>
    <row r="1866" spans="10:18" x14ac:dyDescent="0.35">
      <c r="J1866" s="77"/>
      <c r="K1866" t="s">
        <v>849</v>
      </c>
      <c r="L1866" t="s">
        <v>65</v>
      </c>
      <c r="M1866" t="s">
        <v>12</v>
      </c>
      <c r="N1866">
        <v>52815</v>
      </c>
      <c r="P1866" s="7">
        <v>43175</v>
      </c>
      <c r="Q1866" t="s">
        <v>630</v>
      </c>
      <c r="R1866" s="13">
        <v>0.46</v>
      </c>
    </row>
    <row r="1867" spans="10:18" x14ac:dyDescent="0.35">
      <c r="J1867" s="77"/>
      <c r="K1867" t="s">
        <v>849</v>
      </c>
      <c r="L1867" t="s">
        <v>65</v>
      </c>
      <c r="M1867" t="s">
        <v>12</v>
      </c>
      <c r="N1867">
        <v>52815</v>
      </c>
      <c r="P1867" s="7">
        <v>43175</v>
      </c>
      <c r="Q1867" t="s">
        <v>631</v>
      </c>
      <c r="R1867" s="13">
        <v>0.01</v>
      </c>
    </row>
    <row r="1868" spans="10:18" x14ac:dyDescent="0.35">
      <c r="J1868" s="77"/>
      <c r="K1868" t="s">
        <v>849</v>
      </c>
      <c r="L1868" t="s">
        <v>65</v>
      </c>
      <c r="M1868" t="s">
        <v>12</v>
      </c>
      <c r="N1868">
        <v>52815</v>
      </c>
      <c r="P1868" s="7">
        <v>43175</v>
      </c>
      <c r="Q1868" t="s">
        <v>698</v>
      </c>
      <c r="R1868" s="13">
        <v>-339.45</v>
      </c>
    </row>
    <row r="1869" spans="10:18" x14ac:dyDescent="0.35">
      <c r="J1869" s="77"/>
      <c r="K1869" t="s">
        <v>849</v>
      </c>
      <c r="L1869" t="s">
        <v>65</v>
      </c>
      <c r="M1869" t="s">
        <v>12</v>
      </c>
      <c r="N1869">
        <v>52815</v>
      </c>
      <c r="P1869" s="7">
        <v>43175</v>
      </c>
      <c r="Q1869" t="s">
        <v>814</v>
      </c>
      <c r="R1869" s="13">
        <v>-0.34</v>
      </c>
    </row>
    <row r="1870" spans="10:18" x14ac:dyDescent="0.35">
      <c r="J1870" s="77"/>
      <c r="K1870" t="s">
        <v>849</v>
      </c>
      <c r="L1870" t="s">
        <v>65</v>
      </c>
      <c r="M1870" t="s">
        <v>12</v>
      </c>
      <c r="N1870">
        <v>52815</v>
      </c>
      <c r="P1870" s="7">
        <v>43175</v>
      </c>
      <c r="Q1870" t="s">
        <v>150</v>
      </c>
      <c r="R1870" s="13">
        <v>100.03</v>
      </c>
    </row>
    <row r="1871" spans="10:18" x14ac:dyDescent="0.35">
      <c r="J1871" s="77"/>
      <c r="K1871" t="s">
        <v>849</v>
      </c>
      <c r="L1871" t="s">
        <v>66</v>
      </c>
      <c r="M1871" t="s">
        <v>12</v>
      </c>
      <c r="N1871">
        <v>52815</v>
      </c>
      <c r="P1871" s="7">
        <v>43175</v>
      </c>
      <c r="Q1871" t="s">
        <v>102</v>
      </c>
      <c r="R1871" s="13">
        <v>279.49</v>
      </c>
    </row>
    <row r="1872" spans="10:18" x14ac:dyDescent="0.35">
      <c r="J1872" s="77"/>
      <c r="K1872" t="s">
        <v>849</v>
      </c>
      <c r="L1872" t="s">
        <v>66</v>
      </c>
      <c r="M1872" t="s">
        <v>12</v>
      </c>
      <c r="N1872">
        <v>52815</v>
      </c>
      <c r="P1872" s="7">
        <v>43175</v>
      </c>
      <c r="Q1872" t="s">
        <v>630</v>
      </c>
      <c r="R1872" s="13">
        <v>0.54</v>
      </c>
    </row>
    <row r="1873" spans="10:18" x14ac:dyDescent="0.35">
      <c r="J1873" s="77"/>
      <c r="K1873" t="s">
        <v>849</v>
      </c>
      <c r="L1873" t="s">
        <v>66</v>
      </c>
      <c r="M1873" t="s">
        <v>12</v>
      </c>
      <c r="N1873">
        <v>52815</v>
      </c>
      <c r="P1873" s="7">
        <v>43175</v>
      </c>
      <c r="Q1873" t="s">
        <v>631</v>
      </c>
      <c r="R1873" s="13">
        <v>0.01</v>
      </c>
    </row>
    <row r="1874" spans="10:18" x14ac:dyDescent="0.35">
      <c r="J1874" s="77"/>
      <c r="K1874" t="s">
        <v>849</v>
      </c>
      <c r="L1874" t="s">
        <v>66</v>
      </c>
      <c r="M1874" t="s">
        <v>12</v>
      </c>
      <c r="N1874">
        <v>52815</v>
      </c>
      <c r="P1874" s="7">
        <v>43175</v>
      </c>
      <c r="Q1874" t="s">
        <v>700</v>
      </c>
      <c r="R1874" s="13">
        <v>-337.26</v>
      </c>
    </row>
    <row r="1875" spans="10:18" x14ac:dyDescent="0.35">
      <c r="J1875" s="77"/>
      <c r="K1875" t="s">
        <v>849</v>
      </c>
      <c r="L1875" t="s">
        <v>66</v>
      </c>
      <c r="M1875" t="s">
        <v>12</v>
      </c>
      <c r="N1875">
        <v>52815</v>
      </c>
      <c r="P1875" s="7">
        <v>43175</v>
      </c>
      <c r="Q1875" t="s">
        <v>816</v>
      </c>
      <c r="R1875" s="13">
        <v>-0.34</v>
      </c>
    </row>
    <row r="1876" spans="10:18" x14ac:dyDescent="0.35">
      <c r="J1876" s="77"/>
      <c r="K1876" t="s">
        <v>849</v>
      </c>
      <c r="L1876" t="s">
        <v>66</v>
      </c>
      <c r="M1876" t="s">
        <v>12</v>
      </c>
      <c r="N1876">
        <v>52815</v>
      </c>
      <c r="P1876" s="7">
        <v>43175</v>
      </c>
      <c r="Q1876" t="s">
        <v>150</v>
      </c>
      <c r="R1876" s="13">
        <v>57.559999999999945</v>
      </c>
    </row>
    <row r="1877" spans="10:18" x14ac:dyDescent="0.35">
      <c r="J1877" s="77"/>
      <c r="K1877" t="s">
        <v>849</v>
      </c>
      <c r="L1877" t="s">
        <v>35</v>
      </c>
      <c r="M1877" t="s">
        <v>12</v>
      </c>
      <c r="N1877">
        <v>52815</v>
      </c>
      <c r="P1877" s="7">
        <v>43175</v>
      </c>
      <c r="Q1877" t="s">
        <v>102</v>
      </c>
      <c r="R1877" s="13">
        <v>433.11</v>
      </c>
    </row>
    <row r="1878" spans="10:18" x14ac:dyDescent="0.35">
      <c r="J1878" s="77"/>
      <c r="K1878" t="s">
        <v>849</v>
      </c>
      <c r="L1878" t="s">
        <v>35</v>
      </c>
      <c r="M1878" t="s">
        <v>12</v>
      </c>
      <c r="N1878">
        <v>52815</v>
      </c>
      <c r="P1878" s="7">
        <v>43175</v>
      </c>
      <c r="Q1878" t="s">
        <v>630</v>
      </c>
      <c r="R1878" s="13">
        <v>0.83</v>
      </c>
    </row>
    <row r="1879" spans="10:18" x14ac:dyDescent="0.35">
      <c r="J1879" s="77"/>
      <c r="K1879" t="s">
        <v>849</v>
      </c>
      <c r="L1879" t="s">
        <v>35</v>
      </c>
      <c r="M1879" t="s">
        <v>12</v>
      </c>
      <c r="N1879">
        <v>52815</v>
      </c>
      <c r="P1879" s="7">
        <v>43175</v>
      </c>
      <c r="Q1879" t="s">
        <v>631</v>
      </c>
      <c r="R1879" s="13">
        <v>0.02</v>
      </c>
    </row>
    <row r="1880" spans="10:18" x14ac:dyDescent="0.35">
      <c r="J1880" s="77"/>
      <c r="K1880" t="s">
        <v>849</v>
      </c>
      <c r="L1880" t="s">
        <v>35</v>
      </c>
      <c r="M1880" t="s">
        <v>12</v>
      </c>
      <c r="N1880">
        <v>52815</v>
      </c>
      <c r="P1880" s="7">
        <v>43175</v>
      </c>
      <c r="Q1880" t="s">
        <v>701</v>
      </c>
      <c r="R1880" s="13">
        <v>-337.33</v>
      </c>
    </row>
    <row r="1881" spans="10:18" x14ac:dyDescent="0.35">
      <c r="J1881" s="77"/>
      <c r="K1881" t="s">
        <v>849</v>
      </c>
      <c r="L1881" t="s">
        <v>35</v>
      </c>
      <c r="M1881" t="s">
        <v>12</v>
      </c>
      <c r="N1881">
        <v>52815</v>
      </c>
      <c r="P1881" s="7">
        <v>43175</v>
      </c>
      <c r="Q1881" t="s">
        <v>817</v>
      </c>
      <c r="R1881" s="13">
        <v>-0.35</v>
      </c>
    </row>
    <row r="1882" spans="10:18" x14ac:dyDescent="0.35">
      <c r="J1882" s="77"/>
      <c r="K1882" t="s">
        <v>849</v>
      </c>
      <c r="L1882" t="s">
        <v>35</v>
      </c>
      <c r="M1882" t="s">
        <v>12</v>
      </c>
      <c r="N1882">
        <v>52815</v>
      </c>
      <c r="P1882" s="7">
        <v>43175</v>
      </c>
      <c r="Q1882" t="s">
        <v>143</v>
      </c>
      <c r="R1882" s="13">
        <v>-96.279999999999973</v>
      </c>
    </row>
    <row r="1883" spans="10:18" x14ac:dyDescent="0.35">
      <c r="J1883" s="77"/>
      <c r="K1883" t="s">
        <v>849</v>
      </c>
      <c r="L1883" t="s">
        <v>68</v>
      </c>
      <c r="M1883" t="s">
        <v>12</v>
      </c>
      <c r="N1883">
        <v>52815</v>
      </c>
      <c r="P1883" s="7">
        <v>43175</v>
      </c>
      <c r="Q1883" t="s">
        <v>102</v>
      </c>
      <c r="R1883" s="13">
        <v>100.58</v>
      </c>
    </row>
    <row r="1884" spans="10:18" x14ac:dyDescent="0.35">
      <c r="J1884" s="77"/>
      <c r="K1884" t="s">
        <v>849</v>
      </c>
      <c r="L1884" t="s">
        <v>68</v>
      </c>
      <c r="M1884" t="s">
        <v>12</v>
      </c>
      <c r="N1884">
        <v>52815</v>
      </c>
      <c r="P1884" s="7">
        <v>43175</v>
      </c>
      <c r="Q1884" t="s">
        <v>630</v>
      </c>
      <c r="R1884" s="13">
        <v>0.2</v>
      </c>
    </row>
    <row r="1885" spans="10:18" x14ac:dyDescent="0.35">
      <c r="J1885" s="77"/>
      <c r="K1885" t="s">
        <v>849</v>
      </c>
      <c r="L1885" t="s">
        <v>68</v>
      </c>
      <c r="M1885" t="s">
        <v>12</v>
      </c>
      <c r="N1885">
        <v>52815</v>
      </c>
      <c r="P1885" s="7">
        <v>43175</v>
      </c>
      <c r="Q1885" t="s">
        <v>631</v>
      </c>
      <c r="R1885" s="13">
        <v>0.01</v>
      </c>
    </row>
    <row r="1886" spans="10:18" x14ac:dyDescent="0.35">
      <c r="J1886" s="77"/>
      <c r="K1886" t="s">
        <v>849</v>
      </c>
      <c r="L1886" t="s">
        <v>68</v>
      </c>
      <c r="M1886" t="s">
        <v>12</v>
      </c>
      <c r="N1886">
        <v>52815</v>
      </c>
      <c r="P1886" s="7">
        <v>43175</v>
      </c>
      <c r="Q1886" t="s">
        <v>704</v>
      </c>
      <c r="R1886" s="13">
        <v>-338.42</v>
      </c>
    </row>
    <row r="1887" spans="10:18" x14ac:dyDescent="0.35">
      <c r="J1887" s="77"/>
      <c r="K1887" t="s">
        <v>849</v>
      </c>
      <c r="L1887" t="s">
        <v>68</v>
      </c>
      <c r="M1887" t="s">
        <v>12</v>
      </c>
      <c r="N1887">
        <v>52815</v>
      </c>
      <c r="P1887" s="7">
        <v>43175</v>
      </c>
      <c r="Q1887" t="s">
        <v>820</v>
      </c>
      <c r="R1887" s="13">
        <v>-0.34</v>
      </c>
    </row>
    <row r="1888" spans="10:18" x14ac:dyDescent="0.35">
      <c r="J1888" s="77"/>
      <c r="K1888" t="s">
        <v>849</v>
      </c>
      <c r="L1888" t="s">
        <v>68</v>
      </c>
      <c r="M1888" t="s">
        <v>12</v>
      </c>
      <c r="N1888">
        <v>52815</v>
      </c>
      <c r="P1888" s="7">
        <v>43175</v>
      </c>
      <c r="Q1888" t="s">
        <v>150</v>
      </c>
      <c r="R1888" s="13">
        <v>237.97000000000003</v>
      </c>
    </row>
    <row r="1889" spans="10:18" x14ac:dyDescent="0.35">
      <c r="J1889" s="77"/>
      <c r="K1889" t="s">
        <v>849</v>
      </c>
      <c r="L1889" t="s">
        <v>38</v>
      </c>
      <c r="M1889" t="s">
        <v>12</v>
      </c>
      <c r="N1889">
        <v>52815</v>
      </c>
      <c r="P1889" s="7">
        <v>43175</v>
      </c>
      <c r="Q1889" t="s">
        <v>102</v>
      </c>
      <c r="R1889" s="13">
        <v>630.57000000000005</v>
      </c>
    </row>
    <row r="1890" spans="10:18" x14ac:dyDescent="0.35">
      <c r="J1890" s="77"/>
      <c r="K1890" t="s">
        <v>849</v>
      </c>
      <c r="L1890" t="s">
        <v>38</v>
      </c>
      <c r="M1890" t="s">
        <v>12</v>
      </c>
      <c r="N1890">
        <v>52815</v>
      </c>
      <c r="P1890" s="7">
        <v>43175</v>
      </c>
      <c r="Q1890" t="s">
        <v>630</v>
      </c>
      <c r="R1890" s="13">
        <v>1.21</v>
      </c>
    </row>
    <row r="1891" spans="10:18" x14ac:dyDescent="0.35">
      <c r="J1891" s="77"/>
      <c r="K1891" t="s">
        <v>849</v>
      </c>
      <c r="L1891" t="s">
        <v>38</v>
      </c>
      <c r="M1891" t="s">
        <v>12</v>
      </c>
      <c r="N1891">
        <v>52815</v>
      </c>
      <c r="P1891" s="7">
        <v>43175</v>
      </c>
      <c r="Q1891" t="s">
        <v>631</v>
      </c>
      <c r="R1891" s="13">
        <v>0.02</v>
      </c>
    </row>
    <row r="1892" spans="10:18" x14ac:dyDescent="0.35">
      <c r="J1892" s="77"/>
      <c r="K1892" t="s">
        <v>849</v>
      </c>
      <c r="L1892" t="s">
        <v>38</v>
      </c>
      <c r="M1892" t="s">
        <v>12</v>
      </c>
      <c r="N1892">
        <v>52815</v>
      </c>
      <c r="P1892" s="7">
        <v>43175</v>
      </c>
      <c r="Q1892" t="s">
        <v>705</v>
      </c>
      <c r="R1892" s="13">
        <v>-332.08</v>
      </c>
    </row>
    <row r="1893" spans="10:18" x14ac:dyDescent="0.35">
      <c r="J1893" s="77"/>
      <c r="K1893" t="s">
        <v>849</v>
      </c>
      <c r="L1893" t="s">
        <v>38</v>
      </c>
      <c r="M1893" t="s">
        <v>12</v>
      </c>
      <c r="N1893">
        <v>52815</v>
      </c>
      <c r="P1893" s="7">
        <v>43175</v>
      </c>
      <c r="Q1893" t="s">
        <v>821</v>
      </c>
      <c r="R1893" s="13">
        <v>-1.03</v>
      </c>
    </row>
    <row r="1894" spans="10:18" x14ac:dyDescent="0.35">
      <c r="J1894" s="77"/>
      <c r="K1894" t="s">
        <v>849</v>
      </c>
      <c r="L1894" t="s">
        <v>38</v>
      </c>
      <c r="M1894" t="s">
        <v>12</v>
      </c>
      <c r="N1894">
        <v>52815</v>
      </c>
      <c r="P1894" s="7">
        <v>43175</v>
      </c>
      <c r="Q1894" t="s">
        <v>143</v>
      </c>
      <c r="R1894" s="13">
        <v>-299.38000000000005</v>
      </c>
    </row>
    <row r="1895" spans="10:18" x14ac:dyDescent="0.35">
      <c r="J1895" s="77"/>
      <c r="K1895" t="s">
        <v>849</v>
      </c>
      <c r="L1895" t="s">
        <v>39</v>
      </c>
      <c r="M1895" t="s">
        <v>12</v>
      </c>
      <c r="N1895">
        <v>52815</v>
      </c>
      <c r="P1895" s="7">
        <v>43175</v>
      </c>
      <c r="Q1895" t="s">
        <v>102</v>
      </c>
      <c r="R1895" s="13">
        <v>240.94</v>
      </c>
    </row>
    <row r="1896" spans="10:18" x14ac:dyDescent="0.35">
      <c r="J1896" s="77"/>
      <c r="K1896" t="s">
        <v>849</v>
      </c>
      <c r="L1896" t="s">
        <v>39</v>
      </c>
      <c r="M1896" t="s">
        <v>12</v>
      </c>
      <c r="N1896">
        <v>52815</v>
      </c>
      <c r="P1896" s="7">
        <v>43175</v>
      </c>
      <c r="Q1896" t="s">
        <v>630</v>
      </c>
      <c r="R1896" s="13">
        <v>0.46</v>
      </c>
    </row>
    <row r="1897" spans="10:18" x14ac:dyDescent="0.35">
      <c r="J1897" s="77"/>
      <c r="K1897" t="s">
        <v>849</v>
      </c>
      <c r="L1897" t="s">
        <v>39</v>
      </c>
      <c r="M1897" t="s">
        <v>12</v>
      </c>
      <c r="N1897">
        <v>52815</v>
      </c>
      <c r="P1897" s="7">
        <v>43175</v>
      </c>
      <c r="Q1897" t="s">
        <v>631</v>
      </c>
      <c r="R1897" s="13">
        <v>0.01</v>
      </c>
    </row>
    <row r="1898" spans="10:18" x14ac:dyDescent="0.35">
      <c r="J1898" s="77"/>
      <c r="K1898" t="s">
        <v>849</v>
      </c>
      <c r="L1898" t="s">
        <v>39</v>
      </c>
      <c r="M1898" t="s">
        <v>12</v>
      </c>
      <c r="N1898">
        <v>52815</v>
      </c>
      <c r="P1898" s="7">
        <v>43175</v>
      </c>
      <c r="Q1898" t="s">
        <v>706</v>
      </c>
      <c r="R1898" s="13">
        <v>-338.31</v>
      </c>
    </row>
    <row r="1899" spans="10:18" x14ac:dyDescent="0.35">
      <c r="J1899" s="77"/>
      <c r="K1899" t="s">
        <v>849</v>
      </c>
      <c r="L1899" t="s">
        <v>39</v>
      </c>
      <c r="M1899" t="s">
        <v>12</v>
      </c>
      <c r="N1899">
        <v>52815</v>
      </c>
      <c r="P1899" s="7">
        <v>43175</v>
      </c>
      <c r="Q1899" t="s">
        <v>822</v>
      </c>
      <c r="R1899" s="13">
        <v>-0.35</v>
      </c>
    </row>
    <row r="1900" spans="10:18" x14ac:dyDescent="0.35">
      <c r="J1900" s="77"/>
      <c r="K1900" t="s">
        <v>849</v>
      </c>
      <c r="L1900" t="s">
        <v>39</v>
      </c>
      <c r="M1900" t="s">
        <v>12</v>
      </c>
      <c r="N1900">
        <v>52815</v>
      </c>
      <c r="P1900" s="7">
        <v>43175</v>
      </c>
      <c r="Q1900" t="s">
        <v>150</v>
      </c>
      <c r="R1900" s="13">
        <v>97.250000000000057</v>
      </c>
    </row>
    <row r="1901" spans="10:18" x14ac:dyDescent="0.35">
      <c r="J1901" s="77"/>
      <c r="K1901" t="s">
        <v>849</v>
      </c>
      <c r="L1901" t="s">
        <v>58</v>
      </c>
      <c r="M1901" t="s">
        <v>12</v>
      </c>
      <c r="N1901">
        <v>52815</v>
      </c>
      <c r="P1901" s="7">
        <v>43175</v>
      </c>
      <c r="Q1901" t="s">
        <v>102</v>
      </c>
      <c r="R1901" s="13">
        <v>240.71</v>
      </c>
    </row>
    <row r="1902" spans="10:18" x14ac:dyDescent="0.35">
      <c r="J1902" s="77"/>
      <c r="K1902" t="s">
        <v>849</v>
      </c>
      <c r="L1902" t="s">
        <v>58</v>
      </c>
      <c r="M1902" t="s">
        <v>12</v>
      </c>
      <c r="N1902">
        <v>52815</v>
      </c>
      <c r="P1902" s="7">
        <v>43175</v>
      </c>
      <c r="Q1902" t="s">
        <v>630</v>
      </c>
      <c r="R1902" s="13">
        <v>0.48</v>
      </c>
    </row>
    <row r="1903" spans="10:18" x14ac:dyDescent="0.35">
      <c r="J1903" s="77"/>
      <c r="K1903" t="s">
        <v>849</v>
      </c>
      <c r="L1903" t="s">
        <v>58</v>
      </c>
      <c r="M1903" t="s">
        <v>12</v>
      </c>
      <c r="N1903">
        <v>52815</v>
      </c>
      <c r="P1903" s="7">
        <v>43175</v>
      </c>
      <c r="Q1903" t="s">
        <v>631</v>
      </c>
      <c r="R1903" s="13">
        <v>0.01</v>
      </c>
    </row>
    <row r="1904" spans="10:18" x14ac:dyDescent="0.35">
      <c r="J1904" s="77"/>
      <c r="K1904" t="s">
        <v>849</v>
      </c>
      <c r="L1904" t="s">
        <v>58</v>
      </c>
      <c r="M1904" t="s">
        <v>12</v>
      </c>
      <c r="N1904">
        <v>52815</v>
      </c>
      <c r="P1904" s="7">
        <v>43175</v>
      </c>
      <c r="Q1904" t="s">
        <v>708</v>
      </c>
      <c r="R1904" s="13">
        <v>-337.68</v>
      </c>
    </row>
    <row r="1905" spans="10:18" x14ac:dyDescent="0.35">
      <c r="J1905" s="77"/>
      <c r="K1905" t="s">
        <v>849</v>
      </c>
      <c r="L1905" t="s">
        <v>58</v>
      </c>
      <c r="M1905" t="s">
        <v>12</v>
      </c>
      <c r="N1905">
        <v>52815</v>
      </c>
      <c r="P1905" s="7">
        <v>43175</v>
      </c>
      <c r="Q1905" t="s">
        <v>824</v>
      </c>
      <c r="R1905" s="13">
        <v>-0.34</v>
      </c>
    </row>
    <row r="1906" spans="10:18" x14ac:dyDescent="0.35">
      <c r="J1906" s="77"/>
      <c r="K1906" t="s">
        <v>849</v>
      </c>
      <c r="L1906" t="s">
        <v>58</v>
      </c>
      <c r="M1906" t="s">
        <v>12</v>
      </c>
      <c r="N1906">
        <v>52815</v>
      </c>
      <c r="P1906" s="7">
        <v>43175</v>
      </c>
      <c r="Q1906" t="s">
        <v>150</v>
      </c>
      <c r="R1906" s="13">
        <v>96.819999999999965</v>
      </c>
    </row>
    <row r="1907" spans="10:18" x14ac:dyDescent="0.35">
      <c r="J1907" s="77"/>
      <c r="K1907" t="s">
        <v>849</v>
      </c>
      <c r="L1907" t="s">
        <v>57</v>
      </c>
      <c r="M1907" t="s">
        <v>12</v>
      </c>
      <c r="N1907">
        <v>52815</v>
      </c>
      <c r="P1907" s="7">
        <v>43175</v>
      </c>
      <c r="Q1907" t="s">
        <v>102</v>
      </c>
      <c r="R1907" s="13">
        <v>24.11</v>
      </c>
    </row>
    <row r="1908" spans="10:18" x14ac:dyDescent="0.35">
      <c r="J1908" s="77"/>
      <c r="K1908" t="s">
        <v>849</v>
      </c>
      <c r="L1908" t="s">
        <v>57</v>
      </c>
      <c r="M1908" t="s">
        <v>12</v>
      </c>
      <c r="N1908">
        <v>52815</v>
      </c>
      <c r="P1908" s="7">
        <v>43175</v>
      </c>
      <c r="Q1908" t="s">
        <v>630</v>
      </c>
      <c r="R1908" s="13">
        <v>0.04</v>
      </c>
    </row>
    <row r="1909" spans="10:18" x14ac:dyDescent="0.35">
      <c r="J1909" s="77"/>
      <c r="K1909" t="s">
        <v>849</v>
      </c>
      <c r="L1909" t="s">
        <v>57</v>
      </c>
      <c r="M1909" t="s">
        <v>12</v>
      </c>
      <c r="N1909">
        <v>52815</v>
      </c>
      <c r="P1909" s="7">
        <v>43175</v>
      </c>
      <c r="Q1909" t="s">
        <v>631</v>
      </c>
      <c r="R1909" s="13">
        <v>0.01</v>
      </c>
    </row>
    <row r="1910" spans="10:18" x14ac:dyDescent="0.35">
      <c r="J1910" s="77"/>
      <c r="K1910" t="s">
        <v>849</v>
      </c>
      <c r="L1910" t="s">
        <v>57</v>
      </c>
      <c r="M1910" t="s">
        <v>12</v>
      </c>
      <c r="N1910">
        <v>52815</v>
      </c>
      <c r="P1910" s="7">
        <v>43175</v>
      </c>
      <c r="Q1910" t="s">
        <v>707</v>
      </c>
      <c r="R1910" s="13">
        <v>-12.58</v>
      </c>
    </row>
    <row r="1911" spans="10:18" x14ac:dyDescent="0.35">
      <c r="J1911" s="77"/>
      <c r="K1911" t="s">
        <v>849</v>
      </c>
      <c r="L1911" t="s">
        <v>57</v>
      </c>
      <c r="M1911" t="s">
        <v>12</v>
      </c>
      <c r="N1911">
        <v>52815</v>
      </c>
      <c r="P1911" s="7">
        <v>43175</v>
      </c>
      <c r="Q1911" t="s">
        <v>823</v>
      </c>
      <c r="R1911" s="13">
        <v>-0.35</v>
      </c>
    </row>
    <row r="1912" spans="10:18" x14ac:dyDescent="0.35">
      <c r="J1912" s="77"/>
      <c r="K1912" t="s">
        <v>849</v>
      </c>
      <c r="L1912" t="s">
        <v>57</v>
      </c>
      <c r="M1912" t="s">
        <v>12</v>
      </c>
      <c r="N1912">
        <v>52815</v>
      </c>
      <c r="P1912" s="7">
        <v>43175</v>
      </c>
      <c r="Q1912" t="s">
        <v>143</v>
      </c>
      <c r="R1912" s="13">
        <v>-11.229999999999999</v>
      </c>
    </row>
    <row r="1913" spans="10:18" x14ac:dyDescent="0.35">
      <c r="J1913" s="77"/>
      <c r="K1913" t="s">
        <v>849</v>
      </c>
      <c r="L1913" t="s">
        <v>67</v>
      </c>
      <c r="M1913" t="s">
        <v>12</v>
      </c>
      <c r="N1913">
        <v>52815</v>
      </c>
      <c r="P1913" s="7">
        <v>43175</v>
      </c>
      <c r="Q1913" t="s">
        <v>102</v>
      </c>
      <c r="R1913" s="13">
        <v>18.260000000000002</v>
      </c>
    </row>
    <row r="1914" spans="10:18" x14ac:dyDescent="0.35">
      <c r="J1914" s="77"/>
      <c r="K1914" t="s">
        <v>849</v>
      </c>
      <c r="L1914" t="s">
        <v>67</v>
      </c>
      <c r="M1914" t="s">
        <v>12</v>
      </c>
      <c r="N1914">
        <v>52815</v>
      </c>
      <c r="P1914" s="7">
        <v>43175</v>
      </c>
      <c r="Q1914" t="s">
        <v>630</v>
      </c>
      <c r="R1914" s="13">
        <v>0.04</v>
      </c>
    </row>
    <row r="1915" spans="10:18" x14ac:dyDescent="0.35">
      <c r="J1915" s="77"/>
      <c r="K1915" t="s">
        <v>849</v>
      </c>
      <c r="L1915" t="s">
        <v>67</v>
      </c>
      <c r="M1915" t="s">
        <v>12</v>
      </c>
      <c r="N1915">
        <v>52815</v>
      </c>
      <c r="P1915" s="7">
        <v>43175</v>
      </c>
      <c r="Q1915" t="s">
        <v>631</v>
      </c>
      <c r="R1915" s="13">
        <v>0.01</v>
      </c>
    </row>
    <row r="1916" spans="10:18" x14ac:dyDescent="0.35">
      <c r="J1916" s="77"/>
      <c r="K1916" t="s">
        <v>849</v>
      </c>
      <c r="L1916" t="s">
        <v>67</v>
      </c>
      <c r="M1916" t="s">
        <v>12</v>
      </c>
      <c r="N1916">
        <v>52815</v>
      </c>
      <c r="P1916" s="7">
        <v>43175</v>
      </c>
      <c r="Q1916" t="s">
        <v>703</v>
      </c>
      <c r="R1916" s="13">
        <v>-13.92</v>
      </c>
    </row>
    <row r="1917" spans="10:18" x14ac:dyDescent="0.35">
      <c r="J1917" s="77"/>
      <c r="K1917" t="s">
        <v>849</v>
      </c>
      <c r="L1917" t="s">
        <v>67</v>
      </c>
      <c r="M1917" t="s">
        <v>12</v>
      </c>
      <c r="N1917">
        <v>52815</v>
      </c>
      <c r="P1917" s="7">
        <v>43175</v>
      </c>
      <c r="Q1917" t="s">
        <v>819</v>
      </c>
      <c r="R1917" s="13">
        <v>-0.35</v>
      </c>
    </row>
    <row r="1918" spans="10:18" x14ac:dyDescent="0.35">
      <c r="J1918" s="77"/>
      <c r="K1918" t="s">
        <v>849</v>
      </c>
      <c r="L1918" t="s">
        <v>67</v>
      </c>
      <c r="M1918" t="s">
        <v>12</v>
      </c>
      <c r="N1918">
        <v>52815</v>
      </c>
      <c r="P1918" s="7">
        <v>43175</v>
      </c>
      <c r="Q1918" t="s">
        <v>143</v>
      </c>
      <c r="R1918" s="13">
        <v>-4.0400000000000009</v>
      </c>
    </row>
    <row r="1919" spans="10:18" x14ac:dyDescent="0.35">
      <c r="J1919" s="77"/>
      <c r="K1919" t="s">
        <v>849</v>
      </c>
      <c r="L1919" t="s">
        <v>69</v>
      </c>
      <c r="M1919" t="s">
        <v>12</v>
      </c>
      <c r="N1919">
        <v>52815</v>
      </c>
      <c r="P1919" s="7">
        <v>43175</v>
      </c>
      <c r="Q1919" t="s">
        <v>102</v>
      </c>
      <c r="R1919" s="13">
        <v>18.059999999999999</v>
      </c>
    </row>
    <row r="1920" spans="10:18" x14ac:dyDescent="0.35">
      <c r="J1920" s="77"/>
      <c r="K1920" t="s">
        <v>849</v>
      </c>
      <c r="L1920" t="s">
        <v>69</v>
      </c>
      <c r="M1920" t="s">
        <v>12</v>
      </c>
      <c r="N1920">
        <v>52815</v>
      </c>
      <c r="P1920" s="7">
        <v>43175</v>
      </c>
      <c r="Q1920" t="s">
        <v>630</v>
      </c>
      <c r="R1920" s="13">
        <v>0.04</v>
      </c>
    </row>
    <row r="1921" spans="10:18" x14ac:dyDescent="0.35">
      <c r="J1921" s="77"/>
      <c r="K1921" t="s">
        <v>849</v>
      </c>
      <c r="L1921" t="s">
        <v>69</v>
      </c>
      <c r="M1921" t="s">
        <v>12</v>
      </c>
      <c r="N1921">
        <v>52815</v>
      </c>
      <c r="P1921" s="7">
        <v>43175</v>
      </c>
      <c r="Q1921" t="s">
        <v>631</v>
      </c>
      <c r="R1921" s="13">
        <v>0.01</v>
      </c>
    </row>
    <row r="1922" spans="10:18" x14ac:dyDescent="0.35">
      <c r="J1922" s="77"/>
      <c r="K1922" t="s">
        <v>849</v>
      </c>
      <c r="L1922" t="s">
        <v>69</v>
      </c>
      <c r="M1922" t="s">
        <v>12</v>
      </c>
      <c r="N1922">
        <v>52815</v>
      </c>
      <c r="P1922" s="7">
        <v>43175</v>
      </c>
      <c r="Q1922" t="s">
        <v>709</v>
      </c>
      <c r="R1922" s="13">
        <v>-12.2</v>
      </c>
    </row>
    <row r="1923" spans="10:18" x14ac:dyDescent="0.35">
      <c r="J1923" s="77"/>
      <c r="K1923" t="s">
        <v>849</v>
      </c>
      <c r="L1923" t="s">
        <v>69</v>
      </c>
      <c r="M1923" t="s">
        <v>12</v>
      </c>
      <c r="N1923">
        <v>52815</v>
      </c>
      <c r="P1923" s="7">
        <v>43175</v>
      </c>
      <c r="Q1923" t="s">
        <v>825</v>
      </c>
      <c r="R1923" s="13">
        <v>-0.34</v>
      </c>
    </row>
    <row r="1924" spans="10:18" x14ac:dyDescent="0.35">
      <c r="J1924" s="77"/>
      <c r="K1924" t="s">
        <v>849</v>
      </c>
      <c r="L1924" t="s">
        <v>69</v>
      </c>
      <c r="M1924" t="s">
        <v>12</v>
      </c>
      <c r="N1924">
        <v>52815</v>
      </c>
      <c r="P1924" s="7">
        <v>43175</v>
      </c>
      <c r="Q1924" t="s">
        <v>143</v>
      </c>
      <c r="R1924" s="13">
        <v>-5.5699999999999985</v>
      </c>
    </row>
    <row r="1925" spans="10:18" x14ac:dyDescent="0.35">
      <c r="J1925" s="77"/>
      <c r="K1925" t="s">
        <v>849</v>
      </c>
      <c r="L1925" t="s">
        <v>70</v>
      </c>
      <c r="M1925" t="s">
        <v>12</v>
      </c>
      <c r="N1925">
        <v>52815</v>
      </c>
      <c r="P1925" s="7">
        <v>43175</v>
      </c>
      <c r="Q1925" t="s">
        <v>102</v>
      </c>
      <c r="R1925" s="13">
        <v>57.43</v>
      </c>
    </row>
    <row r="1926" spans="10:18" x14ac:dyDescent="0.35">
      <c r="J1926" s="77"/>
      <c r="K1926" t="s">
        <v>849</v>
      </c>
      <c r="L1926" t="s">
        <v>70</v>
      </c>
      <c r="M1926" t="s">
        <v>12</v>
      </c>
      <c r="N1926">
        <v>52815</v>
      </c>
      <c r="P1926" s="7">
        <v>43175</v>
      </c>
      <c r="Q1926" t="s">
        <v>630</v>
      </c>
      <c r="R1926" s="13">
        <v>0.11</v>
      </c>
    </row>
    <row r="1927" spans="10:18" x14ac:dyDescent="0.35">
      <c r="J1927" s="77"/>
      <c r="K1927" t="s">
        <v>849</v>
      </c>
      <c r="L1927" t="s">
        <v>70</v>
      </c>
      <c r="M1927" t="s">
        <v>12</v>
      </c>
      <c r="N1927">
        <v>52815</v>
      </c>
      <c r="P1927" s="7">
        <v>43175</v>
      </c>
      <c r="Q1927" t="s">
        <v>631</v>
      </c>
      <c r="R1927" s="13">
        <v>0.01</v>
      </c>
    </row>
    <row r="1928" spans="10:18" x14ac:dyDescent="0.35">
      <c r="J1928" s="77"/>
      <c r="K1928" t="s">
        <v>849</v>
      </c>
      <c r="L1928" t="s">
        <v>70</v>
      </c>
      <c r="M1928" t="s">
        <v>12</v>
      </c>
      <c r="N1928">
        <v>52815</v>
      </c>
      <c r="P1928" s="7">
        <v>43175</v>
      </c>
      <c r="Q1928" t="s">
        <v>710</v>
      </c>
      <c r="R1928" s="13">
        <v>-336.06</v>
      </c>
    </row>
    <row r="1929" spans="10:18" x14ac:dyDescent="0.35">
      <c r="J1929" s="77"/>
      <c r="K1929" t="s">
        <v>849</v>
      </c>
      <c r="L1929" t="s">
        <v>70</v>
      </c>
      <c r="M1929" t="s">
        <v>12</v>
      </c>
      <c r="N1929">
        <v>52815</v>
      </c>
      <c r="P1929" s="7">
        <v>43175</v>
      </c>
      <c r="Q1929" t="s">
        <v>826</v>
      </c>
      <c r="R1929" s="13">
        <v>-0.34</v>
      </c>
    </row>
    <row r="1930" spans="10:18" x14ac:dyDescent="0.35">
      <c r="J1930" s="77"/>
      <c r="K1930" t="s">
        <v>849</v>
      </c>
      <c r="L1930" t="s">
        <v>70</v>
      </c>
      <c r="M1930" t="s">
        <v>12</v>
      </c>
      <c r="N1930">
        <v>52815</v>
      </c>
      <c r="P1930" s="7">
        <v>43175</v>
      </c>
      <c r="Q1930" t="s">
        <v>150</v>
      </c>
      <c r="R1930" s="13">
        <v>278.84999999999997</v>
      </c>
    </row>
    <row r="1931" spans="10:18" x14ac:dyDescent="0.35">
      <c r="J1931" s="77"/>
      <c r="K1931" t="s">
        <v>849</v>
      </c>
      <c r="L1931" t="s">
        <v>41</v>
      </c>
      <c r="M1931" t="s">
        <v>12</v>
      </c>
      <c r="N1931">
        <v>52815</v>
      </c>
      <c r="P1931" s="7">
        <v>43175</v>
      </c>
      <c r="Q1931" t="s">
        <v>102</v>
      </c>
      <c r="R1931" s="13">
        <v>143.66</v>
      </c>
    </row>
    <row r="1932" spans="10:18" x14ac:dyDescent="0.35">
      <c r="J1932" s="77"/>
      <c r="K1932" t="s">
        <v>849</v>
      </c>
      <c r="L1932" t="s">
        <v>41</v>
      </c>
      <c r="M1932" t="s">
        <v>12</v>
      </c>
      <c r="N1932">
        <v>52815</v>
      </c>
      <c r="P1932" s="7">
        <v>43175</v>
      </c>
      <c r="Q1932" t="s">
        <v>630</v>
      </c>
      <c r="R1932" s="13">
        <v>0.28999999999999998</v>
      </c>
    </row>
    <row r="1933" spans="10:18" x14ac:dyDescent="0.35">
      <c r="J1933" s="77"/>
      <c r="K1933" t="s">
        <v>849</v>
      </c>
      <c r="L1933" t="s">
        <v>41</v>
      </c>
      <c r="M1933" t="s">
        <v>12</v>
      </c>
      <c r="N1933">
        <v>52815</v>
      </c>
      <c r="P1933" s="7">
        <v>43175</v>
      </c>
      <c r="Q1933" t="s">
        <v>631</v>
      </c>
      <c r="R1933" s="13">
        <v>0.01</v>
      </c>
    </row>
    <row r="1934" spans="10:18" x14ac:dyDescent="0.35">
      <c r="J1934" s="77"/>
      <c r="K1934" t="s">
        <v>849</v>
      </c>
      <c r="L1934" t="s">
        <v>41</v>
      </c>
      <c r="M1934" t="s">
        <v>12</v>
      </c>
      <c r="N1934">
        <v>52815</v>
      </c>
      <c r="P1934" s="7">
        <v>43175</v>
      </c>
      <c r="Q1934" t="s">
        <v>713</v>
      </c>
      <c r="R1934" s="13">
        <v>-337.39</v>
      </c>
    </row>
    <row r="1935" spans="10:18" x14ac:dyDescent="0.35">
      <c r="J1935" s="77"/>
      <c r="K1935" t="s">
        <v>849</v>
      </c>
      <c r="L1935" t="s">
        <v>41</v>
      </c>
      <c r="M1935" t="s">
        <v>12</v>
      </c>
      <c r="N1935">
        <v>52815</v>
      </c>
      <c r="P1935" s="7">
        <v>43175</v>
      </c>
      <c r="Q1935" t="s">
        <v>829</v>
      </c>
      <c r="R1935" s="13">
        <v>-0.34</v>
      </c>
    </row>
    <row r="1936" spans="10:18" x14ac:dyDescent="0.35">
      <c r="J1936" s="77"/>
      <c r="K1936" t="s">
        <v>849</v>
      </c>
      <c r="L1936" t="s">
        <v>41</v>
      </c>
      <c r="M1936" t="s">
        <v>12</v>
      </c>
      <c r="N1936">
        <v>52815</v>
      </c>
      <c r="P1936" s="7">
        <v>43175</v>
      </c>
      <c r="Q1936" t="s">
        <v>150</v>
      </c>
      <c r="R1936" s="13">
        <v>193.76999999999995</v>
      </c>
    </row>
    <row r="1937" spans="10:18" x14ac:dyDescent="0.35">
      <c r="J1937" s="77"/>
      <c r="K1937" t="s">
        <v>849</v>
      </c>
      <c r="L1937" t="s">
        <v>60</v>
      </c>
      <c r="M1937" t="s">
        <v>12</v>
      </c>
      <c r="N1937">
        <v>52815</v>
      </c>
      <c r="P1937" s="7">
        <v>43175</v>
      </c>
      <c r="Q1937" t="s">
        <v>102</v>
      </c>
      <c r="R1937" s="13">
        <v>107.14</v>
      </c>
    </row>
    <row r="1938" spans="10:18" x14ac:dyDescent="0.35">
      <c r="J1938" s="77"/>
      <c r="K1938" t="s">
        <v>849</v>
      </c>
      <c r="L1938" t="s">
        <v>60</v>
      </c>
      <c r="M1938" t="s">
        <v>12</v>
      </c>
      <c r="N1938">
        <v>52815</v>
      </c>
      <c r="P1938" s="7">
        <v>43175</v>
      </c>
      <c r="Q1938" t="s">
        <v>630</v>
      </c>
      <c r="R1938" s="13">
        <v>0.2</v>
      </c>
    </row>
    <row r="1939" spans="10:18" x14ac:dyDescent="0.35">
      <c r="J1939" s="77"/>
      <c r="K1939" t="s">
        <v>849</v>
      </c>
      <c r="L1939" t="s">
        <v>60</v>
      </c>
      <c r="M1939" t="s">
        <v>12</v>
      </c>
      <c r="N1939">
        <v>52815</v>
      </c>
      <c r="P1939" s="7">
        <v>43175</v>
      </c>
      <c r="Q1939" t="s">
        <v>631</v>
      </c>
      <c r="R1939" s="13">
        <v>0.01</v>
      </c>
    </row>
    <row r="1940" spans="10:18" x14ac:dyDescent="0.35">
      <c r="J1940" s="77"/>
      <c r="K1940" t="s">
        <v>849</v>
      </c>
      <c r="L1940" t="s">
        <v>60</v>
      </c>
      <c r="M1940" t="s">
        <v>12</v>
      </c>
      <c r="N1940">
        <v>52815</v>
      </c>
      <c r="P1940" s="7">
        <v>43175</v>
      </c>
      <c r="Q1940" t="s">
        <v>714</v>
      </c>
      <c r="R1940" s="13">
        <v>-337.62</v>
      </c>
    </row>
    <row r="1941" spans="10:18" x14ac:dyDescent="0.35">
      <c r="J1941" s="77"/>
      <c r="K1941" t="s">
        <v>849</v>
      </c>
      <c r="L1941" t="s">
        <v>60</v>
      </c>
      <c r="M1941" t="s">
        <v>12</v>
      </c>
      <c r="N1941">
        <v>52815</v>
      </c>
      <c r="P1941" s="7">
        <v>43175</v>
      </c>
      <c r="Q1941" t="s">
        <v>830</v>
      </c>
      <c r="R1941" s="13">
        <v>-0.34</v>
      </c>
    </row>
    <row r="1942" spans="10:18" x14ac:dyDescent="0.35">
      <c r="J1942" s="77"/>
      <c r="K1942" t="s">
        <v>849</v>
      </c>
      <c r="L1942" t="s">
        <v>60</v>
      </c>
      <c r="M1942" t="s">
        <v>12</v>
      </c>
      <c r="N1942">
        <v>52815</v>
      </c>
      <c r="P1942" s="7">
        <v>43175</v>
      </c>
      <c r="Q1942" t="s">
        <v>150</v>
      </c>
      <c r="R1942" s="13">
        <v>230.61</v>
      </c>
    </row>
    <row r="1943" spans="10:18" x14ac:dyDescent="0.35">
      <c r="J1943" s="77"/>
      <c r="K1943" t="s">
        <v>849</v>
      </c>
      <c r="L1943" t="s">
        <v>45</v>
      </c>
      <c r="M1943" t="s">
        <v>12</v>
      </c>
      <c r="N1943">
        <v>52815</v>
      </c>
      <c r="P1943" s="7">
        <v>43175</v>
      </c>
      <c r="Q1943" t="s">
        <v>102</v>
      </c>
      <c r="R1943" s="13">
        <v>229.65</v>
      </c>
    </row>
    <row r="1944" spans="10:18" x14ac:dyDescent="0.35">
      <c r="J1944" s="77"/>
      <c r="K1944" t="s">
        <v>849</v>
      </c>
      <c r="L1944" t="s">
        <v>45</v>
      </c>
      <c r="M1944" t="s">
        <v>12</v>
      </c>
      <c r="N1944">
        <v>52815</v>
      </c>
      <c r="P1944" s="7">
        <v>43175</v>
      </c>
      <c r="Q1944" t="s">
        <v>630</v>
      </c>
      <c r="R1944" s="13">
        <v>0.44</v>
      </c>
    </row>
    <row r="1945" spans="10:18" x14ac:dyDescent="0.35">
      <c r="J1945" s="77"/>
      <c r="K1945" t="s">
        <v>849</v>
      </c>
      <c r="L1945" t="s">
        <v>45</v>
      </c>
      <c r="M1945" t="s">
        <v>12</v>
      </c>
      <c r="N1945">
        <v>52815</v>
      </c>
      <c r="P1945" s="7">
        <v>43175</v>
      </c>
      <c r="Q1945" t="s">
        <v>631</v>
      </c>
      <c r="R1945" s="13">
        <v>0.01</v>
      </c>
    </row>
    <row r="1946" spans="10:18" x14ac:dyDescent="0.35">
      <c r="J1946" s="77"/>
      <c r="K1946" t="s">
        <v>849</v>
      </c>
      <c r="L1946" t="s">
        <v>45</v>
      </c>
      <c r="M1946" t="s">
        <v>12</v>
      </c>
      <c r="N1946">
        <v>52815</v>
      </c>
      <c r="P1946" s="7">
        <v>43175</v>
      </c>
      <c r="Q1946" t="s">
        <v>715</v>
      </c>
      <c r="R1946" s="13">
        <v>-336.92</v>
      </c>
    </row>
    <row r="1947" spans="10:18" x14ac:dyDescent="0.35">
      <c r="J1947" s="77"/>
      <c r="K1947" t="s">
        <v>849</v>
      </c>
      <c r="L1947" t="s">
        <v>45</v>
      </c>
      <c r="M1947" t="s">
        <v>12</v>
      </c>
      <c r="N1947">
        <v>52815</v>
      </c>
      <c r="P1947" s="7">
        <v>43175</v>
      </c>
      <c r="Q1947" t="s">
        <v>831</v>
      </c>
      <c r="R1947" s="13">
        <v>-0.34</v>
      </c>
    </row>
    <row r="1948" spans="10:18" x14ac:dyDescent="0.35">
      <c r="J1948" s="77"/>
      <c r="K1948" t="s">
        <v>849</v>
      </c>
      <c r="L1948" t="s">
        <v>45</v>
      </c>
      <c r="M1948" t="s">
        <v>12</v>
      </c>
      <c r="N1948">
        <v>52815</v>
      </c>
      <c r="P1948" s="7">
        <v>43175</v>
      </c>
      <c r="Q1948" t="s">
        <v>150</v>
      </c>
      <c r="R1948" s="13">
        <v>107.16</v>
      </c>
    </row>
    <row r="1949" spans="10:18" x14ac:dyDescent="0.35">
      <c r="J1949" s="77"/>
      <c r="K1949" t="s">
        <v>849</v>
      </c>
      <c r="L1949" t="s">
        <v>72</v>
      </c>
      <c r="M1949" t="s">
        <v>12</v>
      </c>
      <c r="N1949">
        <v>52815</v>
      </c>
      <c r="P1949" s="7">
        <v>43175</v>
      </c>
      <c r="Q1949" t="s">
        <v>102</v>
      </c>
      <c r="R1949" s="13">
        <v>37.39</v>
      </c>
    </row>
    <row r="1950" spans="10:18" x14ac:dyDescent="0.35">
      <c r="J1950" s="77"/>
      <c r="K1950" t="s">
        <v>849</v>
      </c>
      <c r="L1950" t="s">
        <v>72</v>
      </c>
      <c r="M1950" t="s">
        <v>12</v>
      </c>
      <c r="N1950">
        <v>52815</v>
      </c>
      <c r="P1950" s="7">
        <v>43175</v>
      </c>
      <c r="Q1950" t="s">
        <v>630</v>
      </c>
      <c r="R1950" s="13">
        <v>7.0000000000000007E-2</v>
      </c>
    </row>
    <row r="1951" spans="10:18" x14ac:dyDescent="0.35">
      <c r="J1951" s="77"/>
      <c r="K1951" t="s">
        <v>849</v>
      </c>
      <c r="L1951" t="s">
        <v>72</v>
      </c>
      <c r="M1951" t="s">
        <v>12</v>
      </c>
      <c r="N1951">
        <v>52815</v>
      </c>
      <c r="P1951" s="7">
        <v>43175</v>
      </c>
      <c r="Q1951" t="s">
        <v>631</v>
      </c>
      <c r="R1951" s="13">
        <v>0.01</v>
      </c>
    </row>
    <row r="1952" spans="10:18" x14ac:dyDescent="0.35">
      <c r="J1952" s="77"/>
      <c r="K1952" t="s">
        <v>849</v>
      </c>
      <c r="L1952" t="s">
        <v>72</v>
      </c>
      <c r="M1952" t="s">
        <v>12</v>
      </c>
      <c r="N1952">
        <v>52815</v>
      </c>
      <c r="P1952" s="7">
        <v>43175</v>
      </c>
      <c r="Q1952" t="s">
        <v>716</v>
      </c>
      <c r="R1952" s="13">
        <v>-17.02</v>
      </c>
    </row>
    <row r="1953" spans="10:18" x14ac:dyDescent="0.35">
      <c r="J1953" s="77"/>
      <c r="K1953" t="s">
        <v>849</v>
      </c>
      <c r="L1953" t="s">
        <v>72</v>
      </c>
      <c r="M1953" t="s">
        <v>12</v>
      </c>
      <c r="N1953">
        <v>52815</v>
      </c>
      <c r="P1953" s="7">
        <v>43175</v>
      </c>
      <c r="Q1953" t="s">
        <v>832</v>
      </c>
      <c r="R1953" s="13">
        <v>-0.34</v>
      </c>
    </row>
    <row r="1954" spans="10:18" x14ac:dyDescent="0.35">
      <c r="J1954" s="77"/>
      <c r="K1954" t="s">
        <v>849</v>
      </c>
      <c r="L1954" t="s">
        <v>72</v>
      </c>
      <c r="M1954" t="s">
        <v>12</v>
      </c>
      <c r="N1954">
        <v>52815</v>
      </c>
      <c r="P1954" s="7">
        <v>43175</v>
      </c>
      <c r="Q1954" t="s">
        <v>143</v>
      </c>
      <c r="R1954" s="13">
        <v>-20.110000000000003</v>
      </c>
    </row>
    <row r="1955" spans="10:18" x14ac:dyDescent="0.35">
      <c r="J1955" s="77"/>
      <c r="K1955" t="s">
        <v>849</v>
      </c>
      <c r="L1955" t="s">
        <v>50</v>
      </c>
      <c r="M1955" t="s">
        <v>12</v>
      </c>
      <c r="N1955">
        <v>52815</v>
      </c>
      <c r="P1955" s="7">
        <v>43175</v>
      </c>
      <c r="Q1955" t="s">
        <v>102</v>
      </c>
      <c r="R1955" s="13">
        <v>502.63</v>
      </c>
    </row>
    <row r="1956" spans="10:18" x14ac:dyDescent="0.35">
      <c r="J1956" s="77"/>
      <c r="K1956" t="s">
        <v>849</v>
      </c>
      <c r="L1956" t="s">
        <v>50</v>
      </c>
      <c r="M1956" t="s">
        <v>12</v>
      </c>
      <c r="N1956">
        <v>52815</v>
      </c>
      <c r="P1956" s="7">
        <v>43175</v>
      </c>
      <c r="Q1956" t="s">
        <v>630</v>
      </c>
      <c r="R1956" s="13">
        <v>0.98</v>
      </c>
    </row>
    <row r="1957" spans="10:18" x14ac:dyDescent="0.35">
      <c r="J1957" s="77"/>
      <c r="K1957" t="s">
        <v>849</v>
      </c>
      <c r="L1957" t="s">
        <v>50</v>
      </c>
      <c r="M1957" t="s">
        <v>12</v>
      </c>
      <c r="N1957">
        <v>52815</v>
      </c>
      <c r="P1957" s="7">
        <v>43175</v>
      </c>
      <c r="Q1957" t="s">
        <v>631</v>
      </c>
      <c r="R1957" s="13">
        <v>0.02</v>
      </c>
    </row>
    <row r="1958" spans="10:18" x14ac:dyDescent="0.35">
      <c r="J1958" s="77"/>
      <c r="K1958" t="s">
        <v>849</v>
      </c>
      <c r="L1958" t="s">
        <v>50</v>
      </c>
      <c r="M1958" t="s">
        <v>12</v>
      </c>
      <c r="N1958">
        <v>52815</v>
      </c>
      <c r="P1958" s="7">
        <v>43175</v>
      </c>
      <c r="Q1958" t="s">
        <v>717</v>
      </c>
      <c r="R1958" s="13">
        <v>-340.45</v>
      </c>
    </row>
    <row r="1959" spans="10:18" x14ac:dyDescent="0.35">
      <c r="J1959" s="77"/>
      <c r="K1959" t="s">
        <v>849</v>
      </c>
      <c r="L1959" t="s">
        <v>50</v>
      </c>
      <c r="M1959" t="s">
        <v>12</v>
      </c>
      <c r="N1959">
        <v>52815</v>
      </c>
      <c r="P1959" s="7">
        <v>43175</v>
      </c>
      <c r="Q1959" t="s">
        <v>833</v>
      </c>
      <c r="R1959" s="13">
        <v>-0.34</v>
      </c>
    </row>
    <row r="1960" spans="10:18" x14ac:dyDescent="0.35">
      <c r="J1960" s="77"/>
      <c r="K1960" t="s">
        <v>849</v>
      </c>
      <c r="L1960" t="s">
        <v>50</v>
      </c>
      <c r="M1960" t="s">
        <v>12</v>
      </c>
      <c r="N1960">
        <v>52815</v>
      </c>
      <c r="P1960" s="7">
        <v>43175</v>
      </c>
      <c r="Q1960" t="s">
        <v>143</v>
      </c>
      <c r="R1960" s="13">
        <v>-162.84000000000003</v>
      </c>
    </row>
    <row r="1961" spans="10:18" x14ac:dyDescent="0.35">
      <c r="J1961" s="77"/>
      <c r="K1961" t="s">
        <v>849</v>
      </c>
      <c r="L1961" t="s">
        <v>51</v>
      </c>
      <c r="M1961" t="s">
        <v>12</v>
      </c>
      <c r="N1961">
        <v>52815</v>
      </c>
      <c r="P1961" s="7">
        <v>43175</v>
      </c>
      <c r="Q1961" t="s">
        <v>102</v>
      </c>
      <c r="R1961" s="13">
        <v>163.04</v>
      </c>
    </row>
    <row r="1962" spans="10:18" x14ac:dyDescent="0.35">
      <c r="J1962" s="77"/>
      <c r="K1962" t="s">
        <v>849</v>
      </c>
      <c r="L1962" t="s">
        <v>51</v>
      </c>
      <c r="M1962" t="s">
        <v>12</v>
      </c>
      <c r="N1962">
        <v>52815</v>
      </c>
      <c r="P1962" s="7">
        <v>43175</v>
      </c>
      <c r="Q1962" t="s">
        <v>630</v>
      </c>
      <c r="R1962" s="13">
        <v>0.32</v>
      </c>
    </row>
    <row r="1963" spans="10:18" x14ac:dyDescent="0.35">
      <c r="J1963" s="77"/>
      <c r="K1963" t="s">
        <v>849</v>
      </c>
      <c r="L1963" t="s">
        <v>51</v>
      </c>
      <c r="M1963" t="s">
        <v>12</v>
      </c>
      <c r="N1963">
        <v>52815</v>
      </c>
      <c r="P1963" s="7">
        <v>43175</v>
      </c>
      <c r="Q1963" t="s">
        <v>631</v>
      </c>
      <c r="R1963" s="13">
        <v>0.01</v>
      </c>
    </row>
    <row r="1964" spans="10:18" x14ac:dyDescent="0.35">
      <c r="J1964" s="77"/>
      <c r="K1964" t="s">
        <v>849</v>
      </c>
      <c r="L1964" t="s">
        <v>51</v>
      </c>
      <c r="M1964" t="s">
        <v>12</v>
      </c>
      <c r="N1964">
        <v>52815</v>
      </c>
      <c r="P1964" s="7">
        <v>43175</v>
      </c>
      <c r="Q1964" t="s">
        <v>718</v>
      </c>
      <c r="R1964" s="13">
        <v>-337.47</v>
      </c>
    </row>
    <row r="1965" spans="10:18" x14ac:dyDescent="0.35">
      <c r="J1965" s="77"/>
      <c r="K1965" t="s">
        <v>849</v>
      </c>
      <c r="L1965" t="s">
        <v>51</v>
      </c>
      <c r="M1965" t="s">
        <v>12</v>
      </c>
      <c r="N1965">
        <v>52815</v>
      </c>
      <c r="P1965" s="7">
        <v>43175</v>
      </c>
      <c r="Q1965" t="s">
        <v>834</v>
      </c>
      <c r="R1965" s="13">
        <v>-0.34</v>
      </c>
    </row>
    <row r="1966" spans="10:18" x14ac:dyDescent="0.35">
      <c r="J1966" s="77"/>
      <c r="K1966" t="s">
        <v>849</v>
      </c>
      <c r="L1966" t="s">
        <v>51</v>
      </c>
      <c r="M1966" t="s">
        <v>12</v>
      </c>
      <c r="N1966">
        <v>52815</v>
      </c>
      <c r="P1966" s="7">
        <v>43175</v>
      </c>
      <c r="Q1966" t="s">
        <v>150</v>
      </c>
      <c r="R1966" s="13">
        <v>174.44000000000003</v>
      </c>
    </row>
    <row r="1967" spans="10:18" x14ac:dyDescent="0.35">
      <c r="J1967" s="77"/>
    </row>
    <row r="1968" spans="10:18" x14ac:dyDescent="0.35">
      <c r="J1968" s="77"/>
    </row>
    <row r="1971" spans="15:16" x14ac:dyDescent="0.35">
      <c r="O1971" s="64"/>
      <c r="P1971" s="64"/>
    </row>
    <row r="1972" spans="15:16" x14ac:dyDescent="0.35">
      <c r="O1972" s="64"/>
      <c r="P1972" s="64"/>
    </row>
    <row r="1973" spans="15:16" x14ac:dyDescent="0.35">
      <c r="O1973" s="64"/>
      <c r="P1973" s="64"/>
    </row>
    <row r="1974" spans="15:16" x14ac:dyDescent="0.35">
      <c r="O1974" s="64"/>
      <c r="P1974" s="64"/>
    </row>
    <row r="1975" spans="15:16" x14ac:dyDescent="0.35">
      <c r="O1975" s="64"/>
      <c r="P1975" s="64"/>
    </row>
    <row r="1976" spans="15:16" x14ac:dyDescent="0.35">
      <c r="O1976" s="64"/>
      <c r="P1976" s="64"/>
    </row>
    <row r="1977" spans="15:16" x14ac:dyDescent="0.35">
      <c r="O1977" s="64"/>
      <c r="P1977" s="64"/>
    </row>
    <row r="1978" spans="15:16" x14ac:dyDescent="0.35">
      <c r="O1978" s="64"/>
      <c r="P1978" s="64"/>
    </row>
    <row r="1979" spans="15:16" x14ac:dyDescent="0.35">
      <c r="O1979" s="64"/>
      <c r="P1979" s="64"/>
    </row>
    <row r="1980" spans="15:16" x14ac:dyDescent="0.35">
      <c r="O1980" s="64"/>
      <c r="P1980" s="64"/>
    </row>
    <row r="1981" spans="15:16" x14ac:dyDescent="0.35">
      <c r="O1981" s="64"/>
      <c r="P1981" s="64"/>
    </row>
    <row r="1982" spans="15:16" x14ac:dyDescent="0.35">
      <c r="O1982" s="64"/>
      <c r="P1982" s="64"/>
    </row>
    <row r="1983" spans="15:16" x14ac:dyDescent="0.35">
      <c r="O1983" s="64"/>
      <c r="P1983" s="64"/>
    </row>
    <row r="1984" spans="15:16" x14ac:dyDescent="0.35">
      <c r="O1984" s="64"/>
      <c r="P1984" s="64"/>
    </row>
    <row r="1985" spans="15:16" x14ac:dyDescent="0.35">
      <c r="O1985" s="64"/>
      <c r="P1985" s="64"/>
    </row>
    <row r="1986" spans="15:16" x14ac:dyDescent="0.35">
      <c r="O1986" s="64"/>
      <c r="P1986" s="64"/>
    </row>
    <row r="1987" spans="15:16" x14ac:dyDescent="0.35">
      <c r="O1987" s="64"/>
      <c r="P1987" s="64"/>
    </row>
    <row r="1988" spans="15:16" x14ac:dyDescent="0.35">
      <c r="O1988" s="64"/>
      <c r="P1988" s="64"/>
    </row>
    <row r="1989" spans="15:16" x14ac:dyDescent="0.35">
      <c r="O1989" s="64"/>
      <c r="P1989" s="64"/>
    </row>
    <row r="1990" spans="15:16" x14ac:dyDescent="0.35">
      <c r="O1990" s="64"/>
      <c r="P1990" s="64"/>
    </row>
    <row r="1991" spans="15:16" x14ac:dyDescent="0.35">
      <c r="O1991" s="64"/>
      <c r="P1991" s="64"/>
    </row>
    <row r="1992" spans="15:16" x14ac:dyDescent="0.35">
      <c r="O1992" s="64"/>
      <c r="P1992" s="64"/>
    </row>
    <row r="1993" spans="15:16" x14ac:dyDescent="0.35">
      <c r="O1993" s="64"/>
      <c r="P1993" s="64"/>
    </row>
    <row r="1994" spans="15:16" x14ac:dyDescent="0.35">
      <c r="O1994" s="64"/>
      <c r="P1994" s="64"/>
    </row>
    <row r="1995" spans="15:16" x14ac:dyDescent="0.35">
      <c r="O1995" s="64"/>
      <c r="P1995" s="64"/>
    </row>
    <row r="1996" spans="15:16" x14ac:dyDescent="0.35">
      <c r="O1996" s="64"/>
      <c r="P1996" s="64"/>
    </row>
    <row r="1997" spans="15:16" x14ac:dyDescent="0.35">
      <c r="O1997" s="64"/>
      <c r="P1997" s="64"/>
    </row>
    <row r="1998" spans="15:16" x14ac:dyDescent="0.35">
      <c r="O1998" s="64"/>
      <c r="P1998" s="64"/>
    </row>
    <row r="1999" spans="15:16" x14ac:dyDescent="0.35">
      <c r="O1999" s="64"/>
      <c r="P1999" s="6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B150-B011-4160-BE62-E1E71623617A}">
  <dimension ref="A1:S1999"/>
  <sheetViews>
    <sheetView topLeftCell="A9" workbookViewId="0">
      <selection activeCell="B21" sqref="B21"/>
    </sheetView>
  </sheetViews>
  <sheetFormatPr defaultRowHeight="14.5" x14ac:dyDescent="0.35"/>
  <cols>
    <col min="1" max="1" width="10.453125" bestFit="1" customWidth="1"/>
    <col min="2" max="2" width="85.90625" bestFit="1" customWidth="1"/>
    <col min="3" max="3" width="12.1796875" bestFit="1" customWidth="1"/>
    <col min="4" max="4" width="9.453125" bestFit="1" customWidth="1"/>
    <col min="5" max="5" width="10.36328125" bestFit="1" customWidth="1"/>
    <col min="6" max="6" width="11.81640625" bestFit="1" customWidth="1"/>
    <col min="7" max="7" width="8.26953125" bestFit="1" customWidth="1"/>
    <col min="8" max="8" width="9.26953125" style="13" bestFit="1" customWidth="1"/>
    <col min="9" max="9" width="11.08984375" bestFit="1" customWidth="1"/>
    <col min="11" max="11" width="26" bestFit="1" customWidth="1"/>
    <col min="12" max="12" width="10.7265625" bestFit="1" customWidth="1"/>
    <col min="13" max="13" width="11.81640625" bestFit="1" customWidth="1"/>
    <col min="14" max="14" width="6.81640625" bestFit="1" customWidth="1"/>
    <col min="15" max="15" width="7.453125" bestFit="1" customWidth="1"/>
    <col min="16" max="16" width="10.453125" style="7" bestFit="1" customWidth="1"/>
    <col min="17" max="17" width="49.81640625" bestFit="1" customWidth="1"/>
    <col min="18" max="18" width="10.7265625" style="13" bestFit="1" customWidth="1"/>
    <col min="19" max="19" width="50.54296875" bestFit="1" customWidth="1"/>
  </cols>
  <sheetData>
    <row r="1" spans="1:18" ht="31" x14ac:dyDescent="0.35">
      <c r="A1" s="68" t="s">
        <v>4</v>
      </c>
      <c r="B1" s="68" t="s">
        <v>994</v>
      </c>
      <c r="C1" s="68" t="s">
        <v>995</v>
      </c>
      <c r="D1" s="68" t="s">
        <v>996</v>
      </c>
      <c r="E1" s="68" t="s">
        <v>997</v>
      </c>
      <c r="F1" s="68" t="s">
        <v>998</v>
      </c>
      <c r="G1" s="68" t="s">
        <v>999</v>
      </c>
      <c r="H1" s="78" t="s">
        <v>1000</v>
      </c>
      <c r="I1" s="68" t="s">
        <v>1001</v>
      </c>
      <c r="K1" s="1" t="s">
        <v>3</v>
      </c>
      <c r="L1" s="1" t="s">
        <v>1</v>
      </c>
      <c r="M1" s="1" t="s">
        <v>11</v>
      </c>
      <c r="N1" s="1" t="s">
        <v>0</v>
      </c>
      <c r="O1" s="10" t="s">
        <v>2</v>
      </c>
      <c r="P1" s="11" t="s">
        <v>4</v>
      </c>
      <c r="Q1" s="1" t="s">
        <v>5</v>
      </c>
      <c r="R1" s="76" t="s">
        <v>224</v>
      </c>
    </row>
    <row r="2" spans="1:18" x14ac:dyDescent="0.35">
      <c r="A2" s="69">
        <v>41964</v>
      </c>
      <c r="B2" s="70" t="s">
        <v>1230</v>
      </c>
      <c r="C2" s="70" t="s">
        <v>345</v>
      </c>
      <c r="D2" s="70" t="s">
        <v>329</v>
      </c>
      <c r="E2" s="70" t="s">
        <v>329</v>
      </c>
      <c r="F2" s="71">
        <v>10000</v>
      </c>
      <c r="G2" s="70" t="s">
        <v>329</v>
      </c>
      <c r="H2" s="79" t="s">
        <v>329</v>
      </c>
      <c r="I2" s="72">
        <v>10000</v>
      </c>
      <c r="K2" t="s">
        <v>246</v>
      </c>
      <c r="M2" t="s">
        <v>12</v>
      </c>
      <c r="P2" s="7">
        <v>41964</v>
      </c>
      <c r="Q2" t="s">
        <v>102</v>
      </c>
      <c r="R2" s="13">
        <v>10000</v>
      </c>
    </row>
    <row r="3" spans="1:18" x14ac:dyDescent="0.35">
      <c r="A3" s="69">
        <v>41967.337442129632</v>
      </c>
      <c r="B3" s="70" t="s">
        <v>1153</v>
      </c>
      <c r="C3" s="70" t="s">
        <v>1199</v>
      </c>
      <c r="D3" s="70" t="s">
        <v>329</v>
      </c>
      <c r="E3" s="70" t="s">
        <v>329</v>
      </c>
      <c r="F3" s="71">
        <v>-9784.9</v>
      </c>
      <c r="G3" s="72">
        <v>9.9499999999999993</v>
      </c>
      <c r="H3" s="80">
        <v>0</v>
      </c>
      <c r="I3" s="72">
        <v>-9774.9500000000007</v>
      </c>
      <c r="K3" t="s">
        <v>246</v>
      </c>
      <c r="M3" t="s">
        <v>12</v>
      </c>
      <c r="P3" s="7">
        <v>41964</v>
      </c>
      <c r="Q3" t="s">
        <v>101</v>
      </c>
      <c r="R3" s="13">
        <v>-10000</v>
      </c>
    </row>
    <row r="4" spans="1:18" x14ac:dyDescent="0.35">
      <c r="A4" s="69">
        <v>41985</v>
      </c>
      <c r="B4" s="70" t="s">
        <v>1229</v>
      </c>
      <c r="C4" s="70" t="s">
        <v>1225</v>
      </c>
      <c r="D4" s="70" t="s">
        <v>329</v>
      </c>
      <c r="E4" s="70" t="s">
        <v>329</v>
      </c>
      <c r="F4" s="71">
        <v>6.22</v>
      </c>
      <c r="G4" s="70" t="s">
        <v>329</v>
      </c>
      <c r="H4" s="79" t="s">
        <v>329</v>
      </c>
      <c r="I4" s="72">
        <v>6.22</v>
      </c>
      <c r="K4" t="s">
        <v>848</v>
      </c>
      <c r="L4" t="s">
        <v>23</v>
      </c>
      <c r="M4" t="s">
        <v>12</v>
      </c>
      <c r="N4">
        <v>112414</v>
      </c>
      <c r="O4">
        <v>21.77</v>
      </c>
      <c r="P4" s="7">
        <v>41967</v>
      </c>
      <c r="Q4" t="s">
        <v>632</v>
      </c>
      <c r="R4" s="13">
        <v>325.89</v>
      </c>
    </row>
    <row r="5" spans="1:18" x14ac:dyDescent="0.35">
      <c r="A5" s="69">
        <v>41988</v>
      </c>
      <c r="B5" s="70" t="s">
        <v>1228</v>
      </c>
      <c r="C5" s="70" t="s">
        <v>1225</v>
      </c>
      <c r="D5" s="70" t="s">
        <v>329</v>
      </c>
      <c r="E5" s="70" t="s">
        <v>329</v>
      </c>
      <c r="F5" s="71">
        <v>1.48</v>
      </c>
      <c r="G5" s="70" t="s">
        <v>329</v>
      </c>
      <c r="H5" s="79" t="s">
        <v>329</v>
      </c>
      <c r="I5" s="72">
        <v>1.48</v>
      </c>
      <c r="K5" t="s">
        <v>848</v>
      </c>
      <c r="L5" t="s">
        <v>23</v>
      </c>
      <c r="M5" t="s">
        <v>12</v>
      </c>
      <c r="N5">
        <v>112414</v>
      </c>
      <c r="P5" s="7">
        <v>41967</v>
      </c>
      <c r="Q5" t="s">
        <v>748</v>
      </c>
      <c r="R5" s="13">
        <v>0.33</v>
      </c>
    </row>
    <row r="6" spans="1:18" x14ac:dyDescent="0.35">
      <c r="A6" s="69">
        <v>41997</v>
      </c>
      <c r="B6" s="70" t="s">
        <v>1227</v>
      </c>
      <c r="C6" s="70" t="s">
        <v>1225</v>
      </c>
      <c r="D6" s="70" t="s">
        <v>329</v>
      </c>
      <c r="E6" s="70" t="s">
        <v>329</v>
      </c>
      <c r="F6" s="71">
        <v>3.8</v>
      </c>
      <c r="G6" s="70" t="s">
        <v>329</v>
      </c>
      <c r="H6" s="79" t="s">
        <v>329</v>
      </c>
      <c r="I6" s="72">
        <v>3.8</v>
      </c>
      <c r="K6" t="s">
        <v>848</v>
      </c>
      <c r="L6" t="s">
        <v>23</v>
      </c>
      <c r="M6" t="s">
        <v>12</v>
      </c>
      <c r="N6">
        <v>112414</v>
      </c>
      <c r="P6" s="7">
        <v>41967</v>
      </c>
      <c r="Q6" t="s">
        <v>102</v>
      </c>
      <c r="R6" s="13">
        <v>-326.21999999999997</v>
      </c>
    </row>
    <row r="7" spans="1:18" x14ac:dyDescent="0.35">
      <c r="A7" s="69">
        <v>42002</v>
      </c>
      <c r="B7" s="70" t="s">
        <v>1224</v>
      </c>
      <c r="C7" s="70" t="s">
        <v>1225</v>
      </c>
      <c r="D7" s="70" t="s">
        <v>329</v>
      </c>
      <c r="E7" s="70" t="s">
        <v>329</v>
      </c>
      <c r="F7" s="71">
        <v>2.94</v>
      </c>
      <c r="G7" s="70" t="s">
        <v>329</v>
      </c>
      <c r="H7" s="79" t="s">
        <v>329</v>
      </c>
      <c r="I7" s="72">
        <v>2.94</v>
      </c>
      <c r="K7" t="s">
        <v>848</v>
      </c>
      <c r="L7" t="s">
        <v>24</v>
      </c>
      <c r="M7" t="s">
        <v>12</v>
      </c>
      <c r="N7">
        <v>112414</v>
      </c>
      <c r="O7">
        <v>25.34</v>
      </c>
      <c r="P7" s="7">
        <v>41967</v>
      </c>
      <c r="Q7" t="s">
        <v>633</v>
      </c>
      <c r="R7" s="13">
        <v>325.62</v>
      </c>
    </row>
    <row r="8" spans="1:18" x14ac:dyDescent="0.35">
      <c r="A8" s="69">
        <v>42002</v>
      </c>
      <c r="B8" s="70" t="s">
        <v>1226</v>
      </c>
      <c r="C8" s="70" t="s">
        <v>345</v>
      </c>
      <c r="D8" s="70" t="s">
        <v>329</v>
      </c>
      <c r="E8" s="70" t="s">
        <v>329</v>
      </c>
      <c r="F8" s="71">
        <v>-222.8</v>
      </c>
      <c r="G8" s="70" t="s">
        <v>329</v>
      </c>
      <c r="H8" s="79" t="s">
        <v>329</v>
      </c>
      <c r="I8" s="72">
        <v>-222.8</v>
      </c>
      <c r="K8" t="s">
        <v>848</v>
      </c>
      <c r="L8" t="s">
        <v>24</v>
      </c>
      <c r="M8" t="s">
        <v>12</v>
      </c>
      <c r="N8">
        <v>112414</v>
      </c>
      <c r="P8" s="7">
        <v>41967</v>
      </c>
      <c r="Q8" t="s">
        <v>749</v>
      </c>
      <c r="R8" s="13">
        <v>0.34</v>
      </c>
    </row>
    <row r="9" spans="1:18" x14ac:dyDescent="0.35">
      <c r="A9" s="69">
        <v>42006</v>
      </c>
      <c r="B9" s="70" t="s">
        <v>1223</v>
      </c>
      <c r="C9" s="70" t="s">
        <v>328</v>
      </c>
      <c r="D9" s="70" t="s">
        <v>329</v>
      </c>
      <c r="E9" s="70" t="s">
        <v>329</v>
      </c>
      <c r="F9" s="71">
        <v>1.45</v>
      </c>
      <c r="G9" s="70" t="s">
        <v>329</v>
      </c>
      <c r="H9" s="79" t="s">
        <v>329</v>
      </c>
      <c r="I9" s="72">
        <v>1.45</v>
      </c>
      <c r="K9" t="s">
        <v>848</v>
      </c>
      <c r="L9" t="s">
        <v>24</v>
      </c>
      <c r="M9" t="s">
        <v>12</v>
      </c>
      <c r="N9">
        <v>112414</v>
      </c>
      <c r="P9" s="7">
        <v>41967</v>
      </c>
      <c r="Q9" t="s">
        <v>102</v>
      </c>
      <c r="R9" s="13">
        <v>-325.95999999999998</v>
      </c>
    </row>
    <row r="10" spans="1:18" x14ac:dyDescent="0.35">
      <c r="A10" s="69">
        <v>42025</v>
      </c>
      <c r="B10" s="70" t="s">
        <v>1222</v>
      </c>
      <c r="C10" s="70" t="s">
        <v>328</v>
      </c>
      <c r="D10" s="70" t="s">
        <v>329</v>
      </c>
      <c r="E10" s="70" t="s">
        <v>329</v>
      </c>
      <c r="F10" s="71">
        <v>2.29</v>
      </c>
      <c r="G10" s="70" t="s">
        <v>329</v>
      </c>
      <c r="H10" s="79" t="s">
        <v>329</v>
      </c>
      <c r="I10" s="72">
        <v>2.29</v>
      </c>
      <c r="K10" t="s">
        <v>848</v>
      </c>
      <c r="L10" t="s">
        <v>25</v>
      </c>
      <c r="M10" t="s">
        <v>12</v>
      </c>
      <c r="N10">
        <v>112414</v>
      </c>
      <c r="O10">
        <v>9.6300000000000008</v>
      </c>
      <c r="P10" s="7">
        <v>41967</v>
      </c>
      <c r="Q10" t="s">
        <v>634</v>
      </c>
      <c r="R10" s="13">
        <v>325.77999999999997</v>
      </c>
    </row>
    <row r="11" spans="1:18" x14ac:dyDescent="0.35">
      <c r="A11" s="69">
        <v>42032</v>
      </c>
      <c r="B11" s="70" t="s">
        <v>1221</v>
      </c>
      <c r="C11" s="70" t="s">
        <v>328</v>
      </c>
      <c r="D11" s="70" t="s">
        <v>329</v>
      </c>
      <c r="E11" s="70" t="s">
        <v>329</v>
      </c>
      <c r="F11" s="71">
        <v>1.3</v>
      </c>
      <c r="G11" s="70" t="s">
        <v>329</v>
      </c>
      <c r="H11" s="79" t="s">
        <v>329</v>
      </c>
      <c r="I11" s="72">
        <v>1.3</v>
      </c>
      <c r="K11" t="s">
        <v>848</v>
      </c>
      <c r="L11" t="s">
        <v>25</v>
      </c>
      <c r="M11" t="s">
        <v>12</v>
      </c>
      <c r="N11">
        <v>112414</v>
      </c>
      <c r="P11" s="7">
        <v>41967</v>
      </c>
      <c r="Q11" t="s">
        <v>750</v>
      </c>
      <c r="R11" s="13">
        <v>0.33</v>
      </c>
    </row>
    <row r="12" spans="1:18" x14ac:dyDescent="0.35">
      <c r="A12" s="69">
        <v>42046</v>
      </c>
      <c r="B12" s="70" t="s">
        <v>1220</v>
      </c>
      <c r="C12" s="70" t="s">
        <v>345</v>
      </c>
      <c r="D12" s="70" t="s">
        <v>329</v>
      </c>
      <c r="E12" s="70" t="s">
        <v>329</v>
      </c>
      <c r="F12" s="71">
        <v>10000</v>
      </c>
      <c r="G12" s="70" t="s">
        <v>329</v>
      </c>
      <c r="H12" s="79" t="s">
        <v>329</v>
      </c>
      <c r="I12" s="72">
        <v>10000</v>
      </c>
      <c r="K12" t="s">
        <v>848</v>
      </c>
      <c r="L12" t="s">
        <v>25</v>
      </c>
      <c r="M12" t="s">
        <v>12</v>
      </c>
      <c r="N12">
        <v>112414</v>
      </c>
      <c r="P12" s="7">
        <v>41967</v>
      </c>
      <c r="Q12" t="s">
        <v>102</v>
      </c>
      <c r="R12" s="13">
        <v>-326.10999999999996</v>
      </c>
    </row>
    <row r="13" spans="1:18" x14ac:dyDescent="0.35">
      <c r="A13" s="69">
        <v>42048</v>
      </c>
      <c r="B13" s="70" t="s">
        <v>1219</v>
      </c>
      <c r="C13" s="70" t="s">
        <v>328</v>
      </c>
      <c r="D13" s="70" t="s">
        <v>329</v>
      </c>
      <c r="E13" s="70" t="s">
        <v>329</v>
      </c>
      <c r="F13" s="71">
        <v>4.08</v>
      </c>
      <c r="G13" s="70" t="s">
        <v>329</v>
      </c>
      <c r="H13" s="79" t="s">
        <v>329</v>
      </c>
      <c r="I13" s="72">
        <v>4.08</v>
      </c>
      <c r="K13" t="s">
        <v>848</v>
      </c>
      <c r="L13" t="s">
        <v>26</v>
      </c>
      <c r="M13" t="s">
        <v>12</v>
      </c>
      <c r="N13">
        <v>112414</v>
      </c>
      <c r="O13">
        <v>10.56</v>
      </c>
      <c r="P13" s="7">
        <v>41967</v>
      </c>
      <c r="Q13" t="s">
        <v>635</v>
      </c>
      <c r="R13" s="13">
        <v>326.08999999999997</v>
      </c>
    </row>
    <row r="14" spans="1:18" x14ac:dyDescent="0.35">
      <c r="A14" s="69">
        <v>42060.273738425924</v>
      </c>
      <c r="B14" s="70" t="s">
        <v>1128</v>
      </c>
      <c r="C14" s="70" t="s">
        <v>1199</v>
      </c>
      <c r="D14" s="70" t="s">
        <v>329</v>
      </c>
      <c r="E14" s="70" t="s">
        <v>329</v>
      </c>
      <c r="F14" s="71">
        <v>-9539.06</v>
      </c>
      <c r="G14" s="72">
        <v>9.9499999999999993</v>
      </c>
      <c r="H14" s="80">
        <v>0</v>
      </c>
      <c r="I14" s="72">
        <v>-9529.11</v>
      </c>
      <c r="K14" t="s">
        <v>848</v>
      </c>
      <c r="L14" t="s">
        <v>26</v>
      </c>
      <c r="M14" t="s">
        <v>12</v>
      </c>
      <c r="N14">
        <v>112414</v>
      </c>
      <c r="P14" s="7">
        <v>41967</v>
      </c>
      <c r="Q14" t="s">
        <v>751</v>
      </c>
      <c r="R14" s="13">
        <v>0.33</v>
      </c>
    </row>
    <row r="15" spans="1:18" x14ac:dyDescent="0.35">
      <c r="A15" s="69">
        <v>42061</v>
      </c>
      <c r="B15" s="70" t="s">
        <v>1011</v>
      </c>
      <c r="C15" s="70" t="s">
        <v>345</v>
      </c>
      <c r="D15" s="70" t="s">
        <v>329</v>
      </c>
      <c r="E15" s="70" t="s">
        <v>329</v>
      </c>
      <c r="F15" s="71">
        <v>50000</v>
      </c>
      <c r="G15" s="70" t="s">
        <v>329</v>
      </c>
      <c r="H15" s="79" t="s">
        <v>329</v>
      </c>
      <c r="I15" s="72">
        <v>50000</v>
      </c>
      <c r="K15" t="s">
        <v>848</v>
      </c>
      <c r="L15" t="s">
        <v>26</v>
      </c>
      <c r="M15" t="s">
        <v>12</v>
      </c>
      <c r="N15">
        <v>112414</v>
      </c>
      <c r="P15" s="7">
        <v>41967</v>
      </c>
      <c r="Q15" t="s">
        <v>102</v>
      </c>
      <c r="R15" s="13">
        <v>-326.41999999999996</v>
      </c>
    </row>
    <row r="16" spans="1:18" x14ac:dyDescent="0.35">
      <c r="A16" s="69">
        <v>42062</v>
      </c>
      <c r="B16" s="70" t="s">
        <v>1218</v>
      </c>
      <c r="C16" s="70" t="s">
        <v>328</v>
      </c>
      <c r="D16" s="70" t="s">
        <v>329</v>
      </c>
      <c r="E16" s="70" t="s">
        <v>329</v>
      </c>
      <c r="F16" s="71">
        <v>3.15</v>
      </c>
      <c r="G16" s="70" t="s">
        <v>329</v>
      </c>
      <c r="H16" s="79" t="s">
        <v>329</v>
      </c>
      <c r="I16" s="72">
        <v>3.15</v>
      </c>
      <c r="K16" t="s">
        <v>848</v>
      </c>
      <c r="L16" t="s">
        <v>27</v>
      </c>
      <c r="M16" t="s">
        <v>12</v>
      </c>
      <c r="N16">
        <v>112414</v>
      </c>
      <c r="O16">
        <v>74.39</v>
      </c>
      <c r="P16" s="7">
        <v>41967</v>
      </c>
      <c r="Q16" t="s">
        <v>636</v>
      </c>
      <c r="R16" s="13">
        <v>325.82</v>
      </c>
    </row>
    <row r="17" spans="1:18" x14ac:dyDescent="0.35">
      <c r="A17" s="69">
        <v>42062</v>
      </c>
      <c r="B17" s="70" t="s">
        <v>1011</v>
      </c>
      <c r="C17" s="70" t="s">
        <v>345</v>
      </c>
      <c r="D17" s="70" t="s">
        <v>329</v>
      </c>
      <c r="E17" s="70" t="s">
        <v>329</v>
      </c>
      <c r="F17" s="71">
        <v>22812.71</v>
      </c>
      <c r="G17" s="70" t="s">
        <v>329</v>
      </c>
      <c r="H17" s="79" t="s">
        <v>329</v>
      </c>
      <c r="I17" s="72">
        <v>22812.71</v>
      </c>
      <c r="K17" t="s">
        <v>848</v>
      </c>
      <c r="L17" t="s">
        <v>27</v>
      </c>
      <c r="M17" t="s">
        <v>12</v>
      </c>
      <c r="N17">
        <v>112414</v>
      </c>
      <c r="P17" s="7">
        <v>41967</v>
      </c>
      <c r="Q17" t="s">
        <v>752</v>
      </c>
      <c r="R17" s="13">
        <v>0.33</v>
      </c>
    </row>
    <row r="18" spans="1:18" x14ac:dyDescent="0.35">
      <c r="A18" s="69">
        <v>42065</v>
      </c>
      <c r="B18" s="70" t="s">
        <v>1217</v>
      </c>
      <c r="C18" s="70" t="s">
        <v>328</v>
      </c>
      <c r="D18" s="70" t="s">
        <v>329</v>
      </c>
      <c r="E18" s="70" t="s">
        <v>329</v>
      </c>
      <c r="F18" s="71">
        <v>1.66</v>
      </c>
      <c r="G18" s="70" t="s">
        <v>329</v>
      </c>
      <c r="H18" s="79" t="s">
        <v>329</v>
      </c>
      <c r="I18" s="72">
        <v>1.66</v>
      </c>
      <c r="K18" t="s">
        <v>848</v>
      </c>
      <c r="L18" t="s">
        <v>27</v>
      </c>
      <c r="M18" t="s">
        <v>12</v>
      </c>
      <c r="N18">
        <v>112414</v>
      </c>
      <c r="P18" s="7">
        <v>41967</v>
      </c>
      <c r="Q18" t="s">
        <v>102</v>
      </c>
      <c r="R18" s="13">
        <v>-326.14999999999998</v>
      </c>
    </row>
    <row r="19" spans="1:18" x14ac:dyDescent="0.35">
      <c r="A19" s="69">
        <v>42075</v>
      </c>
      <c r="B19" s="70" t="s">
        <v>1215</v>
      </c>
      <c r="C19" s="70" t="s">
        <v>328</v>
      </c>
      <c r="D19" s="70" t="s">
        <v>329</v>
      </c>
      <c r="E19" s="70" t="s">
        <v>329</v>
      </c>
      <c r="F19" s="71">
        <v>13.66</v>
      </c>
      <c r="G19" s="70" t="s">
        <v>329</v>
      </c>
      <c r="H19" s="79" t="s">
        <v>329</v>
      </c>
      <c r="I19" s="72">
        <v>13.66</v>
      </c>
      <c r="K19" t="s">
        <v>848</v>
      </c>
      <c r="L19" t="s">
        <v>28</v>
      </c>
      <c r="M19" t="s">
        <v>12</v>
      </c>
      <c r="N19">
        <v>112414</v>
      </c>
      <c r="O19">
        <v>22.8</v>
      </c>
      <c r="P19" s="7">
        <v>41967</v>
      </c>
      <c r="Q19" t="s">
        <v>637</v>
      </c>
      <c r="R19" s="13">
        <v>325.81</v>
      </c>
    </row>
    <row r="20" spans="1:18" x14ac:dyDescent="0.35">
      <c r="A20" s="69">
        <v>42075</v>
      </c>
      <c r="B20" s="70" t="s">
        <v>1216</v>
      </c>
      <c r="C20" s="70" t="s">
        <v>328</v>
      </c>
      <c r="D20" s="70" t="s">
        <v>329</v>
      </c>
      <c r="E20" s="70" t="s">
        <v>329</v>
      </c>
      <c r="F20" s="71">
        <v>2.75</v>
      </c>
      <c r="G20" s="70" t="s">
        <v>329</v>
      </c>
      <c r="H20" s="79" t="s">
        <v>329</v>
      </c>
      <c r="I20" s="72">
        <v>2.75</v>
      </c>
      <c r="K20" t="s">
        <v>848</v>
      </c>
      <c r="L20" t="s">
        <v>28</v>
      </c>
      <c r="M20" t="s">
        <v>12</v>
      </c>
      <c r="N20">
        <v>112414</v>
      </c>
      <c r="P20" s="7">
        <v>41967</v>
      </c>
      <c r="Q20" t="s">
        <v>753</v>
      </c>
      <c r="R20" s="13">
        <v>0.33</v>
      </c>
    </row>
    <row r="21" spans="1:18" x14ac:dyDescent="0.35">
      <c r="A21" s="69">
        <v>42079</v>
      </c>
      <c r="B21" s="70" t="s">
        <v>1214</v>
      </c>
      <c r="C21" s="70" t="s">
        <v>328</v>
      </c>
      <c r="D21" s="70" t="s">
        <v>329</v>
      </c>
      <c r="E21" s="70" t="s">
        <v>329</v>
      </c>
      <c r="F21" s="71">
        <v>1.48</v>
      </c>
      <c r="G21" s="70" t="s">
        <v>329</v>
      </c>
      <c r="H21" s="79" t="s">
        <v>329</v>
      </c>
      <c r="I21" s="72">
        <v>1.48</v>
      </c>
      <c r="K21" t="s">
        <v>848</v>
      </c>
      <c r="L21" t="s">
        <v>28</v>
      </c>
      <c r="M21" t="s">
        <v>12</v>
      </c>
      <c r="N21">
        <v>112414</v>
      </c>
      <c r="P21" s="7">
        <v>41967</v>
      </c>
      <c r="Q21" t="s">
        <v>102</v>
      </c>
      <c r="R21" s="13">
        <v>-326.14</v>
      </c>
    </row>
    <row r="22" spans="1:18" x14ac:dyDescent="0.35">
      <c r="A22" s="69">
        <v>42087</v>
      </c>
      <c r="B22" s="70" t="s">
        <v>1210</v>
      </c>
      <c r="C22" s="70" t="s">
        <v>328</v>
      </c>
      <c r="D22" s="70" t="s">
        <v>329</v>
      </c>
      <c r="E22" s="70" t="s">
        <v>329</v>
      </c>
      <c r="F22" s="71">
        <v>1.7</v>
      </c>
      <c r="G22" s="70" t="s">
        <v>329</v>
      </c>
      <c r="H22" s="79" t="s">
        <v>329</v>
      </c>
      <c r="I22" s="72">
        <v>1.7</v>
      </c>
      <c r="K22" t="s">
        <v>848</v>
      </c>
      <c r="L22" t="s">
        <v>29</v>
      </c>
      <c r="M22" t="s">
        <v>12</v>
      </c>
      <c r="N22">
        <v>112414</v>
      </c>
      <c r="O22">
        <v>8.6999999999999993</v>
      </c>
      <c r="P22" s="7">
        <v>41967</v>
      </c>
      <c r="Q22" t="s">
        <v>638</v>
      </c>
      <c r="R22" s="13">
        <v>325.89999999999998</v>
      </c>
    </row>
    <row r="23" spans="1:18" x14ac:dyDescent="0.35">
      <c r="A23" s="69">
        <v>42087</v>
      </c>
      <c r="B23" s="70" t="s">
        <v>1211</v>
      </c>
      <c r="C23" s="70" t="s">
        <v>328</v>
      </c>
      <c r="D23" s="70" t="s">
        <v>329</v>
      </c>
      <c r="E23" s="70" t="s">
        <v>329</v>
      </c>
      <c r="F23" s="71">
        <v>6.4</v>
      </c>
      <c r="G23" s="70" t="s">
        <v>329</v>
      </c>
      <c r="H23" s="79" t="s">
        <v>329</v>
      </c>
      <c r="I23" s="72">
        <v>6.4</v>
      </c>
      <c r="K23" t="s">
        <v>848</v>
      </c>
      <c r="L23" t="s">
        <v>29</v>
      </c>
      <c r="M23" t="s">
        <v>12</v>
      </c>
      <c r="N23">
        <v>112414</v>
      </c>
      <c r="P23" s="7">
        <v>41967</v>
      </c>
      <c r="Q23" t="s">
        <v>754</v>
      </c>
      <c r="R23" s="13">
        <v>0.33</v>
      </c>
    </row>
    <row r="24" spans="1:18" x14ac:dyDescent="0.35">
      <c r="A24" s="69">
        <v>42087</v>
      </c>
      <c r="B24" s="70" t="s">
        <v>1212</v>
      </c>
      <c r="C24" s="70" t="s">
        <v>16</v>
      </c>
      <c r="D24" s="70" t="s">
        <v>329</v>
      </c>
      <c r="E24" s="70" t="s">
        <v>329</v>
      </c>
      <c r="F24" s="71">
        <v>-0.04</v>
      </c>
      <c r="G24" s="70" t="s">
        <v>329</v>
      </c>
      <c r="H24" s="79" t="s">
        <v>329</v>
      </c>
      <c r="I24" s="72">
        <v>-0.04</v>
      </c>
      <c r="K24" t="s">
        <v>848</v>
      </c>
      <c r="L24" t="s">
        <v>29</v>
      </c>
      <c r="M24" t="s">
        <v>12</v>
      </c>
      <c r="N24">
        <v>112414</v>
      </c>
      <c r="P24" s="7">
        <v>41967</v>
      </c>
      <c r="Q24" t="s">
        <v>102</v>
      </c>
      <c r="R24" s="13">
        <v>-326.22999999999996</v>
      </c>
    </row>
    <row r="25" spans="1:18" x14ac:dyDescent="0.35">
      <c r="A25" s="69">
        <v>42087</v>
      </c>
      <c r="B25" s="70" t="s">
        <v>1213</v>
      </c>
      <c r="C25" s="70" t="s">
        <v>328</v>
      </c>
      <c r="D25" s="70" t="s">
        <v>329</v>
      </c>
      <c r="E25" s="70" t="s">
        <v>329</v>
      </c>
      <c r="F25" s="71">
        <v>38.619999999999997</v>
      </c>
      <c r="G25" s="70" t="s">
        <v>329</v>
      </c>
      <c r="H25" s="79" t="s">
        <v>329</v>
      </c>
      <c r="I25" s="72">
        <v>38.619999999999997</v>
      </c>
      <c r="K25" t="s">
        <v>848</v>
      </c>
      <c r="L25" t="s">
        <v>30</v>
      </c>
      <c r="M25" t="s">
        <v>12</v>
      </c>
      <c r="N25">
        <v>112414</v>
      </c>
      <c r="O25">
        <v>12.03</v>
      </c>
      <c r="P25" s="7">
        <v>41967</v>
      </c>
      <c r="Q25" t="s">
        <v>639</v>
      </c>
      <c r="R25" s="13">
        <v>326.01</v>
      </c>
    </row>
    <row r="26" spans="1:18" x14ac:dyDescent="0.35">
      <c r="A26" s="69">
        <v>42090</v>
      </c>
      <c r="B26" s="70" t="s">
        <v>1208</v>
      </c>
      <c r="C26" s="70" t="s">
        <v>338</v>
      </c>
      <c r="D26" s="70" t="s">
        <v>329</v>
      </c>
      <c r="E26" s="70" t="s">
        <v>329</v>
      </c>
      <c r="F26" s="71">
        <v>-13.44</v>
      </c>
      <c r="G26" s="70" t="s">
        <v>329</v>
      </c>
      <c r="H26" s="79" t="s">
        <v>329</v>
      </c>
      <c r="I26" s="72">
        <v>-13.44</v>
      </c>
      <c r="K26" t="s">
        <v>848</v>
      </c>
      <c r="L26" t="s">
        <v>30</v>
      </c>
      <c r="M26" t="s">
        <v>12</v>
      </c>
      <c r="N26">
        <v>112414</v>
      </c>
      <c r="P26" s="7">
        <v>41967</v>
      </c>
      <c r="Q26" t="s">
        <v>755</v>
      </c>
      <c r="R26" s="13">
        <v>0.34</v>
      </c>
    </row>
    <row r="27" spans="1:18" x14ac:dyDescent="0.35">
      <c r="A27" s="69">
        <v>42090</v>
      </c>
      <c r="B27" s="70" t="s">
        <v>1209</v>
      </c>
      <c r="C27" s="70" t="s">
        <v>328</v>
      </c>
      <c r="D27" s="70" t="s">
        <v>329</v>
      </c>
      <c r="E27" s="70" t="s">
        <v>329</v>
      </c>
      <c r="F27" s="71">
        <v>56.36</v>
      </c>
      <c r="G27" s="70" t="s">
        <v>329</v>
      </c>
      <c r="H27" s="79" t="s">
        <v>329</v>
      </c>
      <c r="I27" s="72">
        <v>56.36</v>
      </c>
      <c r="K27" t="s">
        <v>848</v>
      </c>
      <c r="L27" t="s">
        <v>30</v>
      </c>
      <c r="M27" t="s">
        <v>12</v>
      </c>
      <c r="N27">
        <v>112414</v>
      </c>
      <c r="P27" s="7">
        <v>41967</v>
      </c>
      <c r="Q27" t="s">
        <v>102</v>
      </c>
      <c r="R27" s="13">
        <v>-326.34999999999997</v>
      </c>
    </row>
    <row r="28" spans="1:18" x14ac:dyDescent="0.35">
      <c r="A28" s="69">
        <v>42093</v>
      </c>
      <c r="B28" s="70" t="s">
        <v>1206</v>
      </c>
      <c r="C28" s="70" t="s">
        <v>328</v>
      </c>
      <c r="D28" s="70" t="s">
        <v>329</v>
      </c>
      <c r="E28" s="70" t="s">
        <v>329</v>
      </c>
      <c r="F28" s="71">
        <v>2.94</v>
      </c>
      <c r="G28" s="70" t="s">
        <v>329</v>
      </c>
      <c r="H28" s="79" t="s">
        <v>329</v>
      </c>
      <c r="I28" s="72">
        <v>2.94</v>
      </c>
      <c r="K28" t="s">
        <v>848</v>
      </c>
      <c r="L28" t="s">
        <v>31</v>
      </c>
      <c r="M28" t="s">
        <v>12</v>
      </c>
      <c r="N28">
        <v>112414</v>
      </c>
      <c r="O28">
        <v>20.83</v>
      </c>
      <c r="P28" s="7">
        <v>41967</v>
      </c>
      <c r="Q28" t="s">
        <v>640</v>
      </c>
      <c r="R28" s="13">
        <v>325.77999999999997</v>
      </c>
    </row>
    <row r="29" spans="1:18" x14ac:dyDescent="0.35">
      <c r="A29" s="69">
        <v>42093</v>
      </c>
      <c r="B29" s="70" t="s">
        <v>1207</v>
      </c>
      <c r="C29" s="70" t="s">
        <v>328</v>
      </c>
      <c r="D29" s="70" t="s">
        <v>329</v>
      </c>
      <c r="E29" s="70" t="s">
        <v>329</v>
      </c>
      <c r="F29" s="71">
        <v>4.76</v>
      </c>
      <c r="G29" s="70" t="s">
        <v>329</v>
      </c>
      <c r="H29" s="79" t="s">
        <v>329</v>
      </c>
      <c r="I29" s="72">
        <v>4.76</v>
      </c>
      <c r="K29" t="s">
        <v>848</v>
      </c>
      <c r="L29" t="s">
        <v>31</v>
      </c>
      <c r="M29" t="s">
        <v>12</v>
      </c>
      <c r="N29">
        <v>112414</v>
      </c>
      <c r="P29" s="7">
        <v>41967</v>
      </c>
      <c r="Q29" t="s">
        <v>756</v>
      </c>
      <c r="R29" s="13">
        <v>0.33</v>
      </c>
    </row>
    <row r="30" spans="1:18" x14ac:dyDescent="0.35">
      <c r="A30" s="69">
        <v>42095</v>
      </c>
      <c r="B30" s="70" t="s">
        <v>1205</v>
      </c>
      <c r="C30" s="70" t="s">
        <v>328</v>
      </c>
      <c r="D30" s="70" t="s">
        <v>329</v>
      </c>
      <c r="E30" s="70" t="s">
        <v>329</v>
      </c>
      <c r="F30" s="71">
        <v>1.45</v>
      </c>
      <c r="G30" s="70" t="s">
        <v>329</v>
      </c>
      <c r="H30" s="79" t="s">
        <v>329</v>
      </c>
      <c r="I30" s="72">
        <v>1.45</v>
      </c>
      <c r="K30" t="s">
        <v>848</v>
      </c>
      <c r="L30" t="s">
        <v>31</v>
      </c>
      <c r="M30" t="s">
        <v>12</v>
      </c>
      <c r="N30">
        <v>112414</v>
      </c>
      <c r="P30" s="7">
        <v>41967</v>
      </c>
      <c r="Q30" t="s">
        <v>102</v>
      </c>
      <c r="R30" s="13">
        <v>-326.10999999999996</v>
      </c>
    </row>
    <row r="31" spans="1:18" x14ac:dyDescent="0.35">
      <c r="A31" s="69">
        <v>42096</v>
      </c>
      <c r="B31" s="70" t="s">
        <v>1204</v>
      </c>
      <c r="C31" s="70" t="s">
        <v>328</v>
      </c>
      <c r="D31" s="70" t="s">
        <v>329</v>
      </c>
      <c r="E31" s="70" t="s">
        <v>329</v>
      </c>
      <c r="F31" s="71">
        <v>1.21</v>
      </c>
      <c r="G31" s="70" t="s">
        <v>329</v>
      </c>
      <c r="H31" s="79" t="s">
        <v>329</v>
      </c>
      <c r="I31" s="72">
        <v>1.21</v>
      </c>
      <c r="K31" t="s">
        <v>848</v>
      </c>
      <c r="L31" t="s">
        <v>32</v>
      </c>
      <c r="M31" t="s">
        <v>12</v>
      </c>
      <c r="N31">
        <v>112414</v>
      </c>
      <c r="O31">
        <v>5.52</v>
      </c>
      <c r="P31" s="7">
        <v>41967</v>
      </c>
      <c r="Q31" t="s">
        <v>641</v>
      </c>
      <c r="R31" s="13">
        <v>325.85000000000002</v>
      </c>
    </row>
    <row r="32" spans="1:18" x14ac:dyDescent="0.35">
      <c r="A32" s="69">
        <v>42115</v>
      </c>
      <c r="B32" s="70" t="s">
        <v>1002</v>
      </c>
      <c r="C32" s="70" t="s">
        <v>345</v>
      </c>
      <c r="D32" s="70" t="s">
        <v>329</v>
      </c>
      <c r="E32" s="70" t="s">
        <v>329</v>
      </c>
      <c r="F32" s="71">
        <v>-7986.94</v>
      </c>
      <c r="G32" s="70" t="s">
        <v>329</v>
      </c>
      <c r="H32" s="79" t="s">
        <v>329</v>
      </c>
      <c r="I32" s="72">
        <v>-7986.94</v>
      </c>
      <c r="K32" t="s">
        <v>848</v>
      </c>
      <c r="L32" t="s">
        <v>32</v>
      </c>
      <c r="M32" t="s">
        <v>12</v>
      </c>
      <c r="N32">
        <v>112414</v>
      </c>
      <c r="P32" s="7">
        <v>41967</v>
      </c>
      <c r="Q32" t="s">
        <v>757</v>
      </c>
      <c r="R32" s="13">
        <v>0.34</v>
      </c>
    </row>
    <row r="33" spans="1:18" x14ac:dyDescent="0.35">
      <c r="A33" s="69">
        <v>42115</v>
      </c>
      <c r="B33" s="70" t="s">
        <v>1002</v>
      </c>
      <c r="C33" s="70" t="s">
        <v>345</v>
      </c>
      <c r="D33" s="70" t="s">
        <v>329</v>
      </c>
      <c r="E33" s="70" t="s">
        <v>329</v>
      </c>
      <c r="F33" s="71">
        <v>-19837.79</v>
      </c>
      <c r="G33" s="70" t="s">
        <v>329</v>
      </c>
      <c r="H33" s="79" t="s">
        <v>329</v>
      </c>
      <c r="I33" s="72">
        <v>-19837.79</v>
      </c>
      <c r="K33" t="s">
        <v>848</v>
      </c>
      <c r="L33" t="s">
        <v>32</v>
      </c>
      <c r="M33" t="s">
        <v>12</v>
      </c>
      <c r="N33">
        <v>112414</v>
      </c>
      <c r="P33" s="7">
        <v>41967</v>
      </c>
      <c r="Q33" t="s">
        <v>102</v>
      </c>
      <c r="R33" s="13">
        <v>-326.19</v>
      </c>
    </row>
    <row r="34" spans="1:18" x14ac:dyDescent="0.35">
      <c r="A34" s="69">
        <v>42116</v>
      </c>
      <c r="B34" s="70" t="s">
        <v>1203</v>
      </c>
      <c r="C34" s="70" t="s">
        <v>328</v>
      </c>
      <c r="D34" s="70" t="s">
        <v>329</v>
      </c>
      <c r="E34" s="70" t="s">
        <v>329</v>
      </c>
      <c r="F34" s="71">
        <v>2.5299999999999998</v>
      </c>
      <c r="G34" s="70" t="s">
        <v>329</v>
      </c>
      <c r="H34" s="79" t="s">
        <v>329</v>
      </c>
      <c r="I34" s="72">
        <v>2.5299999999999998</v>
      </c>
      <c r="K34" t="s">
        <v>848</v>
      </c>
      <c r="L34" t="s">
        <v>33</v>
      </c>
      <c r="M34" t="s">
        <v>12</v>
      </c>
      <c r="N34">
        <v>112414</v>
      </c>
      <c r="O34">
        <v>19.78</v>
      </c>
      <c r="P34" s="7">
        <v>41967</v>
      </c>
      <c r="Q34" t="s">
        <v>642</v>
      </c>
      <c r="R34" s="13">
        <v>325.38</v>
      </c>
    </row>
    <row r="35" spans="1:18" x14ac:dyDescent="0.35">
      <c r="A35" s="69">
        <v>42122</v>
      </c>
      <c r="B35" s="70" t="s">
        <v>1002</v>
      </c>
      <c r="C35" s="70" t="s">
        <v>345</v>
      </c>
      <c r="D35" s="70" t="s">
        <v>329</v>
      </c>
      <c r="E35" s="70" t="s">
        <v>329</v>
      </c>
      <c r="F35" s="71">
        <v>-45589.97</v>
      </c>
      <c r="G35" s="70" t="s">
        <v>329</v>
      </c>
      <c r="H35" s="79" t="s">
        <v>329</v>
      </c>
      <c r="I35" s="72">
        <v>-45589.97</v>
      </c>
      <c r="K35" t="s">
        <v>848</v>
      </c>
      <c r="L35" t="s">
        <v>33</v>
      </c>
      <c r="M35" t="s">
        <v>12</v>
      </c>
      <c r="N35">
        <v>112414</v>
      </c>
      <c r="P35" s="7">
        <v>41967</v>
      </c>
      <c r="Q35" t="s">
        <v>758</v>
      </c>
      <c r="R35" s="13">
        <v>0.33</v>
      </c>
    </row>
    <row r="36" spans="1:18" x14ac:dyDescent="0.35">
      <c r="A36" s="69">
        <v>42123</v>
      </c>
      <c r="B36" s="70" t="s">
        <v>1202</v>
      </c>
      <c r="C36" s="70" t="s">
        <v>328</v>
      </c>
      <c r="D36" s="70" t="s">
        <v>329</v>
      </c>
      <c r="E36" s="70" t="s">
        <v>329</v>
      </c>
      <c r="F36" s="71">
        <v>2.56</v>
      </c>
      <c r="G36" s="70" t="s">
        <v>329</v>
      </c>
      <c r="H36" s="79" t="s">
        <v>329</v>
      </c>
      <c r="I36" s="72">
        <v>2.56</v>
      </c>
      <c r="K36" t="s">
        <v>848</v>
      </c>
      <c r="L36" t="s">
        <v>33</v>
      </c>
      <c r="M36" t="s">
        <v>12</v>
      </c>
      <c r="N36">
        <v>112414</v>
      </c>
      <c r="P36" s="7">
        <v>41967</v>
      </c>
      <c r="Q36" t="s">
        <v>102</v>
      </c>
      <c r="R36" s="13">
        <v>-325.70999999999998</v>
      </c>
    </row>
    <row r="37" spans="1:18" x14ac:dyDescent="0.35">
      <c r="A37" s="69">
        <v>42144</v>
      </c>
      <c r="B37" s="70" t="s">
        <v>1201</v>
      </c>
      <c r="C37" s="70" t="s">
        <v>328</v>
      </c>
      <c r="D37" s="70" t="s">
        <v>329</v>
      </c>
      <c r="E37" s="70" t="s">
        <v>329</v>
      </c>
      <c r="F37" s="71">
        <v>6.5</v>
      </c>
      <c r="G37" s="70" t="s">
        <v>329</v>
      </c>
      <c r="H37" s="79" t="s">
        <v>329</v>
      </c>
      <c r="I37" s="72">
        <v>6.5</v>
      </c>
      <c r="K37" t="s">
        <v>848</v>
      </c>
      <c r="L37" t="s">
        <v>34</v>
      </c>
      <c r="M37" t="s">
        <v>12</v>
      </c>
      <c r="N37">
        <v>112414</v>
      </c>
      <c r="O37">
        <v>8.6300000000000008</v>
      </c>
      <c r="P37" s="7">
        <v>41967</v>
      </c>
      <c r="Q37" t="s">
        <v>643</v>
      </c>
      <c r="R37" s="13">
        <v>325.87</v>
      </c>
    </row>
    <row r="38" spans="1:18" x14ac:dyDescent="0.35">
      <c r="A38" s="69">
        <v>42146</v>
      </c>
      <c r="B38" s="70" t="s">
        <v>1200</v>
      </c>
      <c r="C38" s="70" t="s">
        <v>328</v>
      </c>
      <c r="D38" s="70" t="s">
        <v>329</v>
      </c>
      <c r="E38" s="70" t="s">
        <v>329</v>
      </c>
      <c r="F38" s="71">
        <v>8.31</v>
      </c>
      <c r="G38" s="70" t="s">
        <v>329</v>
      </c>
      <c r="H38" s="79" t="s">
        <v>329</v>
      </c>
      <c r="I38" s="72">
        <v>8.31</v>
      </c>
      <c r="K38" t="s">
        <v>848</v>
      </c>
      <c r="L38" t="s">
        <v>34</v>
      </c>
      <c r="M38" t="s">
        <v>12</v>
      </c>
      <c r="N38">
        <v>112414</v>
      </c>
      <c r="P38" s="7">
        <v>41967</v>
      </c>
      <c r="Q38" t="s">
        <v>759</v>
      </c>
      <c r="R38" s="13">
        <v>0.33</v>
      </c>
    </row>
    <row r="39" spans="1:18" x14ac:dyDescent="0.35">
      <c r="A39" s="69">
        <v>42150</v>
      </c>
      <c r="B39" s="70" t="s">
        <v>1011</v>
      </c>
      <c r="C39" s="70" t="s">
        <v>345</v>
      </c>
      <c r="D39" s="70" t="s">
        <v>329</v>
      </c>
      <c r="E39" s="70" t="s">
        <v>329</v>
      </c>
      <c r="F39" s="71">
        <v>10000</v>
      </c>
      <c r="G39" s="70" t="s">
        <v>329</v>
      </c>
      <c r="H39" s="79" t="s">
        <v>329</v>
      </c>
      <c r="I39" s="72">
        <v>10000</v>
      </c>
      <c r="K39" t="s">
        <v>848</v>
      </c>
      <c r="L39" t="s">
        <v>34</v>
      </c>
      <c r="M39" t="s">
        <v>12</v>
      </c>
      <c r="N39">
        <v>112414</v>
      </c>
      <c r="P39" s="7">
        <v>41967</v>
      </c>
      <c r="Q39" t="s">
        <v>102</v>
      </c>
      <c r="R39" s="13">
        <v>-326.2</v>
      </c>
    </row>
    <row r="40" spans="1:18" x14ac:dyDescent="0.35">
      <c r="A40" s="69">
        <v>42152.347002314818</v>
      </c>
      <c r="B40" s="70" t="s">
        <v>1010</v>
      </c>
      <c r="C40" s="70" t="s">
        <v>1199</v>
      </c>
      <c r="D40" s="70" t="s">
        <v>329</v>
      </c>
      <c r="E40" s="70" t="s">
        <v>329</v>
      </c>
      <c r="F40" s="71">
        <v>-9808.1</v>
      </c>
      <c r="G40" s="72">
        <v>9.9499999999999993</v>
      </c>
      <c r="H40" s="80">
        <v>0</v>
      </c>
      <c r="I40" s="72">
        <v>-9798.15</v>
      </c>
      <c r="K40" t="s">
        <v>848</v>
      </c>
      <c r="L40" t="s">
        <v>35</v>
      </c>
      <c r="M40" t="s">
        <v>12</v>
      </c>
      <c r="N40">
        <v>112414</v>
      </c>
      <c r="O40">
        <v>6.49</v>
      </c>
      <c r="P40" s="7">
        <v>41967</v>
      </c>
      <c r="Q40" t="s">
        <v>644</v>
      </c>
      <c r="R40" s="13">
        <v>325.60000000000002</v>
      </c>
    </row>
    <row r="41" spans="1:18" x14ac:dyDescent="0.35">
      <c r="A41" s="69">
        <v>42156</v>
      </c>
      <c r="B41" s="70" t="s">
        <v>1198</v>
      </c>
      <c r="C41" s="70" t="s">
        <v>328</v>
      </c>
      <c r="D41" s="70" t="s">
        <v>329</v>
      </c>
      <c r="E41" s="70" t="s">
        <v>329</v>
      </c>
      <c r="F41" s="71">
        <v>1.66</v>
      </c>
      <c r="G41" s="70" t="s">
        <v>329</v>
      </c>
      <c r="H41" s="79" t="s">
        <v>329</v>
      </c>
      <c r="I41" s="72">
        <v>1.66</v>
      </c>
      <c r="K41" t="s">
        <v>848</v>
      </c>
      <c r="L41" t="s">
        <v>35</v>
      </c>
      <c r="M41" t="s">
        <v>12</v>
      </c>
      <c r="N41">
        <v>112414</v>
      </c>
      <c r="P41" s="7">
        <v>41967</v>
      </c>
      <c r="Q41" t="s">
        <v>760</v>
      </c>
      <c r="R41" s="13">
        <v>0.33</v>
      </c>
    </row>
    <row r="42" spans="1:18" x14ac:dyDescent="0.35">
      <c r="A42" s="69">
        <v>42163</v>
      </c>
      <c r="B42" s="70" t="s">
        <v>1197</v>
      </c>
      <c r="C42" s="70" t="s">
        <v>328</v>
      </c>
      <c r="D42" s="70" t="s">
        <v>329</v>
      </c>
      <c r="E42" s="70" t="s">
        <v>329</v>
      </c>
      <c r="F42" s="71">
        <v>5.69</v>
      </c>
      <c r="G42" s="70" t="s">
        <v>329</v>
      </c>
      <c r="H42" s="79" t="s">
        <v>329</v>
      </c>
      <c r="I42" s="72">
        <v>5.69</v>
      </c>
      <c r="K42" t="s">
        <v>848</v>
      </c>
      <c r="L42" t="s">
        <v>35</v>
      </c>
      <c r="M42" t="s">
        <v>12</v>
      </c>
      <c r="N42">
        <v>112414</v>
      </c>
      <c r="P42" s="7">
        <v>41967</v>
      </c>
      <c r="Q42" t="s">
        <v>102</v>
      </c>
      <c r="R42" s="13">
        <v>-325.93</v>
      </c>
    </row>
    <row r="43" spans="1:18" x14ac:dyDescent="0.35">
      <c r="A43" s="69">
        <v>42167</v>
      </c>
      <c r="B43" s="70" t="s">
        <v>1196</v>
      </c>
      <c r="C43" s="70" t="s">
        <v>328</v>
      </c>
      <c r="D43" s="70" t="s">
        <v>329</v>
      </c>
      <c r="E43" s="70" t="s">
        <v>329</v>
      </c>
      <c r="F43" s="71">
        <v>21.08</v>
      </c>
      <c r="G43" s="70" t="s">
        <v>329</v>
      </c>
      <c r="H43" s="79" t="s">
        <v>329</v>
      </c>
      <c r="I43" s="72">
        <v>21.08</v>
      </c>
      <c r="K43" t="s">
        <v>848</v>
      </c>
      <c r="L43" t="s">
        <v>36</v>
      </c>
      <c r="M43" t="s">
        <v>12</v>
      </c>
      <c r="N43">
        <v>112414</v>
      </c>
      <c r="O43">
        <v>18.309999999999999</v>
      </c>
      <c r="P43" s="7">
        <v>41967</v>
      </c>
      <c r="Q43" t="s">
        <v>645</v>
      </c>
      <c r="R43" s="13">
        <v>326.10000000000002</v>
      </c>
    </row>
    <row r="44" spans="1:18" x14ac:dyDescent="0.35">
      <c r="A44" s="69">
        <v>42170</v>
      </c>
      <c r="B44" s="70" t="s">
        <v>1195</v>
      </c>
      <c r="C44" s="70" t="s">
        <v>328</v>
      </c>
      <c r="D44" s="70" t="s">
        <v>329</v>
      </c>
      <c r="E44" s="70" t="s">
        <v>329</v>
      </c>
      <c r="F44" s="71">
        <v>1.48</v>
      </c>
      <c r="G44" s="70" t="s">
        <v>329</v>
      </c>
      <c r="H44" s="79" t="s">
        <v>329</v>
      </c>
      <c r="I44" s="72">
        <v>1.48</v>
      </c>
      <c r="K44" t="s">
        <v>848</v>
      </c>
      <c r="L44" t="s">
        <v>36</v>
      </c>
      <c r="M44" t="s">
        <v>12</v>
      </c>
      <c r="N44">
        <v>112414</v>
      </c>
      <c r="P44" s="7">
        <v>41967</v>
      </c>
      <c r="Q44" t="s">
        <v>761</v>
      </c>
      <c r="R44" s="13">
        <v>0.33</v>
      </c>
    </row>
    <row r="45" spans="1:18" x14ac:dyDescent="0.35">
      <c r="A45" s="69">
        <v>42172</v>
      </c>
      <c r="B45" s="70" t="s">
        <v>1194</v>
      </c>
      <c r="C45" s="70" t="s">
        <v>328</v>
      </c>
      <c r="D45" s="70" t="s">
        <v>329</v>
      </c>
      <c r="E45" s="70" t="s">
        <v>329</v>
      </c>
      <c r="F45" s="71">
        <v>1.7</v>
      </c>
      <c r="G45" s="70" t="s">
        <v>329</v>
      </c>
      <c r="H45" s="79" t="s">
        <v>329</v>
      </c>
      <c r="I45" s="72">
        <v>1.7</v>
      </c>
      <c r="K45" t="s">
        <v>848</v>
      </c>
      <c r="L45" t="s">
        <v>36</v>
      </c>
      <c r="M45" t="s">
        <v>12</v>
      </c>
      <c r="N45">
        <v>112414</v>
      </c>
      <c r="P45" s="7">
        <v>41967</v>
      </c>
      <c r="Q45" t="s">
        <v>102</v>
      </c>
      <c r="R45" s="13">
        <v>-326.43</v>
      </c>
    </row>
    <row r="46" spans="1:18" x14ac:dyDescent="0.35">
      <c r="A46" s="69">
        <v>42178</v>
      </c>
      <c r="B46" s="70" t="s">
        <v>1193</v>
      </c>
      <c r="C46" s="70" t="s">
        <v>328</v>
      </c>
      <c r="D46" s="70" t="s">
        <v>329</v>
      </c>
      <c r="E46" s="70" t="s">
        <v>329</v>
      </c>
      <c r="F46" s="71">
        <v>9.42</v>
      </c>
      <c r="G46" s="70" t="s">
        <v>329</v>
      </c>
      <c r="H46" s="79" t="s">
        <v>329</v>
      </c>
      <c r="I46" s="72">
        <v>9.42</v>
      </c>
      <c r="K46" t="s">
        <v>848</v>
      </c>
      <c r="L46" t="s">
        <v>37</v>
      </c>
      <c r="M46" t="s">
        <v>12</v>
      </c>
      <c r="N46">
        <v>112414</v>
      </c>
      <c r="O46">
        <v>20.05</v>
      </c>
      <c r="P46" s="7">
        <v>41967</v>
      </c>
      <c r="Q46" t="s">
        <v>646</v>
      </c>
      <c r="R46" s="13">
        <v>326.20999999999998</v>
      </c>
    </row>
    <row r="47" spans="1:18" x14ac:dyDescent="0.35">
      <c r="A47" s="69">
        <v>42180</v>
      </c>
      <c r="B47" s="70" t="s">
        <v>1192</v>
      </c>
      <c r="C47" s="70" t="s">
        <v>328</v>
      </c>
      <c r="D47" s="70" t="s">
        <v>329</v>
      </c>
      <c r="E47" s="70" t="s">
        <v>329</v>
      </c>
      <c r="F47" s="71">
        <v>4.76</v>
      </c>
      <c r="G47" s="70" t="s">
        <v>329</v>
      </c>
      <c r="H47" s="79" t="s">
        <v>329</v>
      </c>
      <c r="I47" s="72">
        <v>4.76</v>
      </c>
      <c r="K47" t="s">
        <v>848</v>
      </c>
      <c r="L47" t="s">
        <v>37</v>
      </c>
      <c r="M47" t="s">
        <v>12</v>
      </c>
      <c r="N47">
        <v>112414</v>
      </c>
      <c r="P47" s="7">
        <v>41967</v>
      </c>
      <c r="Q47" t="s">
        <v>762</v>
      </c>
      <c r="R47" s="13">
        <v>0.33</v>
      </c>
    </row>
    <row r="48" spans="1:18" x14ac:dyDescent="0.35">
      <c r="A48" s="69">
        <v>42184</v>
      </c>
      <c r="B48" s="70" t="s">
        <v>1190</v>
      </c>
      <c r="C48" s="70" t="s">
        <v>328</v>
      </c>
      <c r="D48" s="70" t="s">
        <v>329</v>
      </c>
      <c r="E48" s="70" t="s">
        <v>329</v>
      </c>
      <c r="F48" s="71">
        <v>2.94</v>
      </c>
      <c r="G48" s="70" t="s">
        <v>329</v>
      </c>
      <c r="H48" s="79" t="s">
        <v>329</v>
      </c>
      <c r="I48" s="72">
        <v>2.94</v>
      </c>
      <c r="K48" t="s">
        <v>848</v>
      </c>
      <c r="L48" t="s">
        <v>37</v>
      </c>
      <c r="M48" t="s">
        <v>12</v>
      </c>
      <c r="N48">
        <v>112414</v>
      </c>
      <c r="P48" s="7">
        <v>41967</v>
      </c>
      <c r="Q48" t="s">
        <v>102</v>
      </c>
      <c r="R48" s="13">
        <v>-326.53999999999996</v>
      </c>
    </row>
    <row r="49" spans="1:18" x14ac:dyDescent="0.35">
      <c r="A49" s="69">
        <v>42184</v>
      </c>
      <c r="B49" s="70" t="s">
        <v>1191</v>
      </c>
      <c r="C49" s="70" t="s">
        <v>328</v>
      </c>
      <c r="D49" s="70" t="s">
        <v>329</v>
      </c>
      <c r="E49" s="70" t="s">
        <v>329</v>
      </c>
      <c r="F49" s="71">
        <v>1.29</v>
      </c>
      <c r="G49" s="70" t="s">
        <v>329</v>
      </c>
      <c r="H49" s="79" t="s">
        <v>329</v>
      </c>
      <c r="I49" s="72">
        <v>1.29</v>
      </c>
      <c r="K49" t="s">
        <v>848</v>
      </c>
      <c r="L49" t="s">
        <v>38</v>
      </c>
      <c r="M49" t="s">
        <v>12</v>
      </c>
      <c r="N49">
        <v>112414</v>
      </c>
      <c r="O49">
        <v>236.12</v>
      </c>
      <c r="P49" s="7">
        <v>41967</v>
      </c>
      <c r="Q49" t="s">
        <v>647</v>
      </c>
      <c r="R49" s="13">
        <v>325.82</v>
      </c>
    </row>
    <row r="50" spans="1:18" x14ac:dyDescent="0.35">
      <c r="A50" s="69">
        <v>42186</v>
      </c>
      <c r="B50" s="70" t="s">
        <v>1188</v>
      </c>
      <c r="C50" s="70" t="s">
        <v>328</v>
      </c>
      <c r="D50" s="70" t="s">
        <v>329</v>
      </c>
      <c r="E50" s="70" t="s">
        <v>329</v>
      </c>
      <c r="F50" s="71">
        <v>3.75</v>
      </c>
      <c r="G50" s="70" t="s">
        <v>329</v>
      </c>
      <c r="H50" s="79" t="s">
        <v>329</v>
      </c>
      <c r="I50" s="72">
        <v>3.75</v>
      </c>
      <c r="K50" t="s">
        <v>848</v>
      </c>
      <c r="L50" t="s">
        <v>38</v>
      </c>
      <c r="M50" t="s">
        <v>12</v>
      </c>
      <c r="N50">
        <v>112414</v>
      </c>
      <c r="P50" s="7">
        <v>41967</v>
      </c>
      <c r="Q50" t="s">
        <v>763</v>
      </c>
      <c r="R50" s="13">
        <v>0.33</v>
      </c>
    </row>
    <row r="51" spans="1:18" x14ac:dyDescent="0.35">
      <c r="A51" s="69">
        <v>42186</v>
      </c>
      <c r="B51" s="70" t="s">
        <v>1189</v>
      </c>
      <c r="C51" s="70" t="s">
        <v>328</v>
      </c>
      <c r="D51" s="70" t="s">
        <v>329</v>
      </c>
      <c r="E51" s="70" t="s">
        <v>329</v>
      </c>
      <c r="F51" s="71">
        <v>2.1</v>
      </c>
      <c r="G51" s="70" t="s">
        <v>329</v>
      </c>
      <c r="H51" s="79" t="s">
        <v>329</v>
      </c>
      <c r="I51" s="72">
        <v>2.1</v>
      </c>
      <c r="K51" t="s">
        <v>848</v>
      </c>
      <c r="L51" t="s">
        <v>38</v>
      </c>
      <c r="M51" t="s">
        <v>12</v>
      </c>
      <c r="N51">
        <v>112414</v>
      </c>
      <c r="P51" s="7">
        <v>41967</v>
      </c>
      <c r="Q51" t="s">
        <v>102</v>
      </c>
      <c r="R51" s="13">
        <v>-326.14999999999998</v>
      </c>
    </row>
    <row r="52" spans="1:18" x14ac:dyDescent="0.35">
      <c r="A52" s="69">
        <v>42187</v>
      </c>
      <c r="B52" s="70" t="s">
        <v>1187</v>
      </c>
      <c r="C52" s="70" t="s">
        <v>328</v>
      </c>
      <c r="D52" s="70" t="s">
        <v>329</v>
      </c>
      <c r="E52" s="70" t="s">
        <v>329</v>
      </c>
      <c r="F52" s="71">
        <v>1.21</v>
      </c>
      <c r="G52" s="70" t="s">
        <v>329</v>
      </c>
      <c r="H52" s="79" t="s">
        <v>329</v>
      </c>
      <c r="I52" s="72">
        <v>1.21</v>
      </c>
      <c r="K52" t="s">
        <v>848</v>
      </c>
      <c r="L52" t="s">
        <v>39</v>
      </c>
      <c r="M52" t="s">
        <v>12</v>
      </c>
      <c r="N52">
        <v>112414</v>
      </c>
      <c r="O52">
        <v>30.37</v>
      </c>
      <c r="P52" s="7">
        <v>41967</v>
      </c>
      <c r="Q52" t="s">
        <v>648</v>
      </c>
      <c r="R52" s="13">
        <v>325.87</v>
      </c>
    </row>
    <row r="53" spans="1:18" x14ac:dyDescent="0.35">
      <c r="A53" s="69">
        <v>42200</v>
      </c>
      <c r="B53" s="70" t="s">
        <v>1186</v>
      </c>
      <c r="C53" s="70" t="s">
        <v>328</v>
      </c>
      <c r="D53" s="70" t="s">
        <v>329</v>
      </c>
      <c r="E53" s="70" t="s">
        <v>329</v>
      </c>
      <c r="F53" s="71">
        <v>2.33</v>
      </c>
      <c r="G53" s="70" t="s">
        <v>329</v>
      </c>
      <c r="H53" s="79" t="s">
        <v>329</v>
      </c>
      <c r="I53" s="72">
        <v>2.33</v>
      </c>
      <c r="K53" t="s">
        <v>848</v>
      </c>
      <c r="L53" t="s">
        <v>39</v>
      </c>
      <c r="M53" t="s">
        <v>12</v>
      </c>
      <c r="N53">
        <v>112414</v>
      </c>
      <c r="P53" s="7">
        <v>41967</v>
      </c>
      <c r="Q53" t="s">
        <v>764</v>
      </c>
      <c r="R53" s="13">
        <v>0.33</v>
      </c>
    </row>
    <row r="54" spans="1:18" x14ac:dyDescent="0.35">
      <c r="A54" s="69">
        <v>42207</v>
      </c>
      <c r="B54" s="70" t="s">
        <v>1184</v>
      </c>
      <c r="C54" s="70" t="s">
        <v>328</v>
      </c>
      <c r="D54" s="70" t="s">
        <v>329</v>
      </c>
      <c r="E54" s="70" t="s">
        <v>329</v>
      </c>
      <c r="F54" s="71">
        <v>3.72</v>
      </c>
      <c r="G54" s="70" t="s">
        <v>329</v>
      </c>
      <c r="H54" s="79" t="s">
        <v>329</v>
      </c>
      <c r="I54" s="72">
        <v>3.72</v>
      </c>
      <c r="K54" t="s">
        <v>848</v>
      </c>
      <c r="L54" t="s">
        <v>39</v>
      </c>
      <c r="M54" t="s">
        <v>12</v>
      </c>
      <c r="N54">
        <v>112414</v>
      </c>
      <c r="P54" s="7">
        <v>41967</v>
      </c>
      <c r="Q54" t="s">
        <v>102</v>
      </c>
      <c r="R54" s="13">
        <v>-326.2</v>
      </c>
    </row>
    <row r="55" spans="1:18" x14ac:dyDescent="0.35">
      <c r="A55" s="69">
        <v>42207</v>
      </c>
      <c r="B55" s="70" t="s">
        <v>1185</v>
      </c>
      <c r="C55" s="70" t="s">
        <v>328</v>
      </c>
      <c r="D55" s="70" t="s">
        <v>329</v>
      </c>
      <c r="E55" s="70" t="s">
        <v>329</v>
      </c>
      <c r="F55" s="71">
        <v>4.9400000000000004</v>
      </c>
      <c r="G55" s="70" t="s">
        <v>329</v>
      </c>
      <c r="H55" s="79" t="s">
        <v>329</v>
      </c>
      <c r="I55" s="72">
        <v>4.9400000000000004</v>
      </c>
      <c r="K55" t="s">
        <v>848</v>
      </c>
      <c r="L55" t="s">
        <v>40</v>
      </c>
      <c r="M55" t="s">
        <v>12</v>
      </c>
      <c r="N55">
        <v>112414</v>
      </c>
      <c r="O55">
        <v>89.27</v>
      </c>
      <c r="P55" s="7">
        <v>41967</v>
      </c>
      <c r="Q55" t="s">
        <v>649</v>
      </c>
      <c r="R55" s="13">
        <v>325.83999999999997</v>
      </c>
    </row>
    <row r="56" spans="1:18" x14ac:dyDescent="0.35">
      <c r="A56" s="69">
        <v>42226</v>
      </c>
      <c r="B56" s="70" t="s">
        <v>1011</v>
      </c>
      <c r="C56" s="70" t="s">
        <v>345</v>
      </c>
      <c r="D56" s="70" t="s">
        <v>329</v>
      </c>
      <c r="E56" s="70" t="s">
        <v>329</v>
      </c>
      <c r="F56" s="71">
        <v>10000</v>
      </c>
      <c r="G56" s="70" t="s">
        <v>329</v>
      </c>
      <c r="H56" s="79" t="s">
        <v>329</v>
      </c>
      <c r="I56" s="72">
        <v>10000</v>
      </c>
      <c r="K56" t="s">
        <v>848</v>
      </c>
      <c r="L56" t="s">
        <v>40</v>
      </c>
      <c r="M56" t="s">
        <v>12</v>
      </c>
      <c r="N56">
        <v>112414</v>
      </c>
      <c r="P56" s="7">
        <v>41967</v>
      </c>
      <c r="Q56" t="s">
        <v>765</v>
      </c>
      <c r="R56" s="13">
        <v>0.33</v>
      </c>
    </row>
    <row r="57" spans="1:18" x14ac:dyDescent="0.35">
      <c r="A57" s="69">
        <v>42230</v>
      </c>
      <c r="B57" s="70" t="s">
        <v>1183</v>
      </c>
      <c r="C57" s="70" t="s">
        <v>328</v>
      </c>
      <c r="D57" s="70" t="s">
        <v>329</v>
      </c>
      <c r="E57" s="70" t="s">
        <v>329</v>
      </c>
      <c r="F57" s="71">
        <v>8.31</v>
      </c>
      <c r="G57" s="70" t="s">
        <v>329</v>
      </c>
      <c r="H57" s="79" t="s">
        <v>329</v>
      </c>
      <c r="I57" s="72">
        <v>8.31</v>
      </c>
      <c r="K57" t="s">
        <v>848</v>
      </c>
      <c r="L57" t="s">
        <v>40</v>
      </c>
      <c r="M57" t="s">
        <v>12</v>
      </c>
      <c r="N57">
        <v>112414</v>
      </c>
      <c r="P57" s="7">
        <v>41967</v>
      </c>
      <c r="Q57" t="s">
        <v>102</v>
      </c>
      <c r="R57" s="13">
        <v>-326.16999999999996</v>
      </c>
    </row>
    <row r="58" spans="1:18" x14ac:dyDescent="0.35">
      <c r="A58" s="69">
        <v>42233</v>
      </c>
      <c r="B58" s="70" t="s">
        <v>1182</v>
      </c>
      <c r="C58" s="70" t="s">
        <v>328</v>
      </c>
      <c r="D58" s="70" t="s">
        <v>329</v>
      </c>
      <c r="E58" s="70" t="s">
        <v>329</v>
      </c>
      <c r="F58" s="71">
        <v>6.5</v>
      </c>
      <c r="G58" s="70" t="s">
        <v>329</v>
      </c>
      <c r="H58" s="79" t="s">
        <v>329</v>
      </c>
      <c r="I58" s="72">
        <v>6.5</v>
      </c>
      <c r="K58" t="s">
        <v>848</v>
      </c>
      <c r="L58" t="s">
        <v>41</v>
      </c>
      <c r="M58" t="s">
        <v>12</v>
      </c>
      <c r="N58">
        <v>112414</v>
      </c>
      <c r="O58">
        <v>41.48</v>
      </c>
      <c r="P58" s="7">
        <v>41967</v>
      </c>
      <c r="Q58" t="s">
        <v>650</v>
      </c>
      <c r="R58" s="13">
        <v>326.02999999999997</v>
      </c>
    </row>
    <row r="59" spans="1:18" x14ac:dyDescent="0.35">
      <c r="A59" s="69">
        <v>42234</v>
      </c>
      <c r="B59" s="70" t="s">
        <v>1181</v>
      </c>
      <c r="C59" s="70" t="s">
        <v>328</v>
      </c>
      <c r="D59" s="70" t="s">
        <v>329</v>
      </c>
      <c r="E59" s="70" t="s">
        <v>329</v>
      </c>
      <c r="F59" s="71">
        <v>280.10000000000002</v>
      </c>
      <c r="G59" s="70" t="s">
        <v>329</v>
      </c>
      <c r="H59" s="79" t="s">
        <v>329</v>
      </c>
      <c r="I59" s="72">
        <v>280.10000000000002</v>
      </c>
      <c r="K59" t="s">
        <v>848</v>
      </c>
      <c r="L59" t="s">
        <v>41</v>
      </c>
      <c r="M59" t="s">
        <v>12</v>
      </c>
      <c r="N59">
        <v>112414</v>
      </c>
      <c r="P59" s="7">
        <v>41967</v>
      </c>
      <c r="Q59" t="s">
        <v>766</v>
      </c>
      <c r="R59" s="13">
        <v>0.33</v>
      </c>
    </row>
    <row r="60" spans="1:18" x14ac:dyDescent="0.35">
      <c r="A60" s="69">
        <v>42236</v>
      </c>
      <c r="B60" s="70" t="s">
        <v>1180</v>
      </c>
      <c r="C60" s="70" t="s">
        <v>370</v>
      </c>
      <c r="D60" s="70" t="s">
        <v>329</v>
      </c>
      <c r="E60" s="70" t="s">
        <v>329</v>
      </c>
      <c r="F60" s="71">
        <v>1.73</v>
      </c>
      <c r="G60" s="70" t="s">
        <v>329</v>
      </c>
      <c r="H60" s="79" t="s">
        <v>329</v>
      </c>
      <c r="I60" s="72">
        <v>1.73</v>
      </c>
      <c r="K60" t="s">
        <v>848</v>
      </c>
      <c r="L60" t="s">
        <v>41</v>
      </c>
      <c r="M60" t="s">
        <v>12</v>
      </c>
      <c r="N60">
        <v>112414</v>
      </c>
      <c r="P60" s="7">
        <v>41967</v>
      </c>
      <c r="Q60" t="s">
        <v>102</v>
      </c>
      <c r="R60" s="13">
        <v>-326.35999999999996</v>
      </c>
    </row>
    <row r="61" spans="1:18" x14ac:dyDescent="0.35">
      <c r="A61" s="69">
        <v>42244</v>
      </c>
      <c r="B61" s="70" t="s">
        <v>1179</v>
      </c>
      <c r="C61" s="70" t="s">
        <v>328</v>
      </c>
      <c r="D61" s="70" t="s">
        <v>329</v>
      </c>
      <c r="E61" s="70" t="s">
        <v>329</v>
      </c>
      <c r="F61" s="71">
        <v>5.53</v>
      </c>
      <c r="G61" s="70" t="s">
        <v>329</v>
      </c>
      <c r="H61" s="79" t="s">
        <v>329</v>
      </c>
      <c r="I61" s="72">
        <v>5.53</v>
      </c>
      <c r="K61" t="s">
        <v>848</v>
      </c>
      <c r="L61" t="s">
        <v>42</v>
      </c>
      <c r="M61" t="s">
        <v>12</v>
      </c>
      <c r="N61">
        <v>112414</v>
      </c>
      <c r="O61">
        <v>24.01</v>
      </c>
      <c r="P61" s="7">
        <v>41967</v>
      </c>
      <c r="Q61" t="s">
        <v>651</v>
      </c>
      <c r="R61" s="13">
        <v>325.81</v>
      </c>
    </row>
    <row r="62" spans="1:18" x14ac:dyDescent="0.35">
      <c r="A62" s="69">
        <v>42255</v>
      </c>
      <c r="B62" s="70" t="s">
        <v>1177</v>
      </c>
      <c r="C62" s="70" t="s">
        <v>328</v>
      </c>
      <c r="D62" s="70" t="s">
        <v>329</v>
      </c>
      <c r="E62" s="70" t="s">
        <v>329</v>
      </c>
      <c r="F62" s="71">
        <v>8.57</v>
      </c>
      <c r="G62" s="70" t="s">
        <v>329</v>
      </c>
      <c r="H62" s="79" t="s">
        <v>329</v>
      </c>
      <c r="I62" s="72">
        <v>8.57</v>
      </c>
      <c r="K62" t="s">
        <v>848</v>
      </c>
      <c r="L62" t="s">
        <v>42</v>
      </c>
      <c r="M62" t="s">
        <v>12</v>
      </c>
      <c r="N62">
        <v>112414</v>
      </c>
      <c r="P62" s="7">
        <v>41967</v>
      </c>
      <c r="Q62" t="s">
        <v>767</v>
      </c>
      <c r="R62" s="13">
        <v>0.34</v>
      </c>
    </row>
    <row r="63" spans="1:18" x14ac:dyDescent="0.35">
      <c r="A63" s="69">
        <v>42255</v>
      </c>
      <c r="B63" s="70" t="s">
        <v>1178</v>
      </c>
      <c r="C63" s="70" t="s">
        <v>328</v>
      </c>
      <c r="D63" s="70" t="s">
        <v>329</v>
      </c>
      <c r="E63" s="70" t="s">
        <v>329</v>
      </c>
      <c r="F63" s="71">
        <v>3.23</v>
      </c>
      <c r="G63" s="70" t="s">
        <v>329</v>
      </c>
      <c r="H63" s="79" t="s">
        <v>329</v>
      </c>
      <c r="I63" s="72">
        <v>3.23</v>
      </c>
      <c r="K63" t="s">
        <v>848</v>
      </c>
      <c r="L63" t="s">
        <v>42</v>
      </c>
      <c r="M63" t="s">
        <v>12</v>
      </c>
      <c r="N63">
        <v>112414</v>
      </c>
      <c r="P63" s="7">
        <v>41967</v>
      </c>
      <c r="Q63" t="s">
        <v>102</v>
      </c>
      <c r="R63" s="13">
        <v>-326.14999999999998</v>
      </c>
    </row>
    <row r="64" spans="1:18" x14ac:dyDescent="0.35">
      <c r="A64" s="69">
        <v>42257</v>
      </c>
      <c r="B64" s="70" t="s">
        <v>1176</v>
      </c>
      <c r="C64" s="70" t="s">
        <v>328</v>
      </c>
      <c r="D64" s="70" t="s">
        <v>329</v>
      </c>
      <c r="E64" s="70" t="s">
        <v>329</v>
      </c>
      <c r="F64" s="71">
        <v>4.76</v>
      </c>
      <c r="G64" s="70" t="s">
        <v>329</v>
      </c>
      <c r="H64" s="79" t="s">
        <v>329</v>
      </c>
      <c r="I64" s="72">
        <v>4.76</v>
      </c>
      <c r="K64" t="s">
        <v>848</v>
      </c>
      <c r="L64" t="s">
        <v>43</v>
      </c>
      <c r="M64" t="s">
        <v>12</v>
      </c>
      <c r="N64">
        <v>112414</v>
      </c>
      <c r="O64">
        <v>46.68</v>
      </c>
      <c r="P64" s="7">
        <v>41967</v>
      </c>
      <c r="Q64" t="s">
        <v>652</v>
      </c>
      <c r="R64" s="13">
        <v>325.82</v>
      </c>
    </row>
    <row r="65" spans="1:18" x14ac:dyDescent="0.35">
      <c r="A65" s="69">
        <v>42258</v>
      </c>
      <c r="B65" s="70" t="s">
        <v>1175</v>
      </c>
      <c r="C65" s="70" t="s">
        <v>328</v>
      </c>
      <c r="D65" s="70" t="s">
        <v>329</v>
      </c>
      <c r="E65" s="70" t="s">
        <v>329</v>
      </c>
      <c r="F65" s="71">
        <v>21.08</v>
      </c>
      <c r="G65" s="70" t="s">
        <v>329</v>
      </c>
      <c r="H65" s="79" t="s">
        <v>329</v>
      </c>
      <c r="I65" s="72">
        <v>21.08</v>
      </c>
      <c r="K65" t="s">
        <v>848</v>
      </c>
      <c r="L65" t="s">
        <v>43</v>
      </c>
      <c r="M65" t="s">
        <v>12</v>
      </c>
      <c r="N65">
        <v>112414</v>
      </c>
      <c r="P65" s="7">
        <v>41967</v>
      </c>
      <c r="Q65" t="s">
        <v>768</v>
      </c>
      <c r="R65" s="13">
        <v>0.33</v>
      </c>
    </row>
    <row r="66" spans="1:18" x14ac:dyDescent="0.35">
      <c r="A66" s="69">
        <v>42262</v>
      </c>
      <c r="B66" s="70" t="s">
        <v>1174</v>
      </c>
      <c r="C66" s="70" t="s">
        <v>328</v>
      </c>
      <c r="D66" s="70" t="s">
        <v>329</v>
      </c>
      <c r="E66" s="70" t="s">
        <v>329</v>
      </c>
      <c r="F66" s="71">
        <v>1.48</v>
      </c>
      <c r="G66" s="70" t="s">
        <v>329</v>
      </c>
      <c r="H66" s="79" t="s">
        <v>329</v>
      </c>
      <c r="I66" s="72">
        <v>1.48</v>
      </c>
      <c r="K66" t="s">
        <v>848</v>
      </c>
      <c r="L66" t="s">
        <v>43</v>
      </c>
      <c r="M66" t="s">
        <v>12</v>
      </c>
      <c r="N66">
        <v>112414</v>
      </c>
      <c r="P66" s="7">
        <v>41967</v>
      </c>
      <c r="Q66" t="s">
        <v>102</v>
      </c>
      <c r="R66" s="13">
        <v>-326.14999999999998</v>
      </c>
    </row>
    <row r="67" spans="1:18" x14ac:dyDescent="0.35">
      <c r="A67" s="69">
        <v>42265</v>
      </c>
      <c r="B67" s="70" t="s">
        <v>1173</v>
      </c>
      <c r="C67" s="70" t="s">
        <v>328</v>
      </c>
      <c r="D67" s="70" t="s">
        <v>329</v>
      </c>
      <c r="E67" s="70" t="s">
        <v>329</v>
      </c>
      <c r="F67" s="71">
        <v>1.7</v>
      </c>
      <c r="G67" s="70" t="s">
        <v>329</v>
      </c>
      <c r="H67" s="79" t="s">
        <v>329</v>
      </c>
      <c r="I67" s="72">
        <v>1.7</v>
      </c>
      <c r="K67" t="s">
        <v>848</v>
      </c>
      <c r="L67" t="s">
        <v>44</v>
      </c>
      <c r="M67" t="s">
        <v>12</v>
      </c>
      <c r="N67">
        <v>112414</v>
      </c>
      <c r="O67">
        <v>172.41</v>
      </c>
      <c r="P67" s="7">
        <v>41967</v>
      </c>
      <c r="Q67" t="s">
        <v>653</v>
      </c>
      <c r="R67" s="13">
        <v>325.79000000000002</v>
      </c>
    </row>
    <row r="68" spans="1:18" x14ac:dyDescent="0.35">
      <c r="A68" s="69">
        <v>42269</v>
      </c>
      <c r="B68" s="70" t="s">
        <v>1172</v>
      </c>
      <c r="C68" s="70" t="s">
        <v>328</v>
      </c>
      <c r="D68" s="70" t="s">
        <v>329</v>
      </c>
      <c r="E68" s="70" t="s">
        <v>329</v>
      </c>
      <c r="F68" s="71">
        <v>9.42</v>
      </c>
      <c r="G68" s="70" t="s">
        <v>329</v>
      </c>
      <c r="H68" s="79" t="s">
        <v>329</v>
      </c>
      <c r="I68" s="72">
        <v>9.42</v>
      </c>
      <c r="K68" t="s">
        <v>848</v>
      </c>
      <c r="L68" t="s">
        <v>44</v>
      </c>
      <c r="M68" t="s">
        <v>12</v>
      </c>
      <c r="N68">
        <v>112414</v>
      </c>
      <c r="P68" s="7">
        <v>41967</v>
      </c>
      <c r="Q68" t="s">
        <v>769</v>
      </c>
      <c r="R68" s="13">
        <v>0.33</v>
      </c>
    </row>
    <row r="69" spans="1:18" x14ac:dyDescent="0.35">
      <c r="A69" s="69">
        <v>42275</v>
      </c>
      <c r="B69" s="70" t="s">
        <v>1171</v>
      </c>
      <c r="C69" s="70" t="s">
        <v>328</v>
      </c>
      <c r="D69" s="70" t="s">
        <v>329</v>
      </c>
      <c r="E69" s="70" t="s">
        <v>329</v>
      </c>
      <c r="F69" s="71">
        <v>2.94</v>
      </c>
      <c r="G69" s="70" t="s">
        <v>329</v>
      </c>
      <c r="H69" s="79" t="s">
        <v>329</v>
      </c>
      <c r="I69" s="72">
        <v>2.94</v>
      </c>
      <c r="K69" t="s">
        <v>848</v>
      </c>
      <c r="L69" t="s">
        <v>44</v>
      </c>
      <c r="M69" t="s">
        <v>12</v>
      </c>
      <c r="N69">
        <v>112414</v>
      </c>
      <c r="P69" s="7">
        <v>41967</v>
      </c>
      <c r="Q69" t="s">
        <v>102</v>
      </c>
      <c r="R69" s="13">
        <v>-326.12</v>
      </c>
    </row>
    <row r="70" spans="1:18" x14ac:dyDescent="0.35">
      <c r="A70" s="69">
        <v>42276</v>
      </c>
      <c r="B70" s="70" t="s">
        <v>1170</v>
      </c>
      <c r="C70" s="70" t="s">
        <v>328</v>
      </c>
      <c r="D70" s="70" t="s">
        <v>329</v>
      </c>
      <c r="E70" s="70" t="s">
        <v>329</v>
      </c>
      <c r="F70" s="71">
        <v>1.29</v>
      </c>
      <c r="G70" s="70" t="s">
        <v>329</v>
      </c>
      <c r="H70" s="79" t="s">
        <v>329</v>
      </c>
      <c r="I70" s="72">
        <v>1.29</v>
      </c>
      <c r="K70" t="s">
        <v>848</v>
      </c>
      <c r="L70" t="s">
        <v>45</v>
      </c>
      <c r="M70" t="s">
        <v>12</v>
      </c>
      <c r="N70">
        <v>112414</v>
      </c>
      <c r="O70">
        <v>23.75</v>
      </c>
      <c r="P70" s="7">
        <v>41967</v>
      </c>
      <c r="Q70" t="s">
        <v>654</v>
      </c>
      <c r="R70" s="13">
        <v>325.85000000000002</v>
      </c>
    </row>
    <row r="71" spans="1:18" x14ac:dyDescent="0.35">
      <c r="A71" s="69">
        <v>42278</v>
      </c>
      <c r="B71" s="70" t="s">
        <v>1168</v>
      </c>
      <c r="C71" s="70" t="s">
        <v>328</v>
      </c>
      <c r="D71" s="70" t="s">
        <v>329</v>
      </c>
      <c r="E71" s="70" t="s">
        <v>329</v>
      </c>
      <c r="F71" s="71">
        <v>2.1</v>
      </c>
      <c r="G71" s="70" t="s">
        <v>329</v>
      </c>
      <c r="H71" s="79" t="s">
        <v>329</v>
      </c>
      <c r="I71" s="72">
        <v>2.1</v>
      </c>
      <c r="K71" t="s">
        <v>848</v>
      </c>
      <c r="L71" t="s">
        <v>45</v>
      </c>
      <c r="M71" t="s">
        <v>12</v>
      </c>
      <c r="N71">
        <v>112414</v>
      </c>
      <c r="P71" s="7">
        <v>41967</v>
      </c>
      <c r="Q71" t="s">
        <v>770</v>
      </c>
      <c r="R71" s="13">
        <v>0.33</v>
      </c>
    </row>
    <row r="72" spans="1:18" x14ac:dyDescent="0.35">
      <c r="A72" s="69">
        <v>42278</v>
      </c>
      <c r="B72" s="70" t="s">
        <v>1169</v>
      </c>
      <c r="C72" s="70" t="s">
        <v>328</v>
      </c>
      <c r="D72" s="70" t="s">
        <v>329</v>
      </c>
      <c r="E72" s="70" t="s">
        <v>329</v>
      </c>
      <c r="F72" s="71">
        <v>3.75</v>
      </c>
      <c r="G72" s="70" t="s">
        <v>329</v>
      </c>
      <c r="H72" s="79" t="s">
        <v>329</v>
      </c>
      <c r="I72" s="72">
        <v>3.75</v>
      </c>
      <c r="K72" t="s">
        <v>848</v>
      </c>
      <c r="L72" t="s">
        <v>45</v>
      </c>
      <c r="M72" t="s">
        <v>12</v>
      </c>
      <c r="N72">
        <v>112414</v>
      </c>
      <c r="P72" s="7">
        <v>41967</v>
      </c>
      <c r="Q72" t="s">
        <v>102</v>
      </c>
      <c r="R72" s="13">
        <v>-326.18</v>
      </c>
    </row>
    <row r="73" spans="1:18" x14ac:dyDescent="0.35">
      <c r="A73" s="69">
        <v>42279</v>
      </c>
      <c r="B73" s="70" t="s">
        <v>1167</v>
      </c>
      <c r="C73" s="70" t="s">
        <v>328</v>
      </c>
      <c r="D73" s="70" t="s">
        <v>329</v>
      </c>
      <c r="E73" s="70" t="s">
        <v>329</v>
      </c>
      <c r="F73" s="71">
        <v>1.21</v>
      </c>
      <c r="G73" s="70" t="s">
        <v>329</v>
      </c>
      <c r="H73" s="79" t="s">
        <v>329</v>
      </c>
      <c r="I73" s="72">
        <v>1.21</v>
      </c>
      <c r="K73" t="s">
        <v>848</v>
      </c>
      <c r="L73" t="s">
        <v>46</v>
      </c>
      <c r="M73" t="s">
        <v>12</v>
      </c>
      <c r="N73">
        <v>112414</v>
      </c>
      <c r="O73">
        <v>19.989999999999998</v>
      </c>
      <c r="P73" s="7">
        <v>41967</v>
      </c>
      <c r="Q73" t="s">
        <v>655</v>
      </c>
      <c r="R73" s="13">
        <v>325.64</v>
      </c>
    </row>
    <row r="74" spans="1:18" x14ac:dyDescent="0.35">
      <c r="A74" s="69">
        <v>42290</v>
      </c>
      <c r="B74" s="70" t="s">
        <v>1002</v>
      </c>
      <c r="C74" s="70" t="s">
        <v>345</v>
      </c>
      <c r="D74" s="70" t="s">
        <v>329</v>
      </c>
      <c r="E74" s="70" t="s">
        <v>329</v>
      </c>
      <c r="F74" s="71">
        <v>-10641.04</v>
      </c>
      <c r="G74" s="70" t="s">
        <v>329</v>
      </c>
      <c r="H74" s="79" t="s">
        <v>329</v>
      </c>
      <c r="I74" s="72">
        <v>-10641.04</v>
      </c>
      <c r="K74" t="s">
        <v>848</v>
      </c>
      <c r="L74" t="s">
        <v>46</v>
      </c>
      <c r="M74" t="s">
        <v>12</v>
      </c>
      <c r="N74">
        <v>112414</v>
      </c>
      <c r="P74" s="7">
        <v>41967</v>
      </c>
      <c r="Q74" t="s">
        <v>771</v>
      </c>
      <c r="R74" s="13">
        <v>0.33</v>
      </c>
    </row>
    <row r="75" spans="1:18" x14ac:dyDescent="0.35">
      <c r="A75" s="69">
        <v>42292</v>
      </c>
      <c r="B75" s="70" t="s">
        <v>1166</v>
      </c>
      <c r="C75" s="70" t="s">
        <v>328</v>
      </c>
      <c r="D75" s="70" t="s">
        <v>329</v>
      </c>
      <c r="E75" s="70" t="s">
        <v>329</v>
      </c>
      <c r="F75" s="71">
        <v>2.33</v>
      </c>
      <c r="G75" s="70" t="s">
        <v>329</v>
      </c>
      <c r="H75" s="79" t="s">
        <v>329</v>
      </c>
      <c r="I75" s="72">
        <v>2.33</v>
      </c>
      <c r="K75" t="s">
        <v>848</v>
      </c>
      <c r="L75" t="s">
        <v>46</v>
      </c>
      <c r="M75" t="s">
        <v>12</v>
      </c>
      <c r="N75">
        <v>112414</v>
      </c>
      <c r="P75" s="7">
        <v>41967</v>
      </c>
      <c r="Q75" t="s">
        <v>102</v>
      </c>
      <c r="R75" s="13">
        <v>-325.96999999999997</v>
      </c>
    </row>
    <row r="76" spans="1:18" x14ac:dyDescent="0.35">
      <c r="A76" s="69">
        <v>42296</v>
      </c>
      <c r="B76" s="70" t="s">
        <v>1162</v>
      </c>
      <c r="C76" s="70" t="s">
        <v>386</v>
      </c>
      <c r="D76" s="73">
        <v>155.82149999999999</v>
      </c>
      <c r="E76" s="70" t="s">
        <v>329</v>
      </c>
      <c r="F76" s="67"/>
      <c r="G76" s="70" t="s">
        <v>329</v>
      </c>
      <c r="H76" s="79" t="s">
        <v>329</v>
      </c>
      <c r="I76" s="70" t="s">
        <v>329</v>
      </c>
      <c r="K76" t="s">
        <v>848</v>
      </c>
      <c r="L76" t="s">
        <v>47</v>
      </c>
      <c r="M76" t="s">
        <v>12</v>
      </c>
      <c r="N76">
        <v>112414</v>
      </c>
      <c r="O76">
        <v>11.82</v>
      </c>
      <c r="P76" s="7">
        <v>41967</v>
      </c>
      <c r="Q76" t="s">
        <v>656</v>
      </c>
      <c r="R76" s="13">
        <v>325.76</v>
      </c>
    </row>
    <row r="77" spans="1:18" x14ac:dyDescent="0.35">
      <c r="A77" s="69">
        <v>42296</v>
      </c>
      <c r="B77" s="70" t="s">
        <v>1163</v>
      </c>
      <c r="C77" s="70" t="s">
        <v>386</v>
      </c>
      <c r="D77" s="73">
        <v>-503.92</v>
      </c>
      <c r="E77" s="70" t="s">
        <v>329</v>
      </c>
      <c r="F77" s="67"/>
      <c r="G77" s="70" t="s">
        <v>329</v>
      </c>
      <c r="H77" s="79" t="s">
        <v>329</v>
      </c>
      <c r="I77" s="70" t="s">
        <v>329</v>
      </c>
      <c r="K77" t="s">
        <v>848</v>
      </c>
      <c r="L77" t="s">
        <v>47</v>
      </c>
      <c r="M77" t="s">
        <v>12</v>
      </c>
      <c r="N77">
        <v>112414</v>
      </c>
      <c r="P77" s="7">
        <v>41967</v>
      </c>
      <c r="Q77" t="s">
        <v>772</v>
      </c>
      <c r="R77" s="13">
        <v>0.33</v>
      </c>
    </row>
    <row r="78" spans="1:18" x14ac:dyDescent="0.35">
      <c r="A78" s="69">
        <v>42296</v>
      </c>
      <c r="B78" s="70" t="s">
        <v>1164</v>
      </c>
      <c r="C78" s="70" t="s">
        <v>386</v>
      </c>
      <c r="D78" s="73">
        <v>-236.12</v>
      </c>
      <c r="E78" s="70" t="s">
        <v>329</v>
      </c>
      <c r="F78" s="67"/>
      <c r="G78" s="70" t="s">
        <v>329</v>
      </c>
      <c r="H78" s="79" t="s">
        <v>329</v>
      </c>
      <c r="I78" s="70" t="s">
        <v>329</v>
      </c>
      <c r="K78" t="s">
        <v>848</v>
      </c>
      <c r="L78" t="s">
        <v>47</v>
      </c>
      <c r="M78" t="s">
        <v>12</v>
      </c>
      <c r="N78">
        <v>112414</v>
      </c>
      <c r="P78" s="7">
        <v>41967</v>
      </c>
      <c r="Q78" t="s">
        <v>102</v>
      </c>
      <c r="R78" s="13">
        <v>-326.08999999999997</v>
      </c>
    </row>
    <row r="79" spans="1:18" x14ac:dyDescent="0.35">
      <c r="A79" s="69">
        <v>42296</v>
      </c>
      <c r="B79" s="70" t="s">
        <v>1165</v>
      </c>
      <c r="C79" s="70" t="s">
        <v>386</v>
      </c>
      <c r="D79" s="73">
        <v>-350.71</v>
      </c>
      <c r="E79" s="70" t="s">
        <v>329</v>
      </c>
      <c r="F79" s="67"/>
      <c r="G79" s="70" t="s">
        <v>329</v>
      </c>
      <c r="H79" s="79" t="s">
        <v>329</v>
      </c>
      <c r="I79" s="70" t="s">
        <v>329</v>
      </c>
      <c r="K79" t="s">
        <v>848</v>
      </c>
      <c r="L79" t="s">
        <v>48</v>
      </c>
      <c r="M79" t="s">
        <v>12</v>
      </c>
      <c r="N79">
        <v>112414</v>
      </c>
      <c r="O79">
        <v>25.84</v>
      </c>
      <c r="P79" s="7">
        <v>41967</v>
      </c>
      <c r="Q79" t="s">
        <v>657</v>
      </c>
      <c r="R79" s="13">
        <v>325.83999999999997</v>
      </c>
    </row>
    <row r="80" spans="1:18" x14ac:dyDescent="0.35">
      <c r="A80" s="69">
        <v>42297</v>
      </c>
      <c r="B80" s="70" t="s">
        <v>1160</v>
      </c>
      <c r="C80" s="70" t="s">
        <v>386</v>
      </c>
      <c r="D80" s="73">
        <v>156</v>
      </c>
      <c r="E80" s="70" t="s">
        <v>329</v>
      </c>
      <c r="F80" s="67"/>
      <c r="G80" s="70" t="s">
        <v>329</v>
      </c>
      <c r="H80" s="79" t="s">
        <v>329</v>
      </c>
      <c r="I80" s="70" t="s">
        <v>329</v>
      </c>
      <c r="K80" t="s">
        <v>848</v>
      </c>
      <c r="L80" t="s">
        <v>48</v>
      </c>
      <c r="M80" t="s">
        <v>12</v>
      </c>
      <c r="N80">
        <v>112414</v>
      </c>
      <c r="P80" s="7">
        <v>41967</v>
      </c>
      <c r="Q80" t="s">
        <v>773</v>
      </c>
      <c r="R80" s="13">
        <v>0.33</v>
      </c>
    </row>
    <row r="81" spans="1:18" x14ac:dyDescent="0.35">
      <c r="A81" s="69">
        <v>42297</v>
      </c>
      <c r="B81" s="70" t="s">
        <v>1161</v>
      </c>
      <c r="C81" s="70" t="s">
        <v>386</v>
      </c>
      <c r="D81" s="73">
        <v>-155.82149999999999</v>
      </c>
      <c r="E81" s="70" t="s">
        <v>329</v>
      </c>
      <c r="F81" s="67"/>
      <c r="G81" s="70" t="s">
        <v>329</v>
      </c>
      <c r="H81" s="79" t="s">
        <v>329</v>
      </c>
      <c r="I81" s="70" t="s">
        <v>329</v>
      </c>
      <c r="K81" t="s">
        <v>848</v>
      </c>
      <c r="L81" t="s">
        <v>48</v>
      </c>
      <c r="M81" t="s">
        <v>12</v>
      </c>
      <c r="N81">
        <v>112414</v>
      </c>
      <c r="P81" s="7">
        <v>41967</v>
      </c>
      <c r="Q81" t="s">
        <v>102</v>
      </c>
      <c r="R81" s="13">
        <v>-326.16999999999996</v>
      </c>
    </row>
    <row r="82" spans="1:18" x14ac:dyDescent="0.35">
      <c r="A82" s="69">
        <v>42298</v>
      </c>
      <c r="B82" s="70" t="s">
        <v>1159</v>
      </c>
      <c r="C82" s="70" t="s">
        <v>328</v>
      </c>
      <c r="D82" s="70" t="s">
        <v>329</v>
      </c>
      <c r="E82" s="70" t="s">
        <v>329</v>
      </c>
      <c r="F82" s="71">
        <v>4.9400000000000004</v>
      </c>
      <c r="G82" s="70" t="s">
        <v>329</v>
      </c>
      <c r="H82" s="79" t="s">
        <v>329</v>
      </c>
      <c r="I82" s="72">
        <v>4.9400000000000004</v>
      </c>
      <c r="K82" t="s">
        <v>848</v>
      </c>
      <c r="L82" t="s">
        <v>49</v>
      </c>
      <c r="M82" t="s">
        <v>12</v>
      </c>
      <c r="N82">
        <v>112414</v>
      </c>
      <c r="O82">
        <v>12.07</v>
      </c>
      <c r="P82" s="7">
        <v>41967</v>
      </c>
      <c r="Q82" t="s">
        <v>658</v>
      </c>
      <c r="R82" s="13">
        <v>325.77</v>
      </c>
    </row>
    <row r="83" spans="1:18" x14ac:dyDescent="0.35">
      <c r="A83" s="69">
        <v>42305</v>
      </c>
      <c r="B83" s="70" t="s">
        <v>1158</v>
      </c>
      <c r="C83" s="70" t="s">
        <v>328</v>
      </c>
      <c r="D83" s="70" t="s">
        <v>329</v>
      </c>
      <c r="E83" s="70" t="s">
        <v>329</v>
      </c>
      <c r="F83" s="71">
        <v>3.72</v>
      </c>
      <c r="G83" s="70" t="s">
        <v>329</v>
      </c>
      <c r="H83" s="79" t="s">
        <v>329</v>
      </c>
      <c r="I83" s="72">
        <v>3.72</v>
      </c>
      <c r="K83" t="s">
        <v>848</v>
      </c>
      <c r="L83" t="s">
        <v>49</v>
      </c>
      <c r="M83" t="s">
        <v>12</v>
      </c>
      <c r="N83">
        <v>112414</v>
      </c>
      <c r="P83" s="7">
        <v>41967</v>
      </c>
      <c r="Q83" t="s">
        <v>774</v>
      </c>
      <c r="R83" s="13">
        <v>0.33</v>
      </c>
    </row>
    <row r="84" spans="1:18" x14ac:dyDescent="0.35">
      <c r="A84" s="69">
        <v>42313</v>
      </c>
      <c r="B84" s="70" t="s">
        <v>1157</v>
      </c>
      <c r="C84" s="70" t="s">
        <v>328</v>
      </c>
      <c r="D84" s="70" t="s">
        <v>329</v>
      </c>
      <c r="E84" s="70" t="s">
        <v>329</v>
      </c>
      <c r="F84" s="71">
        <v>20.62</v>
      </c>
      <c r="G84" s="70" t="s">
        <v>329</v>
      </c>
      <c r="H84" s="79" t="s">
        <v>329</v>
      </c>
      <c r="I84" s="72">
        <v>20.62</v>
      </c>
      <c r="K84" t="s">
        <v>848</v>
      </c>
      <c r="L84" t="s">
        <v>49</v>
      </c>
      <c r="M84" t="s">
        <v>12</v>
      </c>
      <c r="N84">
        <v>112414</v>
      </c>
      <c r="P84" s="7">
        <v>41967</v>
      </c>
      <c r="Q84" t="s">
        <v>102</v>
      </c>
      <c r="R84" s="13">
        <v>-326.09999999999997</v>
      </c>
    </row>
    <row r="85" spans="1:18" x14ac:dyDescent="0.35">
      <c r="A85" s="69">
        <v>42320</v>
      </c>
      <c r="B85" s="70" t="s">
        <v>1002</v>
      </c>
      <c r="C85" s="70" t="s">
        <v>345</v>
      </c>
      <c r="D85" s="70" t="s">
        <v>329</v>
      </c>
      <c r="E85" s="70" t="s">
        <v>329</v>
      </c>
      <c r="F85" s="71">
        <v>-31.61</v>
      </c>
      <c r="G85" s="70" t="s">
        <v>329</v>
      </c>
      <c r="H85" s="79" t="s">
        <v>329</v>
      </c>
      <c r="I85" s="72">
        <v>-31.61</v>
      </c>
      <c r="K85" t="s">
        <v>848</v>
      </c>
      <c r="L85" t="s">
        <v>50</v>
      </c>
      <c r="M85" t="s">
        <v>12</v>
      </c>
      <c r="N85">
        <v>112414</v>
      </c>
      <c r="O85">
        <v>11.98</v>
      </c>
      <c r="P85" s="7">
        <v>41967</v>
      </c>
      <c r="Q85" t="s">
        <v>659</v>
      </c>
      <c r="R85" s="13">
        <v>326.08999999999997</v>
      </c>
    </row>
    <row r="86" spans="1:18" x14ac:dyDescent="0.35">
      <c r="A86" s="69">
        <v>42321</v>
      </c>
      <c r="B86" s="70" t="s">
        <v>1156</v>
      </c>
      <c r="C86" s="70" t="s">
        <v>328</v>
      </c>
      <c r="D86" s="70" t="s">
        <v>329</v>
      </c>
      <c r="E86" s="70" t="s">
        <v>329</v>
      </c>
      <c r="F86" s="71">
        <v>8.31</v>
      </c>
      <c r="G86" s="70" t="s">
        <v>329</v>
      </c>
      <c r="H86" s="79" t="s">
        <v>329</v>
      </c>
      <c r="I86" s="72">
        <v>8.31</v>
      </c>
      <c r="K86" t="s">
        <v>848</v>
      </c>
      <c r="L86" t="s">
        <v>50</v>
      </c>
      <c r="M86" t="s">
        <v>12</v>
      </c>
      <c r="N86">
        <v>112414</v>
      </c>
      <c r="P86" s="7">
        <v>41967</v>
      </c>
      <c r="Q86" t="s">
        <v>775</v>
      </c>
      <c r="R86" s="13">
        <v>0.33</v>
      </c>
    </row>
    <row r="87" spans="1:18" x14ac:dyDescent="0.35">
      <c r="A87" s="69">
        <v>42324</v>
      </c>
      <c r="B87" s="70" t="s">
        <v>1002</v>
      </c>
      <c r="C87" s="70" t="s">
        <v>345</v>
      </c>
      <c r="D87" s="70" t="s">
        <v>329</v>
      </c>
      <c r="E87" s="70" t="s">
        <v>329</v>
      </c>
      <c r="F87" s="71">
        <v>-8.31</v>
      </c>
      <c r="G87" s="70" t="s">
        <v>329</v>
      </c>
      <c r="H87" s="79" t="s">
        <v>329</v>
      </c>
      <c r="I87" s="72">
        <v>-8.31</v>
      </c>
      <c r="K87" t="s">
        <v>848</v>
      </c>
      <c r="L87" t="s">
        <v>50</v>
      </c>
      <c r="M87" t="s">
        <v>12</v>
      </c>
      <c r="N87">
        <v>112414</v>
      </c>
      <c r="P87" s="7">
        <v>41967</v>
      </c>
      <c r="Q87" t="s">
        <v>102</v>
      </c>
      <c r="R87" s="13">
        <v>-326.41999999999996</v>
      </c>
    </row>
    <row r="88" spans="1:18" x14ac:dyDescent="0.35">
      <c r="A88" s="69">
        <v>42325</v>
      </c>
      <c r="B88" s="70" t="s">
        <v>1155</v>
      </c>
      <c r="C88" s="70" t="s">
        <v>328</v>
      </c>
      <c r="D88" s="70" t="s">
        <v>329</v>
      </c>
      <c r="E88" s="70" t="s">
        <v>329</v>
      </c>
      <c r="F88" s="71">
        <v>6.5</v>
      </c>
      <c r="G88" s="70" t="s">
        <v>329</v>
      </c>
      <c r="H88" s="79" t="s">
        <v>329</v>
      </c>
      <c r="I88" s="72">
        <v>6.5</v>
      </c>
      <c r="K88" t="s">
        <v>848</v>
      </c>
      <c r="L88" t="s">
        <v>51</v>
      </c>
      <c r="M88" t="s">
        <v>12</v>
      </c>
      <c r="N88">
        <v>112414</v>
      </c>
      <c r="O88">
        <v>4.3899999999999997</v>
      </c>
      <c r="P88" s="7">
        <v>41967</v>
      </c>
      <c r="Q88" t="s">
        <v>660</v>
      </c>
      <c r="R88" s="13">
        <v>325.39</v>
      </c>
    </row>
    <row r="89" spans="1:18" x14ac:dyDescent="0.35">
      <c r="A89" s="69">
        <v>42335</v>
      </c>
      <c r="B89" s="70" t="s">
        <v>1154</v>
      </c>
      <c r="C89" s="70" t="s">
        <v>328</v>
      </c>
      <c r="D89" s="70" t="s">
        <v>329</v>
      </c>
      <c r="E89" s="70" t="s">
        <v>329</v>
      </c>
      <c r="F89" s="71">
        <v>5.53</v>
      </c>
      <c r="G89" s="70" t="s">
        <v>329</v>
      </c>
      <c r="H89" s="79" t="s">
        <v>329</v>
      </c>
      <c r="I89" s="72">
        <v>5.53</v>
      </c>
      <c r="K89" t="s">
        <v>848</v>
      </c>
      <c r="L89" t="s">
        <v>51</v>
      </c>
      <c r="M89" t="s">
        <v>12</v>
      </c>
      <c r="N89">
        <v>112414</v>
      </c>
      <c r="P89" s="7">
        <v>41967</v>
      </c>
      <c r="Q89" t="s">
        <v>776</v>
      </c>
      <c r="R89" s="13">
        <v>0.34</v>
      </c>
    </row>
    <row r="90" spans="1:18" x14ac:dyDescent="0.35">
      <c r="A90" s="69">
        <v>42339.538900462961</v>
      </c>
      <c r="B90" s="70" t="s">
        <v>1153</v>
      </c>
      <c r="C90" s="70" t="s">
        <v>400</v>
      </c>
      <c r="D90" s="70" t="s">
        <v>329</v>
      </c>
      <c r="E90" s="70" t="s">
        <v>329</v>
      </c>
      <c r="F90" s="71">
        <v>8897.67</v>
      </c>
      <c r="G90" s="72">
        <v>9.9499999999999993</v>
      </c>
      <c r="H90" s="80">
        <v>0</v>
      </c>
      <c r="I90" s="72">
        <v>8907.92</v>
      </c>
      <c r="K90" t="s">
        <v>848</v>
      </c>
      <c r="L90" t="s">
        <v>51</v>
      </c>
      <c r="M90" t="s">
        <v>12</v>
      </c>
      <c r="N90">
        <v>112414</v>
      </c>
      <c r="P90" s="7">
        <v>41967</v>
      </c>
      <c r="Q90" t="s">
        <v>102</v>
      </c>
      <c r="R90" s="13">
        <v>-325.72999999999996</v>
      </c>
    </row>
    <row r="91" spans="1:18" x14ac:dyDescent="0.35">
      <c r="A91" s="69">
        <v>42345</v>
      </c>
      <c r="B91" s="70" t="s">
        <v>1152</v>
      </c>
      <c r="C91" s="70" t="s">
        <v>328</v>
      </c>
      <c r="D91" s="70" t="s">
        <v>329</v>
      </c>
      <c r="E91" s="70" t="s">
        <v>329</v>
      </c>
      <c r="F91" s="71">
        <v>3.23</v>
      </c>
      <c r="G91" s="70" t="s">
        <v>329</v>
      </c>
      <c r="H91" s="79" t="s">
        <v>329</v>
      </c>
      <c r="I91" s="72">
        <v>3.23</v>
      </c>
      <c r="K91" t="s">
        <v>848</v>
      </c>
      <c r="L91" t="s">
        <v>52</v>
      </c>
      <c r="M91" t="s">
        <v>12</v>
      </c>
      <c r="N91">
        <v>112414</v>
      </c>
      <c r="O91">
        <v>18.55</v>
      </c>
      <c r="P91" s="7">
        <v>41967</v>
      </c>
      <c r="Q91" t="s">
        <v>661</v>
      </c>
      <c r="R91" s="13">
        <v>325.92</v>
      </c>
    </row>
    <row r="92" spans="1:18" x14ac:dyDescent="0.35">
      <c r="A92" s="69">
        <v>42347</v>
      </c>
      <c r="B92" s="70" t="s">
        <v>1151</v>
      </c>
      <c r="C92" s="70" t="s">
        <v>328</v>
      </c>
      <c r="D92" s="70" t="s">
        <v>329</v>
      </c>
      <c r="E92" s="70" t="s">
        <v>329</v>
      </c>
      <c r="F92" s="71">
        <v>8.57</v>
      </c>
      <c r="G92" s="70" t="s">
        <v>329</v>
      </c>
      <c r="H92" s="79" t="s">
        <v>329</v>
      </c>
      <c r="I92" s="72">
        <v>8.57</v>
      </c>
      <c r="K92" t="s">
        <v>848</v>
      </c>
      <c r="L92" t="s">
        <v>52</v>
      </c>
      <c r="M92" t="s">
        <v>12</v>
      </c>
      <c r="N92">
        <v>112414</v>
      </c>
      <c r="P92" s="7">
        <v>41967</v>
      </c>
      <c r="Q92" t="s">
        <v>777</v>
      </c>
      <c r="R92" s="13">
        <v>0.33</v>
      </c>
    </row>
    <row r="93" spans="1:18" x14ac:dyDescent="0.35">
      <c r="A93" s="69">
        <v>42348</v>
      </c>
      <c r="B93" s="70" t="s">
        <v>1150</v>
      </c>
      <c r="C93" s="70" t="s">
        <v>328</v>
      </c>
      <c r="D93" s="70" t="s">
        <v>329</v>
      </c>
      <c r="E93" s="70" t="s">
        <v>329</v>
      </c>
      <c r="F93" s="71">
        <v>4.76</v>
      </c>
      <c r="G93" s="70" t="s">
        <v>329</v>
      </c>
      <c r="H93" s="79" t="s">
        <v>329</v>
      </c>
      <c r="I93" s="72">
        <v>4.76</v>
      </c>
      <c r="K93" t="s">
        <v>848</v>
      </c>
      <c r="L93" t="s">
        <v>52</v>
      </c>
      <c r="M93" t="s">
        <v>12</v>
      </c>
      <c r="N93">
        <v>112414</v>
      </c>
      <c r="P93" s="7">
        <v>41967</v>
      </c>
      <c r="Q93" t="s">
        <v>102</v>
      </c>
      <c r="R93" s="13">
        <v>-326.25</v>
      </c>
    </row>
    <row r="94" spans="1:18" x14ac:dyDescent="0.35">
      <c r="A94" s="69">
        <v>42348</v>
      </c>
      <c r="B94" s="70" t="s">
        <v>1150</v>
      </c>
      <c r="C94" s="70" t="s">
        <v>328</v>
      </c>
      <c r="D94" s="70" t="s">
        <v>329</v>
      </c>
      <c r="E94" s="70" t="s">
        <v>329</v>
      </c>
      <c r="F94" s="71">
        <v>4.76</v>
      </c>
      <c r="G94" s="70" t="s">
        <v>329</v>
      </c>
      <c r="H94" s="79" t="s">
        <v>329</v>
      </c>
      <c r="I94" s="72">
        <v>4.76</v>
      </c>
      <c r="K94" t="s">
        <v>845</v>
      </c>
      <c r="L94" t="s">
        <v>41</v>
      </c>
      <c r="M94" t="s">
        <v>12</v>
      </c>
      <c r="N94">
        <v>112414</v>
      </c>
      <c r="P94" s="7">
        <v>41985</v>
      </c>
      <c r="Q94" t="s">
        <v>102</v>
      </c>
      <c r="R94" s="13">
        <v>6.22</v>
      </c>
    </row>
    <row r="95" spans="1:18" x14ac:dyDescent="0.35">
      <c r="A95" s="69">
        <v>42349</v>
      </c>
      <c r="B95" s="70" t="s">
        <v>1149</v>
      </c>
      <c r="C95" s="70" t="s">
        <v>328</v>
      </c>
      <c r="D95" s="70" t="s">
        <v>329</v>
      </c>
      <c r="E95" s="70" t="s">
        <v>329</v>
      </c>
      <c r="F95" s="71">
        <v>14.86</v>
      </c>
      <c r="G95" s="70" t="s">
        <v>329</v>
      </c>
      <c r="H95" s="79" t="s">
        <v>329</v>
      </c>
      <c r="I95" s="72">
        <v>14.86</v>
      </c>
      <c r="K95" t="s">
        <v>845</v>
      </c>
      <c r="L95" t="s">
        <v>41</v>
      </c>
      <c r="M95" t="s">
        <v>12</v>
      </c>
      <c r="N95">
        <v>112414</v>
      </c>
      <c r="P95" s="7">
        <v>41985</v>
      </c>
      <c r="Q95" t="s">
        <v>587</v>
      </c>
      <c r="R95" s="13">
        <v>-6.22</v>
      </c>
    </row>
    <row r="96" spans="1:18" x14ac:dyDescent="0.35">
      <c r="A96" s="69">
        <v>42353</v>
      </c>
      <c r="B96" s="70" t="s">
        <v>1146</v>
      </c>
      <c r="C96" s="70" t="s">
        <v>328</v>
      </c>
      <c r="D96" s="70" t="s">
        <v>329</v>
      </c>
      <c r="E96" s="70" t="s">
        <v>329</v>
      </c>
      <c r="F96" s="71">
        <v>1.48</v>
      </c>
      <c r="G96" s="70" t="s">
        <v>329</v>
      </c>
      <c r="H96" s="79" t="s">
        <v>329</v>
      </c>
      <c r="I96" s="72">
        <v>1.48</v>
      </c>
      <c r="K96" t="s">
        <v>845</v>
      </c>
      <c r="L96" t="s">
        <v>33</v>
      </c>
      <c r="M96" t="s">
        <v>12</v>
      </c>
      <c r="N96">
        <v>112414</v>
      </c>
      <c r="P96" s="7">
        <v>41988</v>
      </c>
      <c r="Q96" t="s">
        <v>102</v>
      </c>
      <c r="R96" s="13">
        <v>1.48</v>
      </c>
    </row>
    <row r="97" spans="1:18" x14ac:dyDescent="0.35">
      <c r="A97" s="69">
        <v>42353</v>
      </c>
      <c r="B97" s="70" t="s">
        <v>1147</v>
      </c>
      <c r="C97" s="70" t="s">
        <v>328</v>
      </c>
      <c r="D97" s="70" t="s">
        <v>329</v>
      </c>
      <c r="E97" s="70" t="s">
        <v>329</v>
      </c>
      <c r="F97" s="71">
        <v>1.7</v>
      </c>
      <c r="G97" s="70" t="s">
        <v>329</v>
      </c>
      <c r="H97" s="79" t="s">
        <v>329</v>
      </c>
      <c r="I97" s="72">
        <v>1.7</v>
      </c>
      <c r="K97" t="s">
        <v>845</v>
      </c>
      <c r="L97" t="s">
        <v>33</v>
      </c>
      <c r="M97" t="s">
        <v>12</v>
      </c>
      <c r="N97">
        <v>112414</v>
      </c>
      <c r="P97" s="7">
        <v>41988</v>
      </c>
      <c r="Q97" t="s">
        <v>587</v>
      </c>
      <c r="R97" s="13">
        <v>-1.48</v>
      </c>
    </row>
    <row r="98" spans="1:18" x14ac:dyDescent="0.35">
      <c r="A98" s="69">
        <v>42353</v>
      </c>
      <c r="B98" s="70" t="s">
        <v>1148</v>
      </c>
      <c r="C98" s="70" t="s">
        <v>328</v>
      </c>
      <c r="D98" s="70" t="s">
        <v>329</v>
      </c>
      <c r="E98" s="70" t="s">
        <v>329</v>
      </c>
      <c r="F98" s="71">
        <v>9.42</v>
      </c>
      <c r="G98" s="70" t="s">
        <v>329</v>
      </c>
      <c r="H98" s="79" t="s">
        <v>329</v>
      </c>
      <c r="I98" s="72">
        <v>9.42</v>
      </c>
      <c r="K98" t="s">
        <v>845</v>
      </c>
      <c r="L98" t="s">
        <v>24</v>
      </c>
      <c r="M98" t="s">
        <v>12</v>
      </c>
      <c r="N98">
        <v>112414</v>
      </c>
      <c r="P98" s="7">
        <v>41997</v>
      </c>
      <c r="Q98" t="s">
        <v>102</v>
      </c>
      <c r="R98" s="13">
        <v>3.8</v>
      </c>
    </row>
    <row r="99" spans="1:18" x14ac:dyDescent="0.35">
      <c r="A99" s="69">
        <v>42359</v>
      </c>
      <c r="B99" s="70" t="s">
        <v>1002</v>
      </c>
      <c r="C99" s="70" t="s">
        <v>345</v>
      </c>
      <c r="D99" s="70" t="s">
        <v>329</v>
      </c>
      <c r="E99" s="70" t="s">
        <v>329</v>
      </c>
      <c r="F99" s="71">
        <v>-8958.48</v>
      </c>
      <c r="G99" s="70" t="s">
        <v>329</v>
      </c>
      <c r="H99" s="79" t="s">
        <v>329</v>
      </c>
      <c r="I99" s="72">
        <v>-8958.48</v>
      </c>
      <c r="K99" t="s">
        <v>845</v>
      </c>
      <c r="L99" t="s">
        <v>24</v>
      </c>
      <c r="M99" t="s">
        <v>12</v>
      </c>
      <c r="N99">
        <v>112414</v>
      </c>
      <c r="P99" s="7">
        <v>41997</v>
      </c>
      <c r="Q99" t="s">
        <v>587</v>
      </c>
      <c r="R99" s="13">
        <v>-3.8</v>
      </c>
    </row>
    <row r="100" spans="1:18" x14ac:dyDescent="0.35">
      <c r="A100" s="69">
        <v>42368</v>
      </c>
      <c r="B100" s="70" t="s">
        <v>1145</v>
      </c>
      <c r="C100" s="70" t="s">
        <v>328</v>
      </c>
      <c r="D100" s="70" t="s">
        <v>329</v>
      </c>
      <c r="E100" s="70" t="s">
        <v>329</v>
      </c>
      <c r="F100" s="71">
        <v>1.29</v>
      </c>
      <c r="G100" s="70" t="s">
        <v>329</v>
      </c>
      <c r="H100" s="79" t="s">
        <v>329</v>
      </c>
      <c r="I100" s="72">
        <v>1.29</v>
      </c>
      <c r="K100" t="s">
        <v>317</v>
      </c>
      <c r="M100" t="s">
        <v>12</v>
      </c>
      <c r="P100" s="7">
        <v>42002</v>
      </c>
      <c r="Q100" t="s">
        <v>101</v>
      </c>
      <c r="R100" s="13">
        <v>222.8</v>
      </c>
    </row>
    <row r="101" spans="1:18" x14ac:dyDescent="0.35">
      <c r="A101" s="69">
        <v>42369</v>
      </c>
      <c r="B101" s="70" t="s">
        <v>1144</v>
      </c>
      <c r="C101" s="70" t="s">
        <v>328</v>
      </c>
      <c r="D101" s="70" t="s">
        <v>329</v>
      </c>
      <c r="E101" s="70" t="s">
        <v>329</v>
      </c>
      <c r="F101" s="71">
        <v>140.05000000000001</v>
      </c>
      <c r="G101" s="70" t="s">
        <v>329</v>
      </c>
      <c r="H101" s="79" t="s">
        <v>329</v>
      </c>
      <c r="I101" s="72">
        <v>140.05000000000001</v>
      </c>
      <c r="K101" t="s">
        <v>317</v>
      </c>
      <c r="M101" t="s">
        <v>12</v>
      </c>
      <c r="P101" s="7">
        <v>42002</v>
      </c>
      <c r="Q101" t="s">
        <v>102</v>
      </c>
      <c r="R101" s="13">
        <v>-222.8</v>
      </c>
    </row>
    <row r="102" spans="1:18" x14ac:dyDescent="0.35">
      <c r="A102" s="69">
        <v>42373</v>
      </c>
      <c r="B102" s="70" t="s">
        <v>1142</v>
      </c>
      <c r="C102" s="70" t="s">
        <v>328</v>
      </c>
      <c r="D102" s="70" t="s">
        <v>329</v>
      </c>
      <c r="E102" s="70" t="s">
        <v>329</v>
      </c>
      <c r="F102" s="71">
        <v>2</v>
      </c>
      <c r="G102" s="70" t="s">
        <v>329</v>
      </c>
      <c r="H102" s="79" t="s">
        <v>329</v>
      </c>
      <c r="I102" s="72">
        <v>2</v>
      </c>
      <c r="K102" t="s">
        <v>845</v>
      </c>
      <c r="L102" t="s">
        <v>29</v>
      </c>
      <c r="M102" t="s">
        <v>12</v>
      </c>
      <c r="N102">
        <v>112414</v>
      </c>
      <c r="P102" s="7">
        <v>42002</v>
      </c>
      <c r="Q102" t="s">
        <v>102</v>
      </c>
      <c r="R102" s="13">
        <v>2.94</v>
      </c>
    </row>
    <row r="103" spans="1:18" x14ac:dyDescent="0.35">
      <c r="A103" s="69">
        <v>42373</v>
      </c>
      <c r="B103" s="70" t="s">
        <v>1143</v>
      </c>
      <c r="C103" s="70" t="s">
        <v>328</v>
      </c>
      <c r="D103" s="70" t="s">
        <v>329</v>
      </c>
      <c r="E103" s="70" t="s">
        <v>329</v>
      </c>
      <c r="F103" s="71">
        <v>2.1</v>
      </c>
      <c r="G103" s="70" t="s">
        <v>329</v>
      </c>
      <c r="H103" s="79" t="s">
        <v>329</v>
      </c>
      <c r="I103" s="72">
        <v>2.1</v>
      </c>
      <c r="K103" t="s">
        <v>845</v>
      </c>
      <c r="L103" t="s">
        <v>29</v>
      </c>
      <c r="M103" t="s">
        <v>12</v>
      </c>
      <c r="N103">
        <v>112414</v>
      </c>
      <c r="P103" s="7">
        <v>42002</v>
      </c>
      <c r="Q103" t="s">
        <v>587</v>
      </c>
      <c r="R103" s="13">
        <v>-2.94</v>
      </c>
    </row>
    <row r="104" spans="1:18" x14ac:dyDescent="0.35">
      <c r="A104" s="69">
        <v>42374</v>
      </c>
      <c r="B104" s="70" t="s">
        <v>1141</v>
      </c>
      <c r="C104" s="70" t="s">
        <v>328</v>
      </c>
      <c r="D104" s="70" t="s">
        <v>329</v>
      </c>
      <c r="E104" s="70" t="s">
        <v>329</v>
      </c>
      <c r="F104" s="71">
        <v>1.21</v>
      </c>
      <c r="G104" s="70" t="s">
        <v>329</v>
      </c>
      <c r="H104" s="79" t="s">
        <v>329</v>
      </c>
      <c r="I104" s="72">
        <v>1.21</v>
      </c>
      <c r="K104" t="s">
        <v>845</v>
      </c>
      <c r="L104" t="s">
        <v>51</v>
      </c>
      <c r="M104" t="s">
        <v>12</v>
      </c>
      <c r="N104">
        <v>112414</v>
      </c>
      <c r="P104" s="7">
        <v>42006</v>
      </c>
      <c r="Q104" t="s">
        <v>102</v>
      </c>
      <c r="R104" s="13">
        <v>1.45</v>
      </c>
    </row>
    <row r="105" spans="1:18" x14ac:dyDescent="0.35">
      <c r="A105" s="69">
        <v>42384</v>
      </c>
      <c r="B105" s="70" t="s">
        <v>1140</v>
      </c>
      <c r="C105" s="70" t="s">
        <v>328</v>
      </c>
      <c r="D105" s="70" t="s">
        <v>329</v>
      </c>
      <c r="E105" s="70" t="s">
        <v>329</v>
      </c>
      <c r="F105" s="71">
        <v>2.4500000000000002</v>
      </c>
      <c r="G105" s="70" t="s">
        <v>329</v>
      </c>
      <c r="H105" s="79" t="s">
        <v>329</v>
      </c>
      <c r="I105" s="72">
        <v>2.4500000000000002</v>
      </c>
      <c r="K105" t="s">
        <v>845</v>
      </c>
      <c r="L105" t="s">
        <v>51</v>
      </c>
      <c r="M105" t="s">
        <v>12</v>
      </c>
      <c r="N105">
        <v>112414</v>
      </c>
      <c r="P105" s="7">
        <v>42006</v>
      </c>
      <c r="Q105" t="s">
        <v>587</v>
      </c>
      <c r="R105" s="13">
        <v>-1.45</v>
      </c>
    </row>
    <row r="106" spans="1:18" x14ac:dyDescent="0.35">
      <c r="A106" s="69">
        <v>42389</v>
      </c>
      <c r="B106" s="70" t="s">
        <v>1139</v>
      </c>
      <c r="C106" s="70" t="s">
        <v>328</v>
      </c>
      <c r="D106" s="70" t="s">
        <v>329</v>
      </c>
      <c r="E106" s="70" t="s">
        <v>329</v>
      </c>
      <c r="F106" s="71">
        <v>2.42</v>
      </c>
      <c r="G106" s="70" t="s">
        <v>329</v>
      </c>
      <c r="H106" s="79" t="s">
        <v>329</v>
      </c>
      <c r="I106" s="72">
        <v>2.42</v>
      </c>
      <c r="K106" t="s">
        <v>845</v>
      </c>
      <c r="L106" t="s">
        <v>30</v>
      </c>
      <c r="M106" t="s">
        <v>12</v>
      </c>
      <c r="N106">
        <v>112414</v>
      </c>
      <c r="P106" s="7">
        <v>42025</v>
      </c>
      <c r="Q106" t="s">
        <v>102</v>
      </c>
      <c r="R106" s="13">
        <v>2.29</v>
      </c>
    </row>
    <row r="107" spans="1:18" x14ac:dyDescent="0.35">
      <c r="A107" s="69">
        <v>42396</v>
      </c>
      <c r="B107" s="70" t="s">
        <v>1138</v>
      </c>
      <c r="C107" s="70" t="s">
        <v>328</v>
      </c>
      <c r="D107" s="70" t="s">
        <v>329</v>
      </c>
      <c r="E107" s="70" t="s">
        <v>329</v>
      </c>
      <c r="F107" s="71">
        <v>2.42</v>
      </c>
      <c r="G107" s="70" t="s">
        <v>329</v>
      </c>
      <c r="H107" s="79" t="s">
        <v>329</v>
      </c>
      <c r="I107" s="72">
        <v>2.42</v>
      </c>
      <c r="K107" t="s">
        <v>845</v>
      </c>
      <c r="L107" t="s">
        <v>30</v>
      </c>
      <c r="M107" t="s">
        <v>12</v>
      </c>
      <c r="N107">
        <v>112414</v>
      </c>
      <c r="P107" s="7">
        <v>42025</v>
      </c>
      <c r="Q107" t="s">
        <v>587</v>
      </c>
      <c r="R107" s="13">
        <v>-2.29</v>
      </c>
    </row>
    <row r="108" spans="1:18" x14ac:dyDescent="0.35">
      <c r="A108" s="69">
        <v>42419</v>
      </c>
      <c r="B108" s="70" t="s">
        <v>1137</v>
      </c>
      <c r="C108" s="70" t="s">
        <v>328</v>
      </c>
      <c r="D108" s="70" t="s">
        <v>329</v>
      </c>
      <c r="E108" s="70" t="s">
        <v>329</v>
      </c>
      <c r="F108" s="71">
        <v>3.98</v>
      </c>
      <c r="G108" s="70" t="s">
        <v>329</v>
      </c>
      <c r="H108" s="79" t="s">
        <v>329</v>
      </c>
      <c r="I108" s="72">
        <v>3.98</v>
      </c>
      <c r="K108" t="s">
        <v>845</v>
      </c>
      <c r="L108" t="s">
        <v>35</v>
      </c>
      <c r="M108" t="s">
        <v>12</v>
      </c>
      <c r="N108">
        <v>112414</v>
      </c>
      <c r="P108" s="7">
        <v>42032</v>
      </c>
      <c r="Q108" t="s">
        <v>102</v>
      </c>
      <c r="R108" s="13">
        <v>1.3</v>
      </c>
    </row>
    <row r="109" spans="1:18" x14ac:dyDescent="0.35">
      <c r="A109" s="69">
        <v>42422</v>
      </c>
      <c r="B109" s="70" t="s">
        <v>1136</v>
      </c>
      <c r="C109" s="70" t="s">
        <v>370</v>
      </c>
      <c r="D109" s="70" t="s">
        <v>329</v>
      </c>
      <c r="E109" s="70" t="s">
        <v>329</v>
      </c>
      <c r="F109" s="71">
        <v>2.17</v>
      </c>
      <c r="G109" s="70" t="s">
        <v>329</v>
      </c>
      <c r="H109" s="79" t="s">
        <v>329</v>
      </c>
      <c r="I109" s="72">
        <v>2.17</v>
      </c>
      <c r="K109" t="s">
        <v>845</v>
      </c>
      <c r="L109" t="s">
        <v>35</v>
      </c>
      <c r="M109" t="s">
        <v>12</v>
      </c>
      <c r="N109">
        <v>112414</v>
      </c>
      <c r="P109" s="7">
        <v>42032</v>
      </c>
      <c r="Q109" t="s">
        <v>587</v>
      </c>
      <c r="R109" s="13">
        <v>-1.3</v>
      </c>
    </row>
    <row r="110" spans="1:18" x14ac:dyDescent="0.35">
      <c r="A110" s="69">
        <v>42423</v>
      </c>
      <c r="B110" s="70" t="s">
        <v>1135</v>
      </c>
      <c r="C110" s="70" t="s">
        <v>386</v>
      </c>
      <c r="D110" s="73">
        <v>-21.04</v>
      </c>
      <c r="E110" s="72">
        <v>18</v>
      </c>
      <c r="F110" s="71">
        <v>378.72</v>
      </c>
      <c r="G110" s="70" t="s">
        <v>329</v>
      </c>
      <c r="H110" s="79" t="s">
        <v>329</v>
      </c>
      <c r="I110" s="72">
        <v>378.72</v>
      </c>
      <c r="K110" t="s">
        <v>246</v>
      </c>
      <c r="M110" t="s">
        <v>12</v>
      </c>
      <c r="P110" s="7">
        <v>42046</v>
      </c>
      <c r="Q110" t="s">
        <v>102</v>
      </c>
      <c r="R110" s="13">
        <v>10000</v>
      </c>
    </row>
    <row r="111" spans="1:18" x14ac:dyDescent="0.35">
      <c r="A111" s="69">
        <v>42426</v>
      </c>
      <c r="B111" s="70" t="s">
        <v>1133</v>
      </c>
      <c r="C111" s="70" t="s">
        <v>328</v>
      </c>
      <c r="D111" s="70" t="s">
        <v>329</v>
      </c>
      <c r="E111" s="70" t="s">
        <v>329</v>
      </c>
      <c r="F111" s="71">
        <v>5.53</v>
      </c>
      <c r="G111" s="70" t="s">
        <v>329</v>
      </c>
      <c r="H111" s="79" t="s">
        <v>329</v>
      </c>
      <c r="I111" s="72">
        <v>5.53</v>
      </c>
      <c r="K111" t="s">
        <v>246</v>
      </c>
      <c r="M111" t="s">
        <v>12</v>
      </c>
      <c r="P111" s="7">
        <v>42046</v>
      </c>
      <c r="Q111" t="s">
        <v>101</v>
      </c>
      <c r="R111" s="13">
        <v>-10000</v>
      </c>
    </row>
    <row r="112" spans="1:18" x14ac:dyDescent="0.35">
      <c r="A112" s="69">
        <v>42426</v>
      </c>
      <c r="B112" s="70" t="s">
        <v>1134</v>
      </c>
      <c r="C112" s="70" t="s">
        <v>328</v>
      </c>
      <c r="D112" s="70" t="s">
        <v>329</v>
      </c>
      <c r="E112" s="70" t="s">
        <v>329</v>
      </c>
      <c r="F112" s="71">
        <v>3.35</v>
      </c>
      <c r="G112" s="70" t="s">
        <v>329</v>
      </c>
      <c r="H112" s="79" t="s">
        <v>329</v>
      </c>
      <c r="I112" s="72">
        <v>3.35</v>
      </c>
      <c r="K112" t="s">
        <v>845</v>
      </c>
      <c r="L112" t="s">
        <v>42</v>
      </c>
      <c r="M112" t="s">
        <v>12</v>
      </c>
      <c r="N112">
        <v>112414</v>
      </c>
      <c r="P112" s="7">
        <v>42048</v>
      </c>
      <c r="Q112" t="s">
        <v>102</v>
      </c>
      <c r="R112" s="13">
        <v>4.08</v>
      </c>
    </row>
    <row r="113" spans="1:18" x14ac:dyDescent="0.35">
      <c r="A113" s="69">
        <v>42430</v>
      </c>
      <c r="B113" s="70" t="s">
        <v>1002</v>
      </c>
      <c r="C113" s="70" t="s">
        <v>345</v>
      </c>
      <c r="D113" s="70" t="s">
        <v>329</v>
      </c>
      <c r="E113" s="70" t="s">
        <v>329</v>
      </c>
      <c r="F113" s="71">
        <v>-547.69000000000005</v>
      </c>
      <c r="G113" s="70" t="s">
        <v>329</v>
      </c>
      <c r="H113" s="79" t="s">
        <v>329</v>
      </c>
      <c r="I113" s="72">
        <v>-547.69000000000005</v>
      </c>
      <c r="K113" t="s">
        <v>845</v>
      </c>
      <c r="L113" t="s">
        <v>42</v>
      </c>
      <c r="M113" t="s">
        <v>12</v>
      </c>
      <c r="N113">
        <v>112414</v>
      </c>
      <c r="P113" s="7">
        <v>42048</v>
      </c>
      <c r="Q113" t="s">
        <v>587</v>
      </c>
      <c r="R113" s="13">
        <v>-4.08</v>
      </c>
    </row>
    <row r="114" spans="1:18" x14ac:dyDescent="0.35">
      <c r="A114" s="69">
        <v>42436</v>
      </c>
      <c r="B114" s="70" t="s">
        <v>1132</v>
      </c>
      <c r="C114" s="70" t="s">
        <v>328</v>
      </c>
      <c r="D114" s="70" t="s">
        <v>329</v>
      </c>
      <c r="E114" s="70" t="s">
        <v>329</v>
      </c>
      <c r="F114" s="71">
        <v>1.57</v>
      </c>
      <c r="G114" s="70" t="s">
        <v>329</v>
      </c>
      <c r="H114" s="79" t="s">
        <v>329</v>
      </c>
      <c r="I114" s="72">
        <v>1.57</v>
      </c>
      <c r="K114" t="s">
        <v>848</v>
      </c>
      <c r="L114" t="s">
        <v>23</v>
      </c>
      <c r="M114" t="s">
        <v>12</v>
      </c>
      <c r="N114">
        <v>22115</v>
      </c>
      <c r="O114">
        <v>19.71</v>
      </c>
      <c r="P114" s="7">
        <v>42056</v>
      </c>
      <c r="Q114" t="s">
        <v>662</v>
      </c>
      <c r="R114" s="13">
        <v>340</v>
      </c>
    </row>
    <row r="115" spans="1:18" x14ac:dyDescent="0.35">
      <c r="A115" s="69">
        <v>42437</v>
      </c>
      <c r="B115" s="70" t="s">
        <v>1131</v>
      </c>
      <c r="C115" s="70" t="s">
        <v>386</v>
      </c>
      <c r="D115" s="73">
        <v>-22</v>
      </c>
      <c r="E115" s="70" t="s">
        <v>329</v>
      </c>
      <c r="F115" s="67"/>
      <c r="G115" s="70" t="s">
        <v>329</v>
      </c>
      <c r="H115" s="79" t="s">
        <v>329</v>
      </c>
      <c r="I115" s="70" t="s">
        <v>329</v>
      </c>
      <c r="K115" t="s">
        <v>848</v>
      </c>
      <c r="L115" t="s">
        <v>23</v>
      </c>
      <c r="M115" t="s">
        <v>12</v>
      </c>
      <c r="N115">
        <v>22115</v>
      </c>
      <c r="P115" s="7">
        <v>42056</v>
      </c>
      <c r="Q115" t="s">
        <v>778</v>
      </c>
      <c r="R115" s="13">
        <v>0.35</v>
      </c>
    </row>
    <row r="116" spans="1:18" x14ac:dyDescent="0.35">
      <c r="A116" s="69">
        <v>42440</v>
      </c>
      <c r="B116" s="70" t="s">
        <v>1129</v>
      </c>
      <c r="C116" s="70" t="s">
        <v>328</v>
      </c>
      <c r="D116" s="70" t="s">
        <v>329</v>
      </c>
      <c r="E116" s="70" t="s">
        <v>329</v>
      </c>
      <c r="F116" s="71">
        <v>4.95</v>
      </c>
      <c r="G116" s="70" t="s">
        <v>329</v>
      </c>
      <c r="H116" s="79" t="s">
        <v>329</v>
      </c>
      <c r="I116" s="72">
        <v>4.95</v>
      </c>
      <c r="K116" t="s">
        <v>848</v>
      </c>
      <c r="L116" t="s">
        <v>23</v>
      </c>
      <c r="M116" t="s">
        <v>12</v>
      </c>
      <c r="N116">
        <v>22115</v>
      </c>
      <c r="P116" s="7">
        <v>42056</v>
      </c>
      <c r="Q116" t="s">
        <v>102</v>
      </c>
      <c r="R116" s="13">
        <v>-340.35</v>
      </c>
    </row>
    <row r="117" spans="1:18" x14ac:dyDescent="0.35">
      <c r="A117" s="69">
        <v>42440</v>
      </c>
      <c r="B117" s="70" t="s">
        <v>1130</v>
      </c>
      <c r="C117" s="70" t="s">
        <v>328</v>
      </c>
      <c r="D117" s="70" t="s">
        <v>329</v>
      </c>
      <c r="E117" s="70" t="s">
        <v>329</v>
      </c>
      <c r="F117" s="71">
        <v>5.82</v>
      </c>
      <c r="G117" s="70" t="s">
        <v>329</v>
      </c>
      <c r="H117" s="79" t="s">
        <v>329</v>
      </c>
      <c r="I117" s="72">
        <v>5.82</v>
      </c>
      <c r="K117" t="s">
        <v>848</v>
      </c>
      <c r="L117" t="s">
        <v>25</v>
      </c>
      <c r="M117" t="s">
        <v>12</v>
      </c>
      <c r="N117">
        <v>22115</v>
      </c>
      <c r="O117">
        <v>10.35</v>
      </c>
      <c r="P117" s="7">
        <v>42056</v>
      </c>
      <c r="Q117" t="s">
        <v>663</v>
      </c>
      <c r="R117" s="13">
        <v>341.55</v>
      </c>
    </row>
    <row r="118" spans="1:18" x14ac:dyDescent="0.35">
      <c r="A118" s="69">
        <v>42443.431087962963</v>
      </c>
      <c r="B118" s="70" t="s">
        <v>1128</v>
      </c>
      <c r="C118" s="70" t="s">
        <v>400</v>
      </c>
      <c r="D118" s="70" t="s">
        <v>329</v>
      </c>
      <c r="E118" s="70" t="s">
        <v>329</v>
      </c>
      <c r="F118" s="71">
        <v>6092.55</v>
      </c>
      <c r="G118" s="72">
        <v>9.9499999999999993</v>
      </c>
      <c r="H118" s="80">
        <v>0</v>
      </c>
      <c r="I118" s="72">
        <v>6102.76</v>
      </c>
      <c r="K118" t="s">
        <v>848</v>
      </c>
      <c r="L118" t="s">
        <v>25</v>
      </c>
      <c r="M118" t="s">
        <v>12</v>
      </c>
      <c r="N118">
        <v>22115</v>
      </c>
      <c r="P118" s="7">
        <v>42056</v>
      </c>
      <c r="Q118" t="s">
        <v>779</v>
      </c>
      <c r="R118" s="13">
        <v>0.35</v>
      </c>
    </row>
    <row r="119" spans="1:18" x14ac:dyDescent="0.35">
      <c r="A119" s="69">
        <v>42445</v>
      </c>
      <c r="B119" s="70" t="s">
        <v>1127</v>
      </c>
      <c r="C119" s="70" t="s">
        <v>328</v>
      </c>
      <c r="D119" s="70" t="s">
        <v>329</v>
      </c>
      <c r="E119" s="70" t="s">
        <v>329</v>
      </c>
      <c r="F119" s="71">
        <v>1.7</v>
      </c>
      <c r="G119" s="70" t="s">
        <v>329</v>
      </c>
      <c r="H119" s="79" t="s">
        <v>329</v>
      </c>
      <c r="I119" s="72">
        <v>1.7</v>
      </c>
      <c r="K119" t="s">
        <v>848</v>
      </c>
      <c r="L119" t="s">
        <v>25</v>
      </c>
      <c r="M119" t="s">
        <v>12</v>
      </c>
      <c r="N119">
        <v>22115</v>
      </c>
      <c r="P119" s="7">
        <v>42056</v>
      </c>
      <c r="Q119" t="s">
        <v>102</v>
      </c>
      <c r="R119" s="13">
        <v>-341.90000000000003</v>
      </c>
    </row>
    <row r="120" spans="1:18" x14ac:dyDescent="0.35">
      <c r="A120" s="69">
        <v>42451</v>
      </c>
      <c r="B120" s="70" t="s">
        <v>1126</v>
      </c>
      <c r="C120" s="70" t="s">
        <v>328</v>
      </c>
      <c r="D120" s="70" t="s">
        <v>329</v>
      </c>
      <c r="E120" s="70" t="s">
        <v>329</v>
      </c>
      <c r="F120" s="71">
        <v>6.49</v>
      </c>
      <c r="G120" s="70" t="s">
        <v>329</v>
      </c>
      <c r="H120" s="79" t="s">
        <v>329</v>
      </c>
      <c r="I120" s="72">
        <v>6.49</v>
      </c>
      <c r="K120" t="s">
        <v>848</v>
      </c>
      <c r="L120" t="s">
        <v>53</v>
      </c>
      <c r="M120" t="s">
        <v>12</v>
      </c>
      <c r="N120">
        <v>22115</v>
      </c>
      <c r="O120">
        <v>22.99</v>
      </c>
      <c r="P120" s="7">
        <v>42056</v>
      </c>
      <c r="Q120" t="s">
        <v>664</v>
      </c>
      <c r="R120" s="13">
        <v>338.64</v>
      </c>
    </row>
    <row r="121" spans="1:18" x14ac:dyDescent="0.35">
      <c r="A121" s="69">
        <v>42452</v>
      </c>
      <c r="B121" s="70" t="s">
        <v>1002</v>
      </c>
      <c r="C121" s="70" t="s">
        <v>345</v>
      </c>
      <c r="D121" s="70" t="s">
        <v>329</v>
      </c>
      <c r="E121" s="70" t="s">
        <v>329</v>
      </c>
      <c r="F121" s="71">
        <v>-6106.59</v>
      </c>
      <c r="G121" s="70" t="s">
        <v>329</v>
      </c>
      <c r="H121" s="79" t="s">
        <v>329</v>
      </c>
      <c r="I121" s="72">
        <v>-6106.59</v>
      </c>
      <c r="K121" t="s">
        <v>848</v>
      </c>
      <c r="L121" t="s">
        <v>53</v>
      </c>
      <c r="M121" t="s">
        <v>12</v>
      </c>
      <c r="N121">
        <v>22115</v>
      </c>
      <c r="P121" s="7">
        <v>42056</v>
      </c>
      <c r="Q121" t="s">
        <v>780</v>
      </c>
      <c r="R121" s="13">
        <v>0.36</v>
      </c>
    </row>
    <row r="122" spans="1:18" x14ac:dyDescent="0.35">
      <c r="A122" s="69">
        <v>42453</v>
      </c>
      <c r="B122" s="70" t="s">
        <v>1124</v>
      </c>
      <c r="C122" s="70" t="s">
        <v>338</v>
      </c>
      <c r="D122" s="70" t="s">
        <v>329</v>
      </c>
      <c r="E122" s="70" t="s">
        <v>329</v>
      </c>
      <c r="F122" s="71">
        <v>-6.34</v>
      </c>
      <c r="G122" s="70" t="s">
        <v>329</v>
      </c>
      <c r="H122" s="79" t="s">
        <v>329</v>
      </c>
      <c r="I122" s="72">
        <v>-6.34</v>
      </c>
      <c r="K122" t="s">
        <v>848</v>
      </c>
      <c r="L122" t="s">
        <v>53</v>
      </c>
      <c r="M122" t="s">
        <v>12</v>
      </c>
      <c r="N122">
        <v>22115</v>
      </c>
      <c r="P122" s="7">
        <v>42056</v>
      </c>
      <c r="Q122" t="s">
        <v>102</v>
      </c>
      <c r="R122" s="13">
        <v>-339</v>
      </c>
    </row>
    <row r="123" spans="1:18" x14ac:dyDescent="0.35">
      <c r="A123" s="69">
        <v>42453</v>
      </c>
      <c r="B123" s="70" t="s">
        <v>1125</v>
      </c>
      <c r="C123" s="70" t="s">
        <v>328</v>
      </c>
      <c r="D123" s="70" t="s">
        <v>329</v>
      </c>
      <c r="E123" s="70" t="s">
        <v>329</v>
      </c>
      <c r="F123" s="71">
        <v>26.62</v>
      </c>
      <c r="G123" s="70" t="s">
        <v>329</v>
      </c>
      <c r="H123" s="79" t="s">
        <v>329</v>
      </c>
      <c r="I123" s="72">
        <v>26.62</v>
      </c>
      <c r="K123" t="s">
        <v>848</v>
      </c>
      <c r="L123" t="s">
        <v>28</v>
      </c>
      <c r="M123" t="s">
        <v>12</v>
      </c>
      <c r="N123">
        <v>22115</v>
      </c>
      <c r="O123">
        <v>24.2</v>
      </c>
      <c r="P123" s="7">
        <v>42056</v>
      </c>
      <c r="Q123" t="s">
        <v>665</v>
      </c>
      <c r="R123" s="13">
        <v>338.8</v>
      </c>
    </row>
    <row r="124" spans="1:18" x14ac:dyDescent="0.35">
      <c r="A124" s="69">
        <v>42459</v>
      </c>
      <c r="B124" s="70" t="s">
        <v>1123</v>
      </c>
      <c r="C124" s="70" t="s">
        <v>328</v>
      </c>
      <c r="D124" s="70" t="s">
        <v>329</v>
      </c>
      <c r="E124" s="70" t="s">
        <v>329</v>
      </c>
      <c r="F124" s="71">
        <v>1.29</v>
      </c>
      <c r="G124" s="70" t="s">
        <v>329</v>
      </c>
      <c r="H124" s="79" t="s">
        <v>329</v>
      </c>
      <c r="I124" s="72">
        <v>1.29</v>
      </c>
      <c r="K124" t="s">
        <v>848</v>
      </c>
      <c r="L124" t="s">
        <v>28</v>
      </c>
      <c r="M124" t="s">
        <v>12</v>
      </c>
      <c r="N124">
        <v>22115</v>
      </c>
      <c r="P124" s="7">
        <v>42056</v>
      </c>
      <c r="Q124" t="s">
        <v>781</v>
      </c>
      <c r="R124" s="13">
        <v>0.35</v>
      </c>
    </row>
    <row r="125" spans="1:18" x14ac:dyDescent="0.35">
      <c r="A125" s="69">
        <v>42461</v>
      </c>
      <c r="B125" s="70" t="s">
        <v>1121</v>
      </c>
      <c r="C125" s="70" t="s">
        <v>328</v>
      </c>
      <c r="D125" s="70" t="s">
        <v>329</v>
      </c>
      <c r="E125" s="70" t="s">
        <v>329</v>
      </c>
      <c r="F125" s="71">
        <v>2.1</v>
      </c>
      <c r="G125" s="70" t="s">
        <v>329</v>
      </c>
      <c r="H125" s="79" t="s">
        <v>329</v>
      </c>
      <c r="I125" s="72">
        <v>2.1</v>
      </c>
      <c r="K125" t="s">
        <v>848</v>
      </c>
      <c r="L125" t="s">
        <v>28</v>
      </c>
      <c r="M125" t="s">
        <v>12</v>
      </c>
      <c r="N125">
        <v>22115</v>
      </c>
      <c r="P125" s="7">
        <v>42056</v>
      </c>
      <c r="Q125" t="s">
        <v>102</v>
      </c>
      <c r="R125" s="13">
        <v>-339.15000000000003</v>
      </c>
    </row>
    <row r="126" spans="1:18" x14ac:dyDescent="0.35">
      <c r="A126" s="69">
        <v>42461</v>
      </c>
      <c r="B126" s="70" t="s">
        <v>1122</v>
      </c>
      <c r="C126" s="70" t="s">
        <v>328</v>
      </c>
      <c r="D126" s="70" t="s">
        <v>329</v>
      </c>
      <c r="E126" s="70" t="s">
        <v>329</v>
      </c>
      <c r="F126" s="71">
        <v>2</v>
      </c>
      <c r="G126" s="70" t="s">
        <v>329</v>
      </c>
      <c r="H126" s="79" t="s">
        <v>329</v>
      </c>
      <c r="I126" s="72">
        <v>2</v>
      </c>
      <c r="K126" t="s">
        <v>848</v>
      </c>
      <c r="L126" t="s">
        <v>54</v>
      </c>
      <c r="M126" t="s">
        <v>12</v>
      </c>
      <c r="N126">
        <v>22115</v>
      </c>
      <c r="O126">
        <v>9.48</v>
      </c>
      <c r="P126" s="7">
        <v>42056</v>
      </c>
      <c r="Q126" t="s">
        <v>666</v>
      </c>
      <c r="R126" s="13">
        <v>343.65</v>
      </c>
    </row>
    <row r="127" spans="1:18" x14ac:dyDescent="0.35">
      <c r="A127" s="69">
        <v>42464</v>
      </c>
      <c r="B127" s="70" t="s">
        <v>1120</v>
      </c>
      <c r="C127" s="70" t="s">
        <v>328</v>
      </c>
      <c r="D127" s="70" t="s">
        <v>329</v>
      </c>
      <c r="E127" s="70" t="s">
        <v>329</v>
      </c>
      <c r="F127" s="71">
        <v>1.21</v>
      </c>
      <c r="G127" s="70" t="s">
        <v>329</v>
      </c>
      <c r="H127" s="79" t="s">
        <v>329</v>
      </c>
      <c r="I127" s="72">
        <v>1.21</v>
      </c>
      <c r="K127" t="s">
        <v>848</v>
      </c>
      <c r="L127" t="s">
        <v>54</v>
      </c>
      <c r="M127" t="s">
        <v>12</v>
      </c>
      <c r="N127">
        <v>22115</v>
      </c>
      <c r="P127" s="7">
        <v>42056</v>
      </c>
      <c r="Q127" t="s">
        <v>782</v>
      </c>
      <c r="R127" s="13">
        <v>0.36</v>
      </c>
    </row>
    <row r="128" spans="1:18" x14ac:dyDescent="0.35">
      <c r="A128" s="69">
        <v>42468</v>
      </c>
      <c r="B128" s="70" t="s">
        <v>1002</v>
      </c>
      <c r="C128" s="70" t="s">
        <v>345</v>
      </c>
      <c r="D128" s="70" t="s">
        <v>329</v>
      </c>
      <c r="E128" s="70" t="s">
        <v>329</v>
      </c>
      <c r="F128" s="71">
        <v>-33.369999999999997</v>
      </c>
      <c r="G128" s="70" t="s">
        <v>329</v>
      </c>
      <c r="H128" s="79" t="s">
        <v>329</v>
      </c>
      <c r="I128" s="72">
        <v>-33.369999999999997</v>
      </c>
      <c r="K128" t="s">
        <v>848</v>
      </c>
      <c r="L128" t="s">
        <v>54</v>
      </c>
      <c r="M128" t="s">
        <v>12</v>
      </c>
      <c r="N128">
        <v>22115</v>
      </c>
      <c r="P128" s="7">
        <v>42056</v>
      </c>
      <c r="Q128" t="s">
        <v>102</v>
      </c>
      <c r="R128" s="13">
        <v>-344.01</v>
      </c>
    </row>
    <row r="129" spans="1:18" x14ac:dyDescent="0.35">
      <c r="A129" s="69">
        <v>42475</v>
      </c>
      <c r="B129" s="70" t="s">
        <v>1119</v>
      </c>
      <c r="C129" s="70" t="s">
        <v>328</v>
      </c>
      <c r="D129" s="70" t="s">
        <v>329</v>
      </c>
      <c r="E129" s="70" t="s">
        <v>329</v>
      </c>
      <c r="F129" s="71">
        <v>2.4500000000000002</v>
      </c>
      <c r="G129" s="70" t="s">
        <v>329</v>
      </c>
      <c r="H129" s="79" t="s">
        <v>329</v>
      </c>
      <c r="I129" s="72">
        <v>2.4500000000000002</v>
      </c>
      <c r="K129" t="s">
        <v>848</v>
      </c>
      <c r="L129" t="s">
        <v>55</v>
      </c>
      <c r="M129" t="s">
        <v>12</v>
      </c>
      <c r="N129">
        <v>22115</v>
      </c>
      <c r="O129">
        <v>303.74</v>
      </c>
      <c r="P129" s="7">
        <v>42056</v>
      </c>
      <c r="Q129" t="s">
        <v>667</v>
      </c>
      <c r="R129" s="13">
        <v>340.19</v>
      </c>
    </row>
    <row r="130" spans="1:18" x14ac:dyDescent="0.35">
      <c r="A130" s="69">
        <v>42478</v>
      </c>
      <c r="B130" s="70" t="s">
        <v>1002</v>
      </c>
      <c r="C130" s="70" t="s">
        <v>345</v>
      </c>
      <c r="D130" s="70" t="s">
        <v>329</v>
      </c>
      <c r="E130" s="70" t="s">
        <v>329</v>
      </c>
      <c r="F130" s="71">
        <v>-2.4500000000000002</v>
      </c>
      <c r="G130" s="70" t="s">
        <v>329</v>
      </c>
      <c r="H130" s="79" t="s">
        <v>329</v>
      </c>
      <c r="I130" s="72">
        <v>-2.4500000000000002</v>
      </c>
      <c r="K130" t="s">
        <v>848</v>
      </c>
      <c r="L130" t="s">
        <v>55</v>
      </c>
      <c r="M130" t="s">
        <v>12</v>
      </c>
      <c r="N130">
        <v>22115</v>
      </c>
      <c r="P130" s="7">
        <v>42056</v>
      </c>
      <c r="Q130" t="s">
        <v>783</v>
      </c>
      <c r="R130" s="13">
        <v>0.36</v>
      </c>
    </row>
    <row r="131" spans="1:18" x14ac:dyDescent="0.35">
      <c r="A131" s="69">
        <v>42487</v>
      </c>
      <c r="B131" s="70" t="s">
        <v>1117</v>
      </c>
      <c r="C131" s="70" t="s">
        <v>328</v>
      </c>
      <c r="D131" s="70" t="s">
        <v>329</v>
      </c>
      <c r="E131" s="70" t="s">
        <v>329</v>
      </c>
      <c r="F131" s="71">
        <v>1.1599999999999999</v>
      </c>
      <c r="G131" s="70" t="s">
        <v>329</v>
      </c>
      <c r="H131" s="79" t="s">
        <v>329</v>
      </c>
      <c r="I131" s="72">
        <v>1.1599999999999999</v>
      </c>
      <c r="K131" t="s">
        <v>848</v>
      </c>
      <c r="L131" t="s">
        <v>55</v>
      </c>
      <c r="M131" t="s">
        <v>12</v>
      </c>
      <c r="N131">
        <v>22115</v>
      </c>
      <c r="P131" s="7">
        <v>42056</v>
      </c>
      <c r="Q131" t="s">
        <v>102</v>
      </c>
      <c r="R131" s="13">
        <v>-340.55</v>
      </c>
    </row>
    <row r="132" spans="1:18" x14ac:dyDescent="0.35">
      <c r="A132" s="69">
        <v>42487</v>
      </c>
      <c r="B132" s="70" t="s">
        <v>1118</v>
      </c>
      <c r="C132" s="70" t="s">
        <v>328</v>
      </c>
      <c r="D132" s="70" t="s">
        <v>329</v>
      </c>
      <c r="E132" s="70" t="s">
        <v>329</v>
      </c>
      <c r="F132" s="71">
        <v>2.99</v>
      </c>
      <c r="G132" s="70" t="s">
        <v>329</v>
      </c>
      <c r="H132" s="79" t="s">
        <v>329</v>
      </c>
      <c r="I132" s="72">
        <v>2.99</v>
      </c>
      <c r="K132" t="s">
        <v>848</v>
      </c>
      <c r="L132" t="s">
        <v>56</v>
      </c>
      <c r="M132" t="s">
        <v>12</v>
      </c>
      <c r="N132">
        <v>22115</v>
      </c>
      <c r="O132">
        <v>5.74</v>
      </c>
      <c r="P132" s="7">
        <v>42056</v>
      </c>
      <c r="Q132" t="s">
        <v>668</v>
      </c>
      <c r="R132" s="13">
        <v>341.3</v>
      </c>
    </row>
    <row r="133" spans="1:18" x14ac:dyDescent="0.35">
      <c r="A133" s="69">
        <v>42492</v>
      </c>
      <c r="B133" s="70" t="s">
        <v>1002</v>
      </c>
      <c r="C133" s="70" t="s">
        <v>345</v>
      </c>
      <c r="D133" s="70" t="s">
        <v>329</v>
      </c>
      <c r="E133" s="70" t="s">
        <v>329</v>
      </c>
      <c r="F133" s="71">
        <v>-4.1500000000000004</v>
      </c>
      <c r="G133" s="70" t="s">
        <v>329</v>
      </c>
      <c r="H133" s="79" t="s">
        <v>329</v>
      </c>
      <c r="I133" s="72">
        <v>-4.1500000000000004</v>
      </c>
      <c r="K133" t="s">
        <v>848</v>
      </c>
      <c r="L133" t="s">
        <v>56</v>
      </c>
      <c r="M133" t="s">
        <v>12</v>
      </c>
      <c r="N133">
        <v>22115</v>
      </c>
      <c r="P133" s="7">
        <v>42056</v>
      </c>
      <c r="Q133" t="s">
        <v>784</v>
      </c>
      <c r="R133" s="13">
        <v>0.36</v>
      </c>
    </row>
    <row r="134" spans="1:18" x14ac:dyDescent="0.35">
      <c r="A134" s="69">
        <v>42510</v>
      </c>
      <c r="B134" s="70" t="s">
        <v>1116</v>
      </c>
      <c r="C134" s="70" t="s">
        <v>370</v>
      </c>
      <c r="D134" s="70" t="s">
        <v>329</v>
      </c>
      <c r="E134" s="70" t="s">
        <v>329</v>
      </c>
      <c r="F134" s="71">
        <v>4.78</v>
      </c>
      <c r="G134" s="70" t="s">
        <v>329</v>
      </c>
      <c r="H134" s="79" t="s">
        <v>329</v>
      </c>
      <c r="I134" s="72">
        <v>4.78</v>
      </c>
      <c r="K134" t="s">
        <v>848</v>
      </c>
      <c r="L134" t="s">
        <v>56</v>
      </c>
      <c r="M134" t="s">
        <v>12</v>
      </c>
      <c r="N134">
        <v>22115</v>
      </c>
      <c r="P134" s="7">
        <v>42056</v>
      </c>
      <c r="Q134" t="s">
        <v>102</v>
      </c>
      <c r="R134" s="13">
        <v>-341.66</v>
      </c>
    </row>
    <row r="135" spans="1:18" x14ac:dyDescent="0.35">
      <c r="A135" s="69">
        <v>42517</v>
      </c>
      <c r="B135" s="70" t="s">
        <v>1115</v>
      </c>
      <c r="C135" s="70" t="s">
        <v>328</v>
      </c>
      <c r="D135" s="70" t="s">
        <v>329</v>
      </c>
      <c r="E135" s="70" t="s">
        <v>329</v>
      </c>
      <c r="F135" s="71">
        <v>5.53</v>
      </c>
      <c r="G135" s="70" t="s">
        <v>329</v>
      </c>
      <c r="H135" s="79" t="s">
        <v>329</v>
      </c>
      <c r="I135" s="72">
        <v>5.53</v>
      </c>
      <c r="K135" t="s">
        <v>848</v>
      </c>
      <c r="L135" t="s">
        <v>34</v>
      </c>
      <c r="M135" t="s">
        <v>12</v>
      </c>
      <c r="N135">
        <v>22115</v>
      </c>
      <c r="O135">
        <v>9.16</v>
      </c>
      <c r="P135" s="7">
        <v>42056</v>
      </c>
      <c r="Q135" t="s">
        <v>669</v>
      </c>
      <c r="R135" s="13">
        <v>342.13</v>
      </c>
    </row>
    <row r="136" spans="1:18" x14ac:dyDescent="0.35">
      <c r="A136" s="69">
        <v>42527</v>
      </c>
      <c r="B136" s="70" t="s">
        <v>1114</v>
      </c>
      <c r="C136" s="70" t="s">
        <v>328</v>
      </c>
      <c r="D136" s="70" t="s">
        <v>329</v>
      </c>
      <c r="E136" s="70" t="s">
        <v>329</v>
      </c>
      <c r="F136" s="71">
        <v>1.57</v>
      </c>
      <c r="G136" s="70" t="s">
        <v>329</v>
      </c>
      <c r="H136" s="79" t="s">
        <v>329</v>
      </c>
      <c r="I136" s="72">
        <v>1.57</v>
      </c>
      <c r="K136" t="s">
        <v>848</v>
      </c>
      <c r="L136" t="s">
        <v>34</v>
      </c>
      <c r="M136" t="s">
        <v>12</v>
      </c>
      <c r="N136">
        <v>22115</v>
      </c>
      <c r="P136" s="7">
        <v>42056</v>
      </c>
      <c r="Q136" t="s">
        <v>785</v>
      </c>
      <c r="R136" s="13">
        <v>0.35</v>
      </c>
    </row>
    <row r="137" spans="1:18" x14ac:dyDescent="0.35">
      <c r="A137" s="69">
        <v>42530</v>
      </c>
      <c r="B137" s="70" t="s">
        <v>1113</v>
      </c>
      <c r="C137" s="70" t="s">
        <v>328</v>
      </c>
      <c r="D137" s="70" t="s">
        <v>329</v>
      </c>
      <c r="E137" s="70" t="s">
        <v>329</v>
      </c>
      <c r="F137" s="71">
        <v>3.08</v>
      </c>
      <c r="G137" s="70" t="s">
        <v>329</v>
      </c>
      <c r="H137" s="79" t="s">
        <v>329</v>
      </c>
      <c r="I137" s="72">
        <v>3.08</v>
      </c>
      <c r="K137" t="s">
        <v>848</v>
      </c>
      <c r="L137" t="s">
        <v>34</v>
      </c>
      <c r="M137" t="s">
        <v>12</v>
      </c>
      <c r="N137">
        <v>22115</v>
      </c>
      <c r="P137" s="7">
        <v>42056</v>
      </c>
      <c r="Q137" t="s">
        <v>102</v>
      </c>
      <c r="R137" s="13">
        <v>-342.48</v>
      </c>
    </row>
    <row r="138" spans="1:18" x14ac:dyDescent="0.35">
      <c r="A138" s="69">
        <v>42534</v>
      </c>
      <c r="B138" s="70" t="s">
        <v>1112</v>
      </c>
      <c r="C138" s="70" t="s">
        <v>328</v>
      </c>
      <c r="D138" s="70" t="s">
        <v>329</v>
      </c>
      <c r="E138" s="70" t="s">
        <v>329</v>
      </c>
      <c r="F138" s="71">
        <v>2.4700000000000002</v>
      </c>
      <c r="G138" s="70" t="s">
        <v>329</v>
      </c>
      <c r="H138" s="79" t="s">
        <v>329</v>
      </c>
      <c r="I138" s="72">
        <v>2.4700000000000002</v>
      </c>
      <c r="K138" t="s">
        <v>848</v>
      </c>
      <c r="L138" t="s">
        <v>35</v>
      </c>
      <c r="M138" t="s">
        <v>12</v>
      </c>
      <c r="N138">
        <v>22115</v>
      </c>
      <c r="O138">
        <v>6.33</v>
      </c>
      <c r="P138" s="7">
        <v>42056</v>
      </c>
      <c r="Q138" t="s">
        <v>671</v>
      </c>
      <c r="R138" s="13">
        <v>339.98</v>
      </c>
    </row>
    <row r="139" spans="1:18" x14ac:dyDescent="0.35">
      <c r="A139" s="69">
        <v>42536</v>
      </c>
      <c r="B139" s="70" t="s">
        <v>1002</v>
      </c>
      <c r="C139" s="70" t="s">
        <v>345</v>
      </c>
      <c r="D139" s="70" t="s">
        <v>329</v>
      </c>
      <c r="E139" s="70" t="s">
        <v>329</v>
      </c>
      <c r="F139" s="71">
        <v>-17.43</v>
      </c>
      <c r="G139" s="70" t="s">
        <v>329</v>
      </c>
      <c r="H139" s="79" t="s">
        <v>329</v>
      </c>
      <c r="I139" s="72">
        <v>-17.43</v>
      </c>
      <c r="K139" t="s">
        <v>848</v>
      </c>
      <c r="L139" t="s">
        <v>35</v>
      </c>
      <c r="M139" t="s">
        <v>12</v>
      </c>
      <c r="N139">
        <v>22115</v>
      </c>
      <c r="P139" s="7">
        <v>42056</v>
      </c>
      <c r="Q139" t="s">
        <v>787</v>
      </c>
      <c r="R139" s="13">
        <v>0.36</v>
      </c>
    </row>
    <row r="140" spans="1:18" x14ac:dyDescent="0.35">
      <c r="A140" s="69">
        <v>42542</v>
      </c>
      <c r="B140" s="70" t="s">
        <v>1111</v>
      </c>
      <c r="C140" s="70" t="s">
        <v>328</v>
      </c>
      <c r="D140" s="70" t="s">
        <v>329</v>
      </c>
      <c r="E140" s="70" t="s">
        <v>329</v>
      </c>
      <c r="F140" s="71">
        <v>3.1</v>
      </c>
      <c r="G140" s="70" t="s">
        <v>329</v>
      </c>
      <c r="H140" s="79" t="s">
        <v>329</v>
      </c>
      <c r="I140" s="72">
        <v>3.1</v>
      </c>
      <c r="K140" t="s">
        <v>848</v>
      </c>
      <c r="L140" t="s">
        <v>35</v>
      </c>
      <c r="M140" t="s">
        <v>12</v>
      </c>
      <c r="N140">
        <v>22115</v>
      </c>
      <c r="P140" s="7">
        <v>42056</v>
      </c>
      <c r="Q140" t="s">
        <v>102</v>
      </c>
      <c r="R140" s="13">
        <v>-340.34000000000003</v>
      </c>
    </row>
    <row r="141" spans="1:18" x14ac:dyDescent="0.35">
      <c r="A141" s="69">
        <v>42550</v>
      </c>
      <c r="B141" s="70" t="s">
        <v>1110</v>
      </c>
      <c r="C141" s="70" t="s">
        <v>328</v>
      </c>
      <c r="D141" s="70" t="s">
        <v>329</v>
      </c>
      <c r="E141" s="70" t="s">
        <v>329</v>
      </c>
      <c r="F141" s="71">
        <v>1.41</v>
      </c>
      <c r="G141" s="70" t="s">
        <v>329</v>
      </c>
      <c r="H141" s="79" t="s">
        <v>329</v>
      </c>
      <c r="I141" s="72">
        <v>1.41</v>
      </c>
      <c r="K141" t="s">
        <v>848</v>
      </c>
      <c r="L141" t="s">
        <v>36</v>
      </c>
      <c r="M141" t="s">
        <v>12</v>
      </c>
      <c r="N141">
        <v>22115</v>
      </c>
      <c r="O141">
        <v>19.600000000000001</v>
      </c>
      <c r="P141" s="7">
        <v>42056</v>
      </c>
      <c r="Q141" t="s">
        <v>670</v>
      </c>
      <c r="R141" s="13">
        <v>338.88</v>
      </c>
    </row>
    <row r="142" spans="1:18" x14ac:dyDescent="0.35">
      <c r="A142" s="69">
        <v>42552</v>
      </c>
      <c r="B142" s="70" t="s">
        <v>1108</v>
      </c>
      <c r="C142" s="70" t="s">
        <v>328</v>
      </c>
      <c r="D142" s="70" t="s">
        <v>329</v>
      </c>
      <c r="E142" s="70" t="s">
        <v>329</v>
      </c>
      <c r="F142" s="71">
        <v>2</v>
      </c>
      <c r="G142" s="70" t="s">
        <v>329</v>
      </c>
      <c r="H142" s="79" t="s">
        <v>329</v>
      </c>
      <c r="I142" s="72">
        <v>2</v>
      </c>
      <c r="K142" t="s">
        <v>848</v>
      </c>
      <c r="L142" t="s">
        <v>36</v>
      </c>
      <c r="M142" t="s">
        <v>12</v>
      </c>
      <c r="N142">
        <v>22115</v>
      </c>
      <c r="P142" s="7">
        <v>42056</v>
      </c>
      <c r="Q142" t="s">
        <v>786</v>
      </c>
      <c r="R142" s="13">
        <v>0.36</v>
      </c>
    </row>
    <row r="143" spans="1:18" x14ac:dyDescent="0.35">
      <c r="A143" s="69">
        <v>42552</v>
      </c>
      <c r="B143" s="70" t="s">
        <v>1109</v>
      </c>
      <c r="C143" s="70" t="s">
        <v>328</v>
      </c>
      <c r="D143" s="70" t="s">
        <v>329</v>
      </c>
      <c r="E143" s="70" t="s">
        <v>329</v>
      </c>
      <c r="F143" s="71">
        <v>2.31</v>
      </c>
      <c r="G143" s="70" t="s">
        <v>329</v>
      </c>
      <c r="H143" s="79" t="s">
        <v>329</v>
      </c>
      <c r="I143" s="72">
        <v>2.31</v>
      </c>
      <c r="K143" t="s">
        <v>848</v>
      </c>
      <c r="L143" t="s">
        <v>36</v>
      </c>
      <c r="M143" t="s">
        <v>12</v>
      </c>
      <c r="N143">
        <v>22115</v>
      </c>
      <c r="P143" s="7">
        <v>42056</v>
      </c>
      <c r="Q143" t="s">
        <v>102</v>
      </c>
      <c r="R143" s="13">
        <v>-339.24</v>
      </c>
    </row>
    <row r="144" spans="1:18" x14ac:dyDescent="0.35">
      <c r="A144" s="69">
        <v>42566</v>
      </c>
      <c r="B144" s="70" t="s">
        <v>1107</v>
      </c>
      <c r="C144" s="70" t="s">
        <v>328</v>
      </c>
      <c r="D144" s="70" t="s">
        <v>329</v>
      </c>
      <c r="E144" s="70" t="s">
        <v>329</v>
      </c>
      <c r="F144" s="71">
        <v>2.4500000000000002</v>
      </c>
      <c r="G144" s="70" t="s">
        <v>329</v>
      </c>
      <c r="H144" s="79" t="s">
        <v>329</v>
      </c>
      <c r="I144" s="72">
        <v>2.4500000000000002</v>
      </c>
      <c r="K144" t="s">
        <v>848</v>
      </c>
      <c r="L144" t="s">
        <v>37</v>
      </c>
      <c r="M144" t="s">
        <v>12</v>
      </c>
      <c r="N144">
        <v>22115</v>
      </c>
      <c r="O144">
        <v>21.04</v>
      </c>
      <c r="P144" s="7">
        <v>42056</v>
      </c>
      <c r="Q144" t="s">
        <v>672</v>
      </c>
      <c r="R144" s="13">
        <v>340.64</v>
      </c>
    </row>
    <row r="145" spans="1:18" x14ac:dyDescent="0.35">
      <c r="A145" s="69">
        <v>42578</v>
      </c>
      <c r="B145" s="70" t="s">
        <v>1105</v>
      </c>
      <c r="C145" s="70" t="s">
        <v>328</v>
      </c>
      <c r="D145" s="70" t="s">
        <v>329</v>
      </c>
      <c r="E145" s="70" t="s">
        <v>329</v>
      </c>
      <c r="F145" s="71">
        <v>1.1599999999999999</v>
      </c>
      <c r="G145" s="70" t="s">
        <v>329</v>
      </c>
      <c r="H145" s="79" t="s">
        <v>329</v>
      </c>
      <c r="I145" s="72">
        <v>1.1599999999999999</v>
      </c>
      <c r="K145" t="s">
        <v>848</v>
      </c>
      <c r="L145" t="s">
        <v>37</v>
      </c>
      <c r="M145" t="s">
        <v>12</v>
      </c>
      <c r="N145">
        <v>22115</v>
      </c>
      <c r="P145" s="7">
        <v>42056</v>
      </c>
      <c r="Q145" t="s">
        <v>788</v>
      </c>
      <c r="R145" s="13">
        <v>0.36</v>
      </c>
    </row>
    <row r="146" spans="1:18" x14ac:dyDescent="0.35">
      <c r="A146" s="69">
        <v>42578</v>
      </c>
      <c r="B146" s="70" t="s">
        <v>1106</v>
      </c>
      <c r="C146" s="70" t="s">
        <v>328</v>
      </c>
      <c r="D146" s="70" t="s">
        <v>329</v>
      </c>
      <c r="E146" s="70" t="s">
        <v>329</v>
      </c>
      <c r="F146" s="71">
        <v>2.99</v>
      </c>
      <c r="G146" s="70" t="s">
        <v>329</v>
      </c>
      <c r="H146" s="79" t="s">
        <v>329</v>
      </c>
      <c r="I146" s="72">
        <v>2.99</v>
      </c>
      <c r="K146" t="s">
        <v>848</v>
      </c>
      <c r="L146" t="s">
        <v>37</v>
      </c>
      <c r="M146" t="s">
        <v>12</v>
      </c>
      <c r="N146">
        <v>22115</v>
      </c>
      <c r="P146" s="7">
        <v>42056</v>
      </c>
      <c r="Q146" t="s">
        <v>102</v>
      </c>
      <c r="R146" s="13">
        <v>-341</v>
      </c>
    </row>
    <row r="147" spans="1:18" x14ac:dyDescent="0.35">
      <c r="A147" s="69">
        <v>42591</v>
      </c>
      <c r="B147" s="70" t="s">
        <v>1104</v>
      </c>
      <c r="C147" s="70" t="s">
        <v>386</v>
      </c>
      <c r="D147" s="73">
        <v>-116.83</v>
      </c>
      <c r="E147" s="72">
        <v>5.15</v>
      </c>
      <c r="F147" s="71">
        <v>601.66999999999996</v>
      </c>
      <c r="G147" s="70" t="s">
        <v>329</v>
      </c>
      <c r="H147" s="79" t="s">
        <v>329</v>
      </c>
      <c r="I147" s="72">
        <v>601.66999999999996</v>
      </c>
      <c r="K147" t="s">
        <v>848</v>
      </c>
      <c r="L147" t="s">
        <v>38</v>
      </c>
      <c r="M147" t="s">
        <v>12</v>
      </c>
      <c r="N147">
        <v>22115</v>
      </c>
      <c r="O147">
        <v>350.71</v>
      </c>
      <c r="P147" s="7">
        <v>42056</v>
      </c>
      <c r="Q147" t="s">
        <v>673</v>
      </c>
      <c r="R147" s="13">
        <v>340.19</v>
      </c>
    </row>
    <row r="148" spans="1:18" x14ac:dyDescent="0.35">
      <c r="A148" s="69">
        <v>42604</v>
      </c>
      <c r="B148" s="70" t="s">
        <v>1103</v>
      </c>
      <c r="C148" s="70" t="s">
        <v>370</v>
      </c>
      <c r="D148" s="70" t="s">
        <v>329</v>
      </c>
      <c r="E148" s="70" t="s">
        <v>329</v>
      </c>
      <c r="F148" s="71">
        <v>4.78</v>
      </c>
      <c r="G148" s="70" t="s">
        <v>329</v>
      </c>
      <c r="H148" s="79" t="s">
        <v>329</v>
      </c>
      <c r="I148" s="72">
        <v>4.78</v>
      </c>
      <c r="K148" t="s">
        <v>848</v>
      </c>
      <c r="L148" t="s">
        <v>38</v>
      </c>
      <c r="M148" t="s">
        <v>12</v>
      </c>
      <c r="N148">
        <v>22115</v>
      </c>
      <c r="P148" s="7">
        <v>42056</v>
      </c>
      <c r="Q148" t="s">
        <v>789</v>
      </c>
      <c r="R148" s="13">
        <v>0.36</v>
      </c>
    </row>
    <row r="149" spans="1:18" x14ac:dyDescent="0.35">
      <c r="A149" s="69">
        <v>42608</v>
      </c>
      <c r="B149" s="70" t="s">
        <v>1102</v>
      </c>
      <c r="C149" s="70" t="s">
        <v>328</v>
      </c>
      <c r="D149" s="70" t="s">
        <v>329</v>
      </c>
      <c r="E149" s="70" t="s">
        <v>329</v>
      </c>
      <c r="F149" s="71">
        <v>5.53</v>
      </c>
      <c r="G149" s="70" t="s">
        <v>329</v>
      </c>
      <c r="H149" s="79" t="s">
        <v>329</v>
      </c>
      <c r="I149" s="72">
        <v>5.53</v>
      </c>
      <c r="K149" t="s">
        <v>848</v>
      </c>
      <c r="L149" t="s">
        <v>38</v>
      </c>
      <c r="M149" t="s">
        <v>12</v>
      </c>
      <c r="N149">
        <v>22115</v>
      </c>
      <c r="P149" s="7">
        <v>42056</v>
      </c>
      <c r="Q149" t="s">
        <v>102</v>
      </c>
      <c r="R149" s="13">
        <v>-340.55</v>
      </c>
    </row>
    <row r="150" spans="1:18" x14ac:dyDescent="0.35">
      <c r="A150" s="69">
        <v>42619</v>
      </c>
      <c r="B150" s="70" t="s">
        <v>1101</v>
      </c>
      <c r="C150" s="70" t="s">
        <v>328</v>
      </c>
      <c r="D150" s="70" t="s">
        <v>329</v>
      </c>
      <c r="E150" s="70" t="s">
        <v>329</v>
      </c>
      <c r="F150" s="71">
        <v>1.57</v>
      </c>
      <c r="G150" s="70" t="s">
        <v>329</v>
      </c>
      <c r="H150" s="79" t="s">
        <v>329</v>
      </c>
      <c r="I150" s="72">
        <v>1.57</v>
      </c>
      <c r="K150" t="s">
        <v>848</v>
      </c>
      <c r="L150" t="s">
        <v>39</v>
      </c>
      <c r="M150" t="s">
        <v>12</v>
      </c>
      <c r="N150">
        <v>22115</v>
      </c>
      <c r="O150">
        <v>34.75</v>
      </c>
      <c r="P150" s="7">
        <v>42056</v>
      </c>
      <c r="Q150" t="s">
        <v>674</v>
      </c>
      <c r="R150" s="13">
        <v>340.9</v>
      </c>
    </row>
    <row r="151" spans="1:18" x14ac:dyDescent="0.35">
      <c r="A151" s="69">
        <v>42620</v>
      </c>
      <c r="B151" s="70" t="s">
        <v>1100</v>
      </c>
      <c r="C151" s="70" t="s">
        <v>328</v>
      </c>
      <c r="D151" s="70" t="s">
        <v>329</v>
      </c>
      <c r="E151" s="70" t="s">
        <v>329</v>
      </c>
      <c r="F151" s="71">
        <v>3.08</v>
      </c>
      <c r="G151" s="70" t="s">
        <v>329</v>
      </c>
      <c r="H151" s="79" t="s">
        <v>329</v>
      </c>
      <c r="I151" s="72">
        <v>3.08</v>
      </c>
      <c r="K151" t="s">
        <v>848</v>
      </c>
      <c r="L151" t="s">
        <v>39</v>
      </c>
      <c r="M151" t="s">
        <v>12</v>
      </c>
      <c r="N151">
        <v>22115</v>
      </c>
      <c r="P151" s="7">
        <v>42056</v>
      </c>
      <c r="Q151" t="s">
        <v>790</v>
      </c>
      <c r="R151" s="13">
        <v>0.35</v>
      </c>
    </row>
    <row r="152" spans="1:18" x14ac:dyDescent="0.35">
      <c r="A152" s="69">
        <v>42621</v>
      </c>
      <c r="B152" s="70" t="s">
        <v>1002</v>
      </c>
      <c r="C152" s="70" t="s">
        <v>345</v>
      </c>
      <c r="D152" s="70" t="s">
        <v>329</v>
      </c>
      <c r="E152" s="70" t="s">
        <v>329</v>
      </c>
      <c r="F152" s="71">
        <v>-632.04999999999995</v>
      </c>
      <c r="G152" s="70" t="s">
        <v>329</v>
      </c>
      <c r="H152" s="79" t="s">
        <v>329</v>
      </c>
      <c r="I152" s="72">
        <v>-632.04999999999995</v>
      </c>
      <c r="K152" t="s">
        <v>848</v>
      </c>
      <c r="L152" t="s">
        <v>39</v>
      </c>
      <c r="M152" t="s">
        <v>12</v>
      </c>
      <c r="N152">
        <v>22115</v>
      </c>
      <c r="P152" s="7">
        <v>42056</v>
      </c>
      <c r="Q152" t="s">
        <v>102</v>
      </c>
      <c r="R152" s="13">
        <v>-341.25</v>
      </c>
    </row>
    <row r="153" spans="1:18" x14ac:dyDescent="0.35">
      <c r="A153" s="69">
        <v>42634</v>
      </c>
      <c r="B153" s="70" t="s">
        <v>1099</v>
      </c>
      <c r="C153" s="70" t="s">
        <v>328</v>
      </c>
      <c r="D153" s="70" t="s">
        <v>329</v>
      </c>
      <c r="E153" s="70" t="s">
        <v>329</v>
      </c>
      <c r="F153" s="71">
        <v>2.0099999999999998</v>
      </c>
      <c r="G153" s="70" t="s">
        <v>329</v>
      </c>
      <c r="H153" s="79" t="s">
        <v>329</v>
      </c>
      <c r="I153" s="72">
        <v>2.0099999999999998</v>
      </c>
      <c r="K153" t="s">
        <v>848</v>
      </c>
      <c r="L153" t="s">
        <v>40</v>
      </c>
      <c r="M153" t="s">
        <v>12</v>
      </c>
      <c r="N153">
        <v>22115</v>
      </c>
      <c r="O153">
        <v>98.6</v>
      </c>
      <c r="P153" s="7">
        <v>42056</v>
      </c>
      <c r="Q153" t="s">
        <v>675</v>
      </c>
      <c r="R153" s="13">
        <v>337.21</v>
      </c>
    </row>
    <row r="154" spans="1:18" x14ac:dyDescent="0.35">
      <c r="A154" s="69">
        <v>42635</v>
      </c>
      <c r="B154" s="70" t="s">
        <v>1098</v>
      </c>
      <c r="C154" s="70" t="s">
        <v>328</v>
      </c>
      <c r="D154" s="70" t="s">
        <v>329</v>
      </c>
      <c r="E154" s="70" t="s">
        <v>329</v>
      </c>
      <c r="F154" s="71">
        <v>3.1</v>
      </c>
      <c r="G154" s="70" t="s">
        <v>329</v>
      </c>
      <c r="H154" s="79" t="s">
        <v>329</v>
      </c>
      <c r="I154" s="72">
        <v>3.1</v>
      </c>
      <c r="K154" t="s">
        <v>848</v>
      </c>
      <c r="L154" t="s">
        <v>40</v>
      </c>
      <c r="M154" t="s">
        <v>12</v>
      </c>
      <c r="N154">
        <v>22115</v>
      </c>
      <c r="P154" s="7">
        <v>42056</v>
      </c>
      <c r="Q154" t="s">
        <v>791</v>
      </c>
      <c r="R154" s="13">
        <v>0.35</v>
      </c>
    </row>
    <row r="155" spans="1:18" x14ac:dyDescent="0.35">
      <c r="A155" s="69">
        <v>42642</v>
      </c>
      <c r="B155" s="70" t="s">
        <v>1097</v>
      </c>
      <c r="C155" s="70" t="s">
        <v>328</v>
      </c>
      <c r="D155" s="70" t="s">
        <v>329</v>
      </c>
      <c r="E155" s="70" t="s">
        <v>329</v>
      </c>
      <c r="F155" s="71">
        <v>1.41</v>
      </c>
      <c r="G155" s="70" t="s">
        <v>329</v>
      </c>
      <c r="H155" s="79" t="s">
        <v>329</v>
      </c>
      <c r="I155" s="72">
        <v>1.41</v>
      </c>
      <c r="K155" t="s">
        <v>848</v>
      </c>
      <c r="L155" t="s">
        <v>40</v>
      </c>
      <c r="M155" t="s">
        <v>12</v>
      </c>
      <c r="N155">
        <v>22115</v>
      </c>
      <c r="P155" s="7">
        <v>42056</v>
      </c>
      <c r="Q155" t="s">
        <v>102</v>
      </c>
      <c r="R155" s="13">
        <v>-337.56</v>
      </c>
    </row>
    <row r="156" spans="1:18" x14ac:dyDescent="0.35">
      <c r="A156" s="69">
        <v>42646</v>
      </c>
      <c r="B156" s="70" t="s">
        <v>1095</v>
      </c>
      <c r="C156" s="70" t="s">
        <v>328</v>
      </c>
      <c r="D156" s="70" t="s">
        <v>329</v>
      </c>
      <c r="E156" s="70" t="s">
        <v>329</v>
      </c>
      <c r="F156" s="71">
        <v>1</v>
      </c>
      <c r="G156" s="70" t="s">
        <v>329</v>
      </c>
      <c r="H156" s="79" t="s">
        <v>329</v>
      </c>
      <c r="I156" s="72">
        <v>1</v>
      </c>
      <c r="K156" t="s">
        <v>848</v>
      </c>
      <c r="L156" t="s">
        <v>57</v>
      </c>
      <c r="M156" t="s">
        <v>12</v>
      </c>
      <c r="N156">
        <v>22115</v>
      </c>
      <c r="O156">
        <v>19.41</v>
      </c>
      <c r="P156" s="7">
        <v>42056</v>
      </c>
      <c r="Q156" t="s">
        <v>676</v>
      </c>
      <c r="R156" s="13">
        <v>340.65</v>
      </c>
    </row>
    <row r="157" spans="1:18" x14ac:dyDescent="0.35">
      <c r="A157" s="69">
        <v>42646</v>
      </c>
      <c r="B157" s="70" t="s">
        <v>1096</v>
      </c>
      <c r="C157" s="70" t="s">
        <v>328</v>
      </c>
      <c r="D157" s="70" t="s">
        <v>329</v>
      </c>
      <c r="E157" s="70" t="s">
        <v>329</v>
      </c>
      <c r="F157" s="71">
        <v>2.31</v>
      </c>
      <c r="G157" s="70" t="s">
        <v>329</v>
      </c>
      <c r="H157" s="79" t="s">
        <v>329</v>
      </c>
      <c r="I157" s="72">
        <v>2.31</v>
      </c>
      <c r="K157" t="s">
        <v>848</v>
      </c>
      <c r="L157" t="s">
        <v>57</v>
      </c>
      <c r="M157" t="s">
        <v>12</v>
      </c>
      <c r="N157">
        <v>22115</v>
      </c>
      <c r="P157" s="7">
        <v>42056</v>
      </c>
      <c r="Q157" t="s">
        <v>792</v>
      </c>
      <c r="R157" s="13">
        <v>0.35</v>
      </c>
    </row>
    <row r="158" spans="1:18" x14ac:dyDescent="0.35">
      <c r="A158" s="69">
        <v>42657</v>
      </c>
      <c r="B158" s="70" t="s">
        <v>1094</v>
      </c>
      <c r="C158" s="70" t="s">
        <v>328</v>
      </c>
      <c r="D158" s="70" t="s">
        <v>329</v>
      </c>
      <c r="E158" s="70" t="s">
        <v>329</v>
      </c>
      <c r="F158" s="71">
        <v>2.4500000000000002</v>
      </c>
      <c r="G158" s="70" t="s">
        <v>329</v>
      </c>
      <c r="H158" s="79" t="s">
        <v>329</v>
      </c>
      <c r="I158" s="72">
        <v>2.4500000000000002</v>
      </c>
      <c r="K158" t="s">
        <v>848</v>
      </c>
      <c r="L158" t="s">
        <v>57</v>
      </c>
      <c r="M158" t="s">
        <v>12</v>
      </c>
      <c r="N158">
        <v>22115</v>
      </c>
      <c r="P158" s="7">
        <v>42056</v>
      </c>
      <c r="Q158" t="s">
        <v>102</v>
      </c>
      <c r="R158" s="13">
        <v>-341</v>
      </c>
    </row>
    <row r="159" spans="1:18" x14ac:dyDescent="0.35">
      <c r="A159" s="69">
        <v>42667</v>
      </c>
      <c r="B159" s="70" t="s">
        <v>1002</v>
      </c>
      <c r="C159" s="70" t="s">
        <v>345</v>
      </c>
      <c r="D159" s="70" t="s">
        <v>329</v>
      </c>
      <c r="E159" s="70" t="s">
        <v>329</v>
      </c>
      <c r="F159" s="71">
        <v>-12.28</v>
      </c>
      <c r="G159" s="70" t="s">
        <v>329</v>
      </c>
      <c r="H159" s="79" t="s">
        <v>329</v>
      </c>
      <c r="I159" s="72">
        <v>-12.28</v>
      </c>
      <c r="K159" t="s">
        <v>848</v>
      </c>
      <c r="L159" t="s">
        <v>58</v>
      </c>
      <c r="M159" t="s">
        <v>12</v>
      </c>
      <c r="N159">
        <v>22115</v>
      </c>
      <c r="O159">
        <v>14.25</v>
      </c>
      <c r="P159" s="7">
        <v>42056</v>
      </c>
      <c r="Q159" t="s">
        <v>677</v>
      </c>
      <c r="R159" s="13">
        <v>342</v>
      </c>
    </row>
    <row r="160" spans="1:18" x14ac:dyDescent="0.35">
      <c r="A160" s="69">
        <v>42669</v>
      </c>
      <c r="B160" s="70" t="s">
        <v>1092</v>
      </c>
      <c r="C160" s="70" t="s">
        <v>328</v>
      </c>
      <c r="D160" s="70" t="s">
        <v>329</v>
      </c>
      <c r="E160" s="70" t="s">
        <v>329</v>
      </c>
      <c r="F160" s="71">
        <v>1.74</v>
      </c>
      <c r="G160" s="70" t="s">
        <v>329</v>
      </c>
      <c r="H160" s="79" t="s">
        <v>329</v>
      </c>
      <c r="I160" s="72">
        <v>1.74</v>
      </c>
      <c r="K160" t="s">
        <v>848</v>
      </c>
      <c r="L160" t="s">
        <v>58</v>
      </c>
      <c r="M160" t="s">
        <v>12</v>
      </c>
      <c r="N160">
        <v>22115</v>
      </c>
      <c r="P160" s="7">
        <v>42056</v>
      </c>
      <c r="Q160" t="s">
        <v>793</v>
      </c>
      <c r="R160" s="13">
        <v>0.35</v>
      </c>
    </row>
    <row r="161" spans="1:18" x14ac:dyDescent="0.35">
      <c r="A161" s="69">
        <v>42669</v>
      </c>
      <c r="B161" s="70" t="s">
        <v>1093</v>
      </c>
      <c r="C161" s="70" t="s">
        <v>328</v>
      </c>
      <c r="D161" s="70" t="s">
        <v>329</v>
      </c>
      <c r="E161" s="70" t="s">
        <v>329</v>
      </c>
      <c r="F161" s="71">
        <v>2.99</v>
      </c>
      <c r="G161" s="70" t="s">
        <v>329</v>
      </c>
      <c r="H161" s="79" t="s">
        <v>329</v>
      </c>
      <c r="I161" s="72">
        <v>2.99</v>
      </c>
      <c r="K161" t="s">
        <v>848</v>
      </c>
      <c r="L161" t="s">
        <v>58</v>
      </c>
      <c r="M161" t="s">
        <v>12</v>
      </c>
      <c r="N161">
        <v>22115</v>
      </c>
      <c r="P161" s="7">
        <v>42056</v>
      </c>
      <c r="Q161" t="s">
        <v>102</v>
      </c>
      <c r="R161" s="13">
        <v>-342.35</v>
      </c>
    </row>
    <row r="162" spans="1:18" x14ac:dyDescent="0.35">
      <c r="A162" s="69">
        <v>42671</v>
      </c>
      <c r="B162" s="70" t="s">
        <v>1091</v>
      </c>
      <c r="C162" s="70" t="s">
        <v>328</v>
      </c>
      <c r="D162" s="70" t="s">
        <v>329</v>
      </c>
      <c r="E162" s="70" t="s">
        <v>329</v>
      </c>
      <c r="F162" s="71">
        <v>9.48</v>
      </c>
      <c r="G162" s="70" t="s">
        <v>329</v>
      </c>
      <c r="H162" s="79" t="s">
        <v>329</v>
      </c>
      <c r="I162" s="72">
        <v>9.48</v>
      </c>
      <c r="K162" t="s">
        <v>848</v>
      </c>
      <c r="L162" t="s">
        <v>59</v>
      </c>
      <c r="M162" t="s">
        <v>12</v>
      </c>
      <c r="N162">
        <v>22115</v>
      </c>
      <c r="O162">
        <v>12.67</v>
      </c>
      <c r="P162" s="7">
        <v>42056</v>
      </c>
      <c r="Q162" t="s">
        <v>678</v>
      </c>
      <c r="R162" s="13">
        <v>337.15</v>
      </c>
    </row>
    <row r="163" spans="1:18" x14ac:dyDescent="0.35">
      <c r="A163" s="69">
        <v>42681</v>
      </c>
      <c r="B163" s="70" t="s">
        <v>1002</v>
      </c>
      <c r="C163" s="70" t="s">
        <v>345</v>
      </c>
      <c r="D163" s="70" t="s">
        <v>329</v>
      </c>
      <c r="E163" s="70" t="s">
        <v>329</v>
      </c>
      <c r="F163" s="71">
        <v>-14.21</v>
      </c>
      <c r="G163" s="70" t="s">
        <v>329</v>
      </c>
      <c r="H163" s="79" t="s">
        <v>329</v>
      </c>
      <c r="I163" s="72">
        <v>-14.21</v>
      </c>
      <c r="K163" t="s">
        <v>848</v>
      </c>
      <c r="L163" t="s">
        <v>59</v>
      </c>
      <c r="M163" t="s">
        <v>12</v>
      </c>
      <c r="N163">
        <v>22115</v>
      </c>
      <c r="P163" s="7">
        <v>42056</v>
      </c>
      <c r="Q163" t="s">
        <v>794</v>
      </c>
      <c r="R163" s="13">
        <v>0.35</v>
      </c>
    </row>
    <row r="164" spans="1:18" x14ac:dyDescent="0.35">
      <c r="A164" s="69">
        <v>42695</v>
      </c>
      <c r="B164" s="70" t="s">
        <v>1090</v>
      </c>
      <c r="C164" s="70" t="s">
        <v>370</v>
      </c>
      <c r="D164" s="70" t="s">
        <v>329</v>
      </c>
      <c r="E164" s="70" t="s">
        <v>329</v>
      </c>
      <c r="F164" s="71">
        <v>2.39</v>
      </c>
      <c r="G164" s="70" t="s">
        <v>329</v>
      </c>
      <c r="H164" s="79" t="s">
        <v>329</v>
      </c>
      <c r="I164" s="72">
        <v>2.39</v>
      </c>
      <c r="K164" t="s">
        <v>848</v>
      </c>
      <c r="L164" t="s">
        <v>59</v>
      </c>
      <c r="M164" t="s">
        <v>12</v>
      </c>
      <c r="N164">
        <v>22115</v>
      </c>
      <c r="P164" s="7">
        <v>42056</v>
      </c>
      <c r="Q164" t="s">
        <v>102</v>
      </c>
      <c r="R164" s="13">
        <v>-337.5</v>
      </c>
    </row>
    <row r="165" spans="1:18" x14ac:dyDescent="0.35">
      <c r="A165" s="69">
        <v>42699</v>
      </c>
      <c r="B165" s="70" t="s">
        <v>1089</v>
      </c>
      <c r="C165" s="70" t="s">
        <v>328</v>
      </c>
      <c r="D165" s="70" t="s">
        <v>329</v>
      </c>
      <c r="E165" s="70" t="s">
        <v>329</v>
      </c>
      <c r="F165" s="71">
        <v>5.53</v>
      </c>
      <c r="G165" s="70" t="s">
        <v>329</v>
      </c>
      <c r="H165" s="79" t="s">
        <v>329</v>
      </c>
      <c r="I165" s="72">
        <v>5.53</v>
      </c>
      <c r="K165" t="s">
        <v>848</v>
      </c>
      <c r="L165" t="s">
        <v>41</v>
      </c>
      <c r="M165" t="s">
        <v>12</v>
      </c>
      <c r="N165">
        <v>22115</v>
      </c>
      <c r="O165">
        <v>49.59</v>
      </c>
      <c r="P165" s="7">
        <v>42056</v>
      </c>
      <c r="Q165" t="s">
        <v>679</v>
      </c>
      <c r="R165" s="13">
        <v>342.17</v>
      </c>
    </row>
    <row r="166" spans="1:18" x14ac:dyDescent="0.35">
      <c r="A166" s="69">
        <v>42709</v>
      </c>
      <c r="B166" s="70" t="s">
        <v>1088</v>
      </c>
      <c r="C166" s="70" t="s">
        <v>328</v>
      </c>
      <c r="D166" s="70" t="s">
        <v>329</v>
      </c>
      <c r="E166" s="70" t="s">
        <v>329</v>
      </c>
      <c r="F166" s="71">
        <v>1.57</v>
      </c>
      <c r="G166" s="70" t="s">
        <v>329</v>
      </c>
      <c r="H166" s="79" t="s">
        <v>329</v>
      </c>
      <c r="I166" s="72">
        <v>1.57</v>
      </c>
      <c r="K166" t="s">
        <v>848</v>
      </c>
      <c r="L166" t="s">
        <v>41</v>
      </c>
      <c r="M166" t="s">
        <v>12</v>
      </c>
      <c r="N166">
        <v>22115</v>
      </c>
      <c r="P166" s="7">
        <v>42056</v>
      </c>
      <c r="Q166" t="s">
        <v>795</v>
      </c>
      <c r="R166" s="13">
        <v>0.36</v>
      </c>
    </row>
    <row r="167" spans="1:18" x14ac:dyDescent="0.35">
      <c r="A167" s="69">
        <v>42709</v>
      </c>
      <c r="B167" s="70" t="s">
        <v>1011</v>
      </c>
      <c r="C167" s="70" t="s">
        <v>345</v>
      </c>
      <c r="D167" s="70" t="s">
        <v>329</v>
      </c>
      <c r="E167" s="70" t="s">
        <v>329</v>
      </c>
      <c r="F167" s="71">
        <v>7.92</v>
      </c>
      <c r="G167" s="70" t="s">
        <v>329</v>
      </c>
      <c r="H167" s="79" t="s">
        <v>329</v>
      </c>
      <c r="I167" s="72">
        <v>7.92</v>
      </c>
      <c r="K167" t="s">
        <v>848</v>
      </c>
      <c r="L167" t="s">
        <v>41</v>
      </c>
      <c r="M167" t="s">
        <v>12</v>
      </c>
      <c r="N167">
        <v>22115</v>
      </c>
      <c r="P167" s="7">
        <v>42056</v>
      </c>
      <c r="Q167" t="s">
        <v>102</v>
      </c>
      <c r="R167" s="13">
        <v>-342.53000000000003</v>
      </c>
    </row>
    <row r="168" spans="1:18" x14ac:dyDescent="0.35">
      <c r="A168" s="69">
        <v>42710</v>
      </c>
      <c r="B168" s="70" t="s">
        <v>1002</v>
      </c>
      <c r="C168" s="70" t="s">
        <v>345</v>
      </c>
      <c r="D168" s="70" t="s">
        <v>329</v>
      </c>
      <c r="E168" s="70" t="s">
        <v>329</v>
      </c>
      <c r="F168" s="71">
        <v>-9.49</v>
      </c>
      <c r="G168" s="70" t="s">
        <v>329</v>
      </c>
      <c r="H168" s="79" t="s">
        <v>329</v>
      </c>
      <c r="I168" s="72">
        <v>-9.49</v>
      </c>
      <c r="K168" t="s">
        <v>848</v>
      </c>
      <c r="L168" t="s">
        <v>42</v>
      </c>
      <c r="M168" t="s">
        <v>12</v>
      </c>
      <c r="N168">
        <v>22115</v>
      </c>
      <c r="O168">
        <v>22.13</v>
      </c>
      <c r="P168" s="7">
        <v>42056</v>
      </c>
      <c r="Q168" t="s">
        <v>680</v>
      </c>
      <c r="R168" s="13">
        <v>340.14</v>
      </c>
    </row>
    <row r="169" spans="1:18" x14ac:dyDescent="0.35">
      <c r="A169" s="69">
        <v>42717</v>
      </c>
      <c r="B169" s="70" t="s">
        <v>1087</v>
      </c>
      <c r="C169" s="70" t="s">
        <v>328</v>
      </c>
      <c r="D169" s="70" t="s">
        <v>329</v>
      </c>
      <c r="E169" s="70" t="s">
        <v>329</v>
      </c>
      <c r="F169" s="71">
        <v>3.1</v>
      </c>
      <c r="G169" s="70" t="s">
        <v>329</v>
      </c>
      <c r="H169" s="79" t="s">
        <v>329</v>
      </c>
      <c r="I169" s="72">
        <v>3.1</v>
      </c>
      <c r="K169" t="s">
        <v>848</v>
      </c>
      <c r="L169" t="s">
        <v>42</v>
      </c>
      <c r="M169" t="s">
        <v>12</v>
      </c>
      <c r="N169">
        <v>22115</v>
      </c>
      <c r="P169" s="7">
        <v>42056</v>
      </c>
      <c r="Q169" t="s">
        <v>796</v>
      </c>
      <c r="R169" s="13">
        <v>0.36</v>
      </c>
    </row>
    <row r="170" spans="1:18" x14ac:dyDescent="0.35">
      <c r="A170" s="69">
        <v>42719</v>
      </c>
      <c r="B170" s="70" t="s">
        <v>1002</v>
      </c>
      <c r="C170" s="70" t="s">
        <v>345</v>
      </c>
      <c r="D170" s="70" t="s">
        <v>329</v>
      </c>
      <c r="E170" s="70" t="s">
        <v>329</v>
      </c>
      <c r="F170" s="71">
        <v>-11.02</v>
      </c>
      <c r="G170" s="70" t="s">
        <v>329</v>
      </c>
      <c r="H170" s="79" t="s">
        <v>329</v>
      </c>
      <c r="I170" s="72">
        <v>-11.02</v>
      </c>
      <c r="K170" t="s">
        <v>848</v>
      </c>
      <c r="L170" t="s">
        <v>42</v>
      </c>
      <c r="M170" t="s">
        <v>12</v>
      </c>
      <c r="N170">
        <v>22115</v>
      </c>
      <c r="P170" s="7">
        <v>42056</v>
      </c>
      <c r="Q170" t="s">
        <v>102</v>
      </c>
      <c r="R170" s="13">
        <v>-340.5</v>
      </c>
    </row>
    <row r="171" spans="1:18" x14ac:dyDescent="0.35">
      <c r="A171" s="69">
        <v>42723</v>
      </c>
      <c r="B171" s="70" t="s">
        <v>1086</v>
      </c>
      <c r="C171" s="70" t="s">
        <v>328</v>
      </c>
      <c r="D171" s="70" t="s">
        <v>329</v>
      </c>
      <c r="E171" s="70" t="s">
        <v>329</v>
      </c>
      <c r="F171" s="71">
        <v>38.47</v>
      </c>
      <c r="G171" s="70" t="s">
        <v>329</v>
      </c>
      <c r="H171" s="79" t="s">
        <v>329</v>
      </c>
      <c r="I171" s="72">
        <v>38.47</v>
      </c>
      <c r="K171" t="s">
        <v>848</v>
      </c>
      <c r="L171" t="s">
        <v>43</v>
      </c>
      <c r="M171" t="s">
        <v>12</v>
      </c>
      <c r="N171">
        <v>22115</v>
      </c>
      <c r="O171">
        <v>56.14</v>
      </c>
      <c r="P171" s="7">
        <v>42056</v>
      </c>
      <c r="Q171" t="s">
        <v>681</v>
      </c>
      <c r="R171" s="13">
        <v>338.52</v>
      </c>
    </row>
    <row r="172" spans="1:18" x14ac:dyDescent="0.35">
      <c r="A172" s="69">
        <v>42725</v>
      </c>
      <c r="B172" s="70" t="s">
        <v>1085</v>
      </c>
      <c r="C172" s="70" t="s">
        <v>328</v>
      </c>
      <c r="D172" s="70" t="s">
        <v>329</v>
      </c>
      <c r="E172" s="70" t="s">
        <v>329</v>
      </c>
      <c r="F172" s="71">
        <v>2.0099999999999998</v>
      </c>
      <c r="G172" s="70" t="s">
        <v>329</v>
      </c>
      <c r="H172" s="79" t="s">
        <v>329</v>
      </c>
      <c r="I172" s="72">
        <v>2.0099999999999998</v>
      </c>
      <c r="K172" t="s">
        <v>848</v>
      </c>
      <c r="L172" t="s">
        <v>43</v>
      </c>
      <c r="M172" t="s">
        <v>12</v>
      </c>
      <c r="N172">
        <v>22115</v>
      </c>
      <c r="P172" s="7">
        <v>42056</v>
      </c>
      <c r="Q172" t="s">
        <v>797</v>
      </c>
      <c r="R172" s="13">
        <v>0.35</v>
      </c>
    </row>
    <row r="173" spans="1:18" x14ac:dyDescent="0.35">
      <c r="A173" s="69">
        <v>42733</v>
      </c>
      <c r="B173" s="70" t="s">
        <v>1084</v>
      </c>
      <c r="C173" s="70" t="s">
        <v>328</v>
      </c>
      <c r="D173" s="70" t="s">
        <v>329</v>
      </c>
      <c r="E173" s="70" t="s">
        <v>329</v>
      </c>
      <c r="F173" s="71">
        <v>1.41</v>
      </c>
      <c r="G173" s="70" t="s">
        <v>329</v>
      </c>
      <c r="H173" s="79" t="s">
        <v>329</v>
      </c>
      <c r="I173" s="72">
        <v>1.41</v>
      </c>
      <c r="K173" t="s">
        <v>848</v>
      </c>
      <c r="L173" t="s">
        <v>43</v>
      </c>
      <c r="M173" t="s">
        <v>12</v>
      </c>
      <c r="N173">
        <v>22115</v>
      </c>
      <c r="P173" s="7">
        <v>42056</v>
      </c>
      <c r="Q173" t="s">
        <v>102</v>
      </c>
      <c r="R173" s="13">
        <v>-338.87</v>
      </c>
    </row>
    <row r="174" spans="1:18" x14ac:dyDescent="0.35">
      <c r="A174" s="69">
        <v>42738</v>
      </c>
      <c r="B174" s="70" t="s">
        <v>1082</v>
      </c>
      <c r="C174" s="70" t="s">
        <v>328</v>
      </c>
      <c r="D174" s="70" t="s">
        <v>329</v>
      </c>
      <c r="E174" s="70" t="s">
        <v>329</v>
      </c>
      <c r="F174" s="71">
        <v>2.31</v>
      </c>
      <c r="G174" s="70" t="s">
        <v>329</v>
      </c>
      <c r="H174" s="79" t="s">
        <v>329</v>
      </c>
      <c r="I174" s="72">
        <v>2.31</v>
      </c>
      <c r="K174" t="s">
        <v>848</v>
      </c>
      <c r="L174" t="s">
        <v>60</v>
      </c>
      <c r="M174" t="s">
        <v>12</v>
      </c>
      <c r="N174">
        <v>22115</v>
      </c>
      <c r="O174">
        <v>76.27</v>
      </c>
      <c r="P174" s="7">
        <v>42056</v>
      </c>
      <c r="Q174" t="s">
        <v>682</v>
      </c>
      <c r="R174" s="13">
        <v>342.45</v>
      </c>
    </row>
    <row r="175" spans="1:18" x14ac:dyDescent="0.35">
      <c r="A175" s="69">
        <v>42738</v>
      </c>
      <c r="B175" s="70" t="s">
        <v>1083</v>
      </c>
      <c r="C175" s="70" t="s">
        <v>328</v>
      </c>
      <c r="D175" s="70" t="s">
        <v>329</v>
      </c>
      <c r="E175" s="70" t="s">
        <v>329</v>
      </c>
      <c r="F175" s="71">
        <v>1</v>
      </c>
      <c r="G175" s="70" t="s">
        <v>329</v>
      </c>
      <c r="H175" s="79" t="s">
        <v>329</v>
      </c>
      <c r="I175" s="72">
        <v>1</v>
      </c>
      <c r="K175" t="s">
        <v>848</v>
      </c>
      <c r="L175" t="s">
        <v>60</v>
      </c>
      <c r="M175" t="s">
        <v>12</v>
      </c>
      <c r="N175">
        <v>22115</v>
      </c>
      <c r="P175" s="7">
        <v>42056</v>
      </c>
      <c r="Q175" t="s">
        <v>798</v>
      </c>
      <c r="R175" s="13">
        <v>0.36</v>
      </c>
    </row>
    <row r="176" spans="1:18" x14ac:dyDescent="0.35">
      <c r="A176" s="69">
        <v>42748</v>
      </c>
      <c r="B176" s="70" t="s">
        <v>1081</v>
      </c>
      <c r="C176" s="70" t="s">
        <v>328</v>
      </c>
      <c r="D176" s="70" t="s">
        <v>329</v>
      </c>
      <c r="E176" s="70" t="s">
        <v>329</v>
      </c>
      <c r="F176" s="71">
        <v>2.58</v>
      </c>
      <c r="G176" s="70" t="s">
        <v>329</v>
      </c>
      <c r="H176" s="79" t="s">
        <v>329</v>
      </c>
      <c r="I176" s="72">
        <v>2.58</v>
      </c>
      <c r="K176" t="s">
        <v>848</v>
      </c>
      <c r="L176" t="s">
        <v>60</v>
      </c>
      <c r="M176" t="s">
        <v>12</v>
      </c>
      <c r="N176">
        <v>22115</v>
      </c>
      <c r="P176" s="7">
        <v>42056</v>
      </c>
      <c r="Q176" t="s">
        <v>102</v>
      </c>
      <c r="R176" s="13">
        <v>-342.81</v>
      </c>
    </row>
    <row r="177" spans="1:18" x14ac:dyDescent="0.35">
      <c r="A177" s="69">
        <v>42759</v>
      </c>
      <c r="B177" s="70" t="s">
        <v>1002</v>
      </c>
      <c r="C177" s="70" t="s">
        <v>345</v>
      </c>
      <c r="D177" s="70" t="s">
        <v>329</v>
      </c>
      <c r="E177" s="70" t="s">
        <v>329</v>
      </c>
      <c r="F177" s="71">
        <v>-47.78</v>
      </c>
      <c r="G177" s="70" t="s">
        <v>329</v>
      </c>
      <c r="H177" s="79" t="s">
        <v>329</v>
      </c>
      <c r="I177" s="72">
        <v>-47.78</v>
      </c>
      <c r="K177" t="s">
        <v>848</v>
      </c>
      <c r="L177" t="s">
        <v>45</v>
      </c>
      <c r="M177" t="s">
        <v>12</v>
      </c>
      <c r="N177">
        <v>22115</v>
      </c>
      <c r="O177">
        <v>23.89</v>
      </c>
      <c r="P177" s="7">
        <v>42056</v>
      </c>
      <c r="Q177" t="s">
        <v>683</v>
      </c>
      <c r="R177" s="13">
        <v>340.43</v>
      </c>
    </row>
    <row r="178" spans="1:18" x14ac:dyDescent="0.35">
      <c r="A178" s="69">
        <v>42760</v>
      </c>
      <c r="B178" s="70" t="s">
        <v>1079</v>
      </c>
      <c r="C178" s="70" t="s">
        <v>328</v>
      </c>
      <c r="D178" s="70" t="s">
        <v>329</v>
      </c>
      <c r="E178" s="70" t="s">
        <v>329</v>
      </c>
      <c r="F178" s="71">
        <v>1.74</v>
      </c>
      <c r="G178" s="70" t="s">
        <v>329</v>
      </c>
      <c r="H178" s="79" t="s">
        <v>329</v>
      </c>
      <c r="I178" s="72">
        <v>1.74</v>
      </c>
      <c r="K178" t="s">
        <v>848</v>
      </c>
      <c r="L178" t="s">
        <v>45</v>
      </c>
      <c r="M178" t="s">
        <v>12</v>
      </c>
      <c r="N178">
        <v>22115</v>
      </c>
      <c r="P178" s="7">
        <v>42056</v>
      </c>
      <c r="Q178" t="s">
        <v>799</v>
      </c>
      <c r="R178" s="13">
        <v>0.36</v>
      </c>
    </row>
    <row r="179" spans="1:18" x14ac:dyDescent="0.35">
      <c r="A179" s="69">
        <v>42760</v>
      </c>
      <c r="B179" s="70" t="s">
        <v>1080</v>
      </c>
      <c r="C179" s="70" t="s">
        <v>328</v>
      </c>
      <c r="D179" s="70" t="s">
        <v>329</v>
      </c>
      <c r="E179" s="70" t="s">
        <v>329</v>
      </c>
      <c r="F179" s="71">
        <v>2.99</v>
      </c>
      <c r="G179" s="70" t="s">
        <v>329</v>
      </c>
      <c r="H179" s="79" t="s">
        <v>329</v>
      </c>
      <c r="I179" s="72">
        <v>2.99</v>
      </c>
      <c r="K179" t="s">
        <v>848</v>
      </c>
      <c r="L179" t="s">
        <v>45</v>
      </c>
      <c r="M179" t="s">
        <v>12</v>
      </c>
      <c r="N179">
        <v>22115</v>
      </c>
      <c r="P179" s="7">
        <v>42056</v>
      </c>
      <c r="Q179" t="s">
        <v>102</v>
      </c>
      <c r="R179" s="13">
        <v>-340.79</v>
      </c>
    </row>
    <row r="180" spans="1:18" x14ac:dyDescent="0.35">
      <c r="A180" s="69">
        <v>42775</v>
      </c>
      <c r="B180" s="70" t="s">
        <v>1002</v>
      </c>
      <c r="C180" s="70" t="s">
        <v>345</v>
      </c>
      <c r="D180" s="70" t="s">
        <v>329</v>
      </c>
      <c r="E180" s="70" t="s">
        <v>329</v>
      </c>
      <c r="F180" s="71">
        <v>-4.7300000000000004</v>
      </c>
      <c r="G180" s="70" t="s">
        <v>329</v>
      </c>
      <c r="H180" s="79" t="s">
        <v>329</v>
      </c>
      <c r="I180" s="72">
        <v>-4.7300000000000004</v>
      </c>
      <c r="K180" t="s">
        <v>848</v>
      </c>
      <c r="L180" t="s">
        <v>46</v>
      </c>
      <c r="M180" t="s">
        <v>12</v>
      </c>
      <c r="N180">
        <v>22115</v>
      </c>
      <c r="O180">
        <v>18.100000000000001</v>
      </c>
      <c r="P180" s="7">
        <v>42056</v>
      </c>
      <c r="Q180" t="s">
        <v>684</v>
      </c>
      <c r="R180" s="13">
        <v>340.28</v>
      </c>
    </row>
    <row r="181" spans="1:18" x14ac:dyDescent="0.35">
      <c r="A181" s="69">
        <v>42779</v>
      </c>
      <c r="B181" s="70" t="s">
        <v>1078</v>
      </c>
      <c r="C181" s="70" t="s">
        <v>386</v>
      </c>
      <c r="D181" s="73">
        <v>-19.22</v>
      </c>
      <c r="E181" s="72">
        <v>23</v>
      </c>
      <c r="F181" s="71">
        <v>442.06</v>
      </c>
      <c r="G181" s="70" t="s">
        <v>329</v>
      </c>
      <c r="H181" s="79" t="s">
        <v>329</v>
      </c>
      <c r="I181" s="72">
        <v>442.06</v>
      </c>
      <c r="K181" t="s">
        <v>848</v>
      </c>
      <c r="L181" t="s">
        <v>46</v>
      </c>
      <c r="M181" t="s">
        <v>12</v>
      </c>
      <c r="N181">
        <v>22115</v>
      </c>
      <c r="P181" s="7">
        <v>42056</v>
      </c>
      <c r="Q181" t="s">
        <v>800</v>
      </c>
      <c r="R181" s="13">
        <v>0.35</v>
      </c>
    </row>
    <row r="182" spans="1:18" x14ac:dyDescent="0.35">
      <c r="A182" s="69">
        <v>42782</v>
      </c>
      <c r="B182" s="70" t="s">
        <v>1002</v>
      </c>
      <c r="C182" s="70" t="s">
        <v>345</v>
      </c>
      <c r="D182" s="70" t="s">
        <v>329</v>
      </c>
      <c r="E182" s="70" t="s">
        <v>329</v>
      </c>
      <c r="F182" s="71">
        <v>-442.06</v>
      </c>
      <c r="G182" s="70" t="s">
        <v>329</v>
      </c>
      <c r="H182" s="79" t="s">
        <v>329</v>
      </c>
      <c r="I182" s="72">
        <v>-442.06</v>
      </c>
      <c r="K182" t="s">
        <v>848</v>
      </c>
      <c r="L182" t="s">
        <v>46</v>
      </c>
      <c r="M182" t="s">
        <v>12</v>
      </c>
      <c r="N182">
        <v>22115</v>
      </c>
      <c r="P182" s="7">
        <v>42056</v>
      </c>
      <c r="Q182" t="s">
        <v>102</v>
      </c>
      <c r="R182" s="13">
        <v>-340.63</v>
      </c>
    </row>
    <row r="183" spans="1:18" x14ac:dyDescent="0.35">
      <c r="A183" s="69">
        <v>42787</v>
      </c>
      <c r="B183" s="70" t="s">
        <v>1077</v>
      </c>
      <c r="C183" s="70" t="s">
        <v>370</v>
      </c>
      <c r="D183" s="70" t="s">
        <v>329</v>
      </c>
      <c r="E183" s="70" t="s">
        <v>329</v>
      </c>
      <c r="F183" s="71">
        <v>3.34</v>
      </c>
      <c r="G183" s="70" t="s">
        <v>329</v>
      </c>
      <c r="H183" s="79" t="s">
        <v>329</v>
      </c>
      <c r="I183" s="72">
        <v>3.34</v>
      </c>
      <c r="K183" t="s">
        <v>848</v>
      </c>
      <c r="L183" t="s">
        <v>61</v>
      </c>
      <c r="M183" t="s">
        <v>12</v>
      </c>
      <c r="N183">
        <v>22115</v>
      </c>
      <c r="O183">
        <v>8.49</v>
      </c>
      <c r="P183" s="7">
        <v>42056</v>
      </c>
      <c r="Q183" t="s">
        <v>685</v>
      </c>
      <c r="R183" s="13">
        <v>339.6</v>
      </c>
    </row>
    <row r="184" spans="1:18" x14ac:dyDescent="0.35">
      <c r="A184" s="69">
        <v>42790</v>
      </c>
      <c r="B184" s="70" t="s">
        <v>1076</v>
      </c>
      <c r="C184" s="70" t="s">
        <v>328</v>
      </c>
      <c r="D184" s="70" t="s">
        <v>329</v>
      </c>
      <c r="E184" s="70" t="s">
        <v>329</v>
      </c>
      <c r="F184" s="71">
        <v>5.53</v>
      </c>
      <c r="G184" s="70" t="s">
        <v>329</v>
      </c>
      <c r="H184" s="79" t="s">
        <v>329</v>
      </c>
      <c r="I184" s="72">
        <v>5.53</v>
      </c>
      <c r="K184" t="s">
        <v>848</v>
      </c>
      <c r="L184" t="s">
        <v>61</v>
      </c>
      <c r="M184" t="s">
        <v>12</v>
      </c>
      <c r="N184">
        <v>22115</v>
      </c>
      <c r="P184" s="7">
        <v>42056</v>
      </c>
      <c r="Q184" t="s">
        <v>801</v>
      </c>
      <c r="R184" s="13">
        <v>0.36</v>
      </c>
    </row>
    <row r="185" spans="1:18" x14ac:dyDescent="0.35">
      <c r="A185" s="69">
        <v>42800</v>
      </c>
      <c r="B185" s="70" t="s">
        <v>1002</v>
      </c>
      <c r="C185" s="70" t="s">
        <v>345</v>
      </c>
      <c r="D185" s="70" t="s">
        <v>329</v>
      </c>
      <c r="E185" s="70" t="s">
        <v>329</v>
      </c>
      <c r="F185" s="71">
        <v>-8.8699999999999992</v>
      </c>
      <c r="G185" s="70" t="s">
        <v>329</v>
      </c>
      <c r="H185" s="79" t="s">
        <v>329</v>
      </c>
      <c r="I185" s="72">
        <v>-8.8699999999999992</v>
      </c>
      <c r="K185" t="s">
        <v>848</v>
      </c>
      <c r="L185" t="s">
        <v>61</v>
      </c>
      <c r="M185" t="s">
        <v>12</v>
      </c>
      <c r="N185">
        <v>22115</v>
      </c>
      <c r="P185" s="7">
        <v>42056</v>
      </c>
      <c r="Q185" t="s">
        <v>102</v>
      </c>
      <c r="R185" s="13">
        <v>-339.96000000000004</v>
      </c>
    </row>
    <row r="186" spans="1:18" x14ac:dyDescent="0.35">
      <c r="A186" s="69">
        <v>42800</v>
      </c>
      <c r="B186" s="70" t="s">
        <v>1075</v>
      </c>
      <c r="C186" s="70" t="s">
        <v>328</v>
      </c>
      <c r="D186" s="70" t="s">
        <v>329</v>
      </c>
      <c r="E186" s="70" t="s">
        <v>329</v>
      </c>
      <c r="F186" s="71">
        <v>1.57</v>
      </c>
      <c r="G186" s="70" t="s">
        <v>329</v>
      </c>
      <c r="H186" s="79" t="s">
        <v>329</v>
      </c>
      <c r="I186" s="72">
        <v>1.57</v>
      </c>
      <c r="K186" t="s">
        <v>848</v>
      </c>
      <c r="L186" t="s">
        <v>48</v>
      </c>
      <c r="M186" t="s">
        <v>12</v>
      </c>
      <c r="N186">
        <v>22115</v>
      </c>
      <c r="O186">
        <v>34.22</v>
      </c>
      <c r="P186" s="7">
        <v>42056</v>
      </c>
      <c r="Q186" t="s">
        <v>686</v>
      </c>
      <c r="R186" s="13">
        <v>341.86</v>
      </c>
    </row>
    <row r="187" spans="1:18" x14ac:dyDescent="0.35">
      <c r="A187" s="69">
        <v>42802</v>
      </c>
      <c r="B187" s="70" t="s">
        <v>1002</v>
      </c>
      <c r="C187" s="70" t="s">
        <v>345</v>
      </c>
      <c r="D187" s="70" t="s">
        <v>329</v>
      </c>
      <c r="E187" s="70" t="s">
        <v>329</v>
      </c>
      <c r="F187" s="71">
        <v>-1.57</v>
      </c>
      <c r="G187" s="70" t="s">
        <v>329</v>
      </c>
      <c r="H187" s="79" t="s">
        <v>329</v>
      </c>
      <c r="I187" s="72">
        <v>-1.57</v>
      </c>
      <c r="K187" t="s">
        <v>848</v>
      </c>
      <c r="L187" t="s">
        <v>48</v>
      </c>
      <c r="M187" t="s">
        <v>12</v>
      </c>
      <c r="N187">
        <v>22115</v>
      </c>
      <c r="P187" s="7">
        <v>42056</v>
      </c>
      <c r="Q187" t="s">
        <v>802</v>
      </c>
      <c r="R187" s="13">
        <v>0.36</v>
      </c>
    </row>
    <row r="188" spans="1:18" x14ac:dyDescent="0.35">
      <c r="A188" s="69">
        <v>42814</v>
      </c>
      <c r="B188" s="70" t="s">
        <v>1074</v>
      </c>
      <c r="C188" s="70" t="s">
        <v>328</v>
      </c>
      <c r="D188" s="70" t="s">
        <v>329</v>
      </c>
      <c r="E188" s="70" t="s">
        <v>329</v>
      </c>
      <c r="F188" s="71">
        <v>1.84</v>
      </c>
      <c r="G188" s="70" t="s">
        <v>329</v>
      </c>
      <c r="H188" s="79" t="s">
        <v>329</v>
      </c>
      <c r="I188" s="72">
        <v>1.84</v>
      </c>
      <c r="K188" t="s">
        <v>848</v>
      </c>
      <c r="L188" t="s">
        <v>48</v>
      </c>
      <c r="M188" t="s">
        <v>12</v>
      </c>
      <c r="N188">
        <v>22115</v>
      </c>
      <c r="P188" s="7">
        <v>42056</v>
      </c>
      <c r="Q188" t="s">
        <v>102</v>
      </c>
      <c r="R188" s="13">
        <v>-342.22</v>
      </c>
    </row>
    <row r="189" spans="1:18" x14ac:dyDescent="0.35">
      <c r="A189" s="69">
        <v>42822</v>
      </c>
      <c r="B189" s="70" t="s">
        <v>1073</v>
      </c>
      <c r="C189" s="70" t="s">
        <v>328</v>
      </c>
      <c r="D189" s="70" t="s">
        <v>329</v>
      </c>
      <c r="E189" s="70" t="s">
        <v>329</v>
      </c>
      <c r="F189" s="71">
        <v>3.19</v>
      </c>
      <c r="G189" s="70" t="s">
        <v>329</v>
      </c>
      <c r="H189" s="79" t="s">
        <v>329</v>
      </c>
      <c r="I189" s="72">
        <v>3.19</v>
      </c>
      <c r="K189" t="s">
        <v>848</v>
      </c>
      <c r="L189" t="s">
        <v>50</v>
      </c>
      <c r="M189" t="s">
        <v>12</v>
      </c>
      <c r="N189">
        <v>22115</v>
      </c>
      <c r="O189">
        <v>10.65</v>
      </c>
      <c r="P189" s="7">
        <v>42056</v>
      </c>
      <c r="Q189" t="s">
        <v>687</v>
      </c>
      <c r="R189" s="13">
        <v>338.67</v>
      </c>
    </row>
    <row r="190" spans="1:18" x14ac:dyDescent="0.35">
      <c r="A190" s="69">
        <v>42823</v>
      </c>
      <c r="B190" s="70" t="s">
        <v>1072</v>
      </c>
      <c r="C190" s="70" t="s">
        <v>328</v>
      </c>
      <c r="D190" s="70" t="s">
        <v>329</v>
      </c>
      <c r="E190" s="70" t="s">
        <v>329</v>
      </c>
      <c r="F190" s="71">
        <v>2.0099999999999998</v>
      </c>
      <c r="G190" s="70" t="s">
        <v>329</v>
      </c>
      <c r="H190" s="79" t="s">
        <v>329</v>
      </c>
      <c r="I190" s="72">
        <v>2.0099999999999998</v>
      </c>
      <c r="K190" t="s">
        <v>848</v>
      </c>
      <c r="L190" t="s">
        <v>50</v>
      </c>
      <c r="M190" t="s">
        <v>12</v>
      </c>
      <c r="N190">
        <v>22115</v>
      </c>
      <c r="P190" s="7">
        <v>42056</v>
      </c>
      <c r="Q190" t="s">
        <v>803</v>
      </c>
      <c r="R190" s="13">
        <v>0.35</v>
      </c>
    </row>
    <row r="191" spans="1:18" x14ac:dyDescent="0.35">
      <c r="A191" s="69">
        <v>42824</v>
      </c>
      <c r="B191" s="70" t="s">
        <v>1071</v>
      </c>
      <c r="C191" s="70" t="s">
        <v>328</v>
      </c>
      <c r="D191" s="70" t="s">
        <v>329</v>
      </c>
      <c r="E191" s="70" t="s">
        <v>329</v>
      </c>
      <c r="F191" s="71">
        <v>1.56</v>
      </c>
      <c r="G191" s="70" t="s">
        <v>329</v>
      </c>
      <c r="H191" s="79" t="s">
        <v>329</v>
      </c>
      <c r="I191" s="72">
        <v>1.56</v>
      </c>
      <c r="K191" t="s">
        <v>848</v>
      </c>
      <c r="L191" t="s">
        <v>50</v>
      </c>
      <c r="M191" t="s">
        <v>12</v>
      </c>
      <c r="N191">
        <v>22115</v>
      </c>
      <c r="P191" s="7">
        <v>42056</v>
      </c>
      <c r="Q191" t="s">
        <v>102</v>
      </c>
      <c r="R191" s="13">
        <v>-339.02000000000004</v>
      </c>
    </row>
    <row r="192" spans="1:18" x14ac:dyDescent="0.35">
      <c r="A192" s="69">
        <v>42828</v>
      </c>
      <c r="B192" s="70" t="s">
        <v>1069</v>
      </c>
      <c r="C192" s="70" t="s">
        <v>328</v>
      </c>
      <c r="D192" s="70" t="s">
        <v>329</v>
      </c>
      <c r="E192" s="70" t="s">
        <v>329</v>
      </c>
      <c r="F192" s="71">
        <v>2.31</v>
      </c>
      <c r="G192" s="70" t="s">
        <v>329</v>
      </c>
      <c r="H192" s="79" t="s">
        <v>329</v>
      </c>
      <c r="I192" s="72">
        <v>2.31</v>
      </c>
      <c r="K192" t="s">
        <v>848</v>
      </c>
      <c r="L192" t="s">
        <v>52</v>
      </c>
      <c r="M192" t="s">
        <v>12</v>
      </c>
      <c r="N192">
        <v>22115</v>
      </c>
      <c r="O192">
        <v>19.7</v>
      </c>
      <c r="P192" s="7">
        <v>42056</v>
      </c>
      <c r="Q192" t="s">
        <v>688</v>
      </c>
      <c r="R192" s="13">
        <v>338.84</v>
      </c>
    </row>
    <row r="193" spans="1:18" x14ac:dyDescent="0.35">
      <c r="A193" s="69">
        <v>42828</v>
      </c>
      <c r="B193" s="70" t="s">
        <v>1070</v>
      </c>
      <c r="C193" s="70" t="s">
        <v>328</v>
      </c>
      <c r="D193" s="70" t="s">
        <v>329</v>
      </c>
      <c r="E193" s="70" t="s">
        <v>329</v>
      </c>
      <c r="F193" s="71">
        <v>1</v>
      </c>
      <c r="G193" s="70" t="s">
        <v>329</v>
      </c>
      <c r="H193" s="79" t="s">
        <v>329</v>
      </c>
      <c r="I193" s="72">
        <v>1</v>
      </c>
      <c r="K193" t="s">
        <v>848</v>
      </c>
      <c r="L193" t="s">
        <v>52</v>
      </c>
      <c r="M193" t="s">
        <v>12</v>
      </c>
      <c r="N193">
        <v>22115</v>
      </c>
      <c r="P193" s="7">
        <v>42056</v>
      </c>
      <c r="Q193" t="s">
        <v>804</v>
      </c>
      <c r="R193" s="13">
        <v>0.35</v>
      </c>
    </row>
    <row r="194" spans="1:18" x14ac:dyDescent="0.35">
      <c r="A194" s="69">
        <v>42832</v>
      </c>
      <c r="B194" s="70" t="s">
        <v>1002</v>
      </c>
      <c r="C194" s="70" t="s">
        <v>345</v>
      </c>
      <c r="D194" s="70" t="s">
        <v>329</v>
      </c>
      <c r="E194" s="70" t="s">
        <v>329</v>
      </c>
      <c r="F194" s="71">
        <v>-11.91</v>
      </c>
      <c r="G194" s="70" t="s">
        <v>329</v>
      </c>
      <c r="H194" s="79" t="s">
        <v>329</v>
      </c>
      <c r="I194" s="72">
        <v>-11.91</v>
      </c>
      <c r="K194" t="s">
        <v>848</v>
      </c>
      <c r="L194" t="s">
        <v>52</v>
      </c>
      <c r="M194" t="s">
        <v>12</v>
      </c>
      <c r="N194">
        <v>22115</v>
      </c>
      <c r="P194" s="7">
        <v>42056</v>
      </c>
      <c r="Q194" t="s">
        <v>102</v>
      </c>
      <c r="R194" s="13">
        <v>-339.19</v>
      </c>
    </row>
    <row r="195" spans="1:18" x14ac:dyDescent="0.35">
      <c r="A195" s="69">
        <v>42838</v>
      </c>
      <c r="B195" s="70" t="s">
        <v>1068</v>
      </c>
      <c r="C195" s="70" t="s">
        <v>328</v>
      </c>
      <c r="D195" s="70" t="s">
        <v>329</v>
      </c>
      <c r="E195" s="70" t="s">
        <v>329</v>
      </c>
      <c r="F195" s="71">
        <v>2.58</v>
      </c>
      <c r="G195" s="70" t="s">
        <v>329</v>
      </c>
      <c r="H195" s="79" t="s">
        <v>329</v>
      </c>
      <c r="I195" s="72">
        <v>2.58</v>
      </c>
      <c r="K195" t="s">
        <v>848</v>
      </c>
      <c r="L195" t="s">
        <v>62</v>
      </c>
      <c r="M195" t="s">
        <v>12</v>
      </c>
      <c r="N195">
        <v>22115</v>
      </c>
      <c r="O195">
        <v>18.88</v>
      </c>
      <c r="P195" s="7">
        <v>42056</v>
      </c>
      <c r="Q195" t="s">
        <v>689</v>
      </c>
      <c r="R195" s="13">
        <v>342.29</v>
      </c>
    </row>
    <row r="196" spans="1:18" x14ac:dyDescent="0.35">
      <c r="A196" s="69">
        <v>42851</v>
      </c>
      <c r="B196" s="70" t="s">
        <v>1066</v>
      </c>
      <c r="C196" s="70" t="s">
        <v>328</v>
      </c>
      <c r="D196" s="70" t="s">
        <v>329</v>
      </c>
      <c r="E196" s="70" t="s">
        <v>329</v>
      </c>
      <c r="F196" s="71">
        <v>1.74</v>
      </c>
      <c r="G196" s="70" t="s">
        <v>329</v>
      </c>
      <c r="H196" s="79" t="s">
        <v>329</v>
      </c>
      <c r="I196" s="72">
        <v>1.74</v>
      </c>
      <c r="K196" t="s">
        <v>848</v>
      </c>
      <c r="L196" t="s">
        <v>62</v>
      </c>
      <c r="M196" t="s">
        <v>12</v>
      </c>
      <c r="N196">
        <v>22115</v>
      </c>
      <c r="P196" s="7">
        <v>42056</v>
      </c>
      <c r="Q196" t="s">
        <v>805</v>
      </c>
      <c r="R196" s="13">
        <v>0.36</v>
      </c>
    </row>
    <row r="197" spans="1:18" x14ac:dyDescent="0.35">
      <c r="A197" s="69">
        <v>42851</v>
      </c>
      <c r="B197" s="70" t="s">
        <v>1067</v>
      </c>
      <c r="C197" s="70" t="s">
        <v>328</v>
      </c>
      <c r="D197" s="70" t="s">
        <v>329</v>
      </c>
      <c r="E197" s="70" t="s">
        <v>329</v>
      </c>
      <c r="F197" s="71">
        <v>3.34</v>
      </c>
      <c r="G197" s="70" t="s">
        <v>329</v>
      </c>
      <c r="H197" s="79" t="s">
        <v>329</v>
      </c>
      <c r="I197" s="72">
        <v>3.34</v>
      </c>
      <c r="K197" t="s">
        <v>848</v>
      </c>
      <c r="L197" t="s">
        <v>62</v>
      </c>
      <c r="M197" t="s">
        <v>12</v>
      </c>
      <c r="N197">
        <v>22115</v>
      </c>
      <c r="P197" s="7">
        <v>42056</v>
      </c>
      <c r="Q197" t="s">
        <v>102</v>
      </c>
      <c r="R197" s="13">
        <v>-342.65000000000003</v>
      </c>
    </row>
    <row r="198" spans="1:18" x14ac:dyDescent="0.35">
      <c r="A198" s="69">
        <v>42871</v>
      </c>
      <c r="B198" s="70" t="s">
        <v>1015</v>
      </c>
      <c r="C198" s="70" t="s">
        <v>16</v>
      </c>
      <c r="D198" s="70" t="s">
        <v>329</v>
      </c>
      <c r="E198" s="70" t="s">
        <v>329</v>
      </c>
      <c r="F198" s="71">
        <v>-7.66</v>
      </c>
      <c r="G198" s="70" t="s">
        <v>329</v>
      </c>
      <c r="H198" s="79" t="s">
        <v>329</v>
      </c>
      <c r="I198" s="72">
        <v>-7.66</v>
      </c>
      <c r="K198" t="s">
        <v>246</v>
      </c>
      <c r="M198" t="s">
        <v>12</v>
      </c>
      <c r="P198" s="7">
        <v>42061</v>
      </c>
      <c r="Q198" t="s">
        <v>102</v>
      </c>
      <c r="R198" s="13">
        <v>50000</v>
      </c>
    </row>
    <row r="199" spans="1:18" x14ac:dyDescent="0.35">
      <c r="A199" s="69">
        <v>42877</v>
      </c>
      <c r="B199" s="70" t="s">
        <v>1065</v>
      </c>
      <c r="C199" s="70" t="s">
        <v>370</v>
      </c>
      <c r="D199" s="70" t="s">
        <v>329</v>
      </c>
      <c r="E199" s="70" t="s">
        <v>329</v>
      </c>
      <c r="F199" s="71">
        <v>13.14</v>
      </c>
      <c r="G199" s="70" t="s">
        <v>329</v>
      </c>
      <c r="H199" s="79" t="s">
        <v>329</v>
      </c>
      <c r="I199" s="72">
        <v>13.14</v>
      </c>
      <c r="K199" t="s">
        <v>246</v>
      </c>
      <c r="M199" t="s">
        <v>12</v>
      </c>
      <c r="P199" s="7">
        <v>42061</v>
      </c>
      <c r="Q199" t="s">
        <v>101</v>
      </c>
      <c r="R199" s="13">
        <v>-50000</v>
      </c>
    </row>
    <row r="200" spans="1:18" x14ac:dyDescent="0.35">
      <c r="A200" s="69">
        <v>42881</v>
      </c>
      <c r="B200" s="70" t="s">
        <v>1064</v>
      </c>
      <c r="C200" s="70" t="s">
        <v>328</v>
      </c>
      <c r="D200" s="70" t="s">
        <v>329</v>
      </c>
      <c r="E200" s="70" t="s">
        <v>329</v>
      </c>
      <c r="F200" s="71">
        <v>5.53</v>
      </c>
      <c r="G200" s="70" t="s">
        <v>329</v>
      </c>
      <c r="H200" s="79" t="s">
        <v>329</v>
      </c>
      <c r="I200" s="72">
        <v>5.53</v>
      </c>
      <c r="K200" t="s">
        <v>246</v>
      </c>
      <c r="M200" t="s">
        <v>12</v>
      </c>
      <c r="P200" s="7">
        <v>42062</v>
      </c>
      <c r="Q200" t="s">
        <v>102</v>
      </c>
      <c r="R200" s="13">
        <v>22812.71</v>
      </c>
    </row>
    <row r="201" spans="1:18" x14ac:dyDescent="0.35">
      <c r="A201" s="69">
        <v>42891</v>
      </c>
      <c r="B201" s="70" t="s">
        <v>1063</v>
      </c>
      <c r="C201" s="70" t="s">
        <v>328</v>
      </c>
      <c r="D201" s="70" t="s">
        <v>329</v>
      </c>
      <c r="E201" s="70" t="s">
        <v>329</v>
      </c>
      <c r="F201" s="71">
        <v>1.57</v>
      </c>
      <c r="G201" s="70" t="s">
        <v>329</v>
      </c>
      <c r="H201" s="79" t="s">
        <v>329</v>
      </c>
      <c r="I201" s="72">
        <v>1.57</v>
      </c>
      <c r="K201" t="s">
        <v>246</v>
      </c>
      <c r="M201" t="s">
        <v>12</v>
      </c>
      <c r="P201" s="7">
        <v>42062</v>
      </c>
      <c r="Q201" t="s">
        <v>101</v>
      </c>
      <c r="R201" s="13">
        <v>-22812.71</v>
      </c>
    </row>
    <row r="202" spans="1:18" x14ac:dyDescent="0.35">
      <c r="A202" s="69">
        <v>42905</v>
      </c>
      <c r="B202" s="70" t="s">
        <v>1062</v>
      </c>
      <c r="C202" s="70" t="s">
        <v>328</v>
      </c>
      <c r="D202" s="70" t="s">
        <v>329</v>
      </c>
      <c r="E202" s="70" t="s">
        <v>329</v>
      </c>
      <c r="F202" s="71">
        <v>1.84</v>
      </c>
      <c r="G202" s="70" t="s">
        <v>329</v>
      </c>
      <c r="H202" s="79" t="s">
        <v>329</v>
      </c>
      <c r="I202" s="72">
        <v>1.84</v>
      </c>
      <c r="K202" t="s">
        <v>845</v>
      </c>
      <c r="L202" t="s">
        <v>52</v>
      </c>
      <c r="M202" t="s">
        <v>12</v>
      </c>
      <c r="N202">
        <v>112414</v>
      </c>
      <c r="P202" s="7">
        <v>42062</v>
      </c>
      <c r="Q202" t="s">
        <v>102</v>
      </c>
      <c r="R202" s="13">
        <v>3.15</v>
      </c>
    </row>
    <row r="203" spans="1:18" x14ac:dyDescent="0.35">
      <c r="A203" s="69">
        <v>42906</v>
      </c>
      <c r="B203" s="70" t="s">
        <v>1061</v>
      </c>
      <c r="C203" s="70" t="s">
        <v>328</v>
      </c>
      <c r="D203" s="70" t="s">
        <v>329</v>
      </c>
      <c r="E203" s="70" t="s">
        <v>329</v>
      </c>
      <c r="F203" s="71">
        <v>3.19</v>
      </c>
      <c r="G203" s="70" t="s">
        <v>329</v>
      </c>
      <c r="H203" s="79" t="s">
        <v>329</v>
      </c>
      <c r="I203" s="72">
        <v>3.19</v>
      </c>
      <c r="K203" t="s">
        <v>845</v>
      </c>
      <c r="L203" t="s">
        <v>52</v>
      </c>
      <c r="M203" t="s">
        <v>12</v>
      </c>
      <c r="N203">
        <v>112414</v>
      </c>
      <c r="P203" s="7">
        <v>42062</v>
      </c>
      <c r="Q203" t="s">
        <v>587</v>
      </c>
      <c r="R203" s="13">
        <v>-3.15</v>
      </c>
    </row>
    <row r="204" spans="1:18" x14ac:dyDescent="0.35">
      <c r="A204" s="69">
        <v>42912</v>
      </c>
      <c r="B204" s="70" t="s">
        <v>1002</v>
      </c>
      <c r="C204" s="70" t="s">
        <v>345</v>
      </c>
      <c r="D204" s="70" t="s">
        <v>329</v>
      </c>
      <c r="E204" s="70" t="s">
        <v>329</v>
      </c>
      <c r="F204" s="71">
        <v>-25.27</v>
      </c>
      <c r="G204" s="70" t="s">
        <v>329</v>
      </c>
      <c r="H204" s="79" t="s">
        <v>329</v>
      </c>
      <c r="I204" s="72">
        <v>-25.27</v>
      </c>
      <c r="K204" t="s">
        <v>845</v>
      </c>
      <c r="L204" t="s">
        <v>32</v>
      </c>
      <c r="M204" t="s">
        <v>12</v>
      </c>
      <c r="N204">
        <v>112414</v>
      </c>
      <c r="P204" s="7">
        <v>42065</v>
      </c>
      <c r="Q204" t="s">
        <v>102</v>
      </c>
      <c r="R204" s="13">
        <v>1.66</v>
      </c>
    </row>
    <row r="205" spans="1:18" x14ac:dyDescent="0.35">
      <c r="A205" s="69">
        <v>42914</v>
      </c>
      <c r="B205" s="70" t="s">
        <v>1060</v>
      </c>
      <c r="C205" s="70" t="s">
        <v>328</v>
      </c>
      <c r="D205" s="70" t="s">
        <v>329</v>
      </c>
      <c r="E205" s="70" t="s">
        <v>329</v>
      </c>
      <c r="F205" s="71">
        <v>2.0099999999999998</v>
      </c>
      <c r="G205" s="70" t="s">
        <v>329</v>
      </c>
      <c r="H205" s="79" t="s">
        <v>329</v>
      </c>
      <c r="I205" s="72">
        <v>2.0099999999999998</v>
      </c>
      <c r="K205" t="s">
        <v>845</v>
      </c>
      <c r="L205" t="s">
        <v>32</v>
      </c>
      <c r="M205" t="s">
        <v>12</v>
      </c>
      <c r="N205">
        <v>112414</v>
      </c>
      <c r="P205" s="7">
        <v>42065</v>
      </c>
      <c r="Q205" t="s">
        <v>587</v>
      </c>
      <c r="R205" s="13">
        <v>-1.66</v>
      </c>
    </row>
    <row r="206" spans="1:18" x14ac:dyDescent="0.35">
      <c r="A206" s="69">
        <v>42915</v>
      </c>
      <c r="B206" s="70" t="s">
        <v>1059</v>
      </c>
      <c r="C206" s="70" t="s">
        <v>328</v>
      </c>
      <c r="D206" s="70" t="s">
        <v>329</v>
      </c>
      <c r="E206" s="70" t="s">
        <v>329</v>
      </c>
      <c r="F206" s="71">
        <v>1.56</v>
      </c>
      <c r="G206" s="70" t="s">
        <v>329</v>
      </c>
      <c r="H206" s="79" t="s">
        <v>329</v>
      </c>
      <c r="I206" s="72">
        <v>1.56</v>
      </c>
      <c r="K206" t="s">
        <v>845</v>
      </c>
      <c r="L206" t="s">
        <v>41</v>
      </c>
      <c r="M206" t="s">
        <v>12</v>
      </c>
      <c r="N206">
        <v>22115</v>
      </c>
      <c r="P206" s="7">
        <v>42075</v>
      </c>
      <c r="Q206" t="s">
        <v>102</v>
      </c>
      <c r="R206" s="13">
        <v>7.44</v>
      </c>
    </row>
    <row r="207" spans="1:18" x14ac:dyDescent="0.35">
      <c r="A207" s="69">
        <v>42919</v>
      </c>
      <c r="B207" s="70" t="s">
        <v>1057</v>
      </c>
      <c r="C207" s="70" t="s">
        <v>328</v>
      </c>
      <c r="D207" s="70" t="s">
        <v>329</v>
      </c>
      <c r="E207" s="70" t="s">
        <v>329</v>
      </c>
      <c r="F207" s="71">
        <v>1</v>
      </c>
      <c r="G207" s="70" t="s">
        <v>329</v>
      </c>
      <c r="H207" s="79" t="s">
        <v>329</v>
      </c>
      <c r="I207" s="72">
        <v>1</v>
      </c>
      <c r="K207" t="s">
        <v>845</v>
      </c>
      <c r="L207" t="s">
        <v>41</v>
      </c>
      <c r="M207" t="s">
        <v>12</v>
      </c>
      <c r="N207">
        <v>22115</v>
      </c>
      <c r="P207" s="7">
        <v>42075</v>
      </c>
      <c r="Q207" t="s">
        <v>587</v>
      </c>
      <c r="R207" s="13">
        <v>-7.44</v>
      </c>
    </row>
    <row r="208" spans="1:18" x14ac:dyDescent="0.35">
      <c r="A208" s="69">
        <v>42919</v>
      </c>
      <c r="B208" s="70" t="s">
        <v>1058</v>
      </c>
      <c r="C208" s="70" t="s">
        <v>328</v>
      </c>
      <c r="D208" s="70" t="s">
        <v>329</v>
      </c>
      <c r="E208" s="70" t="s">
        <v>329</v>
      </c>
      <c r="F208" s="71">
        <v>2.52</v>
      </c>
      <c r="G208" s="70" t="s">
        <v>329</v>
      </c>
      <c r="H208" s="79" t="s">
        <v>329</v>
      </c>
      <c r="I208" s="72">
        <v>2.52</v>
      </c>
      <c r="K208" t="s">
        <v>845</v>
      </c>
      <c r="L208" t="s">
        <v>36</v>
      </c>
      <c r="M208" t="s">
        <v>12</v>
      </c>
      <c r="N208">
        <v>112414</v>
      </c>
      <c r="P208" s="7">
        <v>42075</v>
      </c>
      <c r="Q208" t="s">
        <v>102</v>
      </c>
      <c r="R208" s="13">
        <v>2.75</v>
      </c>
    </row>
    <row r="209" spans="1:18" x14ac:dyDescent="0.35">
      <c r="A209" s="69">
        <v>42930</v>
      </c>
      <c r="B209" s="70" t="s">
        <v>1056</v>
      </c>
      <c r="C209" s="70" t="s">
        <v>328</v>
      </c>
      <c r="D209" s="70" t="s">
        <v>329</v>
      </c>
      <c r="E209" s="70" t="s">
        <v>329</v>
      </c>
      <c r="F209" s="71">
        <v>2.58</v>
      </c>
      <c r="G209" s="70" t="s">
        <v>329</v>
      </c>
      <c r="H209" s="79" t="s">
        <v>329</v>
      </c>
      <c r="I209" s="72">
        <v>2.58</v>
      </c>
      <c r="K209" t="s">
        <v>845</v>
      </c>
      <c r="L209" t="s">
        <v>36</v>
      </c>
      <c r="M209" t="s">
        <v>12</v>
      </c>
      <c r="N209">
        <v>112414</v>
      </c>
      <c r="P209" s="7">
        <v>42075</v>
      </c>
      <c r="Q209" t="s">
        <v>587</v>
      </c>
      <c r="R209" s="13">
        <v>-2.75</v>
      </c>
    </row>
    <row r="210" spans="1:18" x14ac:dyDescent="0.35">
      <c r="A210" s="69">
        <v>42942</v>
      </c>
      <c r="B210" s="70" t="s">
        <v>1054</v>
      </c>
      <c r="C210" s="70" t="s">
        <v>328</v>
      </c>
      <c r="D210" s="70" t="s">
        <v>329</v>
      </c>
      <c r="E210" s="70" t="s">
        <v>329</v>
      </c>
      <c r="F210" s="71">
        <v>3.34</v>
      </c>
      <c r="G210" s="70" t="s">
        <v>329</v>
      </c>
      <c r="H210" s="79" t="s">
        <v>329</v>
      </c>
      <c r="I210" s="72">
        <v>3.34</v>
      </c>
      <c r="K210" t="s">
        <v>845</v>
      </c>
      <c r="L210" t="s">
        <v>41</v>
      </c>
      <c r="M210" t="s">
        <v>12</v>
      </c>
      <c r="N210">
        <v>112414</v>
      </c>
      <c r="P210" s="7">
        <v>42075</v>
      </c>
      <c r="Q210" t="s">
        <v>102</v>
      </c>
      <c r="R210" s="13">
        <v>6.22</v>
      </c>
    </row>
    <row r="211" spans="1:18" x14ac:dyDescent="0.35">
      <c r="A211" s="69">
        <v>42942</v>
      </c>
      <c r="B211" s="70" t="s">
        <v>1055</v>
      </c>
      <c r="C211" s="70" t="s">
        <v>328</v>
      </c>
      <c r="D211" s="70" t="s">
        <v>329</v>
      </c>
      <c r="E211" s="70" t="s">
        <v>329</v>
      </c>
      <c r="F211" s="71">
        <v>1.74</v>
      </c>
      <c r="G211" s="70" t="s">
        <v>329</v>
      </c>
      <c r="H211" s="79" t="s">
        <v>329</v>
      </c>
      <c r="I211" s="72">
        <v>1.74</v>
      </c>
      <c r="K211" t="s">
        <v>845</v>
      </c>
      <c r="L211" t="s">
        <v>41</v>
      </c>
      <c r="M211" t="s">
        <v>12</v>
      </c>
      <c r="N211">
        <v>112414</v>
      </c>
      <c r="P211" s="7">
        <v>42075</v>
      </c>
      <c r="Q211" t="s">
        <v>587</v>
      </c>
      <c r="R211" s="13">
        <v>-6.22</v>
      </c>
    </row>
    <row r="212" spans="1:18" x14ac:dyDescent="0.35">
      <c r="A212" s="69">
        <v>42955</v>
      </c>
      <c r="B212" s="70" t="s">
        <v>1053</v>
      </c>
      <c r="C212" s="70" t="s">
        <v>386</v>
      </c>
      <c r="D212" s="73">
        <v>-12.53</v>
      </c>
      <c r="E212" s="72">
        <v>33.5</v>
      </c>
      <c r="F212" s="71">
        <v>419.76</v>
      </c>
      <c r="G212" s="70" t="s">
        <v>329</v>
      </c>
      <c r="H212" s="79" t="s">
        <v>329</v>
      </c>
      <c r="I212" s="72">
        <v>419.76</v>
      </c>
      <c r="K212" t="s">
        <v>845</v>
      </c>
      <c r="L212" t="s">
        <v>33</v>
      </c>
      <c r="M212" t="s">
        <v>12</v>
      </c>
      <c r="N212">
        <v>22115</v>
      </c>
      <c r="P212" s="7">
        <v>42079</v>
      </c>
      <c r="Q212" t="s">
        <v>587</v>
      </c>
      <c r="R212" s="13">
        <v>0</v>
      </c>
    </row>
    <row r="213" spans="1:18" x14ac:dyDescent="0.35">
      <c r="A213" s="69">
        <v>42968</v>
      </c>
      <c r="B213" s="70" t="s">
        <v>1052</v>
      </c>
      <c r="C213" s="70" t="s">
        <v>370</v>
      </c>
      <c r="D213" s="70" t="s">
        <v>329</v>
      </c>
      <c r="E213" s="70" t="s">
        <v>329</v>
      </c>
      <c r="F213" s="71">
        <v>3.82</v>
      </c>
      <c r="G213" s="70" t="s">
        <v>329</v>
      </c>
      <c r="H213" s="79" t="s">
        <v>329</v>
      </c>
      <c r="I213" s="72">
        <v>3.82</v>
      </c>
      <c r="K213" t="s">
        <v>845</v>
      </c>
      <c r="L213" t="s">
        <v>33</v>
      </c>
      <c r="M213" t="s">
        <v>12</v>
      </c>
      <c r="N213">
        <v>22115</v>
      </c>
      <c r="P213" s="7">
        <v>42079</v>
      </c>
      <c r="Q213" t="s">
        <v>102</v>
      </c>
      <c r="R213" s="13">
        <v>0</v>
      </c>
    </row>
    <row r="214" spans="1:18" x14ac:dyDescent="0.35">
      <c r="A214" s="69">
        <v>42972</v>
      </c>
      <c r="B214" s="70" t="s">
        <v>1051</v>
      </c>
      <c r="C214" s="70" t="s">
        <v>328</v>
      </c>
      <c r="D214" s="70" t="s">
        <v>329</v>
      </c>
      <c r="E214" s="70" t="s">
        <v>329</v>
      </c>
      <c r="F214" s="71">
        <v>5.53</v>
      </c>
      <c r="G214" s="70" t="s">
        <v>329</v>
      </c>
      <c r="H214" s="79" t="s">
        <v>329</v>
      </c>
      <c r="I214" s="72">
        <v>5.53</v>
      </c>
      <c r="K214" t="s">
        <v>845</v>
      </c>
      <c r="L214" t="s">
        <v>33</v>
      </c>
      <c r="M214" t="s">
        <v>12</v>
      </c>
      <c r="N214">
        <v>112414</v>
      </c>
      <c r="P214" s="7">
        <v>42079</v>
      </c>
      <c r="Q214" t="s">
        <v>102</v>
      </c>
      <c r="R214" s="13">
        <v>1.48</v>
      </c>
    </row>
    <row r="215" spans="1:18" x14ac:dyDescent="0.35">
      <c r="A215" s="69">
        <v>42983</v>
      </c>
      <c r="B215" s="70" t="s">
        <v>1050</v>
      </c>
      <c r="C215" s="70" t="s">
        <v>328</v>
      </c>
      <c r="D215" s="70" t="s">
        <v>329</v>
      </c>
      <c r="E215" s="70" t="s">
        <v>329</v>
      </c>
      <c r="F215" s="71">
        <v>1.57</v>
      </c>
      <c r="G215" s="70" t="s">
        <v>329</v>
      </c>
      <c r="H215" s="79" t="s">
        <v>329</v>
      </c>
      <c r="I215" s="72">
        <v>1.57</v>
      </c>
      <c r="K215" t="s">
        <v>845</v>
      </c>
      <c r="L215" t="s">
        <v>33</v>
      </c>
      <c r="M215" t="s">
        <v>12</v>
      </c>
      <c r="N215">
        <v>112414</v>
      </c>
      <c r="P215" s="7">
        <v>42079</v>
      </c>
      <c r="Q215" t="s">
        <v>587</v>
      </c>
      <c r="R215" s="13">
        <v>-1.48</v>
      </c>
    </row>
    <row r="216" spans="1:18" x14ac:dyDescent="0.35">
      <c r="A216" s="69">
        <v>42996</v>
      </c>
      <c r="B216" s="70" t="s">
        <v>1049</v>
      </c>
      <c r="C216" s="70" t="s">
        <v>328</v>
      </c>
      <c r="D216" s="70" t="s">
        <v>329</v>
      </c>
      <c r="E216" s="70" t="s">
        <v>329</v>
      </c>
      <c r="F216" s="71">
        <v>1.84</v>
      </c>
      <c r="G216" s="70" t="s">
        <v>329</v>
      </c>
      <c r="H216" s="79" t="s">
        <v>329</v>
      </c>
      <c r="I216" s="72">
        <v>1.84</v>
      </c>
      <c r="K216" t="s">
        <v>837</v>
      </c>
      <c r="L216" t="s">
        <v>37</v>
      </c>
      <c r="M216" t="s">
        <v>12</v>
      </c>
      <c r="N216">
        <v>22115</v>
      </c>
      <c r="P216" s="7">
        <v>42087</v>
      </c>
      <c r="Q216" t="s">
        <v>836</v>
      </c>
      <c r="R216" s="13">
        <v>0.02</v>
      </c>
    </row>
    <row r="217" spans="1:18" x14ac:dyDescent="0.35">
      <c r="A217" s="69">
        <v>42998</v>
      </c>
      <c r="B217" s="70" t="s">
        <v>1048</v>
      </c>
      <c r="C217" s="70" t="s">
        <v>328</v>
      </c>
      <c r="D217" s="70" t="s">
        <v>329</v>
      </c>
      <c r="E217" s="70" t="s">
        <v>329</v>
      </c>
      <c r="F217" s="71">
        <v>2.0099999999999998</v>
      </c>
      <c r="G217" s="70" t="s">
        <v>329</v>
      </c>
      <c r="H217" s="79" t="s">
        <v>329</v>
      </c>
      <c r="I217" s="72">
        <v>2.0099999999999998</v>
      </c>
      <c r="K217" t="s">
        <v>837</v>
      </c>
      <c r="L217" t="s">
        <v>37</v>
      </c>
      <c r="M217" t="s">
        <v>12</v>
      </c>
      <c r="N217">
        <v>22115</v>
      </c>
      <c r="P217" s="7">
        <v>42087</v>
      </c>
      <c r="Q217" t="s">
        <v>102</v>
      </c>
      <c r="R217" s="13">
        <v>-0.02</v>
      </c>
    </row>
    <row r="218" spans="1:18" x14ac:dyDescent="0.35">
      <c r="A218" s="69">
        <v>42999</v>
      </c>
      <c r="B218" s="70" t="s">
        <v>1047</v>
      </c>
      <c r="C218" s="70" t="s">
        <v>328</v>
      </c>
      <c r="D218" s="70" t="s">
        <v>329</v>
      </c>
      <c r="E218" s="70" t="s">
        <v>329</v>
      </c>
      <c r="F218" s="71">
        <v>3.19</v>
      </c>
      <c r="G218" s="70" t="s">
        <v>329</v>
      </c>
      <c r="H218" s="79" t="s">
        <v>329</v>
      </c>
      <c r="I218" s="72">
        <v>3.19</v>
      </c>
      <c r="K218" t="s">
        <v>837</v>
      </c>
      <c r="L218" t="s">
        <v>37</v>
      </c>
      <c r="M218" t="s">
        <v>12</v>
      </c>
      <c r="N218">
        <v>112414</v>
      </c>
      <c r="P218" s="7">
        <v>42087</v>
      </c>
      <c r="Q218" t="s">
        <v>836</v>
      </c>
      <c r="R218" s="13">
        <v>0.02</v>
      </c>
    </row>
    <row r="219" spans="1:18" x14ac:dyDescent="0.35">
      <c r="A219" s="69">
        <v>43006</v>
      </c>
      <c r="B219" s="70" t="s">
        <v>1046</v>
      </c>
      <c r="C219" s="70" t="s">
        <v>328</v>
      </c>
      <c r="D219" s="70" t="s">
        <v>329</v>
      </c>
      <c r="E219" s="70" t="s">
        <v>329</v>
      </c>
      <c r="F219" s="71">
        <v>1.56</v>
      </c>
      <c r="G219" s="70" t="s">
        <v>329</v>
      </c>
      <c r="H219" s="79" t="s">
        <v>329</v>
      </c>
      <c r="I219" s="72">
        <v>1.56</v>
      </c>
      <c r="K219" t="s">
        <v>837</v>
      </c>
      <c r="L219" t="s">
        <v>37</v>
      </c>
      <c r="M219" t="s">
        <v>12</v>
      </c>
      <c r="N219">
        <v>112414</v>
      </c>
      <c r="P219" s="7">
        <v>42087</v>
      </c>
      <c r="Q219" t="s">
        <v>102</v>
      </c>
      <c r="R219" s="13">
        <v>-0.02</v>
      </c>
    </row>
    <row r="220" spans="1:18" x14ac:dyDescent="0.35">
      <c r="A220" s="69">
        <v>43007</v>
      </c>
      <c r="B220" s="70" t="s">
        <v>1045</v>
      </c>
      <c r="C220" s="70" t="s">
        <v>386</v>
      </c>
      <c r="D220" s="73">
        <v>0</v>
      </c>
      <c r="E220" s="70" t="s">
        <v>329</v>
      </c>
      <c r="F220" s="71">
        <v>38.47</v>
      </c>
      <c r="G220" s="70" t="s">
        <v>329</v>
      </c>
      <c r="H220" s="79" t="s">
        <v>329</v>
      </c>
      <c r="I220" s="72">
        <v>38.47</v>
      </c>
      <c r="K220" t="s">
        <v>838</v>
      </c>
      <c r="L220" t="s">
        <v>40</v>
      </c>
      <c r="M220" t="s">
        <v>12</v>
      </c>
      <c r="N220">
        <v>22115</v>
      </c>
      <c r="P220" s="7">
        <v>42087</v>
      </c>
      <c r="Q220" t="s">
        <v>852</v>
      </c>
      <c r="R220" s="13">
        <v>7.05</v>
      </c>
    </row>
    <row r="221" spans="1:18" x14ac:dyDescent="0.35">
      <c r="A221" s="69">
        <v>43010</v>
      </c>
      <c r="B221" s="70" t="s">
        <v>1043</v>
      </c>
      <c r="C221" s="70" t="s">
        <v>328</v>
      </c>
      <c r="D221" s="70" t="s">
        <v>329</v>
      </c>
      <c r="E221" s="70" t="s">
        <v>329</v>
      </c>
      <c r="F221" s="71">
        <v>1</v>
      </c>
      <c r="G221" s="70" t="s">
        <v>329</v>
      </c>
      <c r="H221" s="79" t="s">
        <v>329</v>
      </c>
      <c r="I221" s="72">
        <v>1</v>
      </c>
      <c r="K221" t="s">
        <v>838</v>
      </c>
      <c r="L221" t="s">
        <v>40</v>
      </c>
      <c r="M221" t="s">
        <v>12</v>
      </c>
      <c r="N221">
        <v>22115</v>
      </c>
      <c r="P221" s="7">
        <v>42087</v>
      </c>
      <c r="Q221" t="s">
        <v>102</v>
      </c>
      <c r="R221" s="13">
        <v>-7.05</v>
      </c>
    </row>
    <row r="222" spans="1:18" x14ac:dyDescent="0.35">
      <c r="A222" s="69">
        <v>43010</v>
      </c>
      <c r="B222" s="70" t="s">
        <v>1044</v>
      </c>
      <c r="C222" s="70" t="s">
        <v>328</v>
      </c>
      <c r="D222" s="70" t="s">
        <v>329</v>
      </c>
      <c r="E222" s="70" t="s">
        <v>329</v>
      </c>
      <c r="F222" s="71">
        <v>2.52</v>
      </c>
      <c r="G222" s="70" t="s">
        <v>329</v>
      </c>
      <c r="H222" s="79" t="s">
        <v>329</v>
      </c>
      <c r="I222" s="72">
        <v>2.52</v>
      </c>
      <c r="K222" t="s">
        <v>838</v>
      </c>
      <c r="L222" t="s">
        <v>40</v>
      </c>
      <c r="M222" t="s">
        <v>12</v>
      </c>
      <c r="N222">
        <v>112414</v>
      </c>
      <c r="P222" s="7">
        <v>42087</v>
      </c>
      <c r="Q222" t="s">
        <v>853</v>
      </c>
      <c r="R222" s="13">
        <v>6.39</v>
      </c>
    </row>
    <row r="223" spans="1:18" x14ac:dyDescent="0.35">
      <c r="A223" s="69">
        <v>43021</v>
      </c>
      <c r="B223" s="70" t="s">
        <v>1002</v>
      </c>
      <c r="C223" s="70" t="s">
        <v>345</v>
      </c>
      <c r="D223" s="70" t="s">
        <v>329</v>
      </c>
      <c r="E223" s="70" t="s">
        <v>329</v>
      </c>
      <c r="F223" s="71">
        <v>-496.02</v>
      </c>
      <c r="G223" s="70" t="s">
        <v>329</v>
      </c>
      <c r="H223" s="79" t="s">
        <v>329</v>
      </c>
      <c r="I223" s="72">
        <v>-496.02</v>
      </c>
      <c r="K223" t="s">
        <v>838</v>
      </c>
      <c r="L223" t="s">
        <v>40</v>
      </c>
      <c r="M223" t="s">
        <v>12</v>
      </c>
      <c r="N223">
        <v>112414</v>
      </c>
      <c r="P223" s="7">
        <v>42087</v>
      </c>
      <c r="Q223" t="s">
        <v>102</v>
      </c>
      <c r="R223" s="13">
        <v>-6.39</v>
      </c>
    </row>
    <row r="224" spans="1:18" x14ac:dyDescent="0.35">
      <c r="A224" s="69">
        <v>43021</v>
      </c>
      <c r="B224" s="70" t="s">
        <v>1042</v>
      </c>
      <c r="C224" s="70" t="s">
        <v>328</v>
      </c>
      <c r="D224" s="70" t="s">
        <v>329</v>
      </c>
      <c r="E224" s="70" t="s">
        <v>329</v>
      </c>
      <c r="F224" s="71">
        <v>2.58</v>
      </c>
      <c r="G224" s="70" t="s">
        <v>329</v>
      </c>
      <c r="H224" s="79" t="s">
        <v>329</v>
      </c>
      <c r="I224" s="72">
        <v>2.58</v>
      </c>
      <c r="K224" t="s">
        <v>845</v>
      </c>
      <c r="L224" t="s">
        <v>34</v>
      </c>
      <c r="M224" t="s">
        <v>12</v>
      </c>
      <c r="N224">
        <v>22115</v>
      </c>
      <c r="P224" s="7">
        <v>42087</v>
      </c>
      <c r="Q224" t="s">
        <v>102</v>
      </c>
      <c r="R224" s="13">
        <v>3.3000000000000003</v>
      </c>
    </row>
    <row r="225" spans="1:18" x14ac:dyDescent="0.35">
      <c r="A225" s="69">
        <v>43024</v>
      </c>
      <c r="B225" s="70" t="s">
        <v>1011</v>
      </c>
      <c r="C225" s="70" t="s">
        <v>345</v>
      </c>
      <c r="D225" s="70" t="s">
        <v>329</v>
      </c>
      <c r="E225" s="70" t="s">
        <v>329</v>
      </c>
      <c r="F225" s="71">
        <v>2.58</v>
      </c>
      <c r="G225" s="70" t="s">
        <v>329</v>
      </c>
      <c r="H225" s="79" t="s">
        <v>329</v>
      </c>
      <c r="I225" s="72">
        <v>2.58</v>
      </c>
      <c r="K225" t="s">
        <v>845</v>
      </c>
      <c r="L225" t="s">
        <v>34</v>
      </c>
      <c r="M225" t="s">
        <v>12</v>
      </c>
      <c r="N225">
        <v>22115</v>
      </c>
      <c r="P225" s="7">
        <v>42087</v>
      </c>
      <c r="Q225" t="s">
        <v>587</v>
      </c>
      <c r="R225" s="13">
        <v>-3.3000000000000003</v>
      </c>
    </row>
    <row r="226" spans="1:18" x14ac:dyDescent="0.35">
      <c r="A226" s="69">
        <v>43033</v>
      </c>
      <c r="B226" s="70" t="s">
        <v>1040</v>
      </c>
      <c r="C226" s="70" t="s">
        <v>328</v>
      </c>
      <c r="D226" s="70" t="s">
        <v>329</v>
      </c>
      <c r="E226" s="70" t="s">
        <v>329</v>
      </c>
      <c r="F226" s="71">
        <v>3.34</v>
      </c>
      <c r="G226" s="70" t="s">
        <v>329</v>
      </c>
      <c r="H226" s="79" t="s">
        <v>329</v>
      </c>
      <c r="I226" s="72">
        <v>3.34</v>
      </c>
      <c r="K226" t="s">
        <v>845</v>
      </c>
      <c r="L226" t="s">
        <v>37</v>
      </c>
      <c r="M226" t="s">
        <v>12</v>
      </c>
      <c r="N226">
        <v>22115</v>
      </c>
      <c r="P226" s="7">
        <v>42087</v>
      </c>
      <c r="Q226" t="s">
        <v>102</v>
      </c>
      <c r="R226" s="13">
        <v>19.779999999999998</v>
      </c>
    </row>
    <row r="227" spans="1:18" x14ac:dyDescent="0.35">
      <c r="A227" s="69">
        <v>43033</v>
      </c>
      <c r="B227" s="70" t="s">
        <v>1041</v>
      </c>
      <c r="C227" s="70" t="s">
        <v>328</v>
      </c>
      <c r="D227" s="70" t="s">
        <v>329</v>
      </c>
      <c r="E227" s="70" t="s">
        <v>329</v>
      </c>
      <c r="F227" s="71">
        <v>2.0299999999999998</v>
      </c>
      <c r="G227" s="70" t="s">
        <v>329</v>
      </c>
      <c r="H227" s="79" t="s">
        <v>329</v>
      </c>
      <c r="I227" s="72">
        <v>2.0299999999999998</v>
      </c>
      <c r="K227" t="s">
        <v>845</v>
      </c>
      <c r="L227" t="s">
        <v>37</v>
      </c>
      <c r="M227" t="s">
        <v>12</v>
      </c>
      <c r="N227">
        <v>22115</v>
      </c>
      <c r="P227" s="7">
        <v>42087</v>
      </c>
      <c r="Q227" t="s">
        <v>587</v>
      </c>
      <c r="R227" s="13">
        <v>-19.779999999999998</v>
      </c>
    </row>
    <row r="228" spans="1:18" x14ac:dyDescent="0.35">
      <c r="A228" s="69">
        <v>43034</v>
      </c>
      <c r="B228" s="70" t="s">
        <v>1002</v>
      </c>
      <c r="C228" s="70" t="s">
        <v>345</v>
      </c>
      <c r="D228" s="70" t="s">
        <v>329</v>
      </c>
      <c r="E228" s="70" t="s">
        <v>329</v>
      </c>
      <c r="F228" s="71">
        <v>-5.16</v>
      </c>
      <c r="G228" s="70" t="s">
        <v>329</v>
      </c>
      <c r="H228" s="79" t="s">
        <v>329</v>
      </c>
      <c r="I228" s="72">
        <v>-5.16</v>
      </c>
      <c r="K228" t="s">
        <v>845</v>
      </c>
      <c r="L228" t="s">
        <v>61</v>
      </c>
      <c r="M228" t="s">
        <v>12</v>
      </c>
      <c r="N228">
        <v>22115</v>
      </c>
      <c r="P228" s="7">
        <v>42087</v>
      </c>
      <c r="Q228" t="s">
        <v>102</v>
      </c>
      <c r="R228" s="13">
        <v>1.7</v>
      </c>
    </row>
    <row r="229" spans="1:18" x14ac:dyDescent="0.35">
      <c r="A229" s="69">
        <v>43039</v>
      </c>
      <c r="B229" s="70" t="s">
        <v>1039</v>
      </c>
      <c r="C229" s="70" t="s">
        <v>328</v>
      </c>
      <c r="D229" s="70" t="s">
        <v>329</v>
      </c>
      <c r="E229" s="70" t="s">
        <v>329</v>
      </c>
      <c r="F229" s="71">
        <v>9.48</v>
      </c>
      <c r="G229" s="70" t="s">
        <v>329</v>
      </c>
      <c r="H229" s="79" t="s">
        <v>329</v>
      </c>
      <c r="I229" s="72">
        <v>9.48</v>
      </c>
      <c r="K229" t="s">
        <v>845</v>
      </c>
      <c r="L229" t="s">
        <v>61</v>
      </c>
      <c r="M229" t="s">
        <v>12</v>
      </c>
      <c r="N229">
        <v>22115</v>
      </c>
      <c r="P229" s="7">
        <v>42087</v>
      </c>
      <c r="Q229" t="s">
        <v>587</v>
      </c>
      <c r="R229" s="13">
        <v>-1.7</v>
      </c>
    </row>
    <row r="230" spans="1:18" x14ac:dyDescent="0.35">
      <c r="A230" s="69">
        <v>43046</v>
      </c>
      <c r="B230" s="70" t="s">
        <v>1011</v>
      </c>
      <c r="C230" s="70" t="s">
        <v>345</v>
      </c>
      <c r="D230" s="70" t="s">
        <v>329</v>
      </c>
      <c r="E230" s="70" t="s">
        <v>329</v>
      </c>
      <c r="F230" s="71">
        <v>2000</v>
      </c>
      <c r="G230" s="70" t="s">
        <v>329</v>
      </c>
      <c r="H230" s="79" t="s">
        <v>329</v>
      </c>
      <c r="I230" s="72">
        <v>2000</v>
      </c>
      <c r="K230" t="s">
        <v>845</v>
      </c>
      <c r="L230" t="s">
        <v>34</v>
      </c>
      <c r="M230" t="s">
        <v>12</v>
      </c>
      <c r="N230">
        <v>112414</v>
      </c>
      <c r="P230" s="7">
        <v>42087</v>
      </c>
      <c r="Q230" t="s">
        <v>102</v>
      </c>
      <c r="R230" s="13">
        <v>3.1</v>
      </c>
    </row>
    <row r="231" spans="1:18" x14ac:dyDescent="0.35">
      <c r="A231" s="69">
        <v>43055</v>
      </c>
      <c r="B231" s="70" t="s">
        <v>1037</v>
      </c>
      <c r="C231" s="70" t="s">
        <v>1038</v>
      </c>
      <c r="D231" s="70" t="s">
        <v>329</v>
      </c>
      <c r="E231" s="70" t="s">
        <v>329</v>
      </c>
      <c r="F231" s="71">
        <v>7.66</v>
      </c>
      <c r="G231" s="70" t="s">
        <v>329</v>
      </c>
      <c r="H231" s="79" t="s">
        <v>329</v>
      </c>
      <c r="I231" s="72">
        <v>7.66</v>
      </c>
      <c r="K231" t="s">
        <v>845</v>
      </c>
      <c r="L231" t="s">
        <v>34</v>
      </c>
      <c r="M231" t="s">
        <v>12</v>
      </c>
      <c r="N231">
        <v>112414</v>
      </c>
      <c r="P231" s="7">
        <v>42087</v>
      </c>
      <c r="Q231" t="s">
        <v>587</v>
      </c>
      <c r="R231" s="13">
        <v>-3.1</v>
      </c>
    </row>
    <row r="232" spans="1:18" x14ac:dyDescent="0.35">
      <c r="A232" s="69">
        <v>43059</v>
      </c>
      <c r="B232" s="70" t="s">
        <v>1036</v>
      </c>
      <c r="C232" s="70" t="s">
        <v>370</v>
      </c>
      <c r="D232" s="70" t="s">
        <v>329</v>
      </c>
      <c r="E232" s="70" t="s">
        <v>329</v>
      </c>
      <c r="F232" s="71">
        <v>15.29</v>
      </c>
      <c r="G232" s="70" t="s">
        <v>329</v>
      </c>
      <c r="H232" s="79" t="s">
        <v>329</v>
      </c>
      <c r="I232" s="72">
        <v>15.29</v>
      </c>
      <c r="K232" t="s">
        <v>845</v>
      </c>
      <c r="L232" t="s">
        <v>37</v>
      </c>
      <c r="M232" t="s">
        <v>12</v>
      </c>
      <c r="N232">
        <v>112414</v>
      </c>
      <c r="P232" s="7">
        <v>42087</v>
      </c>
      <c r="Q232" t="s">
        <v>102</v>
      </c>
      <c r="R232" s="13">
        <v>18.84</v>
      </c>
    </row>
    <row r="233" spans="1:18" x14ac:dyDescent="0.35">
      <c r="A233" s="69">
        <v>43063</v>
      </c>
      <c r="B233" s="70" t="s">
        <v>1035</v>
      </c>
      <c r="C233" s="70" t="s">
        <v>328</v>
      </c>
      <c r="D233" s="70" t="s">
        <v>329</v>
      </c>
      <c r="E233" s="70" t="s">
        <v>329</v>
      </c>
      <c r="F233" s="71">
        <v>5.53</v>
      </c>
      <c r="G233" s="70" t="s">
        <v>329</v>
      </c>
      <c r="H233" s="79" t="s">
        <v>329</v>
      </c>
      <c r="I233" s="72">
        <v>5.53</v>
      </c>
      <c r="K233" t="s">
        <v>845</v>
      </c>
      <c r="L233" t="s">
        <v>37</v>
      </c>
      <c r="M233" t="s">
        <v>12</v>
      </c>
      <c r="N233">
        <v>112414</v>
      </c>
      <c r="P233" s="7">
        <v>42087</v>
      </c>
      <c r="Q233" t="s">
        <v>587</v>
      </c>
      <c r="R233" s="13">
        <v>-18.84</v>
      </c>
    </row>
    <row r="234" spans="1:18" x14ac:dyDescent="0.35">
      <c r="A234" s="69">
        <v>43070</v>
      </c>
      <c r="B234" s="70" t="s">
        <v>1028</v>
      </c>
      <c r="C234" s="70" t="s">
        <v>386</v>
      </c>
      <c r="D234" s="73">
        <v>-7</v>
      </c>
      <c r="E234" s="70" t="s">
        <v>329</v>
      </c>
      <c r="F234" s="67"/>
      <c r="G234" s="70" t="s">
        <v>329</v>
      </c>
      <c r="H234" s="79" t="s">
        <v>329</v>
      </c>
      <c r="I234" s="70" t="s">
        <v>329</v>
      </c>
      <c r="K234" t="s">
        <v>845</v>
      </c>
      <c r="L234" t="s">
        <v>61</v>
      </c>
      <c r="M234" t="s">
        <v>12</v>
      </c>
      <c r="N234">
        <v>112414</v>
      </c>
      <c r="P234" s="7">
        <v>42087</v>
      </c>
      <c r="Q234" t="s">
        <v>587</v>
      </c>
      <c r="R234" s="13">
        <v>0</v>
      </c>
    </row>
    <row r="235" spans="1:18" x14ac:dyDescent="0.35">
      <c r="A235" s="69">
        <v>43070</v>
      </c>
      <c r="B235" s="70" t="s">
        <v>1029</v>
      </c>
      <c r="C235" s="70" t="s">
        <v>386</v>
      </c>
      <c r="D235" s="73">
        <v>-8</v>
      </c>
      <c r="E235" s="70" t="s">
        <v>329</v>
      </c>
      <c r="F235" s="67"/>
      <c r="G235" s="70" t="s">
        <v>329</v>
      </c>
      <c r="H235" s="79" t="s">
        <v>329</v>
      </c>
      <c r="I235" s="70" t="s">
        <v>329</v>
      </c>
      <c r="K235" t="s">
        <v>845</v>
      </c>
      <c r="L235" t="s">
        <v>61</v>
      </c>
      <c r="M235" t="s">
        <v>12</v>
      </c>
      <c r="N235">
        <v>112414</v>
      </c>
      <c r="P235" s="7">
        <v>42087</v>
      </c>
      <c r="Q235" t="s">
        <v>102</v>
      </c>
      <c r="R235" s="13">
        <v>0</v>
      </c>
    </row>
    <row r="236" spans="1:18" x14ac:dyDescent="0.35">
      <c r="A236" s="69">
        <v>43070</v>
      </c>
      <c r="B236" s="70" t="s">
        <v>1030</v>
      </c>
      <c r="C236" s="70" t="s">
        <v>386</v>
      </c>
      <c r="D236" s="73">
        <v>-23</v>
      </c>
      <c r="E236" s="70" t="s">
        <v>329</v>
      </c>
      <c r="F236" s="67"/>
      <c r="G236" s="70" t="s">
        <v>329</v>
      </c>
      <c r="H236" s="79" t="s">
        <v>329</v>
      </c>
      <c r="I236" s="70" t="s">
        <v>329</v>
      </c>
      <c r="K236" t="s">
        <v>845</v>
      </c>
      <c r="L236" t="s">
        <v>40</v>
      </c>
      <c r="M236" t="s">
        <v>12</v>
      </c>
      <c r="N236">
        <v>22115</v>
      </c>
      <c r="P236" s="7">
        <v>42090</v>
      </c>
      <c r="Q236" t="s">
        <v>102</v>
      </c>
      <c r="R236" s="13">
        <v>29.58</v>
      </c>
    </row>
    <row r="237" spans="1:18" x14ac:dyDescent="0.35">
      <c r="A237" s="69">
        <v>43070</v>
      </c>
      <c r="B237" s="70" t="s">
        <v>1031</v>
      </c>
      <c r="C237" s="70" t="s">
        <v>386</v>
      </c>
      <c r="D237" s="73">
        <v>-8</v>
      </c>
      <c r="E237" s="70" t="s">
        <v>329</v>
      </c>
      <c r="F237" s="67"/>
      <c r="G237" s="70" t="s">
        <v>329</v>
      </c>
      <c r="H237" s="79" t="s">
        <v>329</v>
      </c>
      <c r="I237" s="70" t="s">
        <v>329</v>
      </c>
      <c r="K237" t="s">
        <v>845</v>
      </c>
      <c r="L237" t="s">
        <v>40</v>
      </c>
      <c r="M237" t="s">
        <v>12</v>
      </c>
      <c r="N237">
        <v>22115</v>
      </c>
      <c r="P237" s="7">
        <v>42090</v>
      </c>
      <c r="Q237" t="s">
        <v>587</v>
      </c>
      <c r="R237" s="13">
        <v>-29.58</v>
      </c>
    </row>
    <row r="238" spans="1:18" x14ac:dyDescent="0.35">
      <c r="A238" s="69">
        <v>43070</v>
      </c>
      <c r="B238" s="70" t="s">
        <v>1032</v>
      </c>
      <c r="C238" s="70" t="s">
        <v>386</v>
      </c>
      <c r="D238" s="73">
        <v>-15</v>
      </c>
      <c r="E238" s="70" t="s">
        <v>329</v>
      </c>
      <c r="F238" s="67"/>
      <c r="G238" s="70" t="s">
        <v>329</v>
      </c>
      <c r="H238" s="79" t="s">
        <v>329</v>
      </c>
      <c r="I238" s="70" t="s">
        <v>329</v>
      </c>
      <c r="K238" t="s">
        <v>845</v>
      </c>
      <c r="L238" t="s">
        <v>40</v>
      </c>
      <c r="M238" t="s">
        <v>12</v>
      </c>
      <c r="N238">
        <v>112414</v>
      </c>
      <c r="P238" s="7">
        <v>42090</v>
      </c>
      <c r="Q238" t="s">
        <v>102</v>
      </c>
      <c r="R238" s="13">
        <v>26.78</v>
      </c>
    </row>
    <row r="239" spans="1:18" x14ac:dyDescent="0.35">
      <c r="A239" s="69">
        <v>43070</v>
      </c>
      <c r="B239" s="70" t="s">
        <v>1033</v>
      </c>
      <c r="C239" s="70" t="s">
        <v>386</v>
      </c>
      <c r="D239" s="73">
        <v>-6</v>
      </c>
      <c r="E239" s="70" t="s">
        <v>329</v>
      </c>
      <c r="F239" s="67"/>
      <c r="G239" s="70" t="s">
        <v>329</v>
      </c>
      <c r="H239" s="79" t="s">
        <v>329</v>
      </c>
      <c r="I239" s="70" t="s">
        <v>329</v>
      </c>
      <c r="K239" t="s">
        <v>845</v>
      </c>
      <c r="L239" t="s">
        <v>40</v>
      </c>
      <c r="M239" t="s">
        <v>12</v>
      </c>
      <c r="N239">
        <v>112414</v>
      </c>
      <c r="P239" s="7">
        <v>42090</v>
      </c>
      <c r="Q239" t="s">
        <v>587</v>
      </c>
      <c r="R239" s="13">
        <v>-26.78</v>
      </c>
    </row>
    <row r="240" spans="1:18" x14ac:dyDescent="0.35">
      <c r="A240" s="69">
        <v>43070</v>
      </c>
      <c r="B240" s="70" t="s">
        <v>1034</v>
      </c>
      <c r="C240" s="70" t="s">
        <v>386</v>
      </c>
      <c r="D240" s="73">
        <v>-7</v>
      </c>
      <c r="E240" s="70" t="s">
        <v>329</v>
      </c>
      <c r="F240" s="67"/>
      <c r="G240" s="70" t="s">
        <v>329</v>
      </c>
      <c r="H240" s="79" t="s">
        <v>329</v>
      </c>
      <c r="I240" s="70" t="s">
        <v>329</v>
      </c>
      <c r="K240" t="s">
        <v>845</v>
      </c>
      <c r="L240" t="s">
        <v>29</v>
      </c>
      <c r="M240" t="s">
        <v>12</v>
      </c>
      <c r="N240">
        <v>22115</v>
      </c>
      <c r="P240" s="7">
        <v>42093</v>
      </c>
      <c r="Q240" t="s">
        <v>587</v>
      </c>
      <c r="R240" s="13">
        <v>0</v>
      </c>
    </row>
    <row r="241" spans="1:18" x14ac:dyDescent="0.35">
      <c r="A241" s="69">
        <v>43073</v>
      </c>
      <c r="B241" s="70" t="s">
        <v>1027</v>
      </c>
      <c r="C241" s="70" t="s">
        <v>328</v>
      </c>
      <c r="D241" s="70" t="s">
        <v>329</v>
      </c>
      <c r="E241" s="70" t="s">
        <v>329</v>
      </c>
      <c r="F241" s="71">
        <v>1.57</v>
      </c>
      <c r="G241" s="70" t="s">
        <v>329</v>
      </c>
      <c r="H241" s="79" t="s">
        <v>329</v>
      </c>
      <c r="I241" s="72">
        <v>1.57</v>
      </c>
      <c r="K241" t="s">
        <v>845</v>
      </c>
      <c r="L241" t="s">
        <v>29</v>
      </c>
      <c r="M241" t="s">
        <v>12</v>
      </c>
      <c r="N241">
        <v>22115</v>
      </c>
      <c r="P241" s="7">
        <v>42093</v>
      </c>
      <c r="Q241" t="s">
        <v>102</v>
      </c>
      <c r="R241" s="13">
        <v>0</v>
      </c>
    </row>
    <row r="242" spans="1:18" x14ac:dyDescent="0.35">
      <c r="A242" s="69">
        <v>43074</v>
      </c>
      <c r="B242" s="70" t="s">
        <v>1026</v>
      </c>
      <c r="C242" s="70" t="s">
        <v>328</v>
      </c>
      <c r="D242" s="70" t="s">
        <v>329</v>
      </c>
      <c r="E242" s="70" t="s">
        <v>329</v>
      </c>
      <c r="F242" s="71">
        <v>1.06</v>
      </c>
      <c r="G242" s="70" t="s">
        <v>329</v>
      </c>
      <c r="H242" s="79" t="s">
        <v>329</v>
      </c>
      <c r="I242" s="72">
        <v>1.06</v>
      </c>
      <c r="K242" t="s">
        <v>845</v>
      </c>
      <c r="L242" t="s">
        <v>46</v>
      </c>
      <c r="M242" t="s">
        <v>12</v>
      </c>
      <c r="N242">
        <v>22115</v>
      </c>
      <c r="P242" s="7">
        <v>42093</v>
      </c>
      <c r="Q242" t="s">
        <v>102</v>
      </c>
      <c r="R242" s="13">
        <v>2.2599999999999998</v>
      </c>
    </row>
    <row r="243" spans="1:18" x14ac:dyDescent="0.35">
      <c r="A243" s="69">
        <v>43081</v>
      </c>
      <c r="B243" s="70" t="s">
        <v>1025</v>
      </c>
      <c r="C243" s="70" t="s">
        <v>328</v>
      </c>
      <c r="D243" s="70" t="s">
        <v>329</v>
      </c>
      <c r="E243" s="70" t="s">
        <v>329</v>
      </c>
      <c r="F243" s="71">
        <v>3.19</v>
      </c>
      <c r="G243" s="70" t="s">
        <v>329</v>
      </c>
      <c r="H243" s="79" t="s">
        <v>329</v>
      </c>
      <c r="I243" s="72">
        <v>3.19</v>
      </c>
      <c r="K243" t="s">
        <v>845</v>
      </c>
      <c r="L243" t="s">
        <v>46</v>
      </c>
      <c r="M243" t="s">
        <v>12</v>
      </c>
      <c r="N243">
        <v>22115</v>
      </c>
      <c r="P243" s="7">
        <v>42093</v>
      </c>
      <c r="Q243" t="s">
        <v>587</v>
      </c>
      <c r="R243" s="13">
        <v>-2.2599999999999998</v>
      </c>
    </row>
    <row r="244" spans="1:18" x14ac:dyDescent="0.35">
      <c r="A244" s="69">
        <v>43087</v>
      </c>
      <c r="B244" s="70" t="s">
        <v>1024</v>
      </c>
      <c r="C244" s="70" t="s">
        <v>328</v>
      </c>
      <c r="D244" s="70" t="s">
        <v>329</v>
      </c>
      <c r="E244" s="70" t="s">
        <v>329</v>
      </c>
      <c r="F244" s="71">
        <v>0.09</v>
      </c>
      <c r="G244" s="70" t="s">
        <v>329</v>
      </c>
      <c r="H244" s="79" t="s">
        <v>329</v>
      </c>
      <c r="I244" s="72">
        <v>0.09</v>
      </c>
      <c r="K244" t="s">
        <v>845</v>
      </c>
      <c r="L244" t="s">
        <v>29</v>
      </c>
      <c r="M244" t="s">
        <v>12</v>
      </c>
      <c r="N244">
        <v>112414</v>
      </c>
      <c r="P244" s="7">
        <v>42093</v>
      </c>
      <c r="Q244" t="s">
        <v>102</v>
      </c>
      <c r="R244" s="13">
        <v>2.94</v>
      </c>
    </row>
    <row r="245" spans="1:18" x14ac:dyDescent="0.35">
      <c r="A245" s="69">
        <v>43097</v>
      </c>
      <c r="B245" s="70" t="s">
        <v>1022</v>
      </c>
      <c r="C245" s="70" t="s">
        <v>328</v>
      </c>
      <c r="D245" s="70" t="s">
        <v>329</v>
      </c>
      <c r="E245" s="70" t="s">
        <v>329</v>
      </c>
      <c r="F245" s="71">
        <v>1.56</v>
      </c>
      <c r="G245" s="70" t="s">
        <v>329</v>
      </c>
      <c r="H245" s="79" t="s">
        <v>329</v>
      </c>
      <c r="I245" s="72">
        <v>1.56</v>
      </c>
      <c r="K245" t="s">
        <v>845</v>
      </c>
      <c r="L245" t="s">
        <v>29</v>
      </c>
      <c r="M245" t="s">
        <v>12</v>
      </c>
      <c r="N245">
        <v>112414</v>
      </c>
      <c r="P245" s="7">
        <v>42093</v>
      </c>
      <c r="Q245" t="s">
        <v>587</v>
      </c>
      <c r="R245" s="13">
        <v>-2.94</v>
      </c>
    </row>
    <row r="246" spans="1:18" x14ac:dyDescent="0.35">
      <c r="A246" s="69">
        <v>43097</v>
      </c>
      <c r="B246" s="70" t="s">
        <v>1023</v>
      </c>
      <c r="C246" s="70" t="s">
        <v>328</v>
      </c>
      <c r="D246" s="70" t="s">
        <v>329</v>
      </c>
      <c r="E246" s="70" t="s">
        <v>329</v>
      </c>
      <c r="F246" s="71">
        <v>2.0099999999999998</v>
      </c>
      <c r="G246" s="70" t="s">
        <v>329</v>
      </c>
      <c r="H246" s="79" t="s">
        <v>329</v>
      </c>
      <c r="I246" s="72">
        <v>2.0099999999999998</v>
      </c>
      <c r="K246" t="s">
        <v>845</v>
      </c>
      <c r="L246" t="s">
        <v>46</v>
      </c>
      <c r="M246" t="s">
        <v>12</v>
      </c>
      <c r="N246">
        <v>112414</v>
      </c>
      <c r="P246" s="7">
        <v>42093</v>
      </c>
      <c r="Q246" t="s">
        <v>102</v>
      </c>
      <c r="R246" s="13">
        <v>2.5</v>
      </c>
    </row>
    <row r="247" spans="1:18" x14ac:dyDescent="0.35">
      <c r="A247" s="69">
        <v>43102</v>
      </c>
      <c r="B247" s="70" t="s">
        <v>1020</v>
      </c>
      <c r="C247" s="70" t="s">
        <v>328</v>
      </c>
      <c r="D247" s="70" t="s">
        <v>329</v>
      </c>
      <c r="E247" s="70" t="s">
        <v>329</v>
      </c>
      <c r="F247" s="71">
        <v>1</v>
      </c>
      <c r="G247" s="70" t="s">
        <v>329</v>
      </c>
      <c r="H247" s="79" t="s">
        <v>329</v>
      </c>
      <c r="I247" s="72">
        <v>1</v>
      </c>
      <c r="K247" t="s">
        <v>845</v>
      </c>
      <c r="L247" t="s">
        <v>46</v>
      </c>
      <c r="M247" t="s">
        <v>12</v>
      </c>
      <c r="N247">
        <v>112414</v>
      </c>
      <c r="P247" s="7">
        <v>42093</v>
      </c>
      <c r="Q247" t="s">
        <v>587</v>
      </c>
      <c r="R247" s="13">
        <v>-2.5</v>
      </c>
    </row>
    <row r="248" spans="1:18" x14ac:dyDescent="0.35">
      <c r="A248" s="69">
        <v>43102</v>
      </c>
      <c r="B248" s="70" t="s">
        <v>1021</v>
      </c>
      <c r="C248" s="70" t="s">
        <v>328</v>
      </c>
      <c r="D248" s="70" t="s">
        <v>329</v>
      </c>
      <c r="E248" s="70" t="s">
        <v>329</v>
      </c>
      <c r="F248" s="71">
        <v>2.52</v>
      </c>
      <c r="G248" s="70" t="s">
        <v>329</v>
      </c>
      <c r="H248" s="79" t="s">
        <v>329</v>
      </c>
      <c r="I248" s="72">
        <v>2.52</v>
      </c>
      <c r="K248" t="s">
        <v>845</v>
      </c>
      <c r="L248" t="s">
        <v>51</v>
      </c>
      <c r="M248" t="s">
        <v>12</v>
      </c>
      <c r="N248">
        <v>22115</v>
      </c>
      <c r="P248" s="7">
        <v>42095</v>
      </c>
      <c r="Q248" t="s">
        <v>587</v>
      </c>
      <c r="R248" s="13">
        <v>0</v>
      </c>
    </row>
    <row r="249" spans="1:18" x14ac:dyDescent="0.35">
      <c r="A249" s="69">
        <v>43104</v>
      </c>
      <c r="B249" s="70" t="s">
        <v>1019</v>
      </c>
      <c r="C249" s="70" t="s">
        <v>328</v>
      </c>
      <c r="D249" s="70" t="s">
        <v>329</v>
      </c>
      <c r="E249" s="70" t="s">
        <v>329</v>
      </c>
      <c r="F249" s="71">
        <v>1.5</v>
      </c>
      <c r="G249" s="70" t="s">
        <v>329</v>
      </c>
      <c r="H249" s="79" t="s">
        <v>329</v>
      </c>
      <c r="I249" s="72">
        <v>1.5</v>
      </c>
      <c r="K249" t="s">
        <v>845</v>
      </c>
      <c r="L249" t="s">
        <v>51</v>
      </c>
      <c r="M249" t="s">
        <v>12</v>
      </c>
      <c r="N249">
        <v>22115</v>
      </c>
      <c r="P249" s="7">
        <v>42095</v>
      </c>
      <c r="Q249" t="s">
        <v>102</v>
      </c>
      <c r="R249" s="13">
        <v>0</v>
      </c>
    </row>
    <row r="250" spans="1:18" x14ac:dyDescent="0.35">
      <c r="A250" s="69">
        <v>43118</v>
      </c>
      <c r="B250" s="70" t="s">
        <v>1018</v>
      </c>
      <c r="C250" s="70" t="s">
        <v>328</v>
      </c>
      <c r="D250" s="70" t="s">
        <v>329</v>
      </c>
      <c r="E250" s="70" t="s">
        <v>329</v>
      </c>
      <c r="F250" s="71">
        <v>0.12</v>
      </c>
      <c r="G250" s="70" t="s">
        <v>329</v>
      </c>
      <c r="H250" s="79" t="s">
        <v>329</v>
      </c>
      <c r="I250" s="72">
        <v>0.12</v>
      </c>
      <c r="K250" t="s">
        <v>845</v>
      </c>
      <c r="L250" t="s">
        <v>51</v>
      </c>
      <c r="M250" t="s">
        <v>12</v>
      </c>
      <c r="N250">
        <v>112414</v>
      </c>
      <c r="P250" s="7">
        <v>42095</v>
      </c>
      <c r="Q250" t="s">
        <v>102</v>
      </c>
      <c r="R250" s="13">
        <v>1.45</v>
      </c>
    </row>
    <row r="251" spans="1:18" x14ac:dyDescent="0.35">
      <c r="A251" s="69">
        <v>43124</v>
      </c>
      <c r="B251" s="70" t="s">
        <v>1016</v>
      </c>
      <c r="C251" s="70" t="s">
        <v>328</v>
      </c>
      <c r="D251" s="70" t="s">
        <v>329</v>
      </c>
      <c r="E251" s="70" t="s">
        <v>329</v>
      </c>
      <c r="F251" s="71">
        <v>2.0299999999999998</v>
      </c>
      <c r="G251" s="70" t="s">
        <v>329</v>
      </c>
      <c r="H251" s="79" t="s">
        <v>329</v>
      </c>
      <c r="I251" s="72">
        <v>2.0299999999999998</v>
      </c>
      <c r="K251" t="s">
        <v>845</v>
      </c>
      <c r="L251" t="s">
        <v>51</v>
      </c>
      <c r="M251" t="s">
        <v>12</v>
      </c>
      <c r="N251">
        <v>112414</v>
      </c>
      <c r="P251" s="7">
        <v>42095</v>
      </c>
      <c r="Q251" t="s">
        <v>587</v>
      </c>
      <c r="R251" s="13">
        <v>-1.45</v>
      </c>
    </row>
    <row r="252" spans="1:18" x14ac:dyDescent="0.35">
      <c r="A252" s="69">
        <v>43124</v>
      </c>
      <c r="B252" s="70" t="s">
        <v>1017</v>
      </c>
      <c r="C252" s="70" t="s">
        <v>328</v>
      </c>
      <c r="D252" s="70" t="s">
        <v>329</v>
      </c>
      <c r="E252" s="70" t="s">
        <v>329</v>
      </c>
      <c r="F252" s="71">
        <v>3.34</v>
      </c>
      <c r="G252" s="70" t="s">
        <v>329</v>
      </c>
      <c r="H252" s="79" t="s">
        <v>329</v>
      </c>
      <c r="I252" s="72">
        <v>3.34</v>
      </c>
      <c r="K252" t="s">
        <v>845</v>
      </c>
      <c r="L252" t="s">
        <v>56</v>
      </c>
      <c r="M252" t="s">
        <v>12</v>
      </c>
      <c r="N252">
        <v>22115</v>
      </c>
      <c r="P252" s="7">
        <v>42096</v>
      </c>
      <c r="Q252" t="s">
        <v>102</v>
      </c>
      <c r="R252" s="13">
        <v>1.21</v>
      </c>
    </row>
    <row r="253" spans="1:18" x14ac:dyDescent="0.35">
      <c r="A253" s="69">
        <v>43147</v>
      </c>
      <c r="B253" s="70" t="s">
        <v>1015</v>
      </c>
      <c r="C253" s="70" t="s">
        <v>16</v>
      </c>
      <c r="D253" s="70" t="s">
        <v>329</v>
      </c>
      <c r="E253" s="70" t="s">
        <v>329</v>
      </c>
      <c r="F253" s="71">
        <v>-10</v>
      </c>
      <c r="G253" s="70" t="s">
        <v>329</v>
      </c>
      <c r="H253" s="79" t="s">
        <v>329</v>
      </c>
      <c r="I253" s="72">
        <v>-10</v>
      </c>
      <c r="K253" t="s">
        <v>845</v>
      </c>
      <c r="L253" t="s">
        <v>56</v>
      </c>
      <c r="M253" t="s">
        <v>12</v>
      </c>
      <c r="N253">
        <v>22115</v>
      </c>
      <c r="P253" s="7">
        <v>42096</v>
      </c>
      <c r="Q253" t="s">
        <v>587</v>
      </c>
      <c r="R253" s="13">
        <v>-1.21</v>
      </c>
    </row>
    <row r="254" spans="1:18" x14ac:dyDescent="0.35">
      <c r="A254" s="69">
        <v>43151</v>
      </c>
      <c r="B254" s="70" t="s">
        <v>1014</v>
      </c>
      <c r="C254" s="70" t="s">
        <v>370</v>
      </c>
      <c r="D254" s="70" t="s">
        <v>329</v>
      </c>
      <c r="E254" s="70" t="s">
        <v>329</v>
      </c>
      <c r="F254" s="71">
        <v>1.05</v>
      </c>
      <c r="G254" s="70" t="s">
        <v>329</v>
      </c>
      <c r="H254" s="79" t="s">
        <v>329</v>
      </c>
      <c r="I254" s="72">
        <v>1.05</v>
      </c>
      <c r="K254" t="s">
        <v>845</v>
      </c>
      <c r="L254" t="s">
        <v>56</v>
      </c>
      <c r="M254" t="s">
        <v>12</v>
      </c>
      <c r="N254">
        <v>112414</v>
      </c>
      <c r="P254" s="7">
        <v>42096</v>
      </c>
      <c r="Q254" t="s">
        <v>587</v>
      </c>
      <c r="R254" s="13">
        <v>0</v>
      </c>
    </row>
    <row r="255" spans="1:18" x14ac:dyDescent="0.35">
      <c r="A255" s="69">
        <v>43154</v>
      </c>
      <c r="B255" s="70" t="s">
        <v>1013</v>
      </c>
      <c r="C255" s="70" t="s">
        <v>328</v>
      </c>
      <c r="D255" s="70" t="s">
        <v>329</v>
      </c>
      <c r="E255" s="70" t="s">
        <v>329</v>
      </c>
      <c r="F255" s="71">
        <v>0.14000000000000001</v>
      </c>
      <c r="G255" s="70" t="s">
        <v>329</v>
      </c>
      <c r="H255" s="79" t="s">
        <v>329</v>
      </c>
      <c r="I255" s="72">
        <v>0.14000000000000001</v>
      </c>
      <c r="K255" t="s">
        <v>845</v>
      </c>
      <c r="L255" t="s">
        <v>56</v>
      </c>
      <c r="M255" t="s">
        <v>12</v>
      </c>
      <c r="N255">
        <v>112414</v>
      </c>
      <c r="P255" s="7">
        <v>42096</v>
      </c>
      <c r="Q255" t="s">
        <v>102</v>
      </c>
      <c r="R255" s="13">
        <v>0</v>
      </c>
    </row>
    <row r="256" spans="1:18" x14ac:dyDescent="0.35">
      <c r="A256" s="69">
        <v>43164</v>
      </c>
      <c r="B256" s="70" t="s">
        <v>1011</v>
      </c>
      <c r="C256" s="70" t="s">
        <v>345</v>
      </c>
      <c r="D256" s="70" t="s">
        <v>329</v>
      </c>
      <c r="E256" s="70" t="s">
        <v>329</v>
      </c>
      <c r="F256" s="71">
        <v>3000</v>
      </c>
      <c r="G256" s="70" t="s">
        <v>329</v>
      </c>
      <c r="H256" s="79" t="s">
        <v>329</v>
      </c>
      <c r="I256" s="72">
        <v>3000</v>
      </c>
      <c r="K256" t="s">
        <v>317</v>
      </c>
      <c r="M256" t="s">
        <v>12</v>
      </c>
      <c r="P256" s="7">
        <v>42115</v>
      </c>
      <c r="Q256" t="s">
        <v>101</v>
      </c>
      <c r="R256" s="13">
        <v>19837.79</v>
      </c>
    </row>
    <row r="257" spans="1:18" x14ac:dyDescent="0.35">
      <c r="A257" s="69">
        <v>43164</v>
      </c>
      <c r="B257" s="70" t="s">
        <v>1012</v>
      </c>
      <c r="C257" s="70" t="s">
        <v>328</v>
      </c>
      <c r="D257" s="70" t="s">
        <v>329</v>
      </c>
      <c r="E257" s="70" t="s">
        <v>329</v>
      </c>
      <c r="F257" s="71">
        <v>1.57</v>
      </c>
      <c r="G257" s="70" t="s">
        <v>329</v>
      </c>
      <c r="H257" s="79" t="s">
        <v>329</v>
      </c>
      <c r="I257" s="72">
        <v>1.57</v>
      </c>
      <c r="K257" t="s">
        <v>317</v>
      </c>
      <c r="M257" t="s">
        <v>12</v>
      </c>
      <c r="P257" s="7">
        <v>42115</v>
      </c>
      <c r="Q257" t="s">
        <v>101</v>
      </c>
      <c r="R257" s="13">
        <v>7986.94</v>
      </c>
    </row>
    <row r="258" spans="1:18" x14ac:dyDescent="0.35">
      <c r="A258" s="69">
        <v>43175.2809375</v>
      </c>
      <c r="B258" s="70" t="s">
        <v>1010</v>
      </c>
      <c r="C258" s="70" t="s">
        <v>400</v>
      </c>
      <c r="D258" s="70" t="s">
        <v>329</v>
      </c>
      <c r="E258" s="70" t="s">
        <v>329</v>
      </c>
      <c r="F258" s="71">
        <v>5141.0600000000004</v>
      </c>
      <c r="G258" s="72">
        <v>9.9499999999999993</v>
      </c>
      <c r="H258" s="80">
        <v>0</v>
      </c>
      <c r="I258" s="72">
        <v>5151.3100000000004</v>
      </c>
      <c r="K258" t="s">
        <v>317</v>
      </c>
      <c r="M258" t="s">
        <v>12</v>
      </c>
      <c r="P258" s="7">
        <v>42115</v>
      </c>
      <c r="Q258" t="s">
        <v>102</v>
      </c>
      <c r="R258" s="13">
        <v>-7986.94</v>
      </c>
    </row>
    <row r="259" spans="1:18" x14ac:dyDescent="0.35">
      <c r="A259" s="69">
        <v>43178</v>
      </c>
      <c r="B259" s="70" t="s">
        <v>1009</v>
      </c>
      <c r="C259" s="70" t="s">
        <v>328</v>
      </c>
      <c r="D259" s="70" t="s">
        <v>329</v>
      </c>
      <c r="E259" s="70" t="s">
        <v>329</v>
      </c>
      <c r="F259" s="71">
        <v>0.09</v>
      </c>
      <c r="G259" s="70" t="s">
        <v>329</v>
      </c>
      <c r="H259" s="79" t="s">
        <v>329</v>
      </c>
      <c r="I259" s="72">
        <v>0.09</v>
      </c>
      <c r="K259" t="s">
        <v>317</v>
      </c>
      <c r="M259" t="s">
        <v>12</v>
      </c>
      <c r="P259" s="7">
        <v>42115</v>
      </c>
      <c r="Q259" t="s">
        <v>102</v>
      </c>
      <c r="R259" s="13">
        <v>-19837.79</v>
      </c>
    </row>
    <row r="260" spans="1:18" x14ac:dyDescent="0.35">
      <c r="A260" s="69">
        <v>43179</v>
      </c>
      <c r="B260" s="70" t="s">
        <v>1008</v>
      </c>
      <c r="C260" s="70" t="s">
        <v>328</v>
      </c>
      <c r="D260" s="70" t="s">
        <v>329</v>
      </c>
      <c r="E260" s="70" t="s">
        <v>329</v>
      </c>
      <c r="F260" s="71">
        <v>3.19</v>
      </c>
      <c r="G260" s="70" t="s">
        <v>329</v>
      </c>
      <c r="H260" s="79" t="s">
        <v>329</v>
      </c>
      <c r="I260" s="72">
        <v>3.19</v>
      </c>
      <c r="K260" t="s">
        <v>845</v>
      </c>
      <c r="L260" t="s">
        <v>30</v>
      </c>
      <c r="M260" t="s">
        <v>12</v>
      </c>
      <c r="N260">
        <v>22115</v>
      </c>
      <c r="P260" s="7">
        <v>42116</v>
      </c>
      <c r="Q260" t="s">
        <v>587</v>
      </c>
      <c r="R260" s="13">
        <v>0</v>
      </c>
    </row>
    <row r="261" spans="1:18" x14ac:dyDescent="0.35">
      <c r="A261" s="69">
        <v>43181</v>
      </c>
      <c r="B261" s="70" t="s">
        <v>1002</v>
      </c>
      <c r="C261" s="70" t="s">
        <v>345</v>
      </c>
      <c r="D261" s="70" t="s">
        <v>329</v>
      </c>
      <c r="E261" s="70" t="s">
        <v>329</v>
      </c>
      <c r="F261" s="71">
        <v>-10200.42</v>
      </c>
      <c r="G261" s="70" t="s">
        <v>329</v>
      </c>
      <c r="H261" s="79" t="s">
        <v>329</v>
      </c>
      <c r="I261" s="72">
        <v>-10200.42</v>
      </c>
      <c r="K261" t="s">
        <v>845</v>
      </c>
      <c r="L261" t="s">
        <v>30</v>
      </c>
      <c r="M261" t="s">
        <v>12</v>
      </c>
      <c r="N261">
        <v>22115</v>
      </c>
      <c r="P261" s="7">
        <v>42116</v>
      </c>
      <c r="Q261" t="s">
        <v>102</v>
      </c>
      <c r="R261" s="13">
        <v>0</v>
      </c>
    </row>
    <row r="262" spans="1:18" x14ac:dyDescent="0.35">
      <c r="A262" s="69">
        <v>43187</v>
      </c>
      <c r="B262" s="70" t="s">
        <v>1007</v>
      </c>
      <c r="C262" s="70" t="s">
        <v>328</v>
      </c>
      <c r="D262" s="70" t="s">
        <v>329</v>
      </c>
      <c r="E262" s="70" t="s">
        <v>329</v>
      </c>
      <c r="F262" s="71">
        <v>1.06</v>
      </c>
      <c r="G262" s="70" t="s">
        <v>329</v>
      </c>
      <c r="H262" s="79" t="s">
        <v>329</v>
      </c>
      <c r="I262" s="72">
        <v>1.06</v>
      </c>
      <c r="K262" t="s">
        <v>845</v>
      </c>
      <c r="L262" t="s">
        <v>30</v>
      </c>
      <c r="M262" t="s">
        <v>12</v>
      </c>
      <c r="N262">
        <v>112414</v>
      </c>
      <c r="P262" s="7">
        <v>42116</v>
      </c>
      <c r="Q262" t="s">
        <v>102</v>
      </c>
      <c r="R262" s="13">
        <v>2.5299999999999998</v>
      </c>
    </row>
    <row r="263" spans="1:18" x14ac:dyDescent="0.35">
      <c r="A263" s="69">
        <v>43188</v>
      </c>
      <c r="B263" s="70" t="s">
        <v>1006</v>
      </c>
      <c r="C263" s="70" t="s">
        <v>328</v>
      </c>
      <c r="D263" s="70" t="s">
        <v>329</v>
      </c>
      <c r="E263" s="70" t="s">
        <v>329</v>
      </c>
      <c r="F263" s="71">
        <v>1.71</v>
      </c>
      <c r="G263" s="70" t="s">
        <v>329</v>
      </c>
      <c r="H263" s="79" t="s">
        <v>329</v>
      </c>
      <c r="I263" s="72">
        <v>1.71</v>
      </c>
      <c r="K263" t="s">
        <v>845</v>
      </c>
      <c r="L263" t="s">
        <v>30</v>
      </c>
      <c r="M263" t="s">
        <v>12</v>
      </c>
      <c r="N263">
        <v>112414</v>
      </c>
      <c r="P263" s="7">
        <v>42116</v>
      </c>
      <c r="Q263" t="s">
        <v>587</v>
      </c>
      <c r="R263" s="13">
        <v>-2.5299999999999998</v>
      </c>
    </row>
    <row r="264" spans="1:18" x14ac:dyDescent="0.35">
      <c r="A264" s="69">
        <v>43192</v>
      </c>
      <c r="B264" s="70" t="s">
        <v>1005</v>
      </c>
      <c r="C264" s="70" t="s">
        <v>328</v>
      </c>
      <c r="D264" s="70" t="s">
        <v>329</v>
      </c>
      <c r="E264" s="70" t="s">
        <v>329</v>
      </c>
      <c r="F264" s="71">
        <v>2.52</v>
      </c>
      <c r="G264" s="70" t="s">
        <v>329</v>
      </c>
      <c r="H264" s="79" t="s">
        <v>329</v>
      </c>
      <c r="I264" s="72">
        <v>2.52</v>
      </c>
      <c r="K264" t="s">
        <v>317</v>
      </c>
      <c r="M264" t="s">
        <v>12</v>
      </c>
      <c r="P264" s="7">
        <v>42122</v>
      </c>
      <c r="Q264" t="s">
        <v>101</v>
      </c>
      <c r="R264" s="13">
        <v>45589.97</v>
      </c>
    </row>
    <row r="265" spans="1:18" x14ac:dyDescent="0.35">
      <c r="A265" s="69">
        <v>43193</v>
      </c>
      <c r="B265" s="70" t="s">
        <v>1004</v>
      </c>
      <c r="C265" s="70" t="s">
        <v>328</v>
      </c>
      <c r="D265" s="70" t="s">
        <v>329</v>
      </c>
      <c r="E265" s="70" t="s">
        <v>329</v>
      </c>
      <c r="F265" s="71">
        <v>1</v>
      </c>
      <c r="G265" s="70" t="s">
        <v>329</v>
      </c>
      <c r="H265" s="79" t="s">
        <v>329</v>
      </c>
      <c r="I265" s="72">
        <v>1</v>
      </c>
      <c r="K265" t="s">
        <v>317</v>
      </c>
      <c r="M265" t="s">
        <v>12</v>
      </c>
      <c r="P265" s="7">
        <v>42122</v>
      </c>
      <c r="Q265" t="s">
        <v>102</v>
      </c>
      <c r="R265" s="13">
        <v>-45589.97</v>
      </c>
    </row>
    <row r="266" spans="1:18" x14ac:dyDescent="0.35">
      <c r="A266" s="69">
        <v>43203</v>
      </c>
      <c r="B266" s="70" t="s">
        <v>1002</v>
      </c>
      <c r="C266" s="70" t="s">
        <v>345</v>
      </c>
      <c r="D266" s="70" t="s">
        <v>329</v>
      </c>
      <c r="E266" s="70" t="s">
        <v>329</v>
      </c>
      <c r="F266" s="71">
        <v>-6.29</v>
      </c>
      <c r="G266" s="70" t="s">
        <v>329</v>
      </c>
      <c r="H266" s="79" t="s">
        <v>329</v>
      </c>
      <c r="I266" s="72">
        <v>-6.29</v>
      </c>
      <c r="K266" t="s">
        <v>845</v>
      </c>
      <c r="L266" t="s">
        <v>35</v>
      </c>
      <c r="M266" t="s">
        <v>12</v>
      </c>
      <c r="N266">
        <v>22115</v>
      </c>
      <c r="P266" s="7">
        <v>42123</v>
      </c>
      <c r="Q266" t="s">
        <v>102</v>
      </c>
      <c r="R266" s="13">
        <v>1.26</v>
      </c>
    </row>
    <row r="267" spans="1:18" x14ac:dyDescent="0.35">
      <c r="A267" s="69">
        <v>43203</v>
      </c>
      <c r="B267" s="70" t="s">
        <v>1003</v>
      </c>
      <c r="C267" s="70" t="s">
        <v>328</v>
      </c>
      <c r="D267" s="70" t="s">
        <v>329</v>
      </c>
      <c r="E267" s="70" t="s">
        <v>329</v>
      </c>
      <c r="F267" s="71">
        <v>0.12</v>
      </c>
      <c r="G267" s="70" t="s">
        <v>329</v>
      </c>
      <c r="H267" s="79" t="s">
        <v>329</v>
      </c>
      <c r="I267" s="72">
        <v>0.12</v>
      </c>
      <c r="K267" t="s">
        <v>845</v>
      </c>
      <c r="L267" t="s">
        <v>35</v>
      </c>
      <c r="M267" t="s">
        <v>12</v>
      </c>
      <c r="N267">
        <v>22115</v>
      </c>
      <c r="P267" s="7">
        <v>42123</v>
      </c>
      <c r="Q267" t="s">
        <v>587</v>
      </c>
      <c r="R267" s="13">
        <v>-1.26</v>
      </c>
    </row>
    <row r="268" spans="1:18" x14ac:dyDescent="0.35">
      <c r="A268" s="69">
        <v>43245</v>
      </c>
      <c r="B268" s="70" t="s">
        <v>1002</v>
      </c>
      <c r="C268" s="70" t="s">
        <v>345</v>
      </c>
      <c r="D268" s="70" t="s">
        <v>329</v>
      </c>
      <c r="E268" s="70" t="s">
        <v>329</v>
      </c>
      <c r="F268" s="71">
        <v>-0.12</v>
      </c>
      <c r="G268" s="70" t="s">
        <v>329</v>
      </c>
      <c r="H268" s="79" t="s">
        <v>329</v>
      </c>
      <c r="I268" s="72">
        <v>-0.12</v>
      </c>
      <c r="K268" t="s">
        <v>845</v>
      </c>
      <c r="L268" t="s">
        <v>35</v>
      </c>
      <c r="M268" t="s">
        <v>12</v>
      </c>
      <c r="N268">
        <v>112414</v>
      </c>
      <c r="P268" s="7">
        <v>42123</v>
      </c>
      <c r="Q268" t="s">
        <v>102</v>
      </c>
      <c r="R268" s="13">
        <v>1.3</v>
      </c>
    </row>
    <row r="269" spans="1:18" x14ac:dyDescent="0.35">
      <c r="K269" t="s">
        <v>845</v>
      </c>
      <c r="L269" t="s">
        <v>35</v>
      </c>
      <c r="M269" t="s">
        <v>12</v>
      </c>
      <c r="N269">
        <v>112414</v>
      </c>
      <c r="P269" s="7">
        <v>42123</v>
      </c>
      <c r="Q269" t="s">
        <v>587</v>
      </c>
      <c r="R269" s="13">
        <v>-1.3</v>
      </c>
    </row>
    <row r="270" spans="1:18" x14ac:dyDescent="0.35">
      <c r="K270" t="s">
        <v>845</v>
      </c>
      <c r="L270" t="s">
        <v>52</v>
      </c>
      <c r="M270" t="s">
        <v>12</v>
      </c>
      <c r="N270">
        <v>22115</v>
      </c>
      <c r="P270" s="7">
        <v>42144</v>
      </c>
      <c r="Q270" t="s">
        <v>102</v>
      </c>
      <c r="R270" s="13">
        <v>3.35</v>
      </c>
    </row>
    <row r="271" spans="1:18" x14ac:dyDescent="0.35">
      <c r="K271" t="s">
        <v>845</v>
      </c>
      <c r="L271" t="s">
        <v>52</v>
      </c>
      <c r="M271" t="s">
        <v>12</v>
      </c>
      <c r="N271">
        <v>22115</v>
      </c>
      <c r="P271" s="7">
        <v>42144</v>
      </c>
      <c r="Q271" t="s">
        <v>587</v>
      </c>
      <c r="R271" s="13">
        <v>-3.35</v>
      </c>
    </row>
    <row r="272" spans="1:18" x14ac:dyDescent="0.35">
      <c r="K272" t="s">
        <v>845</v>
      </c>
      <c r="L272" t="s">
        <v>52</v>
      </c>
      <c r="M272" t="s">
        <v>12</v>
      </c>
      <c r="N272">
        <v>112414</v>
      </c>
      <c r="P272" s="7">
        <v>42144</v>
      </c>
      <c r="Q272" t="s">
        <v>102</v>
      </c>
      <c r="R272" s="13">
        <v>3.15</v>
      </c>
    </row>
    <row r="273" spans="11:18" x14ac:dyDescent="0.35">
      <c r="K273" t="s">
        <v>845</v>
      </c>
      <c r="L273" t="s">
        <v>52</v>
      </c>
      <c r="M273" t="s">
        <v>12</v>
      </c>
      <c r="N273">
        <v>112414</v>
      </c>
      <c r="P273" s="7">
        <v>42144</v>
      </c>
      <c r="Q273" t="s">
        <v>587</v>
      </c>
      <c r="R273" s="13">
        <v>-3.15</v>
      </c>
    </row>
    <row r="274" spans="11:18" x14ac:dyDescent="0.35">
      <c r="K274" t="s">
        <v>845</v>
      </c>
      <c r="L274" t="s">
        <v>42</v>
      </c>
      <c r="M274" t="s">
        <v>12</v>
      </c>
      <c r="N274">
        <v>22115</v>
      </c>
      <c r="P274" s="7">
        <v>42146</v>
      </c>
      <c r="Q274" t="s">
        <v>102</v>
      </c>
      <c r="R274" s="13">
        <v>3.99</v>
      </c>
    </row>
    <row r="275" spans="11:18" x14ac:dyDescent="0.35">
      <c r="K275" t="s">
        <v>845</v>
      </c>
      <c r="L275" t="s">
        <v>42</v>
      </c>
      <c r="M275" t="s">
        <v>12</v>
      </c>
      <c r="N275">
        <v>22115</v>
      </c>
      <c r="P275" s="7">
        <v>42146</v>
      </c>
      <c r="Q275" t="s">
        <v>587</v>
      </c>
      <c r="R275" s="13">
        <v>-3.99</v>
      </c>
    </row>
    <row r="276" spans="11:18" x14ac:dyDescent="0.35">
      <c r="K276" t="s">
        <v>845</v>
      </c>
      <c r="L276" t="s">
        <v>42</v>
      </c>
      <c r="M276" t="s">
        <v>12</v>
      </c>
      <c r="N276">
        <v>112414</v>
      </c>
      <c r="P276" s="7">
        <v>42146</v>
      </c>
      <c r="Q276" t="s">
        <v>102</v>
      </c>
      <c r="R276" s="13">
        <v>4.32</v>
      </c>
    </row>
    <row r="277" spans="11:18" x14ac:dyDescent="0.35">
      <c r="K277" t="s">
        <v>845</v>
      </c>
      <c r="L277" t="s">
        <v>42</v>
      </c>
      <c r="M277" t="s">
        <v>12</v>
      </c>
      <c r="N277">
        <v>112414</v>
      </c>
      <c r="P277" s="7">
        <v>42146</v>
      </c>
      <c r="Q277" t="s">
        <v>587</v>
      </c>
      <c r="R277" s="13">
        <v>-4.32</v>
      </c>
    </row>
    <row r="278" spans="11:18" x14ac:dyDescent="0.35">
      <c r="K278" t="s">
        <v>246</v>
      </c>
      <c r="M278" t="s">
        <v>12</v>
      </c>
      <c r="P278" s="7">
        <v>42150</v>
      </c>
      <c r="Q278" t="s">
        <v>102</v>
      </c>
      <c r="R278" s="13">
        <v>10000</v>
      </c>
    </row>
    <row r="279" spans="11:18" x14ac:dyDescent="0.35">
      <c r="K279" t="s">
        <v>246</v>
      </c>
      <c r="M279" t="s">
        <v>12</v>
      </c>
      <c r="P279" s="7">
        <v>42150</v>
      </c>
      <c r="Q279" t="s">
        <v>101</v>
      </c>
      <c r="R279" s="13">
        <v>-10000</v>
      </c>
    </row>
    <row r="280" spans="11:18" x14ac:dyDescent="0.35">
      <c r="K280" t="s">
        <v>848</v>
      </c>
      <c r="L280" t="s">
        <v>25</v>
      </c>
      <c r="M280" t="s">
        <v>12</v>
      </c>
      <c r="N280">
        <v>52815</v>
      </c>
      <c r="O280">
        <v>9.48</v>
      </c>
      <c r="P280" s="7">
        <v>42152</v>
      </c>
      <c r="Q280" t="s">
        <v>690</v>
      </c>
      <c r="R280" s="13">
        <v>337.87</v>
      </c>
    </row>
    <row r="281" spans="11:18" x14ac:dyDescent="0.35">
      <c r="K281" t="s">
        <v>848</v>
      </c>
      <c r="L281" t="s">
        <v>25</v>
      </c>
      <c r="M281" t="s">
        <v>12</v>
      </c>
      <c r="N281">
        <v>52815</v>
      </c>
      <c r="P281" s="7">
        <v>42152</v>
      </c>
      <c r="Q281" t="s">
        <v>806</v>
      </c>
      <c r="R281" s="13">
        <v>0.34</v>
      </c>
    </row>
    <row r="282" spans="11:18" x14ac:dyDescent="0.35">
      <c r="K282" t="s">
        <v>848</v>
      </c>
      <c r="L282" t="s">
        <v>25</v>
      </c>
      <c r="M282" t="s">
        <v>12</v>
      </c>
      <c r="N282">
        <v>52815</v>
      </c>
      <c r="P282" s="7">
        <v>42152</v>
      </c>
      <c r="Q282" t="s">
        <v>102</v>
      </c>
      <c r="R282" s="13">
        <v>-338.21</v>
      </c>
    </row>
    <row r="283" spans="11:18" x14ac:dyDescent="0.35">
      <c r="K283" t="s">
        <v>848</v>
      </c>
      <c r="L283" t="s">
        <v>63</v>
      </c>
      <c r="M283" t="s">
        <v>12</v>
      </c>
      <c r="N283">
        <v>52815</v>
      </c>
      <c r="O283">
        <v>15.79</v>
      </c>
      <c r="P283" s="7">
        <v>42152</v>
      </c>
      <c r="Q283" t="s">
        <v>691</v>
      </c>
      <c r="R283" s="13">
        <v>336.8</v>
      </c>
    </row>
    <row r="284" spans="11:18" x14ac:dyDescent="0.35">
      <c r="K284" t="s">
        <v>848</v>
      </c>
      <c r="L284" t="s">
        <v>63</v>
      </c>
      <c r="M284" t="s">
        <v>12</v>
      </c>
      <c r="N284">
        <v>52815</v>
      </c>
      <c r="P284" s="7">
        <v>42152</v>
      </c>
      <c r="Q284" t="s">
        <v>807</v>
      </c>
      <c r="R284" s="13">
        <v>0.35</v>
      </c>
    </row>
    <row r="285" spans="11:18" x14ac:dyDescent="0.35">
      <c r="K285" t="s">
        <v>848</v>
      </c>
      <c r="L285" t="s">
        <v>63</v>
      </c>
      <c r="M285" t="s">
        <v>12</v>
      </c>
      <c r="N285">
        <v>52815</v>
      </c>
      <c r="P285" s="7">
        <v>42152</v>
      </c>
      <c r="Q285" t="s">
        <v>102</v>
      </c>
      <c r="R285" s="13">
        <v>-337.15000000000003</v>
      </c>
    </row>
    <row r="286" spans="11:18" x14ac:dyDescent="0.35">
      <c r="K286" t="s">
        <v>848</v>
      </c>
      <c r="L286" t="s">
        <v>64</v>
      </c>
      <c r="M286" t="s">
        <v>12</v>
      </c>
      <c r="N286">
        <v>52815</v>
      </c>
      <c r="O286">
        <v>6.29</v>
      </c>
      <c r="P286" s="7">
        <v>42152</v>
      </c>
      <c r="Q286" t="s">
        <v>692</v>
      </c>
      <c r="R286" s="13">
        <v>338.65</v>
      </c>
    </row>
    <row r="287" spans="11:18" x14ac:dyDescent="0.35">
      <c r="K287" t="s">
        <v>848</v>
      </c>
      <c r="L287" t="s">
        <v>64</v>
      </c>
      <c r="M287" t="s">
        <v>12</v>
      </c>
      <c r="N287">
        <v>52815</v>
      </c>
      <c r="P287" s="7">
        <v>42152</v>
      </c>
      <c r="Q287" t="s">
        <v>808</v>
      </c>
      <c r="R287" s="13">
        <v>0.34</v>
      </c>
    </row>
    <row r="288" spans="11:18" x14ac:dyDescent="0.35">
      <c r="K288" t="s">
        <v>848</v>
      </c>
      <c r="L288" t="s">
        <v>64</v>
      </c>
      <c r="M288" t="s">
        <v>12</v>
      </c>
      <c r="N288">
        <v>52815</v>
      </c>
      <c r="P288" s="7">
        <v>42152</v>
      </c>
      <c r="Q288" t="s">
        <v>102</v>
      </c>
      <c r="R288" s="13">
        <v>-338.98999999999995</v>
      </c>
    </row>
    <row r="289" spans="11:18" x14ac:dyDescent="0.35">
      <c r="K289" t="s">
        <v>848</v>
      </c>
      <c r="L289" t="s">
        <v>30</v>
      </c>
      <c r="M289" t="s">
        <v>12</v>
      </c>
      <c r="N289">
        <v>52815</v>
      </c>
      <c r="O289">
        <v>11.5</v>
      </c>
      <c r="P289" s="7">
        <v>42152</v>
      </c>
      <c r="Q289" t="s">
        <v>693</v>
      </c>
      <c r="R289" s="13">
        <v>337.07</v>
      </c>
    </row>
    <row r="290" spans="11:18" x14ac:dyDescent="0.35">
      <c r="K290" t="s">
        <v>848</v>
      </c>
      <c r="L290" t="s">
        <v>30</v>
      </c>
      <c r="M290" t="s">
        <v>12</v>
      </c>
      <c r="N290">
        <v>52815</v>
      </c>
      <c r="P290" s="7">
        <v>42152</v>
      </c>
      <c r="Q290" t="s">
        <v>809</v>
      </c>
      <c r="R290" s="13">
        <v>0.34</v>
      </c>
    </row>
    <row r="291" spans="11:18" x14ac:dyDescent="0.35">
      <c r="K291" t="s">
        <v>848</v>
      </c>
      <c r="L291" t="s">
        <v>30</v>
      </c>
      <c r="M291" t="s">
        <v>12</v>
      </c>
      <c r="N291">
        <v>52815</v>
      </c>
      <c r="P291" s="7">
        <v>42152</v>
      </c>
      <c r="Q291" t="s">
        <v>102</v>
      </c>
      <c r="R291" s="13">
        <v>-337.40999999999997</v>
      </c>
    </row>
    <row r="292" spans="11:18" x14ac:dyDescent="0.35">
      <c r="K292" t="s">
        <v>848</v>
      </c>
      <c r="L292" t="s">
        <v>31</v>
      </c>
      <c r="M292" t="s">
        <v>12</v>
      </c>
      <c r="N292">
        <v>52815</v>
      </c>
      <c r="O292">
        <v>16.36</v>
      </c>
      <c r="P292" s="7">
        <v>42152</v>
      </c>
      <c r="Q292" t="s">
        <v>694</v>
      </c>
      <c r="R292" s="13">
        <v>339.14</v>
      </c>
    </row>
    <row r="293" spans="11:18" x14ac:dyDescent="0.35">
      <c r="K293" t="s">
        <v>848</v>
      </c>
      <c r="L293" t="s">
        <v>31</v>
      </c>
      <c r="M293" t="s">
        <v>12</v>
      </c>
      <c r="N293">
        <v>52815</v>
      </c>
      <c r="P293" s="7">
        <v>42152</v>
      </c>
      <c r="Q293" t="s">
        <v>810</v>
      </c>
      <c r="R293" s="13">
        <v>0.35</v>
      </c>
    </row>
    <row r="294" spans="11:18" x14ac:dyDescent="0.35">
      <c r="K294" t="s">
        <v>848</v>
      </c>
      <c r="L294" t="s">
        <v>31</v>
      </c>
      <c r="M294" t="s">
        <v>12</v>
      </c>
      <c r="N294">
        <v>52815</v>
      </c>
      <c r="P294" s="7">
        <v>42152</v>
      </c>
      <c r="Q294" t="s">
        <v>102</v>
      </c>
      <c r="R294" s="13">
        <v>-339.49</v>
      </c>
    </row>
    <row r="295" spans="11:18" x14ac:dyDescent="0.35">
      <c r="K295" t="s">
        <v>848</v>
      </c>
      <c r="L295" t="s">
        <v>32</v>
      </c>
      <c r="M295" t="s">
        <v>12</v>
      </c>
      <c r="N295">
        <v>52815</v>
      </c>
      <c r="O295">
        <v>5.23</v>
      </c>
      <c r="P295" s="7">
        <v>42152</v>
      </c>
      <c r="Q295" t="s">
        <v>695</v>
      </c>
      <c r="R295" s="13">
        <v>337.96</v>
      </c>
    </row>
    <row r="296" spans="11:18" x14ac:dyDescent="0.35">
      <c r="K296" t="s">
        <v>848</v>
      </c>
      <c r="L296" t="s">
        <v>32</v>
      </c>
      <c r="M296" t="s">
        <v>12</v>
      </c>
      <c r="N296">
        <v>52815</v>
      </c>
      <c r="P296" s="7">
        <v>42152</v>
      </c>
      <c r="Q296" t="s">
        <v>811</v>
      </c>
      <c r="R296" s="13">
        <v>0.35</v>
      </c>
    </row>
    <row r="297" spans="11:18" x14ac:dyDescent="0.35">
      <c r="K297" t="s">
        <v>848</v>
      </c>
      <c r="L297" t="s">
        <v>32</v>
      </c>
      <c r="M297" t="s">
        <v>12</v>
      </c>
      <c r="N297">
        <v>52815</v>
      </c>
      <c r="P297" s="7">
        <v>42152</v>
      </c>
      <c r="Q297" t="s">
        <v>102</v>
      </c>
      <c r="R297" s="13">
        <v>-338.31</v>
      </c>
    </row>
    <row r="298" spans="11:18" x14ac:dyDescent="0.35">
      <c r="K298" t="s">
        <v>848</v>
      </c>
      <c r="L298" t="s">
        <v>54</v>
      </c>
      <c r="M298" t="s">
        <v>12</v>
      </c>
      <c r="N298">
        <v>52815</v>
      </c>
      <c r="O298">
        <v>8.4</v>
      </c>
      <c r="P298" s="7">
        <v>42152</v>
      </c>
      <c r="Q298" t="s">
        <v>696</v>
      </c>
      <c r="R298" s="13">
        <v>339.7</v>
      </c>
    </row>
    <row r="299" spans="11:18" x14ac:dyDescent="0.35">
      <c r="K299" t="s">
        <v>848</v>
      </c>
      <c r="L299" t="s">
        <v>54</v>
      </c>
      <c r="M299" t="s">
        <v>12</v>
      </c>
      <c r="N299">
        <v>52815</v>
      </c>
      <c r="P299" s="7">
        <v>42152</v>
      </c>
      <c r="Q299" t="s">
        <v>812</v>
      </c>
      <c r="R299" s="13">
        <v>0.35</v>
      </c>
    </row>
    <row r="300" spans="11:18" x14ac:dyDescent="0.35">
      <c r="K300" t="s">
        <v>848</v>
      </c>
      <c r="L300" t="s">
        <v>54</v>
      </c>
      <c r="M300" t="s">
        <v>12</v>
      </c>
      <c r="N300">
        <v>52815</v>
      </c>
      <c r="P300" s="7">
        <v>42152</v>
      </c>
      <c r="Q300" t="s">
        <v>102</v>
      </c>
      <c r="R300" s="13">
        <v>-340.05</v>
      </c>
    </row>
    <row r="301" spans="11:18" x14ac:dyDescent="0.35">
      <c r="K301" t="s">
        <v>848</v>
      </c>
      <c r="L301" t="s">
        <v>55</v>
      </c>
      <c r="M301" t="s">
        <v>12</v>
      </c>
      <c r="N301">
        <v>52815</v>
      </c>
      <c r="O301">
        <v>256.45999999999998</v>
      </c>
      <c r="P301" s="7">
        <v>42152</v>
      </c>
      <c r="Q301" t="s">
        <v>697</v>
      </c>
      <c r="R301" s="13">
        <v>339.81</v>
      </c>
    </row>
    <row r="302" spans="11:18" x14ac:dyDescent="0.35">
      <c r="K302" t="s">
        <v>848</v>
      </c>
      <c r="L302" t="s">
        <v>55</v>
      </c>
      <c r="M302" t="s">
        <v>12</v>
      </c>
      <c r="N302">
        <v>52815</v>
      </c>
      <c r="P302" s="7">
        <v>42152</v>
      </c>
      <c r="Q302" t="s">
        <v>813</v>
      </c>
      <c r="R302" s="13">
        <v>0.34</v>
      </c>
    </row>
    <row r="303" spans="11:18" x14ac:dyDescent="0.35">
      <c r="K303" t="s">
        <v>848</v>
      </c>
      <c r="L303" t="s">
        <v>55</v>
      </c>
      <c r="M303" t="s">
        <v>12</v>
      </c>
      <c r="N303">
        <v>52815</v>
      </c>
      <c r="P303" s="7">
        <v>42152</v>
      </c>
      <c r="Q303" t="s">
        <v>102</v>
      </c>
      <c r="R303" s="13">
        <v>-340.15</v>
      </c>
    </row>
    <row r="304" spans="11:18" x14ac:dyDescent="0.35">
      <c r="K304" t="s">
        <v>848</v>
      </c>
      <c r="L304" t="s">
        <v>65</v>
      </c>
      <c r="M304" t="s">
        <v>12</v>
      </c>
      <c r="N304">
        <v>52815</v>
      </c>
      <c r="O304">
        <v>3</v>
      </c>
      <c r="P304" s="7">
        <v>42152</v>
      </c>
      <c r="Q304" t="s">
        <v>698</v>
      </c>
      <c r="R304" s="13">
        <v>339.45</v>
      </c>
    </row>
    <row r="305" spans="11:18" x14ac:dyDescent="0.35">
      <c r="K305" t="s">
        <v>848</v>
      </c>
      <c r="L305" t="s">
        <v>65</v>
      </c>
      <c r="M305" t="s">
        <v>12</v>
      </c>
      <c r="N305">
        <v>52815</v>
      </c>
      <c r="P305" s="7">
        <v>42152</v>
      </c>
      <c r="Q305" t="s">
        <v>814</v>
      </c>
      <c r="R305" s="13">
        <v>0.34</v>
      </c>
    </row>
    <row r="306" spans="11:18" x14ac:dyDescent="0.35">
      <c r="K306" t="s">
        <v>848</v>
      </c>
      <c r="L306" t="s">
        <v>65</v>
      </c>
      <c r="M306" t="s">
        <v>12</v>
      </c>
      <c r="N306">
        <v>52815</v>
      </c>
      <c r="P306" s="7">
        <v>42152</v>
      </c>
      <c r="Q306" t="s">
        <v>102</v>
      </c>
      <c r="R306" s="13">
        <v>-339.78999999999996</v>
      </c>
    </row>
    <row r="307" spans="11:18" x14ac:dyDescent="0.35">
      <c r="K307" t="s">
        <v>848</v>
      </c>
      <c r="L307" t="s">
        <v>34</v>
      </c>
      <c r="M307" t="s">
        <v>12</v>
      </c>
      <c r="N307">
        <v>52815</v>
      </c>
      <c r="O307">
        <v>8.39</v>
      </c>
      <c r="P307" s="7">
        <v>42152</v>
      </c>
      <c r="Q307" t="s">
        <v>699</v>
      </c>
      <c r="R307" s="13">
        <v>337.61</v>
      </c>
    </row>
    <row r="308" spans="11:18" x14ac:dyDescent="0.35">
      <c r="K308" t="s">
        <v>848</v>
      </c>
      <c r="L308" t="s">
        <v>34</v>
      </c>
      <c r="M308" t="s">
        <v>12</v>
      </c>
      <c r="N308">
        <v>52815</v>
      </c>
      <c r="P308" s="7">
        <v>42152</v>
      </c>
      <c r="Q308" t="s">
        <v>815</v>
      </c>
      <c r="R308" s="13">
        <v>0.34</v>
      </c>
    </row>
    <row r="309" spans="11:18" x14ac:dyDescent="0.35">
      <c r="K309" t="s">
        <v>848</v>
      </c>
      <c r="L309" t="s">
        <v>34</v>
      </c>
      <c r="M309" t="s">
        <v>12</v>
      </c>
      <c r="N309">
        <v>52815</v>
      </c>
      <c r="P309" s="7">
        <v>42152</v>
      </c>
      <c r="Q309" t="s">
        <v>102</v>
      </c>
      <c r="R309" s="13">
        <v>-337.95</v>
      </c>
    </row>
    <row r="310" spans="11:18" x14ac:dyDescent="0.35">
      <c r="K310" t="s">
        <v>848</v>
      </c>
      <c r="L310" t="s">
        <v>66</v>
      </c>
      <c r="M310" t="s">
        <v>12</v>
      </c>
      <c r="N310">
        <v>52815</v>
      </c>
      <c r="O310">
        <v>10.5</v>
      </c>
      <c r="P310" s="7">
        <v>42152</v>
      </c>
      <c r="Q310" t="s">
        <v>700</v>
      </c>
      <c r="R310" s="13">
        <v>337.26</v>
      </c>
    </row>
    <row r="311" spans="11:18" x14ac:dyDescent="0.35">
      <c r="K311" t="s">
        <v>848</v>
      </c>
      <c r="L311" t="s">
        <v>66</v>
      </c>
      <c r="M311" t="s">
        <v>12</v>
      </c>
      <c r="N311">
        <v>52815</v>
      </c>
      <c r="P311" s="7">
        <v>42152</v>
      </c>
      <c r="Q311" t="s">
        <v>816</v>
      </c>
      <c r="R311" s="13">
        <v>0.34</v>
      </c>
    </row>
    <row r="312" spans="11:18" x14ac:dyDescent="0.35">
      <c r="K312" t="s">
        <v>848</v>
      </c>
      <c r="L312" t="s">
        <v>66</v>
      </c>
      <c r="M312" t="s">
        <v>12</v>
      </c>
      <c r="N312">
        <v>52815</v>
      </c>
      <c r="P312" s="7">
        <v>42152</v>
      </c>
      <c r="Q312" t="s">
        <v>102</v>
      </c>
      <c r="R312" s="13">
        <v>-337.59999999999997</v>
      </c>
    </row>
    <row r="313" spans="11:18" x14ac:dyDescent="0.35">
      <c r="K313" t="s">
        <v>848</v>
      </c>
      <c r="L313" t="s">
        <v>35</v>
      </c>
      <c r="M313" t="s">
        <v>12</v>
      </c>
      <c r="N313">
        <v>52815</v>
      </c>
      <c r="O313">
        <v>5.79</v>
      </c>
      <c r="P313" s="7">
        <v>42152</v>
      </c>
      <c r="Q313" t="s">
        <v>701</v>
      </c>
      <c r="R313" s="13">
        <v>337.33</v>
      </c>
    </row>
    <row r="314" spans="11:18" x14ac:dyDescent="0.35">
      <c r="K314" t="s">
        <v>848</v>
      </c>
      <c r="L314" t="s">
        <v>35</v>
      </c>
      <c r="M314" t="s">
        <v>12</v>
      </c>
      <c r="N314">
        <v>52815</v>
      </c>
      <c r="P314" s="7">
        <v>42152</v>
      </c>
      <c r="Q314" t="s">
        <v>817</v>
      </c>
      <c r="R314" s="13">
        <v>0.35</v>
      </c>
    </row>
    <row r="315" spans="11:18" x14ac:dyDescent="0.35">
      <c r="K315" t="s">
        <v>848</v>
      </c>
      <c r="L315" t="s">
        <v>35</v>
      </c>
      <c r="M315" t="s">
        <v>12</v>
      </c>
      <c r="N315">
        <v>52815</v>
      </c>
      <c r="P315" s="7">
        <v>42152</v>
      </c>
      <c r="Q315" t="s">
        <v>102</v>
      </c>
      <c r="R315" s="13">
        <v>-337.68</v>
      </c>
    </row>
    <row r="316" spans="11:18" x14ac:dyDescent="0.35">
      <c r="K316" t="s">
        <v>848</v>
      </c>
      <c r="L316" t="s">
        <v>36</v>
      </c>
      <c r="M316" t="s">
        <v>12</v>
      </c>
      <c r="N316">
        <v>52815</v>
      </c>
      <c r="O316">
        <v>19.22</v>
      </c>
      <c r="P316" s="7">
        <v>42152</v>
      </c>
      <c r="Q316" t="s">
        <v>702</v>
      </c>
      <c r="R316" s="13">
        <v>338.85</v>
      </c>
    </row>
    <row r="317" spans="11:18" x14ac:dyDescent="0.35">
      <c r="K317" t="s">
        <v>848</v>
      </c>
      <c r="L317" t="s">
        <v>36</v>
      </c>
      <c r="M317" t="s">
        <v>12</v>
      </c>
      <c r="N317">
        <v>52815</v>
      </c>
      <c r="P317" s="7">
        <v>42152</v>
      </c>
      <c r="Q317" t="s">
        <v>818</v>
      </c>
      <c r="R317" s="13">
        <v>0.35</v>
      </c>
    </row>
    <row r="318" spans="11:18" x14ac:dyDescent="0.35">
      <c r="K318" t="s">
        <v>848</v>
      </c>
      <c r="L318" t="s">
        <v>36</v>
      </c>
      <c r="M318" t="s">
        <v>12</v>
      </c>
      <c r="N318">
        <v>52815</v>
      </c>
      <c r="P318" s="7">
        <v>42152</v>
      </c>
      <c r="Q318" t="s">
        <v>102</v>
      </c>
      <c r="R318" s="13">
        <v>-339.20000000000005</v>
      </c>
    </row>
    <row r="319" spans="11:18" x14ac:dyDescent="0.35">
      <c r="K319" t="s">
        <v>848</v>
      </c>
      <c r="L319" t="s">
        <v>67</v>
      </c>
      <c r="M319" t="s">
        <v>12</v>
      </c>
      <c r="N319">
        <v>52815</v>
      </c>
      <c r="O319">
        <v>7.3</v>
      </c>
      <c r="P319" s="7">
        <v>42152</v>
      </c>
      <c r="Q319" t="s">
        <v>703</v>
      </c>
      <c r="R319" s="13">
        <v>338.65</v>
      </c>
    </row>
    <row r="320" spans="11:18" x14ac:dyDescent="0.35">
      <c r="K320" t="s">
        <v>848</v>
      </c>
      <c r="L320" t="s">
        <v>67</v>
      </c>
      <c r="M320" t="s">
        <v>12</v>
      </c>
      <c r="N320">
        <v>52815</v>
      </c>
      <c r="P320" s="7">
        <v>42152</v>
      </c>
      <c r="Q320" t="s">
        <v>819</v>
      </c>
      <c r="R320" s="13">
        <v>0.35</v>
      </c>
    </row>
    <row r="321" spans="11:18" x14ac:dyDescent="0.35">
      <c r="K321" t="s">
        <v>848</v>
      </c>
      <c r="L321" t="s">
        <v>67</v>
      </c>
      <c r="M321" t="s">
        <v>12</v>
      </c>
      <c r="N321">
        <v>52815</v>
      </c>
      <c r="P321" s="7">
        <v>42152</v>
      </c>
      <c r="Q321" t="s">
        <v>102</v>
      </c>
      <c r="R321" s="13">
        <v>-339</v>
      </c>
    </row>
    <row r="322" spans="11:18" x14ac:dyDescent="0.35">
      <c r="K322" t="s">
        <v>848</v>
      </c>
      <c r="L322" t="s">
        <v>68</v>
      </c>
      <c r="M322" t="s">
        <v>12</v>
      </c>
      <c r="N322">
        <v>52815</v>
      </c>
      <c r="O322">
        <v>6.09</v>
      </c>
      <c r="P322" s="7">
        <v>42152</v>
      </c>
      <c r="Q322" t="s">
        <v>704</v>
      </c>
      <c r="R322" s="13">
        <v>338.42</v>
      </c>
    </row>
    <row r="323" spans="11:18" x14ac:dyDescent="0.35">
      <c r="K323" t="s">
        <v>848</v>
      </c>
      <c r="L323" t="s">
        <v>68</v>
      </c>
      <c r="M323" t="s">
        <v>12</v>
      </c>
      <c r="N323">
        <v>52815</v>
      </c>
      <c r="P323" s="7">
        <v>42152</v>
      </c>
      <c r="Q323" t="s">
        <v>820</v>
      </c>
      <c r="R323" s="13">
        <v>0.34</v>
      </c>
    </row>
    <row r="324" spans="11:18" x14ac:dyDescent="0.35">
      <c r="K324" t="s">
        <v>848</v>
      </c>
      <c r="L324" t="s">
        <v>68</v>
      </c>
      <c r="M324" t="s">
        <v>12</v>
      </c>
      <c r="N324">
        <v>52815</v>
      </c>
      <c r="P324" s="7">
        <v>42152</v>
      </c>
      <c r="Q324" t="s">
        <v>102</v>
      </c>
      <c r="R324" s="13">
        <v>-338.76</v>
      </c>
    </row>
    <row r="325" spans="11:18" x14ac:dyDescent="0.35">
      <c r="K325" t="s">
        <v>848</v>
      </c>
      <c r="L325" t="s">
        <v>38</v>
      </c>
      <c r="M325" t="s">
        <v>12</v>
      </c>
      <c r="N325">
        <v>52815</v>
      </c>
      <c r="O325">
        <v>503.92</v>
      </c>
      <c r="P325" s="7">
        <v>42152</v>
      </c>
      <c r="Q325" t="s">
        <v>705</v>
      </c>
      <c r="R325" s="13">
        <v>332.08</v>
      </c>
    </row>
    <row r="326" spans="11:18" x14ac:dyDescent="0.35">
      <c r="K326" t="s">
        <v>848</v>
      </c>
      <c r="L326" t="s">
        <v>38</v>
      </c>
      <c r="M326" t="s">
        <v>12</v>
      </c>
      <c r="N326">
        <v>52815</v>
      </c>
      <c r="P326" s="7">
        <v>42152</v>
      </c>
      <c r="Q326" t="s">
        <v>821</v>
      </c>
      <c r="R326" s="13">
        <v>0.34</v>
      </c>
    </row>
    <row r="327" spans="11:18" x14ac:dyDescent="0.35">
      <c r="K327" t="s">
        <v>848</v>
      </c>
      <c r="L327" t="s">
        <v>38</v>
      </c>
      <c r="M327" t="s">
        <v>12</v>
      </c>
      <c r="N327">
        <v>52815</v>
      </c>
      <c r="P327" s="7">
        <v>42152</v>
      </c>
      <c r="Q327" t="s">
        <v>102</v>
      </c>
      <c r="R327" s="13">
        <v>-332.41999999999996</v>
      </c>
    </row>
    <row r="328" spans="11:18" x14ac:dyDescent="0.35">
      <c r="K328" t="s">
        <v>848</v>
      </c>
      <c r="L328" t="s">
        <v>39</v>
      </c>
      <c r="M328" t="s">
        <v>12</v>
      </c>
      <c r="N328">
        <v>52815</v>
      </c>
      <c r="O328">
        <v>33.07</v>
      </c>
      <c r="P328" s="7">
        <v>42152</v>
      </c>
      <c r="Q328" t="s">
        <v>706</v>
      </c>
      <c r="R328" s="13">
        <v>338.31</v>
      </c>
    </row>
    <row r="329" spans="11:18" x14ac:dyDescent="0.35">
      <c r="K329" t="s">
        <v>848</v>
      </c>
      <c r="L329" t="s">
        <v>39</v>
      </c>
      <c r="M329" t="s">
        <v>12</v>
      </c>
      <c r="N329">
        <v>52815</v>
      </c>
      <c r="P329" s="7">
        <v>42152</v>
      </c>
      <c r="Q329" t="s">
        <v>822</v>
      </c>
      <c r="R329" s="13">
        <v>0.35</v>
      </c>
    </row>
    <row r="330" spans="11:18" x14ac:dyDescent="0.35">
      <c r="K330" t="s">
        <v>848</v>
      </c>
      <c r="L330" t="s">
        <v>39</v>
      </c>
      <c r="M330" t="s">
        <v>12</v>
      </c>
      <c r="N330">
        <v>52815</v>
      </c>
      <c r="P330" s="7">
        <v>42152</v>
      </c>
      <c r="Q330" t="s">
        <v>102</v>
      </c>
      <c r="R330" s="13">
        <v>-338.66</v>
      </c>
    </row>
    <row r="331" spans="11:18" x14ac:dyDescent="0.35">
      <c r="K331" t="s">
        <v>848</v>
      </c>
      <c r="L331" t="s">
        <v>57</v>
      </c>
      <c r="M331" t="s">
        <v>12</v>
      </c>
      <c r="N331">
        <v>52815</v>
      </c>
      <c r="O331">
        <v>23.89</v>
      </c>
      <c r="P331" s="7">
        <v>42152</v>
      </c>
      <c r="Q331" t="s">
        <v>707</v>
      </c>
      <c r="R331" s="13">
        <v>337.8</v>
      </c>
    </row>
    <row r="332" spans="11:18" x14ac:dyDescent="0.35">
      <c r="K332" t="s">
        <v>848</v>
      </c>
      <c r="L332" t="s">
        <v>57</v>
      </c>
      <c r="M332" t="s">
        <v>12</v>
      </c>
      <c r="N332">
        <v>52815</v>
      </c>
      <c r="P332" s="7">
        <v>42152</v>
      </c>
      <c r="Q332" t="s">
        <v>823</v>
      </c>
      <c r="R332" s="13">
        <v>0.35</v>
      </c>
    </row>
    <row r="333" spans="11:18" x14ac:dyDescent="0.35">
      <c r="K333" t="s">
        <v>848</v>
      </c>
      <c r="L333" t="s">
        <v>57</v>
      </c>
      <c r="M333" t="s">
        <v>12</v>
      </c>
      <c r="N333">
        <v>52815</v>
      </c>
      <c r="P333" s="7">
        <v>42152</v>
      </c>
      <c r="Q333" t="s">
        <v>102</v>
      </c>
      <c r="R333" s="13">
        <v>-338.15000000000003</v>
      </c>
    </row>
    <row r="334" spans="11:18" x14ac:dyDescent="0.35">
      <c r="K334" t="s">
        <v>848</v>
      </c>
      <c r="L334" t="s">
        <v>58</v>
      </c>
      <c r="M334" t="s">
        <v>12</v>
      </c>
      <c r="N334">
        <v>52815</v>
      </c>
      <c r="O334">
        <v>16.079999999999998</v>
      </c>
      <c r="P334" s="7">
        <v>42152</v>
      </c>
      <c r="Q334" t="s">
        <v>708</v>
      </c>
      <c r="R334" s="13">
        <v>337.68</v>
      </c>
    </row>
    <row r="335" spans="11:18" x14ac:dyDescent="0.35">
      <c r="K335" t="s">
        <v>848</v>
      </c>
      <c r="L335" t="s">
        <v>58</v>
      </c>
      <c r="M335" t="s">
        <v>12</v>
      </c>
      <c r="N335">
        <v>52815</v>
      </c>
      <c r="P335" s="7">
        <v>42152</v>
      </c>
      <c r="Q335" t="s">
        <v>824</v>
      </c>
      <c r="R335" s="13">
        <v>0.34</v>
      </c>
    </row>
    <row r="336" spans="11:18" x14ac:dyDescent="0.35">
      <c r="K336" t="s">
        <v>848</v>
      </c>
      <c r="L336" t="s">
        <v>58</v>
      </c>
      <c r="M336" t="s">
        <v>12</v>
      </c>
      <c r="N336">
        <v>52815</v>
      </c>
      <c r="P336" s="7">
        <v>42152</v>
      </c>
      <c r="Q336" t="s">
        <v>102</v>
      </c>
      <c r="R336" s="13">
        <v>-338.02</v>
      </c>
    </row>
    <row r="337" spans="11:18" x14ac:dyDescent="0.35">
      <c r="K337" t="s">
        <v>848</v>
      </c>
      <c r="L337" t="s">
        <v>69</v>
      </c>
      <c r="M337" t="s">
        <v>12</v>
      </c>
      <c r="N337">
        <v>52815</v>
      </c>
      <c r="O337">
        <v>8.3000000000000007</v>
      </c>
      <c r="P337" s="7">
        <v>42152</v>
      </c>
      <c r="Q337" t="s">
        <v>709</v>
      </c>
      <c r="R337" s="13">
        <v>337.64</v>
      </c>
    </row>
    <row r="338" spans="11:18" x14ac:dyDescent="0.35">
      <c r="K338" t="s">
        <v>848</v>
      </c>
      <c r="L338" t="s">
        <v>69</v>
      </c>
      <c r="M338" t="s">
        <v>12</v>
      </c>
      <c r="N338">
        <v>52815</v>
      </c>
      <c r="P338" s="7">
        <v>42152</v>
      </c>
      <c r="Q338" t="s">
        <v>825</v>
      </c>
      <c r="R338" s="13">
        <v>0.34</v>
      </c>
    </row>
    <row r="339" spans="11:18" x14ac:dyDescent="0.35">
      <c r="K339" t="s">
        <v>848</v>
      </c>
      <c r="L339" t="s">
        <v>69</v>
      </c>
      <c r="M339" t="s">
        <v>12</v>
      </c>
      <c r="N339">
        <v>52815</v>
      </c>
      <c r="P339" s="7">
        <v>42152</v>
      </c>
      <c r="Q339" t="s">
        <v>102</v>
      </c>
      <c r="R339" s="13">
        <v>-337.97999999999996</v>
      </c>
    </row>
    <row r="340" spans="11:18" x14ac:dyDescent="0.35">
      <c r="K340" t="s">
        <v>848</v>
      </c>
      <c r="L340" t="s">
        <v>70</v>
      </c>
      <c r="M340" t="s">
        <v>12</v>
      </c>
      <c r="N340">
        <v>52815</v>
      </c>
      <c r="O340">
        <v>7.83</v>
      </c>
      <c r="P340" s="7">
        <v>42152</v>
      </c>
      <c r="Q340" t="s">
        <v>710</v>
      </c>
      <c r="R340" s="13">
        <v>336.06</v>
      </c>
    </row>
    <row r="341" spans="11:18" x14ac:dyDescent="0.35">
      <c r="K341" t="s">
        <v>848</v>
      </c>
      <c r="L341" t="s">
        <v>70</v>
      </c>
      <c r="M341" t="s">
        <v>12</v>
      </c>
      <c r="N341">
        <v>52815</v>
      </c>
      <c r="P341" s="7">
        <v>42152</v>
      </c>
      <c r="Q341" t="s">
        <v>826</v>
      </c>
      <c r="R341" s="13">
        <v>0.34</v>
      </c>
    </row>
    <row r="342" spans="11:18" x14ac:dyDescent="0.35">
      <c r="K342" t="s">
        <v>848</v>
      </c>
      <c r="L342" t="s">
        <v>70</v>
      </c>
      <c r="M342" t="s">
        <v>12</v>
      </c>
      <c r="N342">
        <v>52815</v>
      </c>
      <c r="P342" s="7">
        <v>42152</v>
      </c>
      <c r="Q342" t="s">
        <v>102</v>
      </c>
      <c r="R342" s="13">
        <v>-336.4</v>
      </c>
    </row>
    <row r="343" spans="11:18" x14ac:dyDescent="0.35">
      <c r="K343" t="s">
        <v>848</v>
      </c>
      <c r="L343" t="s">
        <v>59</v>
      </c>
      <c r="M343" t="s">
        <v>12</v>
      </c>
      <c r="N343">
        <v>52815</v>
      </c>
      <c r="O343">
        <v>12.53</v>
      </c>
      <c r="P343" s="7">
        <v>42152</v>
      </c>
      <c r="Q343" t="s">
        <v>711</v>
      </c>
      <c r="R343" s="13">
        <v>339.31</v>
      </c>
    </row>
    <row r="344" spans="11:18" x14ac:dyDescent="0.35">
      <c r="K344" t="s">
        <v>848</v>
      </c>
      <c r="L344" t="s">
        <v>59</v>
      </c>
      <c r="M344" t="s">
        <v>12</v>
      </c>
      <c r="N344">
        <v>52815</v>
      </c>
      <c r="P344" s="7">
        <v>42152</v>
      </c>
      <c r="Q344" t="s">
        <v>827</v>
      </c>
      <c r="R344" s="13">
        <v>0.34</v>
      </c>
    </row>
    <row r="345" spans="11:18" x14ac:dyDescent="0.35">
      <c r="K345" t="s">
        <v>848</v>
      </c>
      <c r="L345" t="s">
        <v>59</v>
      </c>
      <c r="M345" t="s">
        <v>12</v>
      </c>
      <c r="N345">
        <v>52815</v>
      </c>
      <c r="P345" s="7">
        <v>42152</v>
      </c>
      <c r="Q345" t="s">
        <v>102</v>
      </c>
      <c r="R345" s="13">
        <v>-339.65</v>
      </c>
    </row>
    <row r="346" spans="11:18" x14ac:dyDescent="0.35">
      <c r="K346" t="s">
        <v>848</v>
      </c>
      <c r="L346" t="s">
        <v>71</v>
      </c>
      <c r="M346" t="s">
        <v>12</v>
      </c>
      <c r="N346">
        <v>52815</v>
      </c>
      <c r="O346">
        <v>116.83</v>
      </c>
      <c r="P346" s="7">
        <v>42152</v>
      </c>
      <c r="Q346" t="s">
        <v>712</v>
      </c>
      <c r="R346" s="13">
        <v>335.83</v>
      </c>
    </row>
    <row r="347" spans="11:18" x14ac:dyDescent="0.35">
      <c r="K347" t="s">
        <v>848</v>
      </c>
      <c r="L347" t="s">
        <v>71</v>
      </c>
      <c r="M347" t="s">
        <v>12</v>
      </c>
      <c r="N347">
        <v>52815</v>
      </c>
      <c r="P347" s="7">
        <v>42152</v>
      </c>
      <c r="Q347" t="s">
        <v>828</v>
      </c>
      <c r="R347" s="13">
        <v>0.34</v>
      </c>
    </row>
    <row r="348" spans="11:18" x14ac:dyDescent="0.35">
      <c r="K348" t="s">
        <v>848</v>
      </c>
      <c r="L348" t="s">
        <v>71</v>
      </c>
      <c r="M348" t="s">
        <v>12</v>
      </c>
      <c r="N348">
        <v>52815</v>
      </c>
      <c r="P348" s="7">
        <v>42152</v>
      </c>
      <c r="Q348" t="s">
        <v>102</v>
      </c>
      <c r="R348" s="13">
        <v>-336.16999999999996</v>
      </c>
    </row>
    <row r="349" spans="11:18" x14ac:dyDescent="0.35">
      <c r="K349" t="s">
        <v>848</v>
      </c>
      <c r="L349" t="s">
        <v>41</v>
      </c>
      <c r="M349" t="s">
        <v>12</v>
      </c>
      <c r="N349">
        <v>52815</v>
      </c>
      <c r="O349">
        <v>49.47</v>
      </c>
      <c r="P349" s="7">
        <v>42152</v>
      </c>
      <c r="Q349" t="s">
        <v>713</v>
      </c>
      <c r="R349" s="13">
        <v>337.39</v>
      </c>
    </row>
    <row r="350" spans="11:18" x14ac:dyDescent="0.35">
      <c r="K350" t="s">
        <v>848</v>
      </c>
      <c r="L350" t="s">
        <v>41</v>
      </c>
      <c r="M350" t="s">
        <v>12</v>
      </c>
      <c r="N350">
        <v>52815</v>
      </c>
      <c r="P350" s="7">
        <v>42152</v>
      </c>
      <c r="Q350" t="s">
        <v>829</v>
      </c>
      <c r="R350" s="13">
        <v>0.34</v>
      </c>
    </row>
    <row r="351" spans="11:18" x14ac:dyDescent="0.35">
      <c r="K351" t="s">
        <v>848</v>
      </c>
      <c r="L351" t="s">
        <v>41</v>
      </c>
      <c r="M351" t="s">
        <v>12</v>
      </c>
      <c r="N351">
        <v>52815</v>
      </c>
      <c r="P351" s="7">
        <v>42152</v>
      </c>
      <c r="Q351" t="s">
        <v>102</v>
      </c>
      <c r="R351" s="13">
        <v>-337.72999999999996</v>
      </c>
    </row>
    <row r="352" spans="11:18" x14ac:dyDescent="0.35">
      <c r="K352" t="s">
        <v>848</v>
      </c>
      <c r="L352" t="s">
        <v>60</v>
      </c>
      <c r="M352" t="s">
        <v>12</v>
      </c>
      <c r="N352">
        <v>52815</v>
      </c>
      <c r="O352">
        <v>86.57</v>
      </c>
      <c r="P352" s="7">
        <v>42152</v>
      </c>
      <c r="Q352" t="s">
        <v>714</v>
      </c>
      <c r="R352" s="13">
        <v>337.62</v>
      </c>
    </row>
    <row r="353" spans="11:18" x14ac:dyDescent="0.35">
      <c r="K353" t="s">
        <v>848</v>
      </c>
      <c r="L353" t="s">
        <v>60</v>
      </c>
      <c r="M353" t="s">
        <v>12</v>
      </c>
      <c r="N353">
        <v>52815</v>
      </c>
      <c r="P353" s="7">
        <v>42152</v>
      </c>
      <c r="Q353" t="s">
        <v>830</v>
      </c>
      <c r="R353" s="13">
        <v>0.34</v>
      </c>
    </row>
    <row r="354" spans="11:18" x14ac:dyDescent="0.35">
      <c r="K354" t="s">
        <v>848</v>
      </c>
      <c r="L354" t="s">
        <v>60</v>
      </c>
      <c r="M354" t="s">
        <v>12</v>
      </c>
      <c r="N354">
        <v>52815</v>
      </c>
      <c r="P354" s="7">
        <v>42152</v>
      </c>
      <c r="Q354" t="s">
        <v>102</v>
      </c>
      <c r="R354" s="13">
        <v>-337.96</v>
      </c>
    </row>
    <row r="355" spans="11:18" x14ac:dyDescent="0.35">
      <c r="K355" t="s">
        <v>848</v>
      </c>
      <c r="L355" t="s">
        <v>45</v>
      </c>
      <c r="M355" t="s">
        <v>12</v>
      </c>
      <c r="N355">
        <v>52815</v>
      </c>
      <c r="O355">
        <v>21.11</v>
      </c>
      <c r="P355" s="7">
        <v>42152</v>
      </c>
      <c r="Q355" t="s">
        <v>715</v>
      </c>
      <c r="R355" s="13">
        <v>336.92</v>
      </c>
    </row>
    <row r="356" spans="11:18" x14ac:dyDescent="0.35">
      <c r="K356" t="s">
        <v>848</v>
      </c>
      <c r="L356" t="s">
        <v>45</v>
      </c>
      <c r="M356" t="s">
        <v>12</v>
      </c>
      <c r="N356">
        <v>52815</v>
      </c>
      <c r="P356" s="7">
        <v>42152</v>
      </c>
      <c r="Q356" t="s">
        <v>831</v>
      </c>
      <c r="R356" s="13">
        <v>0.34</v>
      </c>
    </row>
    <row r="357" spans="11:18" x14ac:dyDescent="0.35">
      <c r="K357" t="s">
        <v>848</v>
      </c>
      <c r="L357" t="s">
        <v>45</v>
      </c>
      <c r="M357" t="s">
        <v>12</v>
      </c>
      <c r="N357">
        <v>52815</v>
      </c>
      <c r="P357" s="7">
        <v>42152</v>
      </c>
      <c r="Q357" t="s">
        <v>102</v>
      </c>
      <c r="R357" s="13">
        <v>-337.26</v>
      </c>
    </row>
    <row r="358" spans="11:18" x14ac:dyDescent="0.35">
      <c r="K358" t="s">
        <v>848</v>
      </c>
      <c r="L358" t="s">
        <v>72</v>
      </c>
      <c r="M358" t="s">
        <v>12</v>
      </c>
      <c r="N358">
        <v>52815</v>
      </c>
      <c r="O358">
        <v>7.37</v>
      </c>
      <c r="P358" s="7">
        <v>42152</v>
      </c>
      <c r="Q358" t="s">
        <v>716</v>
      </c>
      <c r="R358" s="13">
        <v>339.02</v>
      </c>
    </row>
    <row r="359" spans="11:18" x14ac:dyDescent="0.35">
      <c r="K359" t="s">
        <v>848</v>
      </c>
      <c r="L359" t="s">
        <v>72</v>
      </c>
      <c r="M359" t="s">
        <v>12</v>
      </c>
      <c r="N359">
        <v>52815</v>
      </c>
      <c r="P359" s="7">
        <v>42152</v>
      </c>
      <c r="Q359" t="s">
        <v>832</v>
      </c>
      <c r="R359" s="13">
        <v>0.34</v>
      </c>
    </row>
    <row r="360" spans="11:18" x14ac:dyDescent="0.35">
      <c r="K360" t="s">
        <v>848</v>
      </c>
      <c r="L360" t="s">
        <v>72</v>
      </c>
      <c r="M360" t="s">
        <v>12</v>
      </c>
      <c r="N360">
        <v>52815</v>
      </c>
      <c r="P360" s="7">
        <v>42152</v>
      </c>
      <c r="Q360" t="s">
        <v>102</v>
      </c>
      <c r="R360" s="13">
        <v>-339.35999999999996</v>
      </c>
    </row>
    <row r="361" spans="11:18" x14ac:dyDescent="0.35">
      <c r="K361" t="s">
        <v>848</v>
      </c>
      <c r="L361" t="s">
        <v>50</v>
      </c>
      <c r="M361" t="s">
        <v>12</v>
      </c>
      <c r="N361">
        <v>52815</v>
      </c>
      <c r="O361">
        <v>13.16</v>
      </c>
      <c r="P361" s="7">
        <v>42152</v>
      </c>
      <c r="Q361" t="s">
        <v>717</v>
      </c>
      <c r="R361" s="13">
        <v>340.45</v>
      </c>
    </row>
    <row r="362" spans="11:18" x14ac:dyDescent="0.35">
      <c r="K362" t="s">
        <v>848</v>
      </c>
      <c r="L362" t="s">
        <v>50</v>
      </c>
      <c r="M362" t="s">
        <v>12</v>
      </c>
      <c r="N362">
        <v>52815</v>
      </c>
      <c r="P362" s="7">
        <v>42152</v>
      </c>
      <c r="Q362" t="s">
        <v>833</v>
      </c>
      <c r="R362" s="13">
        <v>0.34</v>
      </c>
    </row>
    <row r="363" spans="11:18" x14ac:dyDescent="0.35">
      <c r="K363" t="s">
        <v>848</v>
      </c>
      <c r="L363" t="s">
        <v>50</v>
      </c>
      <c r="M363" t="s">
        <v>12</v>
      </c>
      <c r="N363">
        <v>52815</v>
      </c>
      <c r="P363" s="7">
        <v>42152</v>
      </c>
      <c r="Q363" t="s">
        <v>102</v>
      </c>
      <c r="R363" s="13">
        <v>-340.78999999999996</v>
      </c>
    </row>
    <row r="364" spans="11:18" x14ac:dyDescent="0.35">
      <c r="K364" t="s">
        <v>848</v>
      </c>
      <c r="L364" t="s">
        <v>51</v>
      </c>
      <c r="M364" t="s">
        <v>12</v>
      </c>
      <c r="N364">
        <v>52815</v>
      </c>
      <c r="O364">
        <v>4.99</v>
      </c>
      <c r="P364" s="7">
        <v>42152</v>
      </c>
      <c r="Q364" t="s">
        <v>718</v>
      </c>
      <c r="R364" s="13">
        <v>337.47</v>
      </c>
    </row>
    <row r="365" spans="11:18" x14ac:dyDescent="0.35">
      <c r="K365" t="s">
        <v>848</v>
      </c>
      <c r="L365" t="s">
        <v>51</v>
      </c>
      <c r="M365" t="s">
        <v>12</v>
      </c>
      <c r="N365">
        <v>52815</v>
      </c>
      <c r="P365" s="7">
        <v>42152</v>
      </c>
      <c r="Q365" t="s">
        <v>834</v>
      </c>
      <c r="R365" s="13">
        <v>0.34</v>
      </c>
    </row>
    <row r="366" spans="11:18" x14ac:dyDescent="0.35">
      <c r="K366" t="s">
        <v>848</v>
      </c>
      <c r="L366" t="s">
        <v>51</v>
      </c>
      <c r="M366" t="s">
        <v>12</v>
      </c>
      <c r="N366">
        <v>52815</v>
      </c>
      <c r="P366" s="7">
        <v>42152</v>
      </c>
      <c r="Q366" t="s">
        <v>102</v>
      </c>
      <c r="R366" s="13">
        <v>-337.81</v>
      </c>
    </row>
    <row r="367" spans="11:18" x14ac:dyDescent="0.35">
      <c r="K367" t="s">
        <v>845</v>
      </c>
      <c r="L367" t="s">
        <v>32</v>
      </c>
      <c r="M367" t="s">
        <v>12</v>
      </c>
      <c r="N367">
        <v>22115</v>
      </c>
      <c r="P367" s="7">
        <v>42156</v>
      </c>
      <c r="Q367" t="s">
        <v>587</v>
      </c>
      <c r="R367" s="13">
        <v>0</v>
      </c>
    </row>
    <row r="368" spans="11:18" x14ac:dyDescent="0.35">
      <c r="K368" t="s">
        <v>845</v>
      </c>
      <c r="L368" t="s">
        <v>32</v>
      </c>
      <c r="M368" t="s">
        <v>12</v>
      </c>
      <c r="N368">
        <v>22115</v>
      </c>
      <c r="P368" s="7">
        <v>42156</v>
      </c>
      <c r="Q368" t="s">
        <v>102</v>
      </c>
      <c r="R368" s="13">
        <v>0</v>
      </c>
    </row>
    <row r="369" spans="11:18" x14ac:dyDescent="0.35">
      <c r="K369" t="s">
        <v>845</v>
      </c>
      <c r="L369" t="s">
        <v>32</v>
      </c>
      <c r="M369" t="s">
        <v>12</v>
      </c>
      <c r="N369">
        <v>52815</v>
      </c>
      <c r="P369" s="7">
        <v>42156</v>
      </c>
      <c r="Q369" t="s">
        <v>102</v>
      </c>
      <c r="R369" s="13">
        <v>0.80999999999999994</v>
      </c>
    </row>
    <row r="370" spans="11:18" x14ac:dyDescent="0.35">
      <c r="K370" t="s">
        <v>845</v>
      </c>
      <c r="L370" t="s">
        <v>32</v>
      </c>
      <c r="M370" t="s">
        <v>12</v>
      </c>
      <c r="N370">
        <v>52815</v>
      </c>
      <c r="P370" s="7">
        <v>42156</v>
      </c>
      <c r="Q370" t="s">
        <v>587</v>
      </c>
      <c r="R370" s="13">
        <v>-0.80999999999999994</v>
      </c>
    </row>
    <row r="371" spans="11:18" x14ac:dyDescent="0.35">
      <c r="K371" t="s">
        <v>845</v>
      </c>
      <c r="L371" t="s">
        <v>32</v>
      </c>
      <c r="M371" t="s">
        <v>12</v>
      </c>
      <c r="N371">
        <v>112414</v>
      </c>
      <c r="P371" s="7">
        <v>42156</v>
      </c>
      <c r="Q371" t="s">
        <v>102</v>
      </c>
      <c r="R371" s="13">
        <v>0.85</v>
      </c>
    </row>
    <row r="372" spans="11:18" x14ac:dyDescent="0.35">
      <c r="K372" t="s">
        <v>845</v>
      </c>
      <c r="L372" t="s">
        <v>32</v>
      </c>
      <c r="M372" t="s">
        <v>12</v>
      </c>
      <c r="N372">
        <v>112414</v>
      </c>
      <c r="P372" s="7">
        <v>42156</v>
      </c>
      <c r="Q372" t="s">
        <v>587</v>
      </c>
      <c r="R372" s="13">
        <v>-0.85</v>
      </c>
    </row>
    <row r="373" spans="11:18" x14ac:dyDescent="0.35">
      <c r="K373" t="s">
        <v>845</v>
      </c>
      <c r="L373" t="s">
        <v>36</v>
      </c>
      <c r="M373" t="s">
        <v>12</v>
      </c>
      <c r="N373">
        <v>22115</v>
      </c>
      <c r="P373" s="7">
        <v>42163</v>
      </c>
      <c r="Q373" t="s">
        <v>102</v>
      </c>
      <c r="R373" s="13">
        <v>2.94</v>
      </c>
    </row>
    <row r="374" spans="11:18" x14ac:dyDescent="0.35">
      <c r="K374" t="s">
        <v>845</v>
      </c>
      <c r="L374" t="s">
        <v>36</v>
      </c>
      <c r="M374" t="s">
        <v>12</v>
      </c>
      <c r="N374">
        <v>22115</v>
      </c>
      <c r="P374" s="7">
        <v>42163</v>
      </c>
      <c r="Q374" t="s">
        <v>587</v>
      </c>
      <c r="R374" s="13">
        <v>-2.94</v>
      </c>
    </row>
    <row r="375" spans="11:18" x14ac:dyDescent="0.35">
      <c r="K375" t="s">
        <v>845</v>
      </c>
      <c r="L375" t="s">
        <v>36</v>
      </c>
      <c r="M375" t="s">
        <v>12</v>
      </c>
      <c r="N375">
        <v>52815</v>
      </c>
      <c r="P375" s="7">
        <v>42163</v>
      </c>
      <c r="Q375" t="s">
        <v>587</v>
      </c>
      <c r="R375" s="13">
        <v>0</v>
      </c>
    </row>
    <row r="376" spans="11:18" x14ac:dyDescent="0.35">
      <c r="K376" t="s">
        <v>845</v>
      </c>
      <c r="L376" t="s">
        <v>36</v>
      </c>
      <c r="M376" t="s">
        <v>12</v>
      </c>
      <c r="N376">
        <v>52815</v>
      </c>
      <c r="P376" s="7">
        <v>42163</v>
      </c>
      <c r="Q376" t="s">
        <v>102</v>
      </c>
      <c r="R376" s="13">
        <v>0</v>
      </c>
    </row>
    <row r="377" spans="11:18" x14ac:dyDescent="0.35">
      <c r="K377" t="s">
        <v>845</v>
      </c>
      <c r="L377" t="s">
        <v>36</v>
      </c>
      <c r="M377" t="s">
        <v>12</v>
      </c>
      <c r="N377">
        <v>112414</v>
      </c>
      <c r="P377" s="7">
        <v>42163</v>
      </c>
      <c r="Q377" t="s">
        <v>102</v>
      </c>
      <c r="R377" s="13">
        <v>2.75</v>
      </c>
    </row>
    <row r="378" spans="11:18" x14ac:dyDescent="0.35">
      <c r="K378" t="s">
        <v>845</v>
      </c>
      <c r="L378" t="s">
        <v>36</v>
      </c>
      <c r="M378" t="s">
        <v>12</v>
      </c>
      <c r="N378">
        <v>112414</v>
      </c>
      <c r="P378" s="7">
        <v>42163</v>
      </c>
      <c r="Q378" t="s">
        <v>587</v>
      </c>
      <c r="R378" s="13">
        <v>-2.75</v>
      </c>
    </row>
    <row r="379" spans="11:18" x14ac:dyDescent="0.35">
      <c r="K379" t="s">
        <v>845</v>
      </c>
      <c r="L379" t="s">
        <v>41</v>
      </c>
      <c r="M379" t="s">
        <v>12</v>
      </c>
      <c r="N379">
        <v>22115</v>
      </c>
      <c r="P379" s="7">
        <v>42167</v>
      </c>
      <c r="Q379" t="s">
        <v>102</v>
      </c>
      <c r="R379" s="13">
        <v>7.44</v>
      </c>
    </row>
    <row r="380" spans="11:18" x14ac:dyDescent="0.35">
      <c r="K380" t="s">
        <v>845</v>
      </c>
      <c r="L380" t="s">
        <v>41</v>
      </c>
      <c r="M380" t="s">
        <v>12</v>
      </c>
      <c r="N380">
        <v>22115</v>
      </c>
      <c r="P380" s="7">
        <v>42167</v>
      </c>
      <c r="Q380" t="s">
        <v>587</v>
      </c>
      <c r="R380" s="13">
        <v>-7.44</v>
      </c>
    </row>
    <row r="381" spans="11:18" x14ac:dyDescent="0.35">
      <c r="K381" t="s">
        <v>845</v>
      </c>
      <c r="L381" t="s">
        <v>41</v>
      </c>
      <c r="M381" t="s">
        <v>12</v>
      </c>
      <c r="N381">
        <v>52815</v>
      </c>
      <c r="P381" s="7">
        <v>42167</v>
      </c>
      <c r="Q381" t="s">
        <v>102</v>
      </c>
      <c r="R381" s="13">
        <v>7.419999999999999</v>
      </c>
    </row>
    <row r="382" spans="11:18" x14ac:dyDescent="0.35">
      <c r="K382" t="s">
        <v>845</v>
      </c>
      <c r="L382" t="s">
        <v>41</v>
      </c>
      <c r="M382" t="s">
        <v>12</v>
      </c>
      <c r="N382">
        <v>52815</v>
      </c>
      <c r="P382" s="7">
        <v>42167</v>
      </c>
      <c r="Q382" t="s">
        <v>587</v>
      </c>
      <c r="R382" s="13">
        <v>-7.419999999999999</v>
      </c>
    </row>
    <row r="383" spans="11:18" x14ac:dyDescent="0.35">
      <c r="K383" t="s">
        <v>845</v>
      </c>
      <c r="L383" t="s">
        <v>41</v>
      </c>
      <c r="M383" t="s">
        <v>12</v>
      </c>
      <c r="N383">
        <v>112414</v>
      </c>
      <c r="P383" s="7">
        <v>42167</v>
      </c>
      <c r="Q383" t="s">
        <v>102</v>
      </c>
      <c r="R383" s="13">
        <v>6.22</v>
      </c>
    </row>
    <row r="384" spans="11:18" x14ac:dyDescent="0.35">
      <c r="K384" t="s">
        <v>845</v>
      </c>
      <c r="L384" t="s">
        <v>41</v>
      </c>
      <c r="M384" t="s">
        <v>12</v>
      </c>
      <c r="N384">
        <v>112414</v>
      </c>
      <c r="P384" s="7">
        <v>42167</v>
      </c>
      <c r="Q384" t="s">
        <v>587</v>
      </c>
      <c r="R384" s="13">
        <v>-6.22</v>
      </c>
    </row>
    <row r="385" spans="11:18" x14ac:dyDescent="0.35">
      <c r="K385" t="s">
        <v>845</v>
      </c>
      <c r="L385" t="s">
        <v>33</v>
      </c>
      <c r="M385" t="s">
        <v>12</v>
      </c>
      <c r="N385">
        <v>22115</v>
      </c>
      <c r="P385" s="7">
        <v>42170</v>
      </c>
      <c r="Q385" t="s">
        <v>587</v>
      </c>
      <c r="R385" s="13">
        <v>0</v>
      </c>
    </row>
    <row r="386" spans="11:18" x14ac:dyDescent="0.35">
      <c r="K386" t="s">
        <v>845</v>
      </c>
      <c r="L386" t="s">
        <v>33</v>
      </c>
      <c r="M386" t="s">
        <v>12</v>
      </c>
      <c r="N386">
        <v>22115</v>
      </c>
      <c r="P386" s="7">
        <v>42170</v>
      </c>
      <c r="Q386" t="s">
        <v>102</v>
      </c>
      <c r="R386" s="13">
        <v>0</v>
      </c>
    </row>
    <row r="387" spans="11:18" x14ac:dyDescent="0.35">
      <c r="K387" t="s">
        <v>845</v>
      </c>
      <c r="L387" t="s">
        <v>33</v>
      </c>
      <c r="M387" t="s">
        <v>12</v>
      </c>
      <c r="N387">
        <v>52815</v>
      </c>
      <c r="P387" s="7">
        <v>42170</v>
      </c>
      <c r="Q387" t="s">
        <v>587</v>
      </c>
      <c r="R387" s="13">
        <v>0</v>
      </c>
    </row>
    <row r="388" spans="11:18" x14ac:dyDescent="0.35">
      <c r="K388" t="s">
        <v>845</v>
      </c>
      <c r="L388" t="s">
        <v>33</v>
      </c>
      <c r="M388" t="s">
        <v>12</v>
      </c>
      <c r="N388">
        <v>52815</v>
      </c>
      <c r="P388" s="7">
        <v>42170</v>
      </c>
      <c r="Q388" t="s">
        <v>102</v>
      </c>
      <c r="R388" s="13">
        <v>0</v>
      </c>
    </row>
    <row r="389" spans="11:18" x14ac:dyDescent="0.35">
      <c r="K389" t="s">
        <v>845</v>
      </c>
      <c r="L389" t="s">
        <v>33</v>
      </c>
      <c r="M389" t="s">
        <v>12</v>
      </c>
      <c r="N389">
        <v>112414</v>
      </c>
      <c r="P389" s="7">
        <v>42170</v>
      </c>
      <c r="Q389" t="s">
        <v>102</v>
      </c>
      <c r="R389" s="13">
        <v>1.48</v>
      </c>
    </row>
    <row r="390" spans="11:18" x14ac:dyDescent="0.35">
      <c r="K390" t="s">
        <v>845</v>
      </c>
      <c r="L390" t="s">
        <v>33</v>
      </c>
      <c r="M390" t="s">
        <v>12</v>
      </c>
      <c r="N390">
        <v>112414</v>
      </c>
      <c r="P390" s="7">
        <v>42170</v>
      </c>
      <c r="Q390" t="s">
        <v>587</v>
      </c>
      <c r="R390" s="13">
        <v>-1.48</v>
      </c>
    </row>
    <row r="391" spans="11:18" x14ac:dyDescent="0.35">
      <c r="K391" t="s">
        <v>845</v>
      </c>
      <c r="L391" t="s">
        <v>61</v>
      </c>
      <c r="M391" t="s">
        <v>12</v>
      </c>
      <c r="N391">
        <v>22115</v>
      </c>
      <c r="P391" s="7">
        <v>42172</v>
      </c>
      <c r="Q391" t="s">
        <v>102</v>
      </c>
      <c r="R391" s="13">
        <v>1.7</v>
      </c>
    </row>
    <row r="392" spans="11:18" x14ac:dyDescent="0.35">
      <c r="K392" t="s">
        <v>845</v>
      </c>
      <c r="L392" t="s">
        <v>61</v>
      </c>
      <c r="M392" t="s">
        <v>12</v>
      </c>
      <c r="N392">
        <v>22115</v>
      </c>
      <c r="P392" s="7">
        <v>42172</v>
      </c>
      <c r="Q392" t="s">
        <v>587</v>
      </c>
      <c r="R392" s="13">
        <v>-1.7</v>
      </c>
    </row>
    <row r="393" spans="11:18" x14ac:dyDescent="0.35">
      <c r="K393" t="s">
        <v>845</v>
      </c>
      <c r="L393" t="s">
        <v>61</v>
      </c>
      <c r="M393" t="s">
        <v>12</v>
      </c>
      <c r="N393">
        <v>52815</v>
      </c>
      <c r="P393" s="7">
        <v>42172</v>
      </c>
      <c r="Q393" t="s">
        <v>587</v>
      </c>
      <c r="R393" s="13">
        <v>0</v>
      </c>
    </row>
    <row r="394" spans="11:18" x14ac:dyDescent="0.35">
      <c r="K394" t="s">
        <v>845</v>
      </c>
      <c r="L394" t="s">
        <v>61</v>
      </c>
      <c r="M394" t="s">
        <v>12</v>
      </c>
      <c r="N394">
        <v>52815</v>
      </c>
      <c r="P394" s="7">
        <v>42172</v>
      </c>
      <c r="Q394" t="s">
        <v>102</v>
      </c>
      <c r="R394" s="13">
        <v>0</v>
      </c>
    </row>
    <row r="395" spans="11:18" x14ac:dyDescent="0.35">
      <c r="K395" t="s">
        <v>845</v>
      </c>
      <c r="L395" t="s">
        <v>61</v>
      </c>
      <c r="M395" t="s">
        <v>12</v>
      </c>
      <c r="N395">
        <v>112414</v>
      </c>
      <c r="P395" s="7">
        <v>42172</v>
      </c>
      <c r="Q395" t="s">
        <v>587</v>
      </c>
      <c r="R395" s="13">
        <v>0</v>
      </c>
    </row>
    <row r="396" spans="11:18" x14ac:dyDescent="0.35">
      <c r="K396" t="s">
        <v>845</v>
      </c>
      <c r="L396" t="s">
        <v>61</v>
      </c>
      <c r="M396" t="s">
        <v>12</v>
      </c>
      <c r="N396">
        <v>112414</v>
      </c>
      <c r="P396" s="7">
        <v>42172</v>
      </c>
      <c r="Q396" t="s">
        <v>102</v>
      </c>
      <c r="R396" s="13">
        <v>0</v>
      </c>
    </row>
    <row r="397" spans="11:18" x14ac:dyDescent="0.35">
      <c r="K397" t="s">
        <v>845</v>
      </c>
      <c r="L397" t="s">
        <v>34</v>
      </c>
      <c r="M397" t="s">
        <v>12</v>
      </c>
      <c r="N397">
        <v>22115</v>
      </c>
      <c r="P397" s="7">
        <v>42178</v>
      </c>
      <c r="Q397" t="s">
        <v>102</v>
      </c>
      <c r="R397" s="13">
        <v>3.3</v>
      </c>
    </row>
    <row r="398" spans="11:18" x14ac:dyDescent="0.35">
      <c r="K398" t="s">
        <v>845</v>
      </c>
      <c r="L398" t="s">
        <v>34</v>
      </c>
      <c r="M398" t="s">
        <v>12</v>
      </c>
      <c r="N398">
        <v>22115</v>
      </c>
      <c r="P398" s="7">
        <v>42178</v>
      </c>
      <c r="Q398" t="s">
        <v>587</v>
      </c>
      <c r="R398" s="13">
        <v>-3.3</v>
      </c>
    </row>
    <row r="399" spans="11:18" x14ac:dyDescent="0.35">
      <c r="K399" t="s">
        <v>845</v>
      </c>
      <c r="L399" t="s">
        <v>34</v>
      </c>
      <c r="M399" t="s">
        <v>12</v>
      </c>
      <c r="N399">
        <v>52815</v>
      </c>
      <c r="P399" s="7">
        <v>42178</v>
      </c>
      <c r="Q399" t="s">
        <v>102</v>
      </c>
      <c r="R399" s="13">
        <v>3.0100000000000007</v>
      </c>
    </row>
    <row r="400" spans="11:18" x14ac:dyDescent="0.35">
      <c r="K400" t="s">
        <v>845</v>
      </c>
      <c r="L400" t="s">
        <v>34</v>
      </c>
      <c r="M400" t="s">
        <v>12</v>
      </c>
      <c r="N400">
        <v>52815</v>
      </c>
      <c r="P400" s="7">
        <v>42178</v>
      </c>
      <c r="Q400" t="s">
        <v>587</v>
      </c>
      <c r="R400" s="13">
        <v>-3.0100000000000007</v>
      </c>
    </row>
    <row r="401" spans="11:18" x14ac:dyDescent="0.35">
      <c r="K401" t="s">
        <v>845</v>
      </c>
      <c r="L401" t="s">
        <v>34</v>
      </c>
      <c r="M401" t="s">
        <v>12</v>
      </c>
      <c r="N401">
        <v>112414</v>
      </c>
      <c r="P401" s="7">
        <v>42178</v>
      </c>
      <c r="Q401" t="s">
        <v>102</v>
      </c>
      <c r="R401" s="13">
        <v>3.11</v>
      </c>
    </row>
    <row r="402" spans="11:18" x14ac:dyDescent="0.35">
      <c r="K402" t="s">
        <v>845</v>
      </c>
      <c r="L402" t="s">
        <v>34</v>
      </c>
      <c r="M402" t="s">
        <v>12</v>
      </c>
      <c r="N402">
        <v>112414</v>
      </c>
      <c r="P402" s="7">
        <v>42178</v>
      </c>
      <c r="Q402" t="s">
        <v>587</v>
      </c>
      <c r="R402" s="13">
        <v>-3.11</v>
      </c>
    </row>
    <row r="403" spans="11:18" x14ac:dyDescent="0.35">
      <c r="K403" t="s">
        <v>845</v>
      </c>
      <c r="L403" t="s">
        <v>46</v>
      </c>
      <c r="M403" t="s">
        <v>12</v>
      </c>
      <c r="N403">
        <v>22115</v>
      </c>
      <c r="P403" s="7">
        <v>42180</v>
      </c>
      <c r="Q403" t="s">
        <v>102</v>
      </c>
      <c r="R403" s="13">
        <v>2.2599999999999998</v>
      </c>
    </row>
    <row r="404" spans="11:18" x14ac:dyDescent="0.35">
      <c r="K404" t="s">
        <v>845</v>
      </c>
      <c r="L404" t="s">
        <v>46</v>
      </c>
      <c r="M404" t="s">
        <v>12</v>
      </c>
      <c r="N404">
        <v>22115</v>
      </c>
      <c r="P404" s="7">
        <v>42180</v>
      </c>
      <c r="Q404" t="s">
        <v>587</v>
      </c>
      <c r="R404" s="13">
        <v>-2.2599999999999998</v>
      </c>
    </row>
    <row r="405" spans="11:18" x14ac:dyDescent="0.35">
      <c r="K405" t="s">
        <v>845</v>
      </c>
      <c r="L405" t="s">
        <v>46</v>
      </c>
      <c r="M405" t="s">
        <v>12</v>
      </c>
      <c r="N405">
        <v>52815</v>
      </c>
      <c r="P405" s="7">
        <v>42180</v>
      </c>
      <c r="Q405" t="s">
        <v>587</v>
      </c>
      <c r="R405" s="13">
        <v>0</v>
      </c>
    </row>
    <row r="406" spans="11:18" x14ac:dyDescent="0.35">
      <c r="K406" t="s">
        <v>845</v>
      </c>
      <c r="L406" t="s">
        <v>46</v>
      </c>
      <c r="M406" t="s">
        <v>12</v>
      </c>
      <c r="N406">
        <v>52815</v>
      </c>
      <c r="P406" s="7">
        <v>42180</v>
      </c>
      <c r="Q406" t="s">
        <v>102</v>
      </c>
      <c r="R406" s="13">
        <v>0</v>
      </c>
    </row>
    <row r="407" spans="11:18" x14ac:dyDescent="0.35">
      <c r="K407" t="s">
        <v>845</v>
      </c>
      <c r="L407" t="s">
        <v>46</v>
      </c>
      <c r="M407" t="s">
        <v>12</v>
      </c>
      <c r="N407">
        <v>112414</v>
      </c>
      <c r="P407" s="7">
        <v>42180</v>
      </c>
      <c r="Q407" t="s">
        <v>102</v>
      </c>
      <c r="R407" s="13">
        <v>2.5</v>
      </c>
    </row>
    <row r="408" spans="11:18" x14ac:dyDescent="0.35">
      <c r="K408" t="s">
        <v>845</v>
      </c>
      <c r="L408" t="s">
        <v>46</v>
      </c>
      <c r="M408" t="s">
        <v>12</v>
      </c>
      <c r="N408">
        <v>112414</v>
      </c>
      <c r="P408" s="7">
        <v>42180</v>
      </c>
      <c r="Q408" t="s">
        <v>587</v>
      </c>
      <c r="R408" s="13">
        <v>-2.5</v>
      </c>
    </row>
    <row r="409" spans="11:18" x14ac:dyDescent="0.35">
      <c r="K409" t="s">
        <v>845</v>
      </c>
      <c r="L409" t="s">
        <v>29</v>
      </c>
      <c r="M409" t="s">
        <v>12</v>
      </c>
      <c r="N409">
        <v>22115</v>
      </c>
      <c r="P409" s="7">
        <v>42184</v>
      </c>
      <c r="Q409" t="s">
        <v>587</v>
      </c>
      <c r="R409" s="13">
        <v>0</v>
      </c>
    </row>
    <row r="410" spans="11:18" x14ac:dyDescent="0.35">
      <c r="K410" t="s">
        <v>845</v>
      </c>
      <c r="L410" t="s">
        <v>29</v>
      </c>
      <c r="M410" t="s">
        <v>12</v>
      </c>
      <c r="N410">
        <v>22115</v>
      </c>
      <c r="P410" s="7">
        <v>42184</v>
      </c>
      <c r="Q410" t="s">
        <v>102</v>
      </c>
      <c r="R410" s="13">
        <v>0</v>
      </c>
    </row>
    <row r="411" spans="11:18" x14ac:dyDescent="0.35">
      <c r="K411" t="s">
        <v>845</v>
      </c>
      <c r="L411" t="s">
        <v>65</v>
      </c>
      <c r="M411" t="s">
        <v>12</v>
      </c>
      <c r="N411">
        <v>22115</v>
      </c>
      <c r="P411" s="7">
        <v>42184</v>
      </c>
      <c r="Q411" t="s">
        <v>587</v>
      </c>
      <c r="R411" s="13">
        <v>0</v>
      </c>
    </row>
    <row r="412" spans="11:18" x14ac:dyDescent="0.35">
      <c r="K412" t="s">
        <v>845</v>
      </c>
      <c r="L412" t="s">
        <v>65</v>
      </c>
      <c r="M412" t="s">
        <v>12</v>
      </c>
      <c r="N412">
        <v>22115</v>
      </c>
      <c r="P412" s="7">
        <v>42184</v>
      </c>
      <c r="Q412" t="s">
        <v>102</v>
      </c>
      <c r="R412" s="13">
        <v>0</v>
      </c>
    </row>
    <row r="413" spans="11:18" x14ac:dyDescent="0.35">
      <c r="K413" t="s">
        <v>845</v>
      </c>
      <c r="L413" t="s">
        <v>29</v>
      </c>
      <c r="M413" t="s">
        <v>12</v>
      </c>
      <c r="N413">
        <v>52815</v>
      </c>
      <c r="P413" s="7">
        <v>42184</v>
      </c>
      <c r="Q413" t="s">
        <v>587</v>
      </c>
      <c r="R413" s="13">
        <v>0</v>
      </c>
    </row>
    <row r="414" spans="11:18" x14ac:dyDescent="0.35">
      <c r="K414" t="s">
        <v>845</v>
      </c>
      <c r="L414" t="s">
        <v>29</v>
      </c>
      <c r="M414" t="s">
        <v>12</v>
      </c>
      <c r="N414">
        <v>52815</v>
      </c>
      <c r="P414" s="7">
        <v>42184</v>
      </c>
      <c r="Q414" t="s">
        <v>102</v>
      </c>
      <c r="R414" s="13">
        <v>0</v>
      </c>
    </row>
    <row r="415" spans="11:18" x14ac:dyDescent="0.35">
      <c r="K415" t="s">
        <v>845</v>
      </c>
      <c r="L415" t="s">
        <v>65</v>
      </c>
      <c r="M415" t="s">
        <v>12</v>
      </c>
      <c r="N415">
        <v>52815</v>
      </c>
      <c r="P415" s="7">
        <v>42184</v>
      </c>
      <c r="Q415" t="s">
        <v>102</v>
      </c>
      <c r="R415" s="13">
        <v>1.29</v>
      </c>
    </row>
    <row r="416" spans="11:18" x14ac:dyDescent="0.35">
      <c r="K416" t="s">
        <v>845</v>
      </c>
      <c r="L416" t="s">
        <v>65</v>
      </c>
      <c r="M416" t="s">
        <v>12</v>
      </c>
      <c r="N416">
        <v>52815</v>
      </c>
      <c r="P416" s="7">
        <v>42184</v>
      </c>
      <c r="Q416" t="s">
        <v>587</v>
      </c>
      <c r="R416" s="13">
        <v>-1.29</v>
      </c>
    </row>
    <row r="417" spans="11:18" x14ac:dyDescent="0.35">
      <c r="K417" t="s">
        <v>845</v>
      </c>
      <c r="L417" t="s">
        <v>29</v>
      </c>
      <c r="M417" t="s">
        <v>12</v>
      </c>
      <c r="N417">
        <v>112414</v>
      </c>
      <c r="P417" s="7">
        <v>42184</v>
      </c>
      <c r="Q417" t="s">
        <v>102</v>
      </c>
      <c r="R417" s="13">
        <v>2.94</v>
      </c>
    </row>
    <row r="418" spans="11:18" x14ac:dyDescent="0.35">
      <c r="K418" t="s">
        <v>845</v>
      </c>
      <c r="L418" t="s">
        <v>29</v>
      </c>
      <c r="M418" t="s">
        <v>12</v>
      </c>
      <c r="N418">
        <v>112414</v>
      </c>
      <c r="P418" s="7">
        <v>42184</v>
      </c>
      <c r="Q418" t="s">
        <v>587</v>
      </c>
      <c r="R418" s="13">
        <v>-2.94</v>
      </c>
    </row>
    <row r="419" spans="11:18" x14ac:dyDescent="0.35">
      <c r="K419" t="s">
        <v>845</v>
      </c>
      <c r="L419" t="s">
        <v>65</v>
      </c>
      <c r="M419" t="s">
        <v>12</v>
      </c>
      <c r="N419">
        <v>112414</v>
      </c>
      <c r="P419" s="7">
        <v>42184</v>
      </c>
      <c r="Q419" t="s">
        <v>587</v>
      </c>
      <c r="R419" s="13">
        <v>0</v>
      </c>
    </row>
    <row r="420" spans="11:18" x14ac:dyDescent="0.35">
      <c r="K420" t="s">
        <v>845</v>
      </c>
      <c r="L420" t="s">
        <v>65</v>
      </c>
      <c r="M420" t="s">
        <v>12</v>
      </c>
      <c r="N420">
        <v>112414</v>
      </c>
      <c r="P420" s="7">
        <v>42184</v>
      </c>
      <c r="Q420" t="s">
        <v>102</v>
      </c>
      <c r="R420" s="13">
        <v>0</v>
      </c>
    </row>
    <row r="421" spans="11:18" x14ac:dyDescent="0.35">
      <c r="K421" t="s">
        <v>845</v>
      </c>
      <c r="L421" t="s">
        <v>66</v>
      </c>
      <c r="M421" t="s">
        <v>12</v>
      </c>
      <c r="N421">
        <v>22115</v>
      </c>
      <c r="P421" s="7">
        <v>42186</v>
      </c>
      <c r="Q421" t="s">
        <v>587</v>
      </c>
      <c r="R421" s="13">
        <v>0</v>
      </c>
    </row>
    <row r="422" spans="11:18" x14ac:dyDescent="0.35">
      <c r="K422" t="s">
        <v>845</v>
      </c>
      <c r="L422" t="s">
        <v>66</v>
      </c>
      <c r="M422" t="s">
        <v>12</v>
      </c>
      <c r="N422">
        <v>22115</v>
      </c>
      <c r="P422" s="7">
        <v>42186</v>
      </c>
      <c r="Q422" t="s">
        <v>102</v>
      </c>
      <c r="R422" s="13">
        <v>0</v>
      </c>
    </row>
    <row r="423" spans="11:18" x14ac:dyDescent="0.35">
      <c r="K423" t="s">
        <v>845</v>
      </c>
      <c r="L423" t="s">
        <v>51</v>
      </c>
      <c r="M423" t="s">
        <v>12</v>
      </c>
      <c r="N423">
        <v>22115</v>
      </c>
      <c r="P423" s="7">
        <v>42186</v>
      </c>
      <c r="Q423" t="s">
        <v>587</v>
      </c>
      <c r="R423" s="13">
        <v>0</v>
      </c>
    </row>
    <row r="424" spans="11:18" x14ac:dyDescent="0.35">
      <c r="K424" t="s">
        <v>845</v>
      </c>
      <c r="L424" t="s">
        <v>51</v>
      </c>
      <c r="M424" t="s">
        <v>12</v>
      </c>
      <c r="N424">
        <v>22115</v>
      </c>
      <c r="P424" s="7">
        <v>42186</v>
      </c>
      <c r="Q424" t="s">
        <v>102</v>
      </c>
      <c r="R424" s="13">
        <v>0</v>
      </c>
    </row>
    <row r="425" spans="11:18" x14ac:dyDescent="0.35">
      <c r="K425" t="s">
        <v>845</v>
      </c>
      <c r="L425" t="s">
        <v>66</v>
      </c>
      <c r="M425" t="s">
        <v>12</v>
      </c>
      <c r="N425">
        <v>52815</v>
      </c>
      <c r="P425" s="7">
        <v>42186</v>
      </c>
      <c r="Q425" t="s">
        <v>102</v>
      </c>
      <c r="R425" s="13">
        <v>2.1</v>
      </c>
    </row>
    <row r="426" spans="11:18" x14ac:dyDescent="0.35">
      <c r="K426" t="s">
        <v>845</v>
      </c>
      <c r="L426" t="s">
        <v>66</v>
      </c>
      <c r="M426" t="s">
        <v>12</v>
      </c>
      <c r="N426">
        <v>52815</v>
      </c>
      <c r="P426" s="7">
        <v>42186</v>
      </c>
      <c r="Q426" t="s">
        <v>587</v>
      </c>
      <c r="R426" s="13">
        <v>-2.1</v>
      </c>
    </row>
    <row r="427" spans="11:18" x14ac:dyDescent="0.35">
      <c r="K427" t="s">
        <v>845</v>
      </c>
      <c r="L427" t="s">
        <v>51</v>
      </c>
      <c r="M427" t="s">
        <v>12</v>
      </c>
      <c r="N427">
        <v>52815</v>
      </c>
      <c r="P427" s="7">
        <v>42186</v>
      </c>
      <c r="Q427" t="s">
        <v>102</v>
      </c>
      <c r="R427" s="13">
        <v>1.99</v>
      </c>
    </row>
    <row r="428" spans="11:18" x14ac:dyDescent="0.35">
      <c r="K428" t="s">
        <v>845</v>
      </c>
      <c r="L428" t="s">
        <v>51</v>
      </c>
      <c r="M428" t="s">
        <v>12</v>
      </c>
      <c r="N428">
        <v>52815</v>
      </c>
      <c r="P428" s="7">
        <v>42186</v>
      </c>
      <c r="Q428" t="s">
        <v>587</v>
      </c>
      <c r="R428" s="13">
        <v>-1.99</v>
      </c>
    </row>
    <row r="429" spans="11:18" x14ac:dyDescent="0.35">
      <c r="K429" t="s">
        <v>845</v>
      </c>
      <c r="L429" t="s">
        <v>66</v>
      </c>
      <c r="M429" t="s">
        <v>12</v>
      </c>
      <c r="N429">
        <v>112414</v>
      </c>
      <c r="P429" s="7">
        <v>42186</v>
      </c>
      <c r="Q429" t="s">
        <v>587</v>
      </c>
      <c r="R429" s="13">
        <v>0</v>
      </c>
    </row>
    <row r="430" spans="11:18" x14ac:dyDescent="0.35">
      <c r="K430" t="s">
        <v>845</v>
      </c>
      <c r="L430" t="s">
        <v>66</v>
      </c>
      <c r="M430" t="s">
        <v>12</v>
      </c>
      <c r="N430">
        <v>112414</v>
      </c>
      <c r="P430" s="7">
        <v>42186</v>
      </c>
      <c r="Q430" t="s">
        <v>102</v>
      </c>
      <c r="R430" s="13">
        <v>0</v>
      </c>
    </row>
    <row r="431" spans="11:18" x14ac:dyDescent="0.35">
      <c r="K431" t="s">
        <v>845</v>
      </c>
      <c r="L431" t="s">
        <v>51</v>
      </c>
      <c r="M431" t="s">
        <v>12</v>
      </c>
      <c r="N431">
        <v>112414</v>
      </c>
      <c r="P431" s="7">
        <v>42186</v>
      </c>
      <c r="Q431" t="s">
        <v>102</v>
      </c>
      <c r="R431" s="13">
        <v>1.76</v>
      </c>
    </row>
    <row r="432" spans="11:18" x14ac:dyDescent="0.35">
      <c r="K432" t="s">
        <v>845</v>
      </c>
      <c r="L432" t="s">
        <v>51</v>
      </c>
      <c r="M432" t="s">
        <v>12</v>
      </c>
      <c r="N432">
        <v>112414</v>
      </c>
      <c r="P432" s="7">
        <v>42186</v>
      </c>
      <c r="Q432" t="s">
        <v>587</v>
      </c>
      <c r="R432" s="13">
        <v>-1.76</v>
      </c>
    </row>
    <row r="433" spans="11:18" x14ac:dyDescent="0.35">
      <c r="K433" t="s">
        <v>845</v>
      </c>
      <c r="L433" t="s">
        <v>56</v>
      </c>
      <c r="M433" t="s">
        <v>12</v>
      </c>
      <c r="N433">
        <v>22115</v>
      </c>
      <c r="P433" s="7">
        <v>42187</v>
      </c>
      <c r="Q433" t="s">
        <v>102</v>
      </c>
      <c r="R433" s="13">
        <v>1.21</v>
      </c>
    </row>
    <row r="434" spans="11:18" x14ac:dyDescent="0.35">
      <c r="K434" t="s">
        <v>845</v>
      </c>
      <c r="L434" t="s">
        <v>56</v>
      </c>
      <c r="M434" t="s">
        <v>12</v>
      </c>
      <c r="N434">
        <v>22115</v>
      </c>
      <c r="P434" s="7">
        <v>42187</v>
      </c>
      <c r="Q434" t="s">
        <v>587</v>
      </c>
      <c r="R434" s="13">
        <v>-1.21</v>
      </c>
    </row>
    <row r="435" spans="11:18" x14ac:dyDescent="0.35">
      <c r="K435" t="s">
        <v>845</v>
      </c>
      <c r="L435" t="s">
        <v>56</v>
      </c>
      <c r="M435" t="s">
        <v>12</v>
      </c>
      <c r="N435">
        <v>52815</v>
      </c>
      <c r="P435" s="7">
        <v>42187</v>
      </c>
      <c r="Q435" t="s">
        <v>587</v>
      </c>
      <c r="R435" s="13">
        <v>0</v>
      </c>
    </row>
    <row r="436" spans="11:18" x14ac:dyDescent="0.35">
      <c r="K436" t="s">
        <v>845</v>
      </c>
      <c r="L436" t="s">
        <v>56</v>
      </c>
      <c r="M436" t="s">
        <v>12</v>
      </c>
      <c r="N436">
        <v>52815</v>
      </c>
      <c r="P436" s="7">
        <v>42187</v>
      </c>
      <c r="Q436" t="s">
        <v>102</v>
      </c>
      <c r="R436" s="13">
        <v>0</v>
      </c>
    </row>
    <row r="437" spans="11:18" x14ac:dyDescent="0.35">
      <c r="K437" t="s">
        <v>845</v>
      </c>
      <c r="L437" t="s">
        <v>56</v>
      </c>
      <c r="M437" t="s">
        <v>12</v>
      </c>
      <c r="N437">
        <v>112414</v>
      </c>
      <c r="P437" s="7">
        <v>42187</v>
      </c>
      <c r="Q437" t="s">
        <v>587</v>
      </c>
      <c r="R437" s="13">
        <v>0</v>
      </c>
    </row>
    <row r="438" spans="11:18" x14ac:dyDescent="0.35">
      <c r="K438" t="s">
        <v>845</v>
      </c>
      <c r="L438" t="s">
        <v>56</v>
      </c>
      <c r="M438" t="s">
        <v>12</v>
      </c>
      <c r="N438">
        <v>112414</v>
      </c>
      <c r="P438" s="7">
        <v>42187</v>
      </c>
      <c r="Q438" t="s">
        <v>102</v>
      </c>
      <c r="R438" s="13">
        <v>0</v>
      </c>
    </row>
    <row r="439" spans="11:18" x14ac:dyDescent="0.35">
      <c r="K439" t="s">
        <v>845</v>
      </c>
      <c r="L439" t="s">
        <v>64</v>
      </c>
      <c r="M439" t="s">
        <v>12</v>
      </c>
      <c r="N439">
        <v>22115</v>
      </c>
      <c r="P439" s="7">
        <v>42200</v>
      </c>
      <c r="Q439" t="s">
        <v>587</v>
      </c>
      <c r="R439" s="13">
        <v>0</v>
      </c>
    </row>
    <row r="440" spans="11:18" x14ac:dyDescent="0.35">
      <c r="K440" t="s">
        <v>845</v>
      </c>
      <c r="L440" t="s">
        <v>64</v>
      </c>
      <c r="M440" t="s">
        <v>12</v>
      </c>
      <c r="N440">
        <v>22115</v>
      </c>
      <c r="P440" s="7">
        <v>42200</v>
      </c>
      <c r="Q440" t="s">
        <v>102</v>
      </c>
      <c r="R440" s="13">
        <v>0</v>
      </c>
    </row>
    <row r="441" spans="11:18" x14ac:dyDescent="0.35">
      <c r="K441" t="s">
        <v>845</v>
      </c>
      <c r="L441" t="s">
        <v>64</v>
      </c>
      <c r="M441" t="s">
        <v>12</v>
      </c>
      <c r="N441">
        <v>52815</v>
      </c>
      <c r="P441" s="7">
        <v>42200</v>
      </c>
      <c r="Q441" t="s">
        <v>102</v>
      </c>
      <c r="R441" s="13">
        <v>2.33</v>
      </c>
    </row>
    <row r="442" spans="11:18" x14ac:dyDescent="0.35">
      <c r="K442" t="s">
        <v>845</v>
      </c>
      <c r="L442" t="s">
        <v>64</v>
      </c>
      <c r="M442" t="s">
        <v>12</v>
      </c>
      <c r="N442">
        <v>52815</v>
      </c>
      <c r="P442" s="7">
        <v>42200</v>
      </c>
      <c r="Q442" t="s">
        <v>587</v>
      </c>
      <c r="R442" s="13">
        <v>-2.33</v>
      </c>
    </row>
    <row r="443" spans="11:18" x14ac:dyDescent="0.35">
      <c r="K443" t="s">
        <v>845</v>
      </c>
      <c r="L443" t="s">
        <v>64</v>
      </c>
      <c r="M443" t="s">
        <v>12</v>
      </c>
      <c r="N443">
        <v>112414</v>
      </c>
      <c r="P443" s="7">
        <v>42200</v>
      </c>
      <c r="Q443" t="s">
        <v>587</v>
      </c>
      <c r="R443" s="13">
        <v>0</v>
      </c>
    </row>
    <row r="444" spans="11:18" x14ac:dyDescent="0.35">
      <c r="K444" t="s">
        <v>845</v>
      </c>
      <c r="L444" t="s">
        <v>64</v>
      </c>
      <c r="M444" t="s">
        <v>12</v>
      </c>
      <c r="N444">
        <v>112414</v>
      </c>
      <c r="P444" s="7">
        <v>42200</v>
      </c>
      <c r="Q444" t="s">
        <v>102</v>
      </c>
      <c r="R444" s="13">
        <v>0</v>
      </c>
    </row>
    <row r="445" spans="11:18" x14ac:dyDescent="0.35">
      <c r="K445" t="s">
        <v>845</v>
      </c>
      <c r="L445" t="s">
        <v>30</v>
      </c>
      <c r="M445" t="s">
        <v>12</v>
      </c>
      <c r="N445">
        <v>22115</v>
      </c>
      <c r="P445" s="7">
        <v>42207</v>
      </c>
      <c r="Q445" t="s">
        <v>587</v>
      </c>
      <c r="R445" s="13">
        <v>0</v>
      </c>
    </row>
    <row r="446" spans="11:18" x14ac:dyDescent="0.35">
      <c r="K446" t="s">
        <v>845</v>
      </c>
      <c r="L446" t="s">
        <v>30</v>
      </c>
      <c r="M446" t="s">
        <v>12</v>
      </c>
      <c r="N446">
        <v>22115</v>
      </c>
      <c r="P446" s="7">
        <v>42207</v>
      </c>
      <c r="Q446" t="s">
        <v>102</v>
      </c>
      <c r="R446" s="13">
        <v>0</v>
      </c>
    </row>
    <row r="447" spans="11:18" x14ac:dyDescent="0.35">
      <c r="K447" t="s">
        <v>845</v>
      </c>
      <c r="L447" t="s">
        <v>35</v>
      </c>
      <c r="M447" t="s">
        <v>12</v>
      </c>
      <c r="N447">
        <v>22115</v>
      </c>
      <c r="P447" s="7">
        <v>42207</v>
      </c>
      <c r="Q447" t="s">
        <v>102</v>
      </c>
      <c r="R447" s="13">
        <v>1.27</v>
      </c>
    </row>
    <row r="448" spans="11:18" x14ac:dyDescent="0.35">
      <c r="K448" t="s">
        <v>845</v>
      </c>
      <c r="L448" t="s">
        <v>35</v>
      </c>
      <c r="M448" t="s">
        <v>12</v>
      </c>
      <c r="N448">
        <v>22115</v>
      </c>
      <c r="P448" s="7">
        <v>42207</v>
      </c>
      <c r="Q448" t="s">
        <v>587</v>
      </c>
      <c r="R448" s="13">
        <v>-1.27</v>
      </c>
    </row>
    <row r="449" spans="11:18" x14ac:dyDescent="0.35">
      <c r="K449" t="s">
        <v>845</v>
      </c>
      <c r="L449" t="s">
        <v>30</v>
      </c>
      <c r="M449" t="s">
        <v>12</v>
      </c>
      <c r="N449">
        <v>52815</v>
      </c>
      <c r="P449" s="7">
        <v>42207</v>
      </c>
      <c r="Q449" t="s">
        <v>102</v>
      </c>
      <c r="R449" s="13">
        <v>2.4100000000000006</v>
      </c>
    </row>
    <row r="450" spans="11:18" x14ac:dyDescent="0.35">
      <c r="K450" t="s">
        <v>845</v>
      </c>
      <c r="L450" t="s">
        <v>30</v>
      </c>
      <c r="M450" t="s">
        <v>12</v>
      </c>
      <c r="N450">
        <v>52815</v>
      </c>
      <c r="P450" s="7">
        <v>42207</v>
      </c>
      <c r="Q450" t="s">
        <v>587</v>
      </c>
      <c r="R450" s="13">
        <v>-2.4100000000000006</v>
      </c>
    </row>
    <row r="451" spans="11:18" x14ac:dyDescent="0.35">
      <c r="K451" t="s">
        <v>845</v>
      </c>
      <c r="L451" t="s">
        <v>35</v>
      </c>
      <c r="M451" t="s">
        <v>12</v>
      </c>
      <c r="N451">
        <v>52815</v>
      </c>
      <c r="P451" s="7">
        <v>42207</v>
      </c>
      <c r="Q451" t="s">
        <v>102</v>
      </c>
      <c r="R451" s="13">
        <v>1.1499999999999999</v>
      </c>
    </row>
    <row r="452" spans="11:18" x14ac:dyDescent="0.35">
      <c r="K452" t="s">
        <v>845</v>
      </c>
      <c r="L452" t="s">
        <v>35</v>
      </c>
      <c r="M452" t="s">
        <v>12</v>
      </c>
      <c r="N452">
        <v>52815</v>
      </c>
      <c r="P452" s="7">
        <v>42207</v>
      </c>
      <c r="Q452" t="s">
        <v>587</v>
      </c>
      <c r="R452" s="13">
        <v>-1.1499999999999999</v>
      </c>
    </row>
    <row r="453" spans="11:18" x14ac:dyDescent="0.35">
      <c r="K453" t="s">
        <v>845</v>
      </c>
      <c r="L453" t="s">
        <v>30</v>
      </c>
      <c r="M453" t="s">
        <v>12</v>
      </c>
      <c r="N453">
        <v>112414</v>
      </c>
      <c r="P453" s="7">
        <v>42207</v>
      </c>
      <c r="Q453" t="s">
        <v>102</v>
      </c>
      <c r="R453" s="13">
        <v>2.5299999999999998</v>
      </c>
    </row>
    <row r="454" spans="11:18" x14ac:dyDescent="0.35">
      <c r="K454" t="s">
        <v>845</v>
      </c>
      <c r="L454" t="s">
        <v>30</v>
      </c>
      <c r="M454" t="s">
        <v>12</v>
      </c>
      <c r="N454">
        <v>112414</v>
      </c>
      <c r="P454" s="7">
        <v>42207</v>
      </c>
      <c r="Q454" t="s">
        <v>587</v>
      </c>
      <c r="R454" s="13">
        <v>-2.5299999999999998</v>
      </c>
    </row>
    <row r="455" spans="11:18" x14ac:dyDescent="0.35">
      <c r="K455" t="s">
        <v>845</v>
      </c>
      <c r="L455" t="s">
        <v>35</v>
      </c>
      <c r="M455" t="s">
        <v>12</v>
      </c>
      <c r="N455">
        <v>112414</v>
      </c>
      <c r="P455" s="7">
        <v>42207</v>
      </c>
      <c r="Q455" t="s">
        <v>102</v>
      </c>
      <c r="R455" s="13">
        <v>1.3</v>
      </c>
    </row>
    <row r="456" spans="11:18" x14ac:dyDescent="0.35">
      <c r="K456" t="s">
        <v>845</v>
      </c>
      <c r="L456" t="s">
        <v>35</v>
      </c>
      <c r="M456" t="s">
        <v>12</v>
      </c>
      <c r="N456">
        <v>112414</v>
      </c>
      <c r="P456" s="7">
        <v>42207</v>
      </c>
      <c r="Q456" t="s">
        <v>587</v>
      </c>
      <c r="R456" s="13">
        <v>-1.3</v>
      </c>
    </row>
    <row r="457" spans="11:18" x14ac:dyDescent="0.35">
      <c r="K457" t="s">
        <v>246</v>
      </c>
      <c r="M457" t="s">
        <v>12</v>
      </c>
      <c r="P457" s="7">
        <v>42226</v>
      </c>
      <c r="Q457" t="s">
        <v>102</v>
      </c>
      <c r="R457" s="13">
        <v>10000</v>
      </c>
    </row>
    <row r="458" spans="11:18" x14ac:dyDescent="0.35">
      <c r="K458" t="s">
        <v>246</v>
      </c>
      <c r="M458" t="s">
        <v>12</v>
      </c>
      <c r="P458" s="7">
        <v>42226</v>
      </c>
      <c r="Q458" t="s">
        <v>101</v>
      </c>
      <c r="R458" s="13">
        <v>-10000</v>
      </c>
    </row>
    <row r="459" spans="11:18" x14ac:dyDescent="0.35">
      <c r="K459" t="s">
        <v>845</v>
      </c>
      <c r="L459" t="s">
        <v>42</v>
      </c>
      <c r="M459" t="s">
        <v>12</v>
      </c>
      <c r="N459">
        <v>22115</v>
      </c>
      <c r="P459" s="7">
        <v>42230</v>
      </c>
      <c r="Q459" t="s">
        <v>102</v>
      </c>
      <c r="R459" s="13">
        <v>3.99</v>
      </c>
    </row>
    <row r="460" spans="11:18" x14ac:dyDescent="0.35">
      <c r="K460" t="s">
        <v>845</v>
      </c>
      <c r="L460" t="s">
        <v>42</v>
      </c>
      <c r="M460" t="s">
        <v>12</v>
      </c>
      <c r="N460">
        <v>22115</v>
      </c>
      <c r="P460" s="7">
        <v>42230</v>
      </c>
      <c r="Q460" t="s">
        <v>587</v>
      </c>
      <c r="R460" s="13">
        <v>-3.99</v>
      </c>
    </row>
    <row r="461" spans="11:18" x14ac:dyDescent="0.35">
      <c r="K461" t="s">
        <v>845</v>
      </c>
      <c r="L461" t="s">
        <v>42</v>
      </c>
      <c r="M461" t="s">
        <v>12</v>
      </c>
      <c r="N461">
        <v>52815</v>
      </c>
      <c r="P461" s="7">
        <v>42230</v>
      </c>
      <c r="Q461" t="s">
        <v>587</v>
      </c>
      <c r="R461" s="13">
        <v>0</v>
      </c>
    </row>
    <row r="462" spans="11:18" x14ac:dyDescent="0.35">
      <c r="K462" t="s">
        <v>845</v>
      </c>
      <c r="L462" t="s">
        <v>42</v>
      </c>
      <c r="M462" t="s">
        <v>12</v>
      </c>
      <c r="N462">
        <v>52815</v>
      </c>
      <c r="P462" s="7">
        <v>42230</v>
      </c>
      <c r="Q462" t="s">
        <v>102</v>
      </c>
      <c r="R462" s="13">
        <v>0</v>
      </c>
    </row>
    <row r="463" spans="11:18" x14ac:dyDescent="0.35">
      <c r="K463" t="s">
        <v>845</v>
      </c>
      <c r="L463" t="s">
        <v>42</v>
      </c>
      <c r="M463" t="s">
        <v>12</v>
      </c>
      <c r="N463">
        <v>112414</v>
      </c>
      <c r="P463" s="7">
        <v>42230</v>
      </c>
      <c r="Q463" t="s">
        <v>102</v>
      </c>
      <c r="R463" s="13">
        <v>4.32</v>
      </c>
    </row>
    <row r="464" spans="11:18" x14ac:dyDescent="0.35">
      <c r="K464" t="s">
        <v>845</v>
      </c>
      <c r="L464" t="s">
        <v>42</v>
      </c>
      <c r="M464" t="s">
        <v>12</v>
      </c>
      <c r="N464">
        <v>112414</v>
      </c>
      <c r="P464" s="7">
        <v>42230</v>
      </c>
      <c r="Q464" t="s">
        <v>587</v>
      </c>
      <c r="R464" s="13">
        <v>-4.32</v>
      </c>
    </row>
    <row r="465" spans="11:18" x14ac:dyDescent="0.35">
      <c r="K465" t="s">
        <v>845</v>
      </c>
      <c r="L465" t="s">
        <v>52</v>
      </c>
      <c r="M465" t="s">
        <v>12</v>
      </c>
      <c r="N465">
        <v>22115</v>
      </c>
      <c r="P465" s="7">
        <v>42233</v>
      </c>
      <c r="Q465" t="s">
        <v>102</v>
      </c>
      <c r="R465" s="13">
        <v>3.35</v>
      </c>
    </row>
    <row r="466" spans="11:18" x14ac:dyDescent="0.35">
      <c r="K466" t="s">
        <v>845</v>
      </c>
      <c r="L466" t="s">
        <v>52</v>
      </c>
      <c r="M466" t="s">
        <v>12</v>
      </c>
      <c r="N466">
        <v>22115</v>
      </c>
      <c r="P466" s="7">
        <v>42233</v>
      </c>
      <c r="Q466" t="s">
        <v>587</v>
      </c>
      <c r="R466" s="13">
        <v>-3.35</v>
      </c>
    </row>
    <row r="467" spans="11:18" x14ac:dyDescent="0.35">
      <c r="K467" t="s">
        <v>845</v>
      </c>
      <c r="L467" t="s">
        <v>52</v>
      </c>
      <c r="M467" t="s">
        <v>12</v>
      </c>
      <c r="N467">
        <v>52815</v>
      </c>
      <c r="P467" s="7">
        <v>42233</v>
      </c>
      <c r="Q467" t="s">
        <v>587</v>
      </c>
      <c r="R467" s="13">
        <v>0</v>
      </c>
    </row>
    <row r="468" spans="11:18" x14ac:dyDescent="0.35">
      <c r="K468" t="s">
        <v>845</v>
      </c>
      <c r="L468" t="s">
        <v>52</v>
      </c>
      <c r="M468" t="s">
        <v>12</v>
      </c>
      <c r="N468">
        <v>52815</v>
      </c>
      <c r="P468" s="7">
        <v>42233</v>
      </c>
      <c r="Q468" t="s">
        <v>102</v>
      </c>
      <c r="R468" s="13">
        <v>0</v>
      </c>
    </row>
    <row r="469" spans="11:18" x14ac:dyDescent="0.35">
      <c r="K469" t="s">
        <v>845</v>
      </c>
      <c r="L469" t="s">
        <v>52</v>
      </c>
      <c r="M469" t="s">
        <v>12</v>
      </c>
      <c r="N469">
        <v>112414</v>
      </c>
      <c r="P469" s="7">
        <v>42233</v>
      </c>
      <c r="Q469" t="s">
        <v>102</v>
      </c>
      <c r="R469" s="13">
        <v>3.15</v>
      </c>
    </row>
    <row r="470" spans="11:18" x14ac:dyDescent="0.35">
      <c r="K470" t="s">
        <v>845</v>
      </c>
      <c r="L470" t="s">
        <v>52</v>
      </c>
      <c r="M470" t="s">
        <v>12</v>
      </c>
      <c r="N470">
        <v>112414</v>
      </c>
      <c r="P470" s="7">
        <v>42233</v>
      </c>
      <c r="Q470" t="s">
        <v>587</v>
      </c>
      <c r="R470" s="13">
        <v>-3.15</v>
      </c>
    </row>
    <row r="471" spans="11:18" x14ac:dyDescent="0.35">
      <c r="K471" t="s">
        <v>844</v>
      </c>
      <c r="L471" t="s">
        <v>55</v>
      </c>
      <c r="M471" t="s">
        <v>12</v>
      </c>
      <c r="N471">
        <v>22115</v>
      </c>
      <c r="P471" s="7">
        <v>42234</v>
      </c>
      <c r="Q471" t="s">
        <v>102</v>
      </c>
      <c r="R471" s="13">
        <v>94.16</v>
      </c>
    </row>
    <row r="472" spans="11:18" x14ac:dyDescent="0.35">
      <c r="K472" t="s">
        <v>844</v>
      </c>
      <c r="L472" t="s">
        <v>55</v>
      </c>
      <c r="M472" t="s">
        <v>12</v>
      </c>
      <c r="N472">
        <v>22115</v>
      </c>
      <c r="P472" s="7">
        <v>42234</v>
      </c>
      <c r="Q472" t="s">
        <v>626</v>
      </c>
      <c r="R472" s="13">
        <v>-94.16</v>
      </c>
    </row>
    <row r="473" spans="11:18" x14ac:dyDescent="0.35">
      <c r="K473" t="s">
        <v>844</v>
      </c>
      <c r="L473" t="s">
        <v>55</v>
      </c>
      <c r="M473" t="s">
        <v>12</v>
      </c>
      <c r="N473">
        <v>52815</v>
      </c>
      <c r="P473" s="7">
        <v>42234</v>
      </c>
      <c r="Q473" t="s">
        <v>102</v>
      </c>
      <c r="R473" s="13">
        <v>79.5</v>
      </c>
    </row>
    <row r="474" spans="11:18" x14ac:dyDescent="0.35">
      <c r="K474" t="s">
        <v>844</v>
      </c>
      <c r="L474" t="s">
        <v>55</v>
      </c>
      <c r="M474" t="s">
        <v>12</v>
      </c>
      <c r="N474">
        <v>52815</v>
      </c>
      <c r="P474" s="7">
        <v>42234</v>
      </c>
      <c r="Q474" t="s">
        <v>626</v>
      </c>
      <c r="R474" s="13">
        <v>-79.5</v>
      </c>
    </row>
    <row r="475" spans="11:18" x14ac:dyDescent="0.35">
      <c r="K475" t="s">
        <v>845</v>
      </c>
      <c r="L475" t="s">
        <v>55</v>
      </c>
      <c r="M475" t="s">
        <v>12</v>
      </c>
      <c r="N475">
        <v>22115</v>
      </c>
      <c r="P475" s="7">
        <v>42234</v>
      </c>
      <c r="Q475" t="s">
        <v>102</v>
      </c>
      <c r="R475" s="13">
        <v>57.71</v>
      </c>
    </row>
    <row r="476" spans="11:18" x14ac:dyDescent="0.35">
      <c r="K476" t="s">
        <v>845</v>
      </c>
      <c r="L476" t="s">
        <v>55</v>
      </c>
      <c r="M476" t="s">
        <v>12</v>
      </c>
      <c r="N476">
        <v>22115</v>
      </c>
      <c r="P476" s="7">
        <v>42234</v>
      </c>
      <c r="Q476" t="s">
        <v>587</v>
      </c>
      <c r="R476" s="13">
        <v>-57.71</v>
      </c>
    </row>
    <row r="477" spans="11:18" x14ac:dyDescent="0.35">
      <c r="K477" t="s">
        <v>845</v>
      </c>
      <c r="L477" t="s">
        <v>55</v>
      </c>
      <c r="M477" t="s">
        <v>12</v>
      </c>
      <c r="N477">
        <v>52815</v>
      </c>
      <c r="P477" s="7">
        <v>42234</v>
      </c>
      <c r="Q477" t="s">
        <v>102</v>
      </c>
      <c r="R477" s="13">
        <v>48.73</v>
      </c>
    </row>
    <row r="478" spans="11:18" x14ac:dyDescent="0.35">
      <c r="K478" t="s">
        <v>845</v>
      </c>
      <c r="L478" t="s">
        <v>55</v>
      </c>
      <c r="M478" t="s">
        <v>12</v>
      </c>
      <c r="N478">
        <v>52815</v>
      </c>
      <c r="P478" s="7">
        <v>42234</v>
      </c>
      <c r="Q478" t="s">
        <v>587</v>
      </c>
      <c r="R478" s="13">
        <v>-48.73</v>
      </c>
    </row>
    <row r="479" spans="11:18" x14ac:dyDescent="0.35">
      <c r="K479" t="s">
        <v>845</v>
      </c>
      <c r="L479" t="s">
        <v>55</v>
      </c>
      <c r="M479" t="s">
        <v>12</v>
      </c>
      <c r="N479">
        <v>112414</v>
      </c>
      <c r="P479" s="7">
        <v>42234</v>
      </c>
      <c r="Q479" t="s">
        <v>587</v>
      </c>
      <c r="R479" s="13">
        <v>0</v>
      </c>
    </row>
    <row r="480" spans="11:18" x14ac:dyDescent="0.35">
      <c r="K480" t="s">
        <v>845</v>
      </c>
      <c r="L480" t="s">
        <v>55</v>
      </c>
      <c r="M480" t="s">
        <v>12</v>
      </c>
      <c r="N480">
        <v>112414</v>
      </c>
      <c r="P480" s="7">
        <v>42234</v>
      </c>
      <c r="Q480" t="s">
        <v>102</v>
      </c>
      <c r="R480" s="13">
        <v>0</v>
      </c>
    </row>
    <row r="481" spans="11:18" x14ac:dyDescent="0.35">
      <c r="K481" t="s">
        <v>842</v>
      </c>
      <c r="L481" t="s">
        <v>57</v>
      </c>
      <c r="M481" t="s">
        <v>12</v>
      </c>
      <c r="N481">
        <v>22115</v>
      </c>
      <c r="P481" s="7">
        <v>42236</v>
      </c>
      <c r="Q481" t="s">
        <v>102</v>
      </c>
      <c r="R481" s="13">
        <v>0.78</v>
      </c>
    </row>
    <row r="482" spans="11:18" x14ac:dyDescent="0.35">
      <c r="K482" t="s">
        <v>842</v>
      </c>
      <c r="L482" t="s">
        <v>57</v>
      </c>
      <c r="M482" t="s">
        <v>12</v>
      </c>
      <c r="N482">
        <v>22115</v>
      </c>
      <c r="P482" s="7">
        <v>42236</v>
      </c>
      <c r="Q482" t="s">
        <v>627</v>
      </c>
      <c r="R482" s="13">
        <v>-0.78</v>
      </c>
    </row>
    <row r="483" spans="11:18" x14ac:dyDescent="0.35">
      <c r="K483" t="s">
        <v>842</v>
      </c>
      <c r="L483" t="s">
        <v>57</v>
      </c>
      <c r="M483" t="s">
        <v>12</v>
      </c>
      <c r="N483">
        <v>52815</v>
      </c>
      <c r="P483" s="7">
        <v>42236</v>
      </c>
      <c r="Q483" t="s">
        <v>102</v>
      </c>
      <c r="R483" s="13">
        <v>0.95</v>
      </c>
    </row>
    <row r="484" spans="11:18" x14ac:dyDescent="0.35">
      <c r="K484" t="s">
        <v>842</v>
      </c>
      <c r="L484" t="s">
        <v>57</v>
      </c>
      <c r="M484" t="s">
        <v>12</v>
      </c>
      <c r="N484">
        <v>52815</v>
      </c>
      <c r="P484" s="7">
        <v>42236</v>
      </c>
      <c r="Q484" t="s">
        <v>627</v>
      </c>
      <c r="R484" s="13">
        <v>-0.95</v>
      </c>
    </row>
    <row r="485" spans="11:18" x14ac:dyDescent="0.35">
      <c r="K485" t="s">
        <v>842</v>
      </c>
      <c r="L485" t="s">
        <v>57</v>
      </c>
      <c r="M485" t="s">
        <v>12</v>
      </c>
      <c r="N485">
        <v>112414</v>
      </c>
      <c r="P485" s="7">
        <v>42236</v>
      </c>
      <c r="Q485" t="s">
        <v>627</v>
      </c>
      <c r="R485" s="13">
        <v>0</v>
      </c>
    </row>
    <row r="486" spans="11:18" x14ac:dyDescent="0.35">
      <c r="K486" t="s">
        <v>842</v>
      </c>
      <c r="L486" t="s">
        <v>57</v>
      </c>
      <c r="M486" t="s">
        <v>12</v>
      </c>
      <c r="N486">
        <v>112414</v>
      </c>
      <c r="P486" s="7">
        <v>42236</v>
      </c>
      <c r="Q486" t="s">
        <v>102</v>
      </c>
      <c r="R486" s="13">
        <v>0</v>
      </c>
    </row>
    <row r="487" spans="11:18" x14ac:dyDescent="0.35">
      <c r="K487" t="s">
        <v>844</v>
      </c>
      <c r="L487" t="s">
        <v>63</v>
      </c>
      <c r="M487" t="s">
        <v>12</v>
      </c>
      <c r="N487">
        <v>52815</v>
      </c>
      <c r="P487" s="7">
        <v>42244</v>
      </c>
      <c r="Q487" t="s">
        <v>102</v>
      </c>
      <c r="R487" s="13">
        <v>1.66</v>
      </c>
    </row>
    <row r="488" spans="11:18" x14ac:dyDescent="0.35">
      <c r="K488" t="s">
        <v>844</v>
      </c>
      <c r="L488" t="s">
        <v>63</v>
      </c>
      <c r="M488" t="s">
        <v>12</v>
      </c>
      <c r="N488">
        <v>52815</v>
      </c>
      <c r="P488" s="7">
        <v>42244</v>
      </c>
      <c r="Q488" t="s">
        <v>626</v>
      </c>
      <c r="R488" s="13">
        <v>-1.66</v>
      </c>
    </row>
    <row r="489" spans="11:18" x14ac:dyDescent="0.35">
      <c r="K489" t="s">
        <v>845</v>
      </c>
      <c r="L489" t="s">
        <v>63</v>
      </c>
      <c r="M489" t="s">
        <v>12</v>
      </c>
      <c r="N489">
        <v>22115</v>
      </c>
      <c r="P489" s="7">
        <v>42244</v>
      </c>
      <c r="Q489" t="s">
        <v>587</v>
      </c>
      <c r="R489" s="13">
        <v>0</v>
      </c>
    </row>
    <row r="490" spans="11:18" x14ac:dyDescent="0.35">
      <c r="K490" t="s">
        <v>845</v>
      </c>
      <c r="L490" t="s">
        <v>63</v>
      </c>
      <c r="M490" t="s">
        <v>12</v>
      </c>
      <c r="N490">
        <v>22115</v>
      </c>
      <c r="P490" s="7">
        <v>42244</v>
      </c>
      <c r="Q490" t="s">
        <v>102</v>
      </c>
      <c r="R490" s="13">
        <v>0</v>
      </c>
    </row>
    <row r="491" spans="11:18" x14ac:dyDescent="0.35">
      <c r="K491" t="s">
        <v>845</v>
      </c>
      <c r="L491" t="s">
        <v>63</v>
      </c>
      <c r="M491" t="s">
        <v>12</v>
      </c>
      <c r="N491">
        <v>52815</v>
      </c>
      <c r="P491" s="7">
        <v>42244</v>
      </c>
      <c r="Q491" t="s">
        <v>102</v>
      </c>
      <c r="R491" s="13">
        <v>3.87</v>
      </c>
    </row>
    <row r="492" spans="11:18" x14ac:dyDescent="0.35">
      <c r="K492" t="s">
        <v>845</v>
      </c>
      <c r="L492" t="s">
        <v>63</v>
      </c>
      <c r="M492" t="s">
        <v>12</v>
      </c>
      <c r="N492">
        <v>52815</v>
      </c>
      <c r="P492" s="7">
        <v>42244</v>
      </c>
      <c r="Q492" t="s">
        <v>587</v>
      </c>
      <c r="R492" s="13">
        <v>-3.87</v>
      </c>
    </row>
    <row r="493" spans="11:18" x14ac:dyDescent="0.35">
      <c r="K493" t="s">
        <v>845</v>
      </c>
      <c r="L493" t="s">
        <v>63</v>
      </c>
      <c r="M493" t="s">
        <v>12</v>
      </c>
      <c r="N493">
        <v>112414</v>
      </c>
      <c r="P493" s="7">
        <v>42244</v>
      </c>
      <c r="Q493" t="s">
        <v>587</v>
      </c>
      <c r="R493" s="13">
        <v>0</v>
      </c>
    </row>
    <row r="494" spans="11:18" x14ac:dyDescent="0.35">
      <c r="K494" t="s">
        <v>845</v>
      </c>
      <c r="L494" t="s">
        <v>63</v>
      </c>
      <c r="M494" t="s">
        <v>12</v>
      </c>
      <c r="N494">
        <v>112414</v>
      </c>
      <c r="P494" s="7">
        <v>42244</v>
      </c>
      <c r="Q494" t="s">
        <v>102</v>
      </c>
      <c r="R494" s="13">
        <v>0</v>
      </c>
    </row>
    <row r="495" spans="11:18" x14ac:dyDescent="0.35">
      <c r="K495" t="s">
        <v>845</v>
      </c>
      <c r="L495" t="s">
        <v>32</v>
      </c>
      <c r="M495" t="s">
        <v>12</v>
      </c>
      <c r="N495">
        <v>22115</v>
      </c>
      <c r="P495" s="7">
        <v>42255</v>
      </c>
      <c r="Q495" t="s">
        <v>587</v>
      </c>
      <c r="R495" s="13">
        <v>0</v>
      </c>
    </row>
    <row r="496" spans="11:18" x14ac:dyDescent="0.35">
      <c r="K496" t="s">
        <v>845</v>
      </c>
      <c r="L496" t="s">
        <v>32</v>
      </c>
      <c r="M496" t="s">
        <v>12</v>
      </c>
      <c r="N496">
        <v>22115</v>
      </c>
      <c r="P496" s="7">
        <v>42255</v>
      </c>
      <c r="Q496" t="s">
        <v>102</v>
      </c>
      <c r="R496" s="13">
        <v>0</v>
      </c>
    </row>
    <row r="497" spans="11:18" x14ac:dyDescent="0.35">
      <c r="K497" t="s">
        <v>845</v>
      </c>
      <c r="L497" t="s">
        <v>36</v>
      </c>
      <c r="M497" t="s">
        <v>12</v>
      </c>
      <c r="N497">
        <v>22115</v>
      </c>
      <c r="P497" s="7">
        <v>42255</v>
      </c>
      <c r="Q497" t="s">
        <v>102</v>
      </c>
      <c r="R497" s="13">
        <v>2.94</v>
      </c>
    </row>
    <row r="498" spans="11:18" x14ac:dyDescent="0.35">
      <c r="K498" t="s">
        <v>845</v>
      </c>
      <c r="L498" t="s">
        <v>36</v>
      </c>
      <c r="M498" t="s">
        <v>12</v>
      </c>
      <c r="N498">
        <v>22115</v>
      </c>
      <c r="P498" s="7">
        <v>42255</v>
      </c>
      <c r="Q498" t="s">
        <v>587</v>
      </c>
      <c r="R498" s="13">
        <v>-2.94</v>
      </c>
    </row>
    <row r="499" spans="11:18" x14ac:dyDescent="0.35">
      <c r="K499" t="s">
        <v>845</v>
      </c>
      <c r="L499" t="s">
        <v>32</v>
      </c>
      <c r="M499" t="s">
        <v>12</v>
      </c>
      <c r="N499">
        <v>52815</v>
      </c>
      <c r="P499" s="7">
        <v>42255</v>
      </c>
      <c r="Q499" t="s">
        <v>102</v>
      </c>
      <c r="R499" s="13">
        <v>1.57</v>
      </c>
    </row>
    <row r="500" spans="11:18" x14ac:dyDescent="0.35">
      <c r="K500" t="s">
        <v>845</v>
      </c>
      <c r="L500" t="s">
        <v>32</v>
      </c>
      <c r="M500" t="s">
        <v>12</v>
      </c>
      <c r="N500">
        <v>52815</v>
      </c>
      <c r="P500" s="7">
        <v>42255</v>
      </c>
      <c r="Q500" t="s">
        <v>587</v>
      </c>
      <c r="R500" s="13">
        <v>-1.57</v>
      </c>
    </row>
    <row r="501" spans="11:18" x14ac:dyDescent="0.35">
      <c r="K501" t="s">
        <v>845</v>
      </c>
      <c r="L501" t="s">
        <v>36</v>
      </c>
      <c r="M501" t="s">
        <v>12</v>
      </c>
      <c r="N501">
        <v>52815</v>
      </c>
      <c r="P501" s="7">
        <v>42255</v>
      </c>
      <c r="Q501" t="s">
        <v>102</v>
      </c>
      <c r="R501" s="13">
        <v>2.8800000000000003</v>
      </c>
    </row>
    <row r="502" spans="11:18" x14ac:dyDescent="0.35">
      <c r="K502" t="s">
        <v>845</v>
      </c>
      <c r="L502" t="s">
        <v>36</v>
      </c>
      <c r="M502" t="s">
        <v>12</v>
      </c>
      <c r="N502">
        <v>52815</v>
      </c>
      <c r="P502" s="7">
        <v>42255</v>
      </c>
      <c r="Q502" t="s">
        <v>587</v>
      </c>
      <c r="R502" s="13">
        <v>-2.8800000000000003</v>
      </c>
    </row>
    <row r="503" spans="11:18" x14ac:dyDescent="0.35">
      <c r="K503" t="s">
        <v>845</v>
      </c>
      <c r="L503" t="s">
        <v>32</v>
      </c>
      <c r="M503" t="s">
        <v>12</v>
      </c>
      <c r="N503">
        <v>112414</v>
      </c>
      <c r="P503" s="7">
        <v>42255</v>
      </c>
      <c r="Q503" t="s">
        <v>102</v>
      </c>
      <c r="R503" s="13">
        <v>1.66</v>
      </c>
    </row>
    <row r="504" spans="11:18" x14ac:dyDescent="0.35">
      <c r="K504" t="s">
        <v>845</v>
      </c>
      <c r="L504" t="s">
        <v>32</v>
      </c>
      <c r="M504" t="s">
        <v>12</v>
      </c>
      <c r="N504">
        <v>112414</v>
      </c>
      <c r="P504" s="7">
        <v>42255</v>
      </c>
      <c r="Q504" t="s">
        <v>587</v>
      </c>
      <c r="R504" s="13">
        <v>-1.66</v>
      </c>
    </row>
    <row r="505" spans="11:18" x14ac:dyDescent="0.35">
      <c r="K505" t="s">
        <v>845</v>
      </c>
      <c r="L505" t="s">
        <v>36</v>
      </c>
      <c r="M505" t="s">
        <v>12</v>
      </c>
      <c r="N505">
        <v>112414</v>
      </c>
      <c r="P505" s="7">
        <v>42255</v>
      </c>
      <c r="Q505" t="s">
        <v>102</v>
      </c>
      <c r="R505" s="13">
        <v>2.75</v>
      </c>
    </row>
    <row r="506" spans="11:18" x14ac:dyDescent="0.35">
      <c r="K506" t="s">
        <v>845</v>
      </c>
      <c r="L506" t="s">
        <v>36</v>
      </c>
      <c r="M506" t="s">
        <v>12</v>
      </c>
      <c r="N506">
        <v>112414</v>
      </c>
      <c r="P506" s="7">
        <v>42255</v>
      </c>
      <c r="Q506" t="s">
        <v>587</v>
      </c>
      <c r="R506" s="13">
        <v>-2.75</v>
      </c>
    </row>
    <row r="507" spans="11:18" x14ac:dyDescent="0.35">
      <c r="K507" t="s">
        <v>845</v>
      </c>
      <c r="L507" t="s">
        <v>46</v>
      </c>
      <c r="M507" t="s">
        <v>12</v>
      </c>
      <c r="N507">
        <v>22115</v>
      </c>
      <c r="P507" s="7">
        <v>42257</v>
      </c>
      <c r="Q507" t="s">
        <v>102</v>
      </c>
      <c r="R507" s="13">
        <v>2.2599999999999998</v>
      </c>
    </row>
    <row r="508" spans="11:18" x14ac:dyDescent="0.35">
      <c r="K508" t="s">
        <v>845</v>
      </c>
      <c r="L508" t="s">
        <v>46</v>
      </c>
      <c r="M508" t="s">
        <v>12</v>
      </c>
      <c r="N508">
        <v>22115</v>
      </c>
      <c r="P508" s="7">
        <v>42257</v>
      </c>
      <c r="Q508" t="s">
        <v>587</v>
      </c>
      <c r="R508" s="13">
        <v>-2.2599999999999998</v>
      </c>
    </row>
    <row r="509" spans="11:18" x14ac:dyDescent="0.35">
      <c r="K509" t="s">
        <v>845</v>
      </c>
      <c r="L509" t="s">
        <v>46</v>
      </c>
      <c r="M509" t="s">
        <v>12</v>
      </c>
      <c r="N509">
        <v>52815</v>
      </c>
      <c r="P509" s="7">
        <v>42257</v>
      </c>
      <c r="Q509" t="s">
        <v>587</v>
      </c>
      <c r="R509" s="13">
        <v>0</v>
      </c>
    </row>
    <row r="510" spans="11:18" x14ac:dyDescent="0.35">
      <c r="K510" t="s">
        <v>845</v>
      </c>
      <c r="L510" t="s">
        <v>46</v>
      </c>
      <c r="M510" t="s">
        <v>12</v>
      </c>
      <c r="N510">
        <v>52815</v>
      </c>
      <c r="P510" s="7">
        <v>42257</v>
      </c>
      <c r="Q510" t="s">
        <v>102</v>
      </c>
      <c r="R510" s="13">
        <v>0</v>
      </c>
    </row>
    <row r="511" spans="11:18" x14ac:dyDescent="0.35">
      <c r="K511" t="s">
        <v>845</v>
      </c>
      <c r="L511" t="s">
        <v>46</v>
      </c>
      <c r="M511" t="s">
        <v>12</v>
      </c>
      <c r="N511">
        <v>112414</v>
      </c>
      <c r="P511" s="7">
        <v>42257</v>
      </c>
      <c r="Q511" t="s">
        <v>102</v>
      </c>
      <c r="R511" s="13">
        <v>2.5</v>
      </c>
    </row>
    <row r="512" spans="11:18" x14ac:dyDescent="0.35">
      <c r="K512" t="s">
        <v>845</v>
      </c>
      <c r="L512" t="s">
        <v>46</v>
      </c>
      <c r="M512" t="s">
        <v>12</v>
      </c>
      <c r="N512">
        <v>112414</v>
      </c>
      <c r="P512" s="7">
        <v>42257</v>
      </c>
      <c r="Q512" t="s">
        <v>587</v>
      </c>
      <c r="R512" s="13">
        <v>-2.5</v>
      </c>
    </row>
    <row r="513" spans="11:18" x14ac:dyDescent="0.35">
      <c r="K513" t="s">
        <v>845</v>
      </c>
      <c r="L513" t="s">
        <v>41</v>
      </c>
      <c r="M513" t="s">
        <v>12</v>
      </c>
      <c r="N513">
        <v>22115</v>
      </c>
      <c r="P513" s="7">
        <v>42258</v>
      </c>
      <c r="Q513" t="s">
        <v>102</v>
      </c>
      <c r="R513" s="13">
        <v>7.44</v>
      </c>
    </row>
    <row r="514" spans="11:18" x14ac:dyDescent="0.35">
      <c r="K514" t="s">
        <v>845</v>
      </c>
      <c r="L514" t="s">
        <v>41</v>
      </c>
      <c r="M514" t="s">
        <v>12</v>
      </c>
      <c r="N514">
        <v>22115</v>
      </c>
      <c r="P514" s="7">
        <v>42258</v>
      </c>
      <c r="Q514" t="s">
        <v>587</v>
      </c>
      <c r="R514" s="13">
        <v>-7.44</v>
      </c>
    </row>
    <row r="515" spans="11:18" x14ac:dyDescent="0.35">
      <c r="K515" t="s">
        <v>845</v>
      </c>
      <c r="L515" t="s">
        <v>41</v>
      </c>
      <c r="M515" t="s">
        <v>12</v>
      </c>
      <c r="N515">
        <v>52815</v>
      </c>
      <c r="P515" s="7">
        <v>42258</v>
      </c>
      <c r="Q515" t="s">
        <v>102</v>
      </c>
      <c r="R515" s="13">
        <v>7.419999999999999</v>
      </c>
    </row>
    <row r="516" spans="11:18" x14ac:dyDescent="0.35">
      <c r="K516" t="s">
        <v>845</v>
      </c>
      <c r="L516" t="s">
        <v>41</v>
      </c>
      <c r="M516" t="s">
        <v>12</v>
      </c>
      <c r="N516">
        <v>52815</v>
      </c>
      <c r="P516" s="7">
        <v>42258</v>
      </c>
      <c r="Q516" t="s">
        <v>587</v>
      </c>
      <c r="R516" s="13">
        <v>-7.419999999999999</v>
      </c>
    </row>
    <row r="517" spans="11:18" x14ac:dyDescent="0.35">
      <c r="K517" t="s">
        <v>845</v>
      </c>
      <c r="L517" t="s">
        <v>41</v>
      </c>
      <c r="M517" t="s">
        <v>12</v>
      </c>
      <c r="N517">
        <v>112414</v>
      </c>
      <c r="P517" s="7">
        <v>42258</v>
      </c>
      <c r="Q517" t="s">
        <v>102</v>
      </c>
      <c r="R517" s="13">
        <v>6.22</v>
      </c>
    </row>
    <row r="518" spans="11:18" x14ac:dyDescent="0.35">
      <c r="K518" t="s">
        <v>845</v>
      </c>
      <c r="L518" t="s">
        <v>41</v>
      </c>
      <c r="M518" t="s">
        <v>12</v>
      </c>
      <c r="N518">
        <v>112414</v>
      </c>
      <c r="P518" s="7">
        <v>42258</v>
      </c>
      <c r="Q518" t="s">
        <v>587</v>
      </c>
      <c r="R518" s="13">
        <v>-6.22</v>
      </c>
    </row>
    <row r="519" spans="11:18" x14ac:dyDescent="0.35">
      <c r="K519" t="s">
        <v>845</v>
      </c>
      <c r="L519" t="s">
        <v>33</v>
      </c>
      <c r="M519" t="s">
        <v>12</v>
      </c>
      <c r="N519">
        <v>22115</v>
      </c>
      <c r="P519" s="7">
        <v>42262</v>
      </c>
      <c r="Q519" t="s">
        <v>587</v>
      </c>
      <c r="R519" s="13">
        <v>0</v>
      </c>
    </row>
    <row r="520" spans="11:18" x14ac:dyDescent="0.35">
      <c r="K520" t="s">
        <v>845</v>
      </c>
      <c r="L520" t="s">
        <v>33</v>
      </c>
      <c r="M520" t="s">
        <v>12</v>
      </c>
      <c r="N520">
        <v>22115</v>
      </c>
      <c r="P520" s="7">
        <v>42262</v>
      </c>
      <c r="Q520" t="s">
        <v>102</v>
      </c>
      <c r="R520" s="13">
        <v>0</v>
      </c>
    </row>
    <row r="521" spans="11:18" x14ac:dyDescent="0.35">
      <c r="K521" t="s">
        <v>845</v>
      </c>
      <c r="L521" t="s">
        <v>33</v>
      </c>
      <c r="M521" t="s">
        <v>12</v>
      </c>
      <c r="N521">
        <v>52815</v>
      </c>
      <c r="P521" s="7">
        <v>42262</v>
      </c>
      <c r="Q521" t="s">
        <v>587</v>
      </c>
      <c r="R521" s="13">
        <v>0</v>
      </c>
    </row>
    <row r="522" spans="11:18" x14ac:dyDescent="0.35">
      <c r="K522" t="s">
        <v>845</v>
      </c>
      <c r="L522" t="s">
        <v>33</v>
      </c>
      <c r="M522" t="s">
        <v>12</v>
      </c>
      <c r="N522">
        <v>52815</v>
      </c>
      <c r="P522" s="7">
        <v>42262</v>
      </c>
      <c r="Q522" t="s">
        <v>102</v>
      </c>
      <c r="R522" s="13">
        <v>0</v>
      </c>
    </row>
    <row r="523" spans="11:18" x14ac:dyDescent="0.35">
      <c r="K523" t="s">
        <v>845</v>
      </c>
      <c r="L523" t="s">
        <v>33</v>
      </c>
      <c r="M523" t="s">
        <v>12</v>
      </c>
      <c r="N523">
        <v>112414</v>
      </c>
      <c r="P523" s="7">
        <v>42262</v>
      </c>
      <c r="Q523" t="s">
        <v>102</v>
      </c>
      <c r="R523" s="13">
        <v>1.48</v>
      </c>
    </row>
    <row r="524" spans="11:18" x14ac:dyDescent="0.35">
      <c r="K524" t="s">
        <v>845</v>
      </c>
      <c r="L524" t="s">
        <v>33</v>
      </c>
      <c r="M524" t="s">
        <v>12</v>
      </c>
      <c r="N524">
        <v>112414</v>
      </c>
      <c r="P524" s="7">
        <v>42262</v>
      </c>
      <c r="Q524" t="s">
        <v>587</v>
      </c>
      <c r="R524" s="13">
        <v>-1.48</v>
      </c>
    </row>
    <row r="525" spans="11:18" x14ac:dyDescent="0.35">
      <c r="K525" t="s">
        <v>845</v>
      </c>
      <c r="L525" t="s">
        <v>61</v>
      </c>
      <c r="M525" t="s">
        <v>12</v>
      </c>
      <c r="N525">
        <v>22115</v>
      </c>
      <c r="P525" s="7">
        <v>42265</v>
      </c>
      <c r="Q525" t="s">
        <v>102</v>
      </c>
      <c r="R525" s="13">
        <v>1.7</v>
      </c>
    </row>
    <row r="526" spans="11:18" x14ac:dyDescent="0.35">
      <c r="K526" t="s">
        <v>845</v>
      </c>
      <c r="L526" t="s">
        <v>61</v>
      </c>
      <c r="M526" t="s">
        <v>12</v>
      </c>
      <c r="N526">
        <v>22115</v>
      </c>
      <c r="P526" s="7">
        <v>42265</v>
      </c>
      <c r="Q526" t="s">
        <v>587</v>
      </c>
      <c r="R526" s="13">
        <v>-1.7</v>
      </c>
    </row>
    <row r="527" spans="11:18" x14ac:dyDescent="0.35">
      <c r="K527" t="s">
        <v>845</v>
      </c>
      <c r="L527" t="s">
        <v>61</v>
      </c>
      <c r="M527" t="s">
        <v>12</v>
      </c>
      <c r="N527">
        <v>52815</v>
      </c>
      <c r="P527" s="7">
        <v>42265</v>
      </c>
      <c r="Q527" t="s">
        <v>587</v>
      </c>
      <c r="R527" s="13">
        <v>0</v>
      </c>
    </row>
    <row r="528" spans="11:18" x14ac:dyDescent="0.35">
      <c r="K528" t="s">
        <v>845</v>
      </c>
      <c r="L528" t="s">
        <v>61</v>
      </c>
      <c r="M528" t="s">
        <v>12</v>
      </c>
      <c r="N528">
        <v>52815</v>
      </c>
      <c r="P528" s="7">
        <v>42265</v>
      </c>
      <c r="Q528" t="s">
        <v>102</v>
      </c>
      <c r="R528" s="13">
        <v>0</v>
      </c>
    </row>
    <row r="529" spans="11:18" x14ac:dyDescent="0.35">
      <c r="K529" t="s">
        <v>845</v>
      </c>
      <c r="L529" t="s">
        <v>61</v>
      </c>
      <c r="M529" t="s">
        <v>12</v>
      </c>
      <c r="N529">
        <v>112414</v>
      </c>
      <c r="P529" s="7">
        <v>42265</v>
      </c>
      <c r="Q529" t="s">
        <v>587</v>
      </c>
      <c r="R529" s="13">
        <v>0</v>
      </c>
    </row>
    <row r="530" spans="11:18" x14ac:dyDescent="0.35">
      <c r="K530" t="s">
        <v>845</v>
      </c>
      <c r="L530" t="s">
        <v>61</v>
      </c>
      <c r="M530" t="s">
        <v>12</v>
      </c>
      <c r="N530">
        <v>112414</v>
      </c>
      <c r="P530" s="7">
        <v>42265</v>
      </c>
      <c r="Q530" t="s">
        <v>102</v>
      </c>
      <c r="R530" s="13">
        <v>0</v>
      </c>
    </row>
    <row r="531" spans="11:18" x14ac:dyDescent="0.35">
      <c r="K531" t="s">
        <v>845</v>
      </c>
      <c r="L531" t="s">
        <v>34</v>
      </c>
      <c r="M531" t="s">
        <v>12</v>
      </c>
      <c r="N531">
        <v>22115</v>
      </c>
      <c r="P531" s="7">
        <v>42269</v>
      </c>
      <c r="Q531" t="s">
        <v>102</v>
      </c>
      <c r="R531" s="13">
        <v>3.3</v>
      </c>
    </row>
    <row r="532" spans="11:18" x14ac:dyDescent="0.35">
      <c r="K532" t="s">
        <v>845</v>
      </c>
      <c r="L532" t="s">
        <v>34</v>
      </c>
      <c r="M532" t="s">
        <v>12</v>
      </c>
      <c r="N532">
        <v>22115</v>
      </c>
      <c r="P532" s="7">
        <v>42269</v>
      </c>
      <c r="Q532" t="s">
        <v>587</v>
      </c>
      <c r="R532" s="13">
        <v>-3.3</v>
      </c>
    </row>
    <row r="533" spans="11:18" x14ac:dyDescent="0.35">
      <c r="K533" t="s">
        <v>845</v>
      </c>
      <c r="L533" t="s">
        <v>34</v>
      </c>
      <c r="M533" t="s">
        <v>12</v>
      </c>
      <c r="N533">
        <v>52815</v>
      </c>
      <c r="P533" s="7">
        <v>42269</v>
      </c>
      <c r="Q533" t="s">
        <v>102</v>
      </c>
      <c r="R533" s="13">
        <v>3.0100000000000007</v>
      </c>
    </row>
    <row r="534" spans="11:18" x14ac:dyDescent="0.35">
      <c r="K534" t="s">
        <v>845</v>
      </c>
      <c r="L534" t="s">
        <v>34</v>
      </c>
      <c r="M534" t="s">
        <v>12</v>
      </c>
      <c r="N534">
        <v>52815</v>
      </c>
      <c r="P534" s="7">
        <v>42269</v>
      </c>
      <c r="Q534" t="s">
        <v>587</v>
      </c>
      <c r="R534" s="13">
        <v>-3.0100000000000007</v>
      </c>
    </row>
    <row r="535" spans="11:18" x14ac:dyDescent="0.35">
      <c r="K535" t="s">
        <v>845</v>
      </c>
      <c r="L535" t="s">
        <v>34</v>
      </c>
      <c r="M535" t="s">
        <v>12</v>
      </c>
      <c r="N535">
        <v>112414</v>
      </c>
      <c r="P535" s="7">
        <v>42269</v>
      </c>
      <c r="Q535" t="s">
        <v>102</v>
      </c>
      <c r="R535" s="13">
        <v>3.11</v>
      </c>
    </row>
    <row r="536" spans="11:18" x14ac:dyDescent="0.35">
      <c r="K536" t="s">
        <v>845</v>
      </c>
      <c r="L536" t="s">
        <v>34</v>
      </c>
      <c r="M536" t="s">
        <v>12</v>
      </c>
      <c r="N536">
        <v>112414</v>
      </c>
      <c r="P536" s="7">
        <v>42269</v>
      </c>
      <c r="Q536" t="s">
        <v>587</v>
      </c>
      <c r="R536" s="13">
        <v>-3.11</v>
      </c>
    </row>
    <row r="537" spans="11:18" x14ac:dyDescent="0.35">
      <c r="K537" t="s">
        <v>845</v>
      </c>
      <c r="L537" t="s">
        <v>29</v>
      </c>
      <c r="M537" t="s">
        <v>12</v>
      </c>
      <c r="N537">
        <v>22115</v>
      </c>
      <c r="P537" s="7">
        <v>42275</v>
      </c>
      <c r="Q537" t="s">
        <v>587</v>
      </c>
      <c r="R537" s="13">
        <v>0</v>
      </c>
    </row>
    <row r="538" spans="11:18" x14ac:dyDescent="0.35">
      <c r="K538" t="s">
        <v>845</v>
      </c>
      <c r="L538" t="s">
        <v>29</v>
      </c>
      <c r="M538" t="s">
        <v>12</v>
      </c>
      <c r="N538">
        <v>22115</v>
      </c>
      <c r="P538" s="7">
        <v>42275</v>
      </c>
      <c r="Q538" t="s">
        <v>102</v>
      </c>
      <c r="R538" s="13">
        <v>0</v>
      </c>
    </row>
    <row r="539" spans="11:18" x14ac:dyDescent="0.35">
      <c r="K539" t="s">
        <v>845</v>
      </c>
      <c r="L539" t="s">
        <v>29</v>
      </c>
      <c r="M539" t="s">
        <v>12</v>
      </c>
      <c r="N539">
        <v>52815</v>
      </c>
      <c r="P539" s="7">
        <v>42275</v>
      </c>
      <c r="Q539" t="s">
        <v>587</v>
      </c>
      <c r="R539" s="13">
        <v>0</v>
      </c>
    </row>
    <row r="540" spans="11:18" x14ac:dyDescent="0.35">
      <c r="K540" t="s">
        <v>845</v>
      </c>
      <c r="L540" t="s">
        <v>29</v>
      </c>
      <c r="M540" t="s">
        <v>12</v>
      </c>
      <c r="N540">
        <v>52815</v>
      </c>
      <c r="P540" s="7">
        <v>42275</v>
      </c>
      <c r="Q540" t="s">
        <v>102</v>
      </c>
      <c r="R540" s="13">
        <v>0</v>
      </c>
    </row>
    <row r="541" spans="11:18" x14ac:dyDescent="0.35">
      <c r="K541" t="s">
        <v>845</v>
      </c>
      <c r="L541" t="s">
        <v>29</v>
      </c>
      <c r="M541" t="s">
        <v>12</v>
      </c>
      <c r="N541">
        <v>112414</v>
      </c>
      <c r="P541" s="7">
        <v>42275</v>
      </c>
      <c r="Q541" t="s">
        <v>102</v>
      </c>
      <c r="R541" s="13">
        <v>2.94</v>
      </c>
    </row>
    <row r="542" spans="11:18" x14ac:dyDescent="0.35">
      <c r="K542" t="s">
        <v>845</v>
      </c>
      <c r="L542" t="s">
        <v>29</v>
      </c>
      <c r="M542" t="s">
        <v>12</v>
      </c>
      <c r="N542">
        <v>112414</v>
      </c>
      <c r="P542" s="7">
        <v>42275</v>
      </c>
      <c r="Q542" t="s">
        <v>587</v>
      </c>
      <c r="R542" s="13">
        <v>-2.94</v>
      </c>
    </row>
    <row r="543" spans="11:18" x14ac:dyDescent="0.35">
      <c r="K543" t="s">
        <v>845</v>
      </c>
      <c r="L543" t="s">
        <v>65</v>
      </c>
      <c r="M543" t="s">
        <v>12</v>
      </c>
      <c r="N543">
        <v>22115</v>
      </c>
      <c r="P543" s="7">
        <v>42276</v>
      </c>
      <c r="Q543" t="s">
        <v>587</v>
      </c>
      <c r="R543" s="13">
        <v>0</v>
      </c>
    </row>
    <row r="544" spans="11:18" x14ac:dyDescent="0.35">
      <c r="K544" t="s">
        <v>845</v>
      </c>
      <c r="L544" t="s">
        <v>65</v>
      </c>
      <c r="M544" t="s">
        <v>12</v>
      </c>
      <c r="N544">
        <v>22115</v>
      </c>
      <c r="P544" s="7">
        <v>42276</v>
      </c>
      <c r="Q544" t="s">
        <v>102</v>
      </c>
      <c r="R544" s="13">
        <v>0</v>
      </c>
    </row>
    <row r="545" spans="11:18" x14ac:dyDescent="0.35">
      <c r="K545" t="s">
        <v>845</v>
      </c>
      <c r="L545" t="s">
        <v>65</v>
      </c>
      <c r="M545" t="s">
        <v>12</v>
      </c>
      <c r="N545">
        <v>52815</v>
      </c>
      <c r="P545" s="7">
        <v>42276</v>
      </c>
      <c r="Q545" t="s">
        <v>102</v>
      </c>
      <c r="R545" s="13">
        <v>1.29</v>
      </c>
    </row>
    <row r="546" spans="11:18" x14ac:dyDescent="0.35">
      <c r="K546" t="s">
        <v>845</v>
      </c>
      <c r="L546" t="s">
        <v>65</v>
      </c>
      <c r="M546" t="s">
        <v>12</v>
      </c>
      <c r="N546">
        <v>52815</v>
      </c>
      <c r="P546" s="7">
        <v>42276</v>
      </c>
      <c r="Q546" t="s">
        <v>587</v>
      </c>
      <c r="R546" s="13">
        <v>-1.29</v>
      </c>
    </row>
    <row r="547" spans="11:18" x14ac:dyDescent="0.35">
      <c r="K547" t="s">
        <v>845</v>
      </c>
      <c r="L547" t="s">
        <v>65</v>
      </c>
      <c r="M547" t="s">
        <v>12</v>
      </c>
      <c r="N547">
        <v>112414</v>
      </c>
      <c r="P547" s="7">
        <v>42276</v>
      </c>
      <c r="Q547" t="s">
        <v>587</v>
      </c>
      <c r="R547" s="13">
        <v>0</v>
      </c>
    </row>
    <row r="548" spans="11:18" x14ac:dyDescent="0.35">
      <c r="K548" t="s">
        <v>845</v>
      </c>
      <c r="L548" t="s">
        <v>65</v>
      </c>
      <c r="M548" t="s">
        <v>12</v>
      </c>
      <c r="N548">
        <v>112414</v>
      </c>
      <c r="P548" s="7">
        <v>42276</v>
      </c>
      <c r="Q548" t="s">
        <v>102</v>
      </c>
      <c r="R548" s="13">
        <v>0</v>
      </c>
    </row>
    <row r="549" spans="11:18" x14ac:dyDescent="0.35">
      <c r="K549" t="s">
        <v>845</v>
      </c>
      <c r="L549" t="s">
        <v>66</v>
      </c>
      <c r="M549" t="s">
        <v>12</v>
      </c>
      <c r="N549">
        <v>22115</v>
      </c>
      <c r="P549" s="7">
        <v>42278</v>
      </c>
      <c r="Q549" t="s">
        <v>587</v>
      </c>
      <c r="R549" s="13">
        <v>0</v>
      </c>
    </row>
    <row r="550" spans="11:18" x14ac:dyDescent="0.35">
      <c r="K550" t="s">
        <v>845</v>
      </c>
      <c r="L550" t="s">
        <v>66</v>
      </c>
      <c r="M550" t="s">
        <v>12</v>
      </c>
      <c r="N550">
        <v>22115</v>
      </c>
      <c r="P550" s="7">
        <v>42278</v>
      </c>
      <c r="Q550" t="s">
        <v>102</v>
      </c>
      <c r="R550" s="13">
        <v>0</v>
      </c>
    </row>
    <row r="551" spans="11:18" x14ac:dyDescent="0.35">
      <c r="K551" t="s">
        <v>845</v>
      </c>
      <c r="L551" t="s">
        <v>51</v>
      </c>
      <c r="M551" t="s">
        <v>12</v>
      </c>
      <c r="N551">
        <v>22115</v>
      </c>
      <c r="P551" s="7">
        <v>42278</v>
      </c>
      <c r="Q551" t="s">
        <v>587</v>
      </c>
      <c r="R551" s="13">
        <v>0</v>
      </c>
    </row>
    <row r="552" spans="11:18" x14ac:dyDescent="0.35">
      <c r="K552" t="s">
        <v>845</v>
      </c>
      <c r="L552" t="s">
        <v>51</v>
      </c>
      <c r="M552" t="s">
        <v>12</v>
      </c>
      <c r="N552">
        <v>22115</v>
      </c>
      <c r="P552" s="7">
        <v>42278</v>
      </c>
      <c r="Q552" t="s">
        <v>102</v>
      </c>
      <c r="R552" s="13">
        <v>0</v>
      </c>
    </row>
    <row r="553" spans="11:18" x14ac:dyDescent="0.35">
      <c r="K553" t="s">
        <v>845</v>
      </c>
      <c r="L553" t="s">
        <v>66</v>
      </c>
      <c r="M553" t="s">
        <v>12</v>
      </c>
      <c r="N553">
        <v>52815</v>
      </c>
      <c r="P553" s="7">
        <v>42278</v>
      </c>
      <c r="Q553" t="s">
        <v>102</v>
      </c>
      <c r="R553" s="13">
        <v>2.1</v>
      </c>
    </row>
    <row r="554" spans="11:18" x14ac:dyDescent="0.35">
      <c r="K554" t="s">
        <v>845</v>
      </c>
      <c r="L554" t="s">
        <v>66</v>
      </c>
      <c r="M554" t="s">
        <v>12</v>
      </c>
      <c r="N554">
        <v>52815</v>
      </c>
      <c r="P554" s="7">
        <v>42278</v>
      </c>
      <c r="Q554" t="s">
        <v>587</v>
      </c>
      <c r="R554" s="13">
        <v>-2.1</v>
      </c>
    </row>
    <row r="555" spans="11:18" x14ac:dyDescent="0.35">
      <c r="K555" t="s">
        <v>845</v>
      </c>
      <c r="L555" t="s">
        <v>51</v>
      </c>
      <c r="M555" t="s">
        <v>12</v>
      </c>
      <c r="N555">
        <v>52815</v>
      </c>
      <c r="P555" s="7">
        <v>42278</v>
      </c>
      <c r="Q555" t="s">
        <v>102</v>
      </c>
      <c r="R555" s="13">
        <v>1.99</v>
      </c>
    </row>
    <row r="556" spans="11:18" x14ac:dyDescent="0.35">
      <c r="K556" t="s">
        <v>845</v>
      </c>
      <c r="L556" t="s">
        <v>51</v>
      </c>
      <c r="M556" t="s">
        <v>12</v>
      </c>
      <c r="N556">
        <v>52815</v>
      </c>
      <c r="P556" s="7">
        <v>42278</v>
      </c>
      <c r="Q556" t="s">
        <v>587</v>
      </c>
      <c r="R556" s="13">
        <v>-1.99</v>
      </c>
    </row>
    <row r="557" spans="11:18" x14ac:dyDescent="0.35">
      <c r="K557" t="s">
        <v>845</v>
      </c>
      <c r="L557" t="s">
        <v>66</v>
      </c>
      <c r="M557" t="s">
        <v>12</v>
      </c>
      <c r="N557">
        <v>112414</v>
      </c>
      <c r="P557" s="7">
        <v>42278</v>
      </c>
      <c r="Q557" t="s">
        <v>587</v>
      </c>
      <c r="R557" s="13">
        <v>0</v>
      </c>
    </row>
    <row r="558" spans="11:18" x14ac:dyDescent="0.35">
      <c r="K558" t="s">
        <v>845</v>
      </c>
      <c r="L558" t="s">
        <v>66</v>
      </c>
      <c r="M558" t="s">
        <v>12</v>
      </c>
      <c r="N558">
        <v>112414</v>
      </c>
      <c r="P558" s="7">
        <v>42278</v>
      </c>
      <c r="Q558" t="s">
        <v>102</v>
      </c>
      <c r="R558" s="13">
        <v>0</v>
      </c>
    </row>
    <row r="559" spans="11:18" x14ac:dyDescent="0.35">
      <c r="K559" t="s">
        <v>845</v>
      </c>
      <c r="L559" t="s">
        <v>51</v>
      </c>
      <c r="M559" t="s">
        <v>12</v>
      </c>
      <c r="N559">
        <v>112414</v>
      </c>
      <c r="P559" s="7">
        <v>42278</v>
      </c>
      <c r="Q559" t="s">
        <v>102</v>
      </c>
      <c r="R559" s="13">
        <v>1.76</v>
      </c>
    </row>
    <row r="560" spans="11:18" x14ac:dyDescent="0.35">
      <c r="K560" t="s">
        <v>845</v>
      </c>
      <c r="L560" t="s">
        <v>51</v>
      </c>
      <c r="M560" t="s">
        <v>12</v>
      </c>
      <c r="N560">
        <v>112414</v>
      </c>
      <c r="P560" s="7">
        <v>42278</v>
      </c>
      <c r="Q560" t="s">
        <v>587</v>
      </c>
      <c r="R560" s="13">
        <v>-1.76</v>
      </c>
    </row>
    <row r="561" spans="11:18" x14ac:dyDescent="0.35">
      <c r="K561" t="s">
        <v>845</v>
      </c>
      <c r="L561" t="s">
        <v>56</v>
      </c>
      <c r="M561" t="s">
        <v>12</v>
      </c>
      <c r="N561">
        <v>22115</v>
      </c>
      <c r="P561" s="7">
        <v>42279</v>
      </c>
      <c r="Q561" t="s">
        <v>102</v>
      </c>
      <c r="R561" s="13">
        <v>1.21</v>
      </c>
    </row>
    <row r="562" spans="11:18" x14ac:dyDescent="0.35">
      <c r="K562" t="s">
        <v>845</v>
      </c>
      <c r="L562" t="s">
        <v>56</v>
      </c>
      <c r="M562" t="s">
        <v>12</v>
      </c>
      <c r="N562">
        <v>22115</v>
      </c>
      <c r="P562" s="7">
        <v>42279</v>
      </c>
      <c r="Q562" t="s">
        <v>587</v>
      </c>
      <c r="R562" s="13">
        <v>-1.21</v>
      </c>
    </row>
    <row r="563" spans="11:18" x14ac:dyDescent="0.35">
      <c r="K563" t="s">
        <v>845</v>
      </c>
      <c r="L563" t="s">
        <v>56</v>
      </c>
      <c r="M563" t="s">
        <v>12</v>
      </c>
      <c r="N563">
        <v>52815</v>
      </c>
      <c r="P563" s="7">
        <v>42279</v>
      </c>
      <c r="Q563" t="s">
        <v>587</v>
      </c>
      <c r="R563" s="13">
        <v>0</v>
      </c>
    </row>
    <row r="564" spans="11:18" x14ac:dyDescent="0.35">
      <c r="K564" t="s">
        <v>845</v>
      </c>
      <c r="L564" t="s">
        <v>56</v>
      </c>
      <c r="M564" t="s">
        <v>12</v>
      </c>
      <c r="N564">
        <v>52815</v>
      </c>
      <c r="P564" s="7">
        <v>42279</v>
      </c>
      <c r="Q564" t="s">
        <v>102</v>
      </c>
      <c r="R564" s="13">
        <v>0</v>
      </c>
    </row>
    <row r="565" spans="11:18" x14ac:dyDescent="0.35">
      <c r="K565" t="s">
        <v>845</v>
      </c>
      <c r="L565" t="s">
        <v>56</v>
      </c>
      <c r="M565" t="s">
        <v>12</v>
      </c>
      <c r="N565">
        <v>112414</v>
      </c>
      <c r="P565" s="7">
        <v>42279</v>
      </c>
      <c r="Q565" t="s">
        <v>587</v>
      </c>
      <c r="R565" s="13">
        <v>0</v>
      </c>
    </row>
    <row r="566" spans="11:18" x14ac:dyDescent="0.35">
      <c r="K566" t="s">
        <v>845</v>
      </c>
      <c r="L566" t="s">
        <v>56</v>
      </c>
      <c r="M566" t="s">
        <v>12</v>
      </c>
      <c r="N566">
        <v>112414</v>
      </c>
      <c r="P566" s="7">
        <v>42279</v>
      </c>
      <c r="Q566" t="s">
        <v>102</v>
      </c>
      <c r="R566" s="13">
        <v>0</v>
      </c>
    </row>
    <row r="567" spans="11:18" x14ac:dyDescent="0.35">
      <c r="K567" t="s">
        <v>317</v>
      </c>
      <c r="M567" t="s">
        <v>12</v>
      </c>
      <c r="P567" s="7">
        <v>42290</v>
      </c>
      <c r="Q567" t="s">
        <v>101</v>
      </c>
      <c r="R567" s="13">
        <v>10641.04</v>
      </c>
    </row>
    <row r="568" spans="11:18" x14ac:dyDescent="0.35">
      <c r="K568" t="s">
        <v>317</v>
      </c>
      <c r="M568" t="s">
        <v>12</v>
      </c>
      <c r="P568" s="7">
        <v>42290</v>
      </c>
      <c r="Q568" t="s">
        <v>102</v>
      </c>
      <c r="R568" s="13">
        <v>-10641.04</v>
      </c>
    </row>
    <row r="569" spans="11:18" x14ac:dyDescent="0.35">
      <c r="K569" t="s">
        <v>845</v>
      </c>
      <c r="L569" t="s">
        <v>64</v>
      </c>
      <c r="M569" t="s">
        <v>12</v>
      </c>
      <c r="N569">
        <v>22115</v>
      </c>
      <c r="P569" s="7">
        <v>42292</v>
      </c>
      <c r="Q569" t="s">
        <v>587</v>
      </c>
      <c r="R569" s="13">
        <v>0</v>
      </c>
    </row>
    <row r="570" spans="11:18" x14ac:dyDescent="0.35">
      <c r="K570" t="s">
        <v>845</v>
      </c>
      <c r="L570" t="s">
        <v>64</v>
      </c>
      <c r="M570" t="s">
        <v>12</v>
      </c>
      <c r="N570">
        <v>22115</v>
      </c>
      <c r="P570" s="7">
        <v>42292</v>
      </c>
      <c r="Q570" t="s">
        <v>102</v>
      </c>
      <c r="R570" s="13">
        <v>0</v>
      </c>
    </row>
    <row r="571" spans="11:18" x14ac:dyDescent="0.35">
      <c r="K571" t="s">
        <v>845</v>
      </c>
      <c r="L571" t="s">
        <v>64</v>
      </c>
      <c r="M571" t="s">
        <v>12</v>
      </c>
      <c r="N571">
        <v>52815</v>
      </c>
      <c r="P571" s="7">
        <v>42292</v>
      </c>
      <c r="Q571" t="s">
        <v>102</v>
      </c>
      <c r="R571" s="13">
        <v>2.33</v>
      </c>
    </row>
    <row r="572" spans="11:18" x14ac:dyDescent="0.35">
      <c r="K572" t="s">
        <v>845</v>
      </c>
      <c r="L572" t="s">
        <v>64</v>
      </c>
      <c r="M572" t="s">
        <v>12</v>
      </c>
      <c r="N572">
        <v>52815</v>
      </c>
      <c r="P572" s="7">
        <v>42292</v>
      </c>
      <c r="Q572" t="s">
        <v>587</v>
      </c>
      <c r="R572" s="13">
        <v>-2.33</v>
      </c>
    </row>
    <row r="573" spans="11:18" x14ac:dyDescent="0.35">
      <c r="K573" t="s">
        <v>845</v>
      </c>
      <c r="L573" t="s">
        <v>64</v>
      </c>
      <c r="M573" t="s">
        <v>12</v>
      </c>
      <c r="N573">
        <v>112414</v>
      </c>
      <c r="P573" s="7">
        <v>42292</v>
      </c>
      <c r="Q573" t="s">
        <v>587</v>
      </c>
      <c r="R573" s="13">
        <v>0</v>
      </c>
    </row>
    <row r="574" spans="11:18" x14ac:dyDescent="0.35">
      <c r="K574" t="s">
        <v>845</v>
      </c>
      <c r="L574" t="s">
        <v>64</v>
      </c>
      <c r="M574" t="s">
        <v>12</v>
      </c>
      <c r="N574">
        <v>112414</v>
      </c>
      <c r="P574" s="7">
        <v>42292</v>
      </c>
      <c r="Q574" t="s">
        <v>102</v>
      </c>
      <c r="R574" s="13">
        <v>0</v>
      </c>
    </row>
    <row r="575" spans="11:18" x14ac:dyDescent="0.35">
      <c r="K575" t="s">
        <v>848</v>
      </c>
      <c r="L575" t="s">
        <v>38</v>
      </c>
      <c r="M575" t="s">
        <v>12</v>
      </c>
      <c r="N575">
        <v>52815</v>
      </c>
      <c r="O575">
        <v>156</v>
      </c>
      <c r="P575" s="7">
        <v>42296</v>
      </c>
      <c r="Q575" t="s">
        <v>705</v>
      </c>
      <c r="R575" s="13">
        <v>998.08999999999992</v>
      </c>
    </row>
    <row r="576" spans="11:18" x14ac:dyDescent="0.35">
      <c r="K576" t="s">
        <v>848</v>
      </c>
      <c r="L576" t="s">
        <v>38</v>
      </c>
      <c r="M576" t="s">
        <v>12</v>
      </c>
      <c r="N576">
        <v>52815</v>
      </c>
      <c r="P576" s="7">
        <v>42296</v>
      </c>
      <c r="Q576" t="s">
        <v>142</v>
      </c>
      <c r="R576" s="13">
        <v>50.559200000000004</v>
      </c>
    </row>
    <row r="577" spans="11:18" x14ac:dyDescent="0.35">
      <c r="K577" t="s">
        <v>848</v>
      </c>
      <c r="L577" t="s">
        <v>38</v>
      </c>
      <c r="M577" t="s">
        <v>12</v>
      </c>
      <c r="N577">
        <v>52815</v>
      </c>
      <c r="P577" s="7">
        <v>42296</v>
      </c>
      <c r="Q577" t="s">
        <v>821</v>
      </c>
      <c r="R577" s="13">
        <v>1.03</v>
      </c>
    </row>
    <row r="578" spans="11:18" x14ac:dyDescent="0.35">
      <c r="K578" t="s">
        <v>848</v>
      </c>
      <c r="L578" t="s">
        <v>38</v>
      </c>
      <c r="M578" t="s">
        <v>12</v>
      </c>
      <c r="N578">
        <v>52815</v>
      </c>
      <c r="P578" s="7">
        <v>42296</v>
      </c>
      <c r="Q578" t="s">
        <v>141</v>
      </c>
      <c r="R578" s="13">
        <v>-74.01039999999999</v>
      </c>
    </row>
    <row r="579" spans="11:18" x14ac:dyDescent="0.35">
      <c r="K579" t="s">
        <v>848</v>
      </c>
      <c r="L579" t="s">
        <v>38</v>
      </c>
      <c r="M579" t="s">
        <v>12</v>
      </c>
      <c r="N579">
        <v>52815</v>
      </c>
      <c r="P579" s="7">
        <v>42296</v>
      </c>
      <c r="Q579" t="s">
        <v>141</v>
      </c>
      <c r="R579" s="13">
        <v>-146.69880000000001</v>
      </c>
    </row>
    <row r="580" spans="11:18" x14ac:dyDescent="0.35">
      <c r="K580" t="s">
        <v>848</v>
      </c>
      <c r="L580" t="s">
        <v>38</v>
      </c>
      <c r="M580" t="s">
        <v>12</v>
      </c>
      <c r="N580">
        <v>52815</v>
      </c>
      <c r="P580" s="7">
        <v>42296</v>
      </c>
      <c r="Q580" t="s">
        <v>102</v>
      </c>
      <c r="R580" s="13">
        <v>-828.97</v>
      </c>
    </row>
    <row r="581" spans="11:18" x14ac:dyDescent="0.35">
      <c r="K581" t="s">
        <v>849</v>
      </c>
      <c r="L581" t="s">
        <v>38</v>
      </c>
      <c r="M581" t="s">
        <v>12</v>
      </c>
      <c r="N581">
        <v>22115</v>
      </c>
      <c r="P581" s="7">
        <v>42296</v>
      </c>
      <c r="Q581" t="s">
        <v>102</v>
      </c>
      <c r="R581" s="13">
        <v>266.53960000000001</v>
      </c>
    </row>
    <row r="582" spans="11:18" x14ac:dyDescent="0.35">
      <c r="K582" t="s">
        <v>849</v>
      </c>
      <c r="L582" t="s">
        <v>38</v>
      </c>
      <c r="M582" t="s">
        <v>12</v>
      </c>
      <c r="N582">
        <v>22115</v>
      </c>
      <c r="P582" s="7">
        <v>42296</v>
      </c>
      <c r="Q582" t="s">
        <v>141</v>
      </c>
      <c r="R582" s="13">
        <v>74.01039999999999</v>
      </c>
    </row>
    <row r="583" spans="11:18" x14ac:dyDescent="0.35">
      <c r="K583" t="s">
        <v>849</v>
      </c>
      <c r="L583" t="s">
        <v>38</v>
      </c>
      <c r="M583" t="s">
        <v>12</v>
      </c>
      <c r="N583">
        <v>22115</v>
      </c>
      <c r="P583" s="7">
        <v>42296</v>
      </c>
      <c r="Q583" t="s">
        <v>789</v>
      </c>
      <c r="R583" s="13">
        <v>-0.36</v>
      </c>
    </row>
    <row r="584" spans="11:18" x14ac:dyDescent="0.35">
      <c r="K584" t="s">
        <v>849</v>
      </c>
      <c r="L584" t="s">
        <v>38</v>
      </c>
      <c r="M584" t="s">
        <v>12</v>
      </c>
      <c r="N584">
        <v>22115</v>
      </c>
      <c r="O584">
        <v>-350.71</v>
      </c>
      <c r="P584" s="7">
        <v>42296</v>
      </c>
      <c r="Q584" t="s">
        <v>673</v>
      </c>
      <c r="R584" s="13">
        <v>-340.19</v>
      </c>
    </row>
    <row r="585" spans="11:18" x14ac:dyDescent="0.35">
      <c r="K585" t="s">
        <v>849</v>
      </c>
      <c r="L585" t="s">
        <v>38</v>
      </c>
      <c r="M585" t="s">
        <v>12</v>
      </c>
      <c r="N585">
        <v>52815</v>
      </c>
      <c r="P585" s="7">
        <v>42296</v>
      </c>
      <c r="Q585" t="s">
        <v>102</v>
      </c>
      <c r="R585" s="13">
        <v>382.97919999999999</v>
      </c>
    </row>
    <row r="586" spans="11:18" x14ac:dyDescent="0.35">
      <c r="K586" t="s">
        <v>849</v>
      </c>
      <c r="L586" t="s">
        <v>38</v>
      </c>
      <c r="M586" t="s">
        <v>12</v>
      </c>
      <c r="N586">
        <v>52815</v>
      </c>
      <c r="P586" s="7">
        <v>42296</v>
      </c>
      <c r="Q586" t="s">
        <v>821</v>
      </c>
      <c r="R586" s="13">
        <v>-0.34</v>
      </c>
    </row>
    <row r="587" spans="11:18" x14ac:dyDescent="0.35">
      <c r="K587" t="s">
        <v>849</v>
      </c>
      <c r="L587" t="s">
        <v>38</v>
      </c>
      <c r="M587" t="s">
        <v>12</v>
      </c>
      <c r="N587">
        <v>52815</v>
      </c>
      <c r="P587" s="7">
        <v>42296</v>
      </c>
      <c r="Q587" t="s">
        <v>142</v>
      </c>
      <c r="R587" s="13">
        <v>-50.559200000000004</v>
      </c>
    </row>
    <row r="588" spans="11:18" x14ac:dyDescent="0.35">
      <c r="K588" t="s">
        <v>849</v>
      </c>
      <c r="L588" t="s">
        <v>38</v>
      </c>
      <c r="M588" t="s">
        <v>12</v>
      </c>
      <c r="N588">
        <v>52815</v>
      </c>
      <c r="O588">
        <v>-503.92</v>
      </c>
      <c r="P588" s="7">
        <v>42296</v>
      </c>
      <c r="Q588" t="s">
        <v>705</v>
      </c>
      <c r="R588" s="13">
        <v>-332.08</v>
      </c>
    </row>
    <row r="589" spans="11:18" x14ac:dyDescent="0.35">
      <c r="K589" t="s">
        <v>849</v>
      </c>
      <c r="L589" t="s">
        <v>38</v>
      </c>
      <c r="M589" t="s">
        <v>12</v>
      </c>
      <c r="N589">
        <v>112414</v>
      </c>
      <c r="P589" s="7">
        <v>42296</v>
      </c>
      <c r="Q589" t="s">
        <v>102</v>
      </c>
      <c r="R589" s="13">
        <v>179.4512</v>
      </c>
    </row>
    <row r="590" spans="11:18" x14ac:dyDescent="0.35">
      <c r="K590" t="s">
        <v>849</v>
      </c>
      <c r="L590" t="s">
        <v>38</v>
      </c>
      <c r="M590" t="s">
        <v>12</v>
      </c>
      <c r="N590">
        <v>112414</v>
      </c>
      <c r="P590" s="7">
        <v>42296</v>
      </c>
      <c r="Q590" t="s">
        <v>141</v>
      </c>
      <c r="R590" s="13">
        <v>146.69880000000001</v>
      </c>
    </row>
    <row r="591" spans="11:18" x14ac:dyDescent="0.35">
      <c r="K591" t="s">
        <v>849</v>
      </c>
      <c r="L591" t="s">
        <v>38</v>
      </c>
      <c r="M591" t="s">
        <v>12</v>
      </c>
      <c r="N591">
        <v>112414</v>
      </c>
      <c r="P591" s="7">
        <v>42296</v>
      </c>
      <c r="Q591" t="s">
        <v>763</v>
      </c>
      <c r="R591" s="13">
        <v>-0.33</v>
      </c>
    </row>
    <row r="592" spans="11:18" x14ac:dyDescent="0.35">
      <c r="K592" t="s">
        <v>849</v>
      </c>
      <c r="L592" t="s">
        <v>38</v>
      </c>
      <c r="M592" t="s">
        <v>12</v>
      </c>
      <c r="N592">
        <v>112414</v>
      </c>
      <c r="O592">
        <v>-236.12</v>
      </c>
      <c r="P592" s="7">
        <v>42296</v>
      </c>
      <c r="Q592" t="s">
        <v>647</v>
      </c>
      <c r="R592" s="13">
        <v>-325.82</v>
      </c>
    </row>
    <row r="593" spans="11:18" x14ac:dyDescent="0.35">
      <c r="K593" t="s">
        <v>845</v>
      </c>
      <c r="L593" t="s">
        <v>30</v>
      </c>
      <c r="M593" t="s">
        <v>12</v>
      </c>
      <c r="N593">
        <v>22115</v>
      </c>
      <c r="P593" s="7">
        <v>42298</v>
      </c>
      <c r="Q593" t="s">
        <v>587</v>
      </c>
      <c r="R593" s="13">
        <v>0</v>
      </c>
    </row>
    <row r="594" spans="11:18" x14ac:dyDescent="0.35">
      <c r="K594" t="s">
        <v>845</v>
      </c>
      <c r="L594" t="s">
        <v>30</v>
      </c>
      <c r="M594" t="s">
        <v>12</v>
      </c>
      <c r="N594">
        <v>22115</v>
      </c>
      <c r="P594" s="7">
        <v>42298</v>
      </c>
      <c r="Q594" t="s">
        <v>102</v>
      </c>
      <c r="R594" s="13">
        <v>0</v>
      </c>
    </row>
    <row r="595" spans="11:18" x14ac:dyDescent="0.35">
      <c r="K595" t="s">
        <v>845</v>
      </c>
      <c r="L595" t="s">
        <v>30</v>
      </c>
      <c r="M595" t="s">
        <v>12</v>
      </c>
      <c r="N595">
        <v>52815</v>
      </c>
      <c r="P595" s="7">
        <v>42298</v>
      </c>
      <c r="Q595" t="s">
        <v>102</v>
      </c>
      <c r="R595" s="13">
        <v>2.4100000000000006</v>
      </c>
    </row>
    <row r="596" spans="11:18" x14ac:dyDescent="0.35">
      <c r="K596" t="s">
        <v>845</v>
      </c>
      <c r="L596" t="s">
        <v>30</v>
      </c>
      <c r="M596" t="s">
        <v>12</v>
      </c>
      <c r="N596">
        <v>52815</v>
      </c>
      <c r="P596" s="7">
        <v>42298</v>
      </c>
      <c r="Q596" t="s">
        <v>587</v>
      </c>
      <c r="R596" s="13">
        <v>-2.4100000000000006</v>
      </c>
    </row>
    <row r="597" spans="11:18" x14ac:dyDescent="0.35">
      <c r="K597" t="s">
        <v>845</v>
      </c>
      <c r="L597" t="s">
        <v>30</v>
      </c>
      <c r="M597" t="s">
        <v>12</v>
      </c>
      <c r="N597">
        <v>112414</v>
      </c>
      <c r="P597" s="7">
        <v>42298</v>
      </c>
      <c r="Q597" t="s">
        <v>102</v>
      </c>
      <c r="R597" s="13">
        <v>2.5299999999999998</v>
      </c>
    </row>
    <row r="598" spans="11:18" x14ac:dyDescent="0.35">
      <c r="K598" t="s">
        <v>845</v>
      </c>
      <c r="L598" t="s">
        <v>30</v>
      </c>
      <c r="M598" t="s">
        <v>12</v>
      </c>
      <c r="N598">
        <v>112414</v>
      </c>
      <c r="P598" s="7">
        <v>42298</v>
      </c>
      <c r="Q598" t="s">
        <v>587</v>
      </c>
      <c r="R598" s="13">
        <v>-2.5299999999999998</v>
      </c>
    </row>
    <row r="599" spans="11:18" x14ac:dyDescent="0.35">
      <c r="K599" t="s">
        <v>845</v>
      </c>
      <c r="L599" t="s">
        <v>35</v>
      </c>
      <c r="M599" t="s">
        <v>12</v>
      </c>
      <c r="N599">
        <v>22115</v>
      </c>
      <c r="P599" s="7">
        <v>42305</v>
      </c>
      <c r="Q599" t="s">
        <v>102</v>
      </c>
      <c r="R599" s="13">
        <v>1.27</v>
      </c>
    </row>
    <row r="600" spans="11:18" x14ac:dyDescent="0.35">
      <c r="K600" t="s">
        <v>845</v>
      </c>
      <c r="L600" t="s">
        <v>35</v>
      </c>
      <c r="M600" t="s">
        <v>12</v>
      </c>
      <c r="N600">
        <v>22115</v>
      </c>
      <c r="P600" s="7">
        <v>42305</v>
      </c>
      <c r="Q600" t="s">
        <v>587</v>
      </c>
      <c r="R600" s="13">
        <v>-1.27</v>
      </c>
    </row>
    <row r="601" spans="11:18" x14ac:dyDescent="0.35">
      <c r="K601" t="s">
        <v>845</v>
      </c>
      <c r="L601" t="s">
        <v>35</v>
      </c>
      <c r="M601" t="s">
        <v>12</v>
      </c>
      <c r="N601">
        <v>52815</v>
      </c>
      <c r="P601" s="7">
        <v>42305</v>
      </c>
      <c r="Q601" t="s">
        <v>102</v>
      </c>
      <c r="R601" s="13">
        <v>1.1499999999999999</v>
      </c>
    </row>
    <row r="602" spans="11:18" x14ac:dyDescent="0.35">
      <c r="K602" t="s">
        <v>845</v>
      </c>
      <c r="L602" t="s">
        <v>35</v>
      </c>
      <c r="M602" t="s">
        <v>12</v>
      </c>
      <c r="N602">
        <v>52815</v>
      </c>
      <c r="P602" s="7">
        <v>42305</v>
      </c>
      <c r="Q602" t="s">
        <v>587</v>
      </c>
      <c r="R602" s="13">
        <v>-1.1499999999999999</v>
      </c>
    </row>
    <row r="603" spans="11:18" x14ac:dyDescent="0.35">
      <c r="K603" t="s">
        <v>845</v>
      </c>
      <c r="L603" t="s">
        <v>35</v>
      </c>
      <c r="M603" t="s">
        <v>12</v>
      </c>
      <c r="N603">
        <v>112414</v>
      </c>
      <c r="P603" s="7">
        <v>42305</v>
      </c>
      <c r="Q603" t="s">
        <v>102</v>
      </c>
      <c r="R603" s="13">
        <v>1.3</v>
      </c>
    </row>
    <row r="604" spans="11:18" x14ac:dyDescent="0.35">
      <c r="K604" t="s">
        <v>845</v>
      </c>
      <c r="L604" t="s">
        <v>35</v>
      </c>
      <c r="M604" t="s">
        <v>12</v>
      </c>
      <c r="N604">
        <v>112414</v>
      </c>
      <c r="P604" s="7">
        <v>42305</v>
      </c>
      <c r="Q604" t="s">
        <v>587</v>
      </c>
      <c r="R604" s="13">
        <v>-1.3</v>
      </c>
    </row>
    <row r="605" spans="11:18" x14ac:dyDescent="0.35">
      <c r="K605" t="s">
        <v>845</v>
      </c>
      <c r="L605" t="s">
        <v>25</v>
      </c>
      <c r="M605" t="s">
        <v>12</v>
      </c>
      <c r="N605">
        <v>22115</v>
      </c>
      <c r="P605" s="7">
        <v>42313</v>
      </c>
      <c r="Q605" t="s">
        <v>102</v>
      </c>
      <c r="R605" s="13">
        <v>7.24</v>
      </c>
    </row>
    <row r="606" spans="11:18" x14ac:dyDescent="0.35">
      <c r="K606" t="s">
        <v>845</v>
      </c>
      <c r="L606" t="s">
        <v>25</v>
      </c>
      <c r="M606" t="s">
        <v>12</v>
      </c>
      <c r="N606">
        <v>22115</v>
      </c>
      <c r="P606" s="7">
        <v>42313</v>
      </c>
      <c r="Q606" t="s">
        <v>587</v>
      </c>
      <c r="R606" s="13">
        <v>-7.24</v>
      </c>
    </row>
    <row r="607" spans="11:18" x14ac:dyDescent="0.35">
      <c r="K607" t="s">
        <v>845</v>
      </c>
      <c r="L607" t="s">
        <v>25</v>
      </c>
      <c r="M607" t="s">
        <v>12</v>
      </c>
      <c r="N607">
        <v>52815</v>
      </c>
      <c r="P607" s="7">
        <v>42313</v>
      </c>
      <c r="Q607" t="s">
        <v>102</v>
      </c>
      <c r="R607" s="13">
        <v>6.6400000000000006</v>
      </c>
    </row>
    <row r="608" spans="11:18" x14ac:dyDescent="0.35">
      <c r="K608" t="s">
        <v>845</v>
      </c>
      <c r="L608" t="s">
        <v>25</v>
      </c>
      <c r="M608" t="s">
        <v>12</v>
      </c>
      <c r="N608">
        <v>52815</v>
      </c>
      <c r="P608" s="7">
        <v>42313</v>
      </c>
      <c r="Q608" t="s">
        <v>587</v>
      </c>
      <c r="R608" s="13">
        <v>-6.6400000000000006</v>
      </c>
    </row>
    <row r="609" spans="11:18" x14ac:dyDescent="0.35">
      <c r="K609" t="s">
        <v>845</v>
      </c>
      <c r="L609" t="s">
        <v>25</v>
      </c>
      <c r="M609" t="s">
        <v>12</v>
      </c>
      <c r="N609">
        <v>112414</v>
      </c>
      <c r="P609" s="7">
        <v>42313</v>
      </c>
      <c r="Q609" t="s">
        <v>102</v>
      </c>
      <c r="R609" s="13">
        <v>6.74</v>
      </c>
    </row>
    <row r="610" spans="11:18" x14ac:dyDescent="0.35">
      <c r="K610" t="s">
        <v>845</v>
      </c>
      <c r="L610" t="s">
        <v>25</v>
      </c>
      <c r="M610" t="s">
        <v>12</v>
      </c>
      <c r="N610">
        <v>112414</v>
      </c>
      <c r="P610" s="7">
        <v>42313</v>
      </c>
      <c r="Q610" t="s">
        <v>587</v>
      </c>
      <c r="R610" s="13">
        <v>-6.74</v>
      </c>
    </row>
    <row r="611" spans="11:18" x14ac:dyDescent="0.35">
      <c r="K611" t="s">
        <v>317</v>
      </c>
      <c r="M611" t="s">
        <v>12</v>
      </c>
      <c r="P611" s="7">
        <v>42320</v>
      </c>
      <c r="Q611" t="s">
        <v>101</v>
      </c>
      <c r="R611" s="13">
        <v>31.61</v>
      </c>
    </row>
    <row r="612" spans="11:18" x14ac:dyDescent="0.35">
      <c r="K612" t="s">
        <v>317</v>
      </c>
      <c r="M612" t="s">
        <v>12</v>
      </c>
      <c r="P612" s="7">
        <v>42320</v>
      </c>
      <c r="Q612" t="s">
        <v>102</v>
      </c>
      <c r="R612" s="13">
        <v>-31.61</v>
      </c>
    </row>
    <row r="613" spans="11:18" x14ac:dyDescent="0.35">
      <c r="K613" t="s">
        <v>845</v>
      </c>
      <c r="L613" t="s">
        <v>42</v>
      </c>
      <c r="M613" t="s">
        <v>12</v>
      </c>
      <c r="N613">
        <v>22115</v>
      </c>
      <c r="P613" s="7">
        <v>42321</v>
      </c>
      <c r="Q613" t="s">
        <v>102</v>
      </c>
      <c r="R613" s="13">
        <v>3.99</v>
      </c>
    </row>
    <row r="614" spans="11:18" x14ac:dyDescent="0.35">
      <c r="K614" t="s">
        <v>845</v>
      </c>
      <c r="L614" t="s">
        <v>42</v>
      </c>
      <c r="M614" t="s">
        <v>12</v>
      </c>
      <c r="N614">
        <v>22115</v>
      </c>
      <c r="P614" s="7">
        <v>42321</v>
      </c>
      <c r="Q614" t="s">
        <v>587</v>
      </c>
      <c r="R614" s="13">
        <v>-3.99</v>
      </c>
    </row>
    <row r="615" spans="11:18" x14ac:dyDescent="0.35">
      <c r="K615" t="s">
        <v>845</v>
      </c>
      <c r="L615" t="s">
        <v>42</v>
      </c>
      <c r="M615" t="s">
        <v>12</v>
      </c>
      <c r="N615">
        <v>52815</v>
      </c>
      <c r="P615" s="7">
        <v>42321</v>
      </c>
      <c r="Q615" t="s">
        <v>587</v>
      </c>
      <c r="R615" s="13">
        <v>0</v>
      </c>
    </row>
    <row r="616" spans="11:18" x14ac:dyDescent="0.35">
      <c r="K616" t="s">
        <v>845</v>
      </c>
      <c r="L616" t="s">
        <v>42</v>
      </c>
      <c r="M616" t="s">
        <v>12</v>
      </c>
      <c r="N616">
        <v>52815</v>
      </c>
      <c r="P616" s="7">
        <v>42321</v>
      </c>
      <c r="Q616" t="s">
        <v>102</v>
      </c>
      <c r="R616" s="13">
        <v>0</v>
      </c>
    </row>
    <row r="617" spans="11:18" x14ac:dyDescent="0.35">
      <c r="K617" t="s">
        <v>845</v>
      </c>
      <c r="L617" t="s">
        <v>42</v>
      </c>
      <c r="M617" t="s">
        <v>12</v>
      </c>
      <c r="N617">
        <v>112414</v>
      </c>
      <c r="P617" s="7">
        <v>42321</v>
      </c>
      <c r="Q617" t="s">
        <v>102</v>
      </c>
      <c r="R617" s="13">
        <v>4.32</v>
      </c>
    </row>
    <row r="618" spans="11:18" x14ac:dyDescent="0.35">
      <c r="K618" t="s">
        <v>845</v>
      </c>
      <c r="L618" t="s">
        <v>42</v>
      </c>
      <c r="M618" t="s">
        <v>12</v>
      </c>
      <c r="N618">
        <v>112414</v>
      </c>
      <c r="P618" s="7">
        <v>42321</v>
      </c>
      <c r="Q618" t="s">
        <v>587</v>
      </c>
      <c r="R618" s="13">
        <v>-4.32</v>
      </c>
    </row>
    <row r="619" spans="11:18" x14ac:dyDescent="0.35">
      <c r="K619" t="s">
        <v>317</v>
      </c>
      <c r="M619" t="s">
        <v>12</v>
      </c>
      <c r="P619" s="7">
        <v>42324</v>
      </c>
      <c r="Q619" t="s">
        <v>101</v>
      </c>
      <c r="R619" s="13">
        <v>8.31</v>
      </c>
    </row>
    <row r="620" spans="11:18" x14ac:dyDescent="0.35">
      <c r="K620" t="s">
        <v>317</v>
      </c>
      <c r="M620" t="s">
        <v>12</v>
      </c>
      <c r="P620" s="7">
        <v>42324</v>
      </c>
      <c r="Q620" t="s">
        <v>102</v>
      </c>
      <c r="R620" s="13">
        <v>-8.31</v>
      </c>
    </row>
    <row r="621" spans="11:18" x14ac:dyDescent="0.35">
      <c r="K621" t="s">
        <v>845</v>
      </c>
      <c r="L621" t="s">
        <v>52</v>
      </c>
      <c r="M621" t="s">
        <v>12</v>
      </c>
      <c r="N621">
        <v>22115</v>
      </c>
      <c r="P621" s="7">
        <v>42325</v>
      </c>
      <c r="Q621" t="s">
        <v>102</v>
      </c>
      <c r="R621" s="13">
        <v>3.35</v>
      </c>
    </row>
    <row r="622" spans="11:18" x14ac:dyDescent="0.35">
      <c r="K622" t="s">
        <v>845</v>
      </c>
      <c r="L622" t="s">
        <v>52</v>
      </c>
      <c r="M622" t="s">
        <v>12</v>
      </c>
      <c r="N622">
        <v>22115</v>
      </c>
      <c r="P622" s="7">
        <v>42325</v>
      </c>
      <c r="Q622" t="s">
        <v>587</v>
      </c>
      <c r="R622" s="13">
        <v>-3.35</v>
      </c>
    </row>
    <row r="623" spans="11:18" x14ac:dyDescent="0.35">
      <c r="K623" t="s">
        <v>845</v>
      </c>
      <c r="L623" t="s">
        <v>52</v>
      </c>
      <c r="M623" t="s">
        <v>12</v>
      </c>
      <c r="N623">
        <v>52815</v>
      </c>
      <c r="P623" s="7">
        <v>42325</v>
      </c>
      <c r="Q623" t="s">
        <v>587</v>
      </c>
      <c r="R623" s="13">
        <v>0</v>
      </c>
    </row>
    <row r="624" spans="11:18" x14ac:dyDescent="0.35">
      <c r="K624" t="s">
        <v>845</v>
      </c>
      <c r="L624" t="s">
        <v>52</v>
      </c>
      <c r="M624" t="s">
        <v>12</v>
      </c>
      <c r="N624">
        <v>52815</v>
      </c>
      <c r="P624" s="7">
        <v>42325</v>
      </c>
      <c r="Q624" t="s">
        <v>102</v>
      </c>
      <c r="R624" s="13">
        <v>0</v>
      </c>
    </row>
    <row r="625" spans="11:18" x14ac:dyDescent="0.35">
      <c r="K625" t="s">
        <v>845</v>
      </c>
      <c r="L625" t="s">
        <v>52</v>
      </c>
      <c r="M625" t="s">
        <v>12</v>
      </c>
      <c r="N625">
        <v>112414</v>
      </c>
      <c r="P625" s="7">
        <v>42325</v>
      </c>
      <c r="Q625" t="s">
        <v>102</v>
      </c>
      <c r="R625" s="13">
        <v>3.15</v>
      </c>
    </row>
    <row r="626" spans="11:18" x14ac:dyDescent="0.35">
      <c r="K626" t="s">
        <v>845</v>
      </c>
      <c r="L626" t="s">
        <v>52</v>
      </c>
      <c r="M626" t="s">
        <v>12</v>
      </c>
      <c r="N626">
        <v>112414</v>
      </c>
      <c r="P626" s="7">
        <v>42325</v>
      </c>
      <c r="Q626" t="s">
        <v>587</v>
      </c>
      <c r="R626" s="13">
        <v>-3.15</v>
      </c>
    </row>
    <row r="627" spans="11:18" x14ac:dyDescent="0.35">
      <c r="K627" t="s">
        <v>844</v>
      </c>
      <c r="L627" t="s">
        <v>63</v>
      </c>
      <c r="M627" t="s">
        <v>12</v>
      </c>
      <c r="N627">
        <v>52815</v>
      </c>
      <c r="P627" s="7">
        <v>42335</v>
      </c>
      <c r="Q627" t="s">
        <v>102</v>
      </c>
      <c r="R627" s="13">
        <v>1.66</v>
      </c>
    </row>
    <row r="628" spans="11:18" x14ac:dyDescent="0.35">
      <c r="K628" t="s">
        <v>844</v>
      </c>
      <c r="L628" t="s">
        <v>63</v>
      </c>
      <c r="M628" t="s">
        <v>12</v>
      </c>
      <c r="N628">
        <v>52815</v>
      </c>
      <c r="P628" s="7">
        <v>42335</v>
      </c>
      <c r="Q628" t="s">
        <v>626</v>
      </c>
      <c r="R628" s="13">
        <v>-1.66</v>
      </c>
    </row>
    <row r="629" spans="11:18" x14ac:dyDescent="0.35">
      <c r="K629" t="s">
        <v>845</v>
      </c>
      <c r="L629" t="s">
        <v>63</v>
      </c>
      <c r="M629" t="s">
        <v>12</v>
      </c>
      <c r="N629">
        <v>22115</v>
      </c>
      <c r="P629" s="7">
        <v>42335</v>
      </c>
      <c r="Q629" t="s">
        <v>587</v>
      </c>
      <c r="R629" s="13">
        <v>0</v>
      </c>
    </row>
    <row r="630" spans="11:18" x14ac:dyDescent="0.35">
      <c r="K630" t="s">
        <v>845</v>
      </c>
      <c r="L630" t="s">
        <v>63</v>
      </c>
      <c r="M630" t="s">
        <v>12</v>
      </c>
      <c r="N630">
        <v>22115</v>
      </c>
      <c r="P630" s="7">
        <v>42335</v>
      </c>
      <c r="Q630" t="s">
        <v>102</v>
      </c>
      <c r="R630" s="13">
        <v>0</v>
      </c>
    </row>
    <row r="631" spans="11:18" x14ac:dyDescent="0.35">
      <c r="K631" t="s">
        <v>845</v>
      </c>
      <c r="L631" t="s">
        <v>63</v>
      </c>
      <c r="M631" t="s">
        <v>12</v>
      </c>
      <c r="N631">
        <v>52815</v>
      </c>
      <c r="P631" s="7">
        <v>42335</v>
      </c>
      <c r="Q631" t="s">
        <v>102</v>
      </c>
      <c r="R631" s="13">
        <v>3.87</v>
      </c>
    </row>
    <row r="632" spans="11:18" x14ac:dyDescent="0.35">
      <c r="K632" t="s">
        <v>845</v>
      </c>
      <c r="L632" t="s">
        <v>63</v>
      </c>
      <c r="M632" t="s">
        <v>12</v>
      </c>
      <c r="N632">
        <v>52815</v>
      </c>
      <c r="P632" s="7">
        <v>42335</v>
      </c>
      <c r="Q632" t="s">
        <v>587</v>
      </c>
      <c r="R632" s="13">
        <v>-3.87</v>
      </c>
    </row>
    <row r="633" spans="11:18" x14ac:dyDescent="0.35">
      <c r="K633" t="s">
        <v>845</v>
      </c>
      <c r="L633" t="s">
        <v>63</v>
      </c>
      <c r="M633" t="s">
        <v>12</v>
      </c>
      <c r="N633">
        <v>112414</v>
      </c>
      <c r="P633" s="7">
        <v>42335</v>
      </c>
      <c r="Q633" t="s">
        <v>587</v>
      </c>
      <c r="R633" s="13">
        <v>0</v>
      </c>
    </row>
    <row r="634" spans="11:18" x14ac:dyDescent="0.35">
      <c r="K634" t="s">
        <v>845</v>
      </c>
      <c r="L634" t="s">
        <v>63</v>
      </c>
      <c r="M634" t="s">
        <v>12</v>
      </c>
      <c r="N634">
        <v>112414</v>
      </c>
      <c r="P634" s="7">
        <v>42335</v>
      </c>
      <c r="Q634" t="s">
        <v>102</v>
      </c>
      <c r="R634" s="13">
        <v>0</v>
      </c>
    </row>
    <row r="635" spans="11:18" x14ac:dyDescent="0.35">
      <c r="K635" t="s">
        <v>849</v>
      </c>
      <c r="L635" t="s">
        <v>23</v>
      </c>
      <c r="M635" t="s">
        <v>12</v>
      </c>
      <c r="N635">
        <v>112414</v>
      </c>
      <c r="P635" s="7">
        <v>42339</v>
      </c>
      <c r="Q635" t="s">
        <v>102</v>
      </c>
      <c r="R635" s="13">
        <v>358.58</v>
      </c>
    </row>
    <row r="636" spans="11:18" x14ac:dyDescent="0.35">
      <c r="K636" t="s">
        <v>849</v>
      </c>
      <c r="L636" t="s">
        <v>23</v>
      </c>
      <c r="M636" t="s">
        <v>12</v>
      </c>
      <c r="N636">
        <v>112414</v>
      </c>
      <c r="P636" s="7">
        <v>42339</v>
      </c>
      <c r="Q636" t="s">
        <v>630</v>
      </c>
      <c r="R636" s="13">
        <v>0.4</v>
      </c>
    </row>
    <row r="637" spans="11:18" x14ac:dyDescent="0.35">
      <c r="K637" t="s">
        <v>849</v>
      </c>
      <c r="L637" t="s">
        <v>23</v>
      </c>
      <c r="M637" t="s">
        <v>12</v>
      </c>
      <c r="N637">
        <v>112414</v>
      </c>
      <c r="P637" s="7">
        <v>42339</v>
      </c>
      <c r="Q637" t="s">
        <v>631</v>
      </c>
      <c r="R637" s="13">
        <v>0.01</v>
      </c>
    </row>
    <row r="638" spans="11:18" x14ac:dyDescent="0.35">
      <c r="K638" t="s">
        <v>849</v>
      </c>
      <c r="L638" t="s">
        <v>23</v>
      </c>
      <c r="M638" t="s">
        <v>12</v>
      </c>
      <c r="N638">
        <v>112414</v>
      </c>
      <c r="P638" s="7">
        <v>42339</v>
      </c>
      <c r="Q638" t="s">
        <v>748</v>
      </c>
      <c r="R638" s="13">
        <v>-0.33</v>
      </c>
    </row>
    <row r="639" spans="11:18" x14ac:dyDescent="0.35">
      <c r="K639" t="s">
        <v>849</v>
      </c>
      <c r="L639" t="s">
        <v>23</v>
      </c>
      <c r="M639" t="s">
        <v>12</v>
      </c>
      <c r="N639">
        <v>112414</v>
      </c>
      <c r="P639" s="7">
        <v>42339</v>
      </c>
      <c r="Q639" t="s">
        <v>143</v>
      </c>
      <c r="R639" s="13">
        <v>-32.770000000000024</v>
      </c>
    </row>
    <row r="640" spans="11:18" x14ac:dyDescent="0.35">
      <c r="K640" t="s">
        <v>849</v>
      </c>
      <c r="L640" t="s">
        <v>23</v>
      </c>
      <c r="M640" t="s">
        <v>12</v>
      </c>
      <c r="N640">
        <v>112414</v>
      </c>
      <c r="P640" s="7">
        <v>42339</v>
      </c>
      <c r="Q640" t="s">
        <v>632</v>
      </c>
      <c r="R640" s="13">
        <v>-325.89</v>
      </c>
    </row>
    <row r="641" spans="11:18" x14ac:dyDescent="0.35">
      <c r="K641" t="s">
        <v>849</v>
      </c>
      <c r="L641" t="s">
        <v>24</v>
      </c>
      <c r="M641" t="s">
        <v>12</v>
      </c>
      <c r="N641">
        <v>112414</v>
      </c>
      <c r="P641" s="7">
        <v>42339</v>
      </c>
      <c r="Q641" t="s">
        <v>102</v>
      </c>
      <c r="R641" s="13">
        <v>401.69</v>
      </c>
    </row>
    <row r="642" spans="11:18" x14ac:dyDescent="0.35">
      <c r="K642" t="s">
        <v>849</v>
      </c>
      <c r="L642" t="s">
        <v>24</v>
      </c>
      <c r="M642" t="s">
        <v>12</v>
      </c>
      <c r="N642">
        <v>112414</v>
      </c>
      <c r="P642" s="7">
        <v>42339</v>
      </c>
      <c r="Q642" t="s">
        <v>630</v>
      </c>
      <c r="R642" s="13">
        <v>0.45</v>
      </c>
    </row>
    <row r="643" spans="11:18" x14ac:dyDescent="0.35">
      <c r="K643" t="s">
        <v>849</v>
      </c>
      <c r="L643" t="s">
        <v>24</v>
      </c>
      <c r="M643" t="s">
        <v>12</v>
      </c>
      <c r="N643">
        <v>112414</v>
      </c>
      <c r="P643" s="7">
        <v>42339</v>
      </c>
      <c r="Q643" t="s">
        <v>631</v>
      </c>
      <c r="R643" s="13">
        <v>0.01</v>
      </c>
    </row>
    <row r="644" spans="11:18" x14ac:dyDescent="0.35">
      <c r="K644" t="s">
        <v>849</v>
      </c>
      <c r="L644" t="s">
        <v>24</v>
      </c>
      <c r="M644" t="s">
        <v>12</v>
      </c>
      <c r="N644">
        <v>112414</v>
      </c>
      <c r="P644" s="7">
        <v>42339</v>
      </c>
      <c r="Q644" t="s">
        <v>749</v>
      </c>
      <c r="R644" s="13">
        <v>-0.34</v>
      </c>
    </row>
    <row r="645" spans="11:18" x14ac:dyDescent="0.35">
      <c r="K645" t="s">
        <v>849</v>
      </c>
      <c r="L645" t="s">
        <v>24</v>
      </c>
      <c r="M645" t="s">
        <v>12</v>
      </c>
      <c r="N645">
        <v>112414</v>
      </c>
      <c r="P645" s="7">
        <v>42339</v>
      </c>
      <c r="Q645" t="s">
        <v>143</v>
      </c>
      <c r="R645" s="13">
        <v>-76.189999999999969</v>
      </c>
    </row>
    <row r="646" spans="11:18" x14ac:dyDescent="0.35">
      <c r="K646" t="s">
        <v>849</v>
      </c>
      <c r="L646" t="s">
        <v>24</v>
      </c>
      <c r="M646" t="s">
        <v>12</v>
      </c>
      <c r="N646">
        <v>112414</v>
      </c>
      <c r="P646" s="7">
        <v>42339</v>
      </c>
      <c r="Q646" t="s">
        <v>633</v>
      </c>
      <c r="R646" s="13">
        <v>-325.62</v>
      </c>
    </row>
    <row r="647" spans="11:18" x14ac:dyDescent="0.35">
      <c r="K647" t="s">
        <v>849</v>
      </c>
      <c r="L647" t="s">
        <v>25</v>
      </c>
      <c r="M647" t="s">
        <v>12</v>
      </c>
      <c r="N647">
        <v>112414</v>
      </c>
      <c r="P647" s="7">
        <v>42339</v>
      </c>
      <c r="Q647" t="s">
        <v>102</v>
      </c>
      <c r="R647" s="13">
        <v>376.39</v>
      </c>
    </row>
    <row r="648" spans="11:18" x14ac:dyDescent="0.35">
      <c r="K648" t="s">
        <v>849</v>
      </c>
      <c r="L648" t="s">
        <v>25</v>
      </c>
      <c r="M648" t="s">
        <v>12</v>
      </c>
      <c r="N648">
        <v>112414</v>
      </c>
      <c r="P648" s="7">
        <v>42339</v>
      </c>
      <c r="Q648" t="s">
        <v>630</v>
      </c>
      <c r="R648" s="13">
        <v>0.42</v>
      </c>
    </row>
    <row r="649" spans="11:18" x14ac:dyDescent="0.35">
      <c r="K649" t="s">
        <v>849</v>
      </c>
      <c r="L649" t="s">
        <v>25</v>
      </c>
      <c r="M649" t="s">
        <v>12</v>
      </c>
      <c r="N649">
        <v>112414</v>
      </c>
      <c r="P649" s="7">
        <v>42339</v>
      </c>
      <c r="Q649" t="s">
        <v>631</v>
      </c>
      <c r="R649" s="13">
        <v>0.01</v>
      </c>
    </row>
    <row r="650" spans="11:18" x14ac:dyDescent="0.35">
      <c r="K650" t="s">
        <v>849</v>
      </c>
      <c r="L650" t="s">
        <v>25</v>
      </c>
      <c r="M650" t="s">
        <v>12</v>
      </c>
      <c r="N650">
        <v>112414</v>
      </c>
      <c r="P650" s="7">
        <v>42339</v>
      </c>
      <c r="Q650" t="s">
        <v>750</v>
      </c>
      <c r="R650" s="13">
        <v>-0.33</v>
      </c>
    </row>
    <row r="651" spans="11:18" x14ac:dyDescent="0.35">
      <c r="K651" t="s">
        <v>849</v>
      </c>
      <c r="L651" t="s">
        <v>25</v>
      </c>
      <c r="M651" t="s">
        <v>12</v>
      </c>
      <c r="N651">
        <v>112414</v>
      </c>
      <c r="P651" s="7">
        <v>42339</v>
      </c>
      <c r="Q651" t="s">
        <v>143</v>
      </c>
      <c r="R651" s="13">
        <v>-50.710000000000022</v>
      </c>
    </row>
    <row r="652" spans="11:18" x14ac:dyDescent="0.35">
      <c r="K652" t="s">
        <v>849</v>
      </c>
      <c r="L652" t="s">
        <v>25</v>
      </c>
      <c r="M652" t="s">
        <v>12</v>
      </c>
      <c r="N652">
        <v>112414</v>
      </c>
      <c r="P652" s="7">
        <v>42339</v>
      </c>
      <c r="Q652" t="s">
        <v>634</v>
      </c>
      <c r="R652" s="13">
        <v>-325.77999999999997</v>
      </c>
    </row>
    <row r="653" spans="11:18" x14ac:dyDescent="0.35">
      <c r="K653" t="s">
        <v>849</v>
      </c>
      <c r="L653" t="s">
        <v>26</v>
      </c>
      <c r="M653" t="s">
        <v>12</v>
      </c>
      <c r="N653">
        <v>112414</v>
      </c>
      <c r="P653" s="7">
        <v>42339</v>
      </c>
      <c r="Q653" t="s">
        <v>150</v>
      </c>
      <c r="R653" s="13">
        <v>244.57999999999998</v>
      </c>
    </row>
    <row r="654" spans="11:18" x14ac:dyDescent="0.35">
      <c r="K654" t="s">
        <v>849</v>
      </c>
      <c r="L654" t="s">
        <v>26</v>
      </c>
      <c r="M654" t="s">
        <v>12</v>
      </c>
      <c r="N654">
        <v>112414</v>
      </c>
      <c r="P654" s="7">
        <v>42339</v>
      </c>
      <c r="Q654" t="s">
        <v>102</v>
      </c>
      <c r="R654" s="13">
        <v>81.73</v>
      </c>
    </row>
    <row r="655" spans="11:18" x14ac:dyDescent="0.35">
      <c r="K655" t="s">
        <v>849</v>
      </c>
      <c r="L655" t="s">
        <v>26</v>
      </c>
      <c r="M655" t="s">
        <v>12</v>
      </c>
      <c r="N655">
        <v>112414</v>
      </c>
      <c r="P655" s="7">
        <v>42339</v>
      </c>
      <c r="Q655" t="s">
        <v>630</v>
      </c>
      <c r="R655" s="13">
        <v>0.1</v>
      </c>
    </row>
    <row r="656" spans="11:18" x14ac:dyDescent="0.35">
      <c r="K656" t="s">
        <v>849</v>
      </c>
      <c r="L656" t="s">
        <v>26</v>
      </c>
      <c r="M656" t="s">
        <v>12</v>
      </c>
      <c r="N656">
        <v>112414</v>
      </c>
      <c r="P656" s="7">
        <v>42339</v>
      </c>
      <c r="Q656" t="s">
        <v>631</v>
      </c>
      <c r="R656" s="13">
        <v>0.01</v>
      </c>
    </row>
    <row r="657" spans="11:18" x14ac:dyDescent="0.35">
      <c r="K657" t="s">
        <v>849</v>
      </c>
      <c r="L657" t="s">
        <v>26</v>
      </c>
      <c r="M657" t="s">
        <v>12</v>
      </c>
      <c r="N657">
        <v>112414</v>
      </c>
      <c r="P657" s="7">
        <v>42339</v>
      </c>
      <c r="Q657" t="s">
        <v>751</v>
      </c>
      <c r="R657" s="13">
        <v>-0.33</v>
      </c>
    </row>
    <row r="658" spans="11:18" x14ac:dyDescent="0.35">
      <c r="K658" t="s">
        <v>849</v>
      </c>
      <c r="L658" t="s">
        <v>26</v>
      </c>
      <c r="M658" t="s">
        <v>12</v>
      </c>
      <c r="N658">
        <v>112414</v>
      </c>
      <c r="P658" s="7">
        <v>42339</v>
      </c>
      <c r="Q658" t="s">
        <v>635</v>
      </c>
      <c r="R658" s="13">
        <v>-326.08999999999997</v>
      </c>
    </row>
    <row r="659" spans="11:18" x14ac:dyDescent="0.35">
      <c r="K659" t="s">
        <v>849</v>
      </c>
      <c r="L659" t="s">
        <v>27</v>
      </c>
      <c r="M659" t="s">
        <v>12</v>
      </c>
      <c r="N659">
        <v>112414</v>
      </c>
      <c r="P659" s="7">
        <v>42339</v>
      </c>
      <c r="Q659" t="s">
        <v>102</v>
      </c>
      <c r="R659" s="13">
        <v>234.8</v>
      </c>
    </row>
    <row r="660" spans="11:18" x14ac:dyDescent="0.35">
      <c r="K660" t="s">
        <v>849</v>
      </c>
      <c r="L660" t="s">
        <v>27</v>
      </c>
      <c r="M660" t="s">
        <v>12</v>
      </c>
      <c r="N660">
        <v>112414</v>
      </c>
      <c r="P660" s="7">
        <v>42339</v>
      </c>
      <c r="Q660" t="s">
        <v>150</v>
      </c>
      <c r="R660" s="13">
        <v>91.069999999999979</v>
      </c>
    </row>
    <row r="661" spans="11:18" x14ac:dyDescent="0.35">
      <c r="K661" t="s">
        <v>849</v>
      </c>
      <c r="L661" t="s">
        <v>27</v>
      </c>
      <c r="M661" t="s">
        <v>12</v>
      </c>
      <c r="N661">
        <v>112414</v>
      </c>
      <c r="P661" s="7">
        <v>42339</v>
      </c>
      <c r="Q661" t="s">
        <v>630</v>
      </c>
      <c r="R661" s="13">
        <v>0.27</v>
      </c>
    </row>
    <row r="662" spans="11:18" x14ac:dyDescent="0.35">
      <c r="K662" t="s">
        <v>849</v>
      </c>
      <c r="L662" t="s">
        <v>27</v>
      </c>
      <c r="M662" t="s">
        <v>12</v>
      </c>
      <c r="N662">
        <v>112414</v>
      </c>
      <c r="P662" s="7">
        <v>42339</v>
      </c>
      <c r="Q662" t="s">
        <v>631</v>
      </c>
      <c r="R662" s="13">
        <v>0.01</v>
      </c>
    </row>
    <row r="663" spans="11:18" x14ac:dyDescent="0.35">
      <c r="K663" t="s">
        <v>849</v>
      </c>
      <c r="L663" t="s">
        <v>27</v>
      </c>
      <c r="M663" t="s">
        <v>12</v>
      </c>
      <c r="N663">
        <v>112414</v>
      </c>
      <c r="P663" s="7">
        <v>42339</v>
      </c>
      <c r="Q663" t="s">
        <v>752</v>
      </c>
      <c r="R663" s="13">
        <v>-0.33</v>
      </c>
    </row>
    <row r="664" spans="11:18" x14ac:dyDescent="0.35">
      <c r="K664" t="s">
        <v>849</v>
      </c>
      <c r="L664" t="s">
        <v>27</v>
      </c>
      <c r="M664" t="s">
        <v>12</v>
      </c>
      <c r="N664">
        <v>112414</v>
      </c>
      <c r="P664" s="7">
        <v>42339</v>
      </c>
      <c r="Q664" t="s">
        <v>636</v>
      </c>
      <c r="R664" s="13">
        <v>-325.82</v>
      </c>
    </row>
    <row r="665" spans="11:18" x14ac:dyDescent="0.35">
      <c r="K665" t="s">
        <v>849</v>
      </c>
      <c r="L665" t="s">
        <v>28</v>
      </c>
      <c r="M665" t="s">
        <v>12</v>
      </c>
      <c r="N665">
        <v>112414</v>
      </c>
      <c r="P665" s="7">
        <v>42339</v>
      </c>
      <c r="Q665" t="s">
        <v>102</v>
      </c>
      <c r="R665" s="13">
        <v>241.17</v>
      </c>
    </row>
    <row r="666" spans="11:18" x14ac:dyDescent="0.35">
      <c r="K666" t="s">
        <v>849</v>
      </c>
      <c r="L666" t="s">
        <v>28</v>
      </c>
      <c r="M666" t="s">
        <v>12</v>
      </c>
      <c r="N666">
        <v>112414</v>
      </c>
      <c r="P666" s="7">
        <v>42339</v>
      </c>
      <c r="Q666" t="s">
        <v>150</v>
      </c>
      <c r="R666" s="13">
        <v>84.690000000000012</v>
      </c>
    </row>
    <row r="667" spans="11:18" x14ac:dyDescent="0.35">
      <c r="K667" t="s">
        <v>849</v>
      </c>
      <c r="L667" t="s">
        <v>28</v>
      </c>
      <c r="M667" t="s">
        <v>12</v>
      </c>
      <c r="N667">
        <v>112414</v>
      </c>
      <c r="P667" s="7">
        <v>42339</v>
      </c>
      <c r="Q667" t="s">
        <v>630</v>
      </c>
      <c r="R667" s="13">
        <v>0.27</v>
      </c>
    </row>
    <row r="668" spans="11:18" x14ac:dyDescent="0.35">
      <c r="K668" t="s">
        <v>849</v>
      </c>
      <c r="L668" t="s">
        <v>28</v>
      </c>
      <c r="M668" t="s">
        <v>12</v>
      </c>
      <c r="N668">
        <v>112414</v>
      </c>
      <c r="P668" s="7">
        <v>42339</v>
      </c>
      <c r="Q668" t="s">
        <v>631</v>
      </c>
      <c r="R668" s="13">
        <v>0.01</v>
      </c>
    </row>
    <row r="669" spans="11:18" x14ac:dyDescent="0.35">
      <c r="K669" t="s">
        <v>849</v>
      </c>
      <c r="L669" t="s">
        <v>28</v>
      </c>
      <c r="M669" t="s">
        <v>12</v>
      </c>
      <c r="N669">
        <v>112414</v>
      </c>
      <c r="P669" s="7">
        <v>42339</v>
      </c>
      <c r="Q669" t="s">
        <v>753</v>
      </c>
      <c r="R669" s="13">
        <v>-0.33</v>
      </c>
    </row>
    <row r="670" spans="11:18" x14ac:dyDescent="0.35">
      <c r="K670" t="s">
        <v>849</v>
      </c>
      <c r="L670" t="s">
        <v>28</v>
      </c>
      <c r="M670" t="s">
        <v>12</v>
      </c>
      <c r="N670">
        <v>112414</v>
      </c>
      <c r="P670" s="7">
        <v>42339</v>
      </c>
      <c r="Q670" t="s">
        <v>637</v>
      </c>
      <c r="R670" s="13">
        <v>-325.81</v>
      </c>
    </row>
    <row r="671" spans="11:18" x14ac:dyDescent="0.35">
      <c r="K671" t="s">
        <v>849</v>
      </c>
      <c r="L671" t="s">
        <v>29</v>
      </c>
      <c r="M671" t="s">
        <v>12</v>
      </c>
      <c r="N671">
        <v>112414</v>
      </c>
      <c r="P671" s="7">
        <v>42339</v>
      </c>
      <c r="Q671" t="s">
        <v>102</v>
      </c>
      <c r="R671" s="13">
        <v>274.08999999999997</v>
      </c>
    </row>
    <row r="672" spans="11:18" x14ac:dyDescent="0.35">
      <c r="K672" t="s">
        <v>849</v>
      </c>
      <c r="L672" t="s">
        <v>29</v>
      </c>
      <c r="M672" t="s">
        <v>12</v>
      </c>
      <c r="N672">
        <v>112414</v>
      </c>
      <c r="P672" s="7">
        <v>42339</v>
      </c>
      <c r="Q672" t="s">
        <v>150</v>
      </c>
      <c r="R672" s="13">
        <v>51.83</v>
      </c>
    </row>
    <row r="673" spans="11:18" x14ac:dyDescent="0.35">
      <c r="K673" t="s">
        <v>849</v>
      </c>
      <c r="L673" t="s">
        <v>29</v>
      </c>
      <c r="M673" t="s">
        <v>12</v>
      </c>
      <c r="N673">
        <v>112414</v>
      </c>
      <c r="P673" s="7">
        <v>42339</v>
      </c>
      <c r="Q673" t="s">
        <v>630</v>
      </c>
      <c r="R673" s="13">
        <v>0.3</v>
      </c>
    </row>
    <row r="674" spans="11:18" x14ac:dyDescent="0.35">
      <c r="K674" t="s">
        <v>849</v>
      </c>
      <c r="L674" t="s">
        <v>29</v>
      </c>
      <c r="M674" t="s">
        <v>12</v>
      </c>
      <c r="N674">
        <v>112414</v>
      </c>
      <c r="P674" s="7">
        <v>42339</v>
      </c>
      <c r="Q674" t="s">
        <v>631</v>
      </c>
      <c r="R674" s="13">
        <v>0.01</v>
      </c>
    </row>
    <row r="675" spans="11:18" x14ac:dyDescent="0.35">
      <c r="K675" t="s">
        <v>849</v>
      </c>
      <c r="L675" t="s">
        <v>29</v>
      </c>
      <c r="M675" t="s">
        <v>12</v>
      </c>
      <c r="N675">
        <v>112414</v>
      </c>
      <c r="P675" s="7">
        <v>42339</v>
      </c>
      <c r="Q675" t="s">
        <v>754</v>
      </c>
      <c r="R675" s="13">
        <v>-0.33</v>
      </c>
    </row>
    <row r="676" spans="11:18" x14ac:dyDescent="0.35">
      <c r="K676" t="s">
        <v>849</v>
      </c>
      <c r="L676" t="s">
        <v>29</v>
      </c>
      <c r="M676" t="s">
        <v>12</v>
      </c>
      <c r="N676">
        <v>112414</v>
      </c>
      <c r="P676" s="7">
        <v>42339</v>
      </c>
      <c r="Q676" t="s">
        <v>638</v>
      </c>
      <c r="R676" s="13">
        <v>-325.89999999999998</v>
      </c>
    </row>
    <row r="677" spans="11:18" x14ac:dyDescent="0.35">
      <c r="K677" t="s">
        <v>849</v>
      </c>
      <c r="L677" t="s">
        <v>30</v>
      </c>
      <c r="M677" t="s">
        <v>12</v>
      </c>
      <c r="N677">
        <v>112414</v>
      </c>
      <c r="P677" s="7">
        <v>42339</v>
      </c>
      <c r="Q677" t="s">
        <v>102</v>
      </c>
      <c r="R677" s="13">
        <v>330.82</v>
      </c>
    </row>
    <row r="678" spans="11:18" x14ac:dyDescent="0.35">
      <c r="K678" t="s">
        <v>849</v>
      </c>
      <c r="L678" t="s">
        <v>30</v>
      </c>
      <c r="M678" t="s">
        <v>12</v>
      </c>
      <c r="N678">
        <v>112414</v>
      </c>
      <c r="P678" s="7">
        <v>42339</v>
      </c>
      <c r="Q678" t="s">
        <v>630</v>
      </c>
      <c r="R678" s="13">
        <v>0.36</v>
      </c>
    </row>
    <row r="679" spans="11:18" x14ac:dyDescent="0.35">
      <c r="K679" t="s">
        <v>849</v>
      </c>
      <c r="L679" t="s">
        <v>30</v>
      </c>
      <c r="M679" t="s">
        <v>12</v>
      </c>
      <c r="N679">
        <v>112414</v>
      </c>
      <c r="P679" s="7">
        <v>42339</v>
      </c>
      <c r="Q679" t="s">
        <v>631</v>
      </c>
      <c r="R679" s="13">
        <v>0.01</v>
      </c>
    </row>
    <row r="680" spans="11:18" x14ac:dyDescent="0.35">
      <c r="K680" t="s">
        <v>849</v>
      </c>
      <c r="L680" t="s">
        <v>30</v>
      </c>
      <c r="M680" t="s">
        <v>12</v>
      </c>
      <c r="N680">
        <v>112414</v>
      </c>
      <c r="P680" s="7">
        <v>42339</v>
      </c>
      <c r="Q680" t="s">
        <v>755</v>
      </c>
      <c r="R680" s="13">
        <v>-0.34</v>
      </c>
    </row>
    <row r="681" spans="11:18" x14ac:dyDescent="0.35">
      <c r="K681" t="s">
        <v>849</v>
      </c>
      <c r="L681" t="s">
        <v>30</v>
      </c>
      <c r="M681" t="s">
        <v>12</v>
      </c>
      <c r="N681">
        <v>112414</v>
      </c>
      <c r="P681" s="7">
        <v>42339</v>
      </c>
      <c r="Q681" t="s">
        <v>143</v>
      </c>
      <c r="R681" s="13">
        <v>-4.840000000000007</v>
      </c>
    </row>
    <row r="682" spans="11:18" x14ac:dyDescent="0.35">
      <c r="K682" t="s">
        <v>849</v>
      </c>
      <c r="L682" t="s">
        <v>30</v>
      </c>
      <c r="M682" t="s">
        <v>12</v>
      </c>
      <c r="N682">
        <v>112414</v>
      </c>
      <c r="P682" s="7">
        <v>42339</v>
      </c>
      <c r="Q682" t="s">
        <v>639</v>
      </c>
      <c r="R682" s="13">
        <v>-326.01</v>
      </c>
    </row>
    <row r="683" spans="11:18" x14ac:dyDescent="0.35">
      <c r="K683" t="s">
        <v>849</v>
      </c>
      <c r="L683" t="s">
        <v>31</v>
      </c>
      <c r="M683" t="s">
        <v>12</v>
      </c>
      <c r="N683">
        <v>112414</v>
      </c>
      <c r="P683" s="7">
        <v>42339</v>
      </c>
      <c r="Q683" t="s">
        <v>102</v>
      </c>
      <c r="R683" s="13">
        <v>395.1</v>
      </c>
    </row>
    <row r="684" spans="11:18" x14ac:dyDescent="0.35">
      <c r="K684" t="s">
        <v>849</v>
      </c>
      <c r="L684" t="s">
        <v>31</v>
      </c>
      <c r="M684" t="s">
        <v>12</v>
      </c>
      <c r="N684">
        <v>112414</v>
      </c>
      <c r="P684" s="7">
        <v>42339</v>
      </c>
      <c r="Q684" t="s">
        <v>630</v>
      </c>
      <c r="R684" s="13">
        <v>0.45</v>
      </c>
    </row>
    <row r="685" spans="11:18" x14ac:dyDescent="0.35">
      <c r="K685" t="s">
        <v>849</v>
      </c>
      <c r="L685" t="s">
        <v>31</v>
      </c>
      <c r="M685" t="s">
        <v>12</v>
      </c>
      <c r="N685">
        <v>112414</v>
      </c>
      <c r="P685" s="7">
        <v>42339</v>
      </c>
      <c r="Q685" t="s">
        <v>631</v>
      </c>
      <c r="R685" s="13">
        <v>0.01</v>
      </c>
    </row>
    <row r="686" spans="11:18" x14ac:dyDescent="0.35">
      <c r="K686" t="s">
        <v>849</v>
      </c>
      <c r="L686" t="s">
        <v>31</v>
      </c>
      <c r="M686" t="s">
        <v>12</v>
      </c>
      <c r="N686">
        <v>112414</v>
      </c>
      <c r="P686" s="7">
        <v>42339</v>
      </c>
      <c r="Q686" t="s">
        <v>756</v>
      </c>
      <c r="R686" s="13">
        <v>-0.33</v>
      </c>
    </row>
    <row r="687" spans="11:18" x14ac:dyDescent="0.35">
      <c r="K687" t="s">
        <v>849</v>
      </c>
      <c r="L687" t="s">
        <v>31</v>
      </c>
      <c r="M687" t="s">
        <v>12</v>
      </c>
      <c r="N687">
        <v>112414</v>
      </c>
      <c r="P687" s="7">
        <v>42339</v>
      </c>
      <c r="Q687" t="s">
        <v>143</v>
      </c>
      <c r="R687" s="13">
        <v>-69.450000000000031</v>
      </c>
    </row>
    <row r="688" spans="11:18" x14ac:dyDescent="0.35">
      <c r="K688" t="s">
        <v>849</v>
      </c>
      <c r="L688" t="s">
        <v>31</v>
      </c>
      <c r="M688" t="s">
        <v>12</v>
      </c>
      <c r="N688">
        <v>112414</v>
      </c>
      <c r="P688" s="7">
        <v>42339</v>
      </c>
      <c r="Q688" t="s">
        <v>640</v>
      </c>
      <c r="R688" s="13">
        <v>-325.77999999999997</v>
      </c>
    </row>
    <row r="689" spans="11:18" x14ac:dyDescent="0.35">
      <c r="K689" t="s">
        <v>849</v>
      </c>
      <c r="L689" t="s">
        <v>32</v>
      </c>
      <c r="M689" t="s">
        <v>12</v>
      </c>
      <c r="N689">
        <v>112414</v>
      </c>
      <c r="P689" s="7">
        <v>42339</v>
      </c>
      <c r="Q689" t="s">
        <v>102</v>
      </c>
      <c r="R689" s="13">
        <v>330.71</v>
      </c>
    </row>
    <row r="690" spans="11:18" x14ac:dyDescent="0.35">
      <c r="K690" t="s">
        <v>849</v>
      </c>
      <c r="L690" t="s">
        <v>32</v>
      </c>
      <c r="M690" t="s">
        <v>12</v>
      </c>
      <c r="N690">
        <v>112414</v>
      </c>
      <c r="P690" s="7">
        <v>42339</v>
      </c>
      <c r="Q690" t="s">
        <v>630</v>
      </c>
      <c r="R690" s="13">
        <v>0.37</v>
      </c>
    </row>
    <row r="691" spans="11:18" x14ac:dyDescent="0.35">
      <c r="K691" t="s">
        <v>849</v>
      </c>
      <c r="L691" t="s">
        <v>32</v>
      </c>
      <c r="M691" t="s">
        <v>12</v>
      </c>
      <c r="N691">
        <v>112414</v>
      </c>
      <c r="P691" s="7">
        <v>42339</v>
      </c>
      <c r="Q691" t="s">
        <v>631</v>
      </c>
      <c r="R691" s="13">
        <v>0.01</v>
      </c>
    </row>
    <row r="692" spans="11:18" x14ac:dyDescent="0.35">
      <c r="K692" t="s">
        <v>849</v>
      </c>
      <c r="L692" t="s">
        <v>32</v>
      </c>
      <c r="M692" t="s">
        <v>12</v>
      </c>
      <c r="N692">
        <v>112414</v>
      </c>
      <c r="P692" s="7">
        <v>42339</v>
      </c>
      <c r="Q692" t="s">
        <v>757</v>
      </c>
      <c r="R692" s="13">
        <v>-0.34</v>
      </c>
    </row>
    <row r="693" spans="11:18" x14ac:dyDescent="0.35">
      <c r="K693" t="s">
        <v>849</v>
      </c>
      <c r="L693" t="s">
        <v>32</v>
      </c>
      <c r="M693" t="s">
        <v>12</v>
      </c>
      <c r="N693">
        <v>112414</v>
      </c>
      <c r="P693" s="7">
        <v>42339</v>
      </c>
      <c r="Q693" t="s">
        <v>143</v>
      </c>
      <c r="R693" s="13">
        <v>-4.8999999999999524</v>
      </c>
    </row>
    <row r="694" spans="11:18" x14ac:dyDescent="0.35">
      <c r="K694" t="s">
        <v>849</v>
      </c>
      <c r="L694" t="s">
        <v>32</v>
      </c>
      <c r="M694" t="s">
        <v>12</v>
      </c>
      <c r="N694">
        <v>112414</v>
      </c>
      <c r="P694" s="7">
        <v>42339</v>
      </c>
      <c r="Q694" t="s">
        <v>641</v>
      </c>
      <c r="R694" s="13">
        <v>-325.85000000000002</v>
      </c>
    </row>
    <row r="695" spans="11:18" x14ac:dyDescent="0.35">
      <c r="K695" t="s">
        <v>849</v>
      </c>
      <c r="L695" t="s">
        <v>33</v>
      </c>
      <c r="M695" t="s">
        <v>12</v>
      </c>
      <c r="N695">
        <v>112414</v>
      </c>
      <c r="P695" s="7">
        <v>42339</v>
      </c>
      <c r="Q695" t="s">
        <v>102</v>
      </c>
      <c r="R695" s="13">
        <v>730.04</v>
      </c>
    </row>
    <row r="696" spans="11:18" x14ac:dyDescent="0.35">
      <c r="K696" t="s">
        <v>849</v>
      </c>
      <c r="L696" t="s">
        <v>33</v>
      </c>
      <c r="M696" t="s">
        <v>12</v>
      </c>
      <c r="N696">
        <v>112414</v>
      </c>
      <c r="P696" s="7">
        <v>42339</v>
      </c>
      <c r="Q696" t="s">
        <v>630</v>
      </c>
      <c r="R696" s="13">
        <v>0.81</v>
      </c>
    </row>
    <row r="697" spans="11:18" x14ac:dyDescent="0.35">
      <c r="K697" t="s">
        <v>849</v>
      </c>
      <c r="L697" t="s">
        <v>33</v>
      </c>
      <c r="M697" t="s">
        <v>12</v>
      </c>
      <c r="N697">
        <v>112414</v>
      </c>
      <c r="P697" s="7">
        <v>42339</v>
      </c>
      <c r="Q697" t="s">
        <v>631</v>
      </c>
      <c r="R697" s="13">
        <v>0.02</v>
      </c>
    </row>
    <row r="698" spans="11:18" x14ac:dyDescent="0.35">
      <c r="K698" t="s">
        <v>849</v>
      </c>
      <c r="L698" t="s">
        <v>33</v>
      </c>
      <c r="M698" t="s">
        <v>12</v>
      </c>
      <c r="N698">
        <v>112414</v>
      </c>
      <c r="P698" s="7">
        <v>42339</v>
      </c>
      <c r="Q698" t="s">
        <v>758</v>
      </c>
      <c r="R698" s="13">
        <v>-0.33</v>
      </c>
    </row>
    <row r="699" spans="11:18" x14ac:dyDescent="0.35">
      <c r="K699" t="s">
        <v>849</v>
      </c>
      <c r="L699" t="s">
        <v>33</v>
      </c>
      <c r="M699" t="s">
        <v>12</v>
      </c>
      <c r="N699">
        <v>112414</v>
      </c>
      <c r="P699" s="7">
        <v>42339</v>
      </c>
      <c r="Q699" t="s">
        <v>642</v>
      </c>
      <c r="R699" s="13">
        <v>-325.38</v>
      </c>
    </row>
    <row r="700" spans="11:18" x14ac:dyDescent="0.35">
      <c r="K700" t="s">
        <v>849</v>
      </c>
      <c r="L700" t="s">
        <v>33</v>
      </c>
      <c r="M700" t="s">
        <v>12</v>
      </c>
      <c r="N700">
        <v>112414</v>
      </c>
      <c r="P700" s="7">
        <v>42339</v>
      </c>
      <c r="Q700" t="s">
        <v>143</v>
      </c>
      <c r="R700" s="13">
        <v>-405.16</v>
      </c>
    </row>
    <row r="701" spans="11:18" x14ac:dyDescent="0.35">
      <c r="K701" t="s">
        <v>849</v>
      </c>
      <c r="L701" t="s">
        <v>34</v>
      </c>
      <c r="M701" t="s">
        <v>12</v>
      </c>
      <c r="N701">
        <v>112414</v>
      </c>
      <c r="P701" s="7">
        <v>42339</v>
      </c>
      <c r="Q701" t="s">
        <v>102</v>
      </c>
      <c r="R701" s="13">
        <v>299.20999999999998</v>
      </c>
    </row>
    <row r="702" spans="11:18" x14ac:dyDescent="0.35">
      <c r="K702" t="s">
        <v>849</v>
      </c>
      <c r="L702" t="s">
        <v>34</v>
      </c>
      <c r="M702" t="s">
        <v>12</v>
      </c>
      <c r="N702">
        <v>112414</v>
      </c>
      <c r="P702" s="7">
        <v>42339</v>
      </c>
      <c r="Q702" t="s">
        <v>150</v>
      </c>
      <c r="R702" s="13">
        <v>26.650000000000048</v>
      </c>
    </row>
    <row r="703" spans="11:18" x14ac:dyDescent="0.35">
      <c r="K703" t="s">
        <v>849</v>
      </c>
      <c r="L703" t="s">
        <v>34</v>
      </c>
      <c r="M703" t="s">
        <v>12</v>
      </c>
      <c r="N703">
        <v>112414</v>
      </c>
      <c r="P703" s="7">
        <v>42339</v>
      </c>
      <c r="Q703" t="s">
        <v>630</v>
      </c>
      <c r="R703" s="13">
        <v>0.33</v>
      </c>
    </row>
    <row r="704" spans="11:18" x14ac:dyDescent="0.35">
      <c r="K704" t="s">
        <v>849</v>
      </c>
      <c r="L704" t="s">
        <v>34</v>
      </c>
      <c r="M704" t="s">
        <v>12</v>
      </c>
      <c r="N704">
        <v>112414</v>
      </c>
      <c r="P704" s="7">
        <v>42339</v>
      </c>
      <c r="Q704" t="s">
        <v>631</v>
      </c>
      <c r="R704" s="13">
        <v>0.01</v>
      </c>
    </row>
    <row r="705" spans="11:18" x14ac:dyDescent="0.35">
      <c r="K705" t="s">
        <v>849</v>
      </c>
      <c r="L705" t="s">
        <v>34</v>
      </c>
      <c r="M705" t="s">
        <v>12</v>
      </c>
      <c r="N705">
        <v>112414</v>
      </c>
      <c r="P705" s="7">
        <v>42339</v>
      </c>
      <c r="Q705" t="s">
        <v>759</v>
      </c>
      <c r="R705" s="13">
        <v>-0.33</v>
      </c>
    </row>
    <row r="706" spans="11:18" x14ac:dyDescent="0.35">
      <c r="K706" t="s">
        <v>849</v>
      </c>
      <c r="L706" t="s">
        <v>34</v>
      </c>
      <c r="M706" t="s">
        <v>12</v>
      </c>
      <c r="N706">
        <v>112414</v>
      </c>
      <c r="P706" s="7">
        <v>42339</v>
      </c>
      <c r="Q706" t="s">
        <v>643</v>
      </c>
      <c r="R706" s="13">
        <v>-325.87</v>
      </c>
    </row>
    <row r="707" spans="11:18" x14ac:dyDescent="0.35">
      <c r="K707" t="s">
        <v>849</v>
      </c>
      <c r="L707" t="s">
        <v>35</v>
      </c>
      <c r="M707" t="s">
        <v>12</v>
      </c>
      <c r="N707">
        <v>112414</v>
      </c>
      <c r="P707" s="7">
        <v>42339</v>
      </c>
      <c r="Q707" t="s">
        <v>102</v>
      </c>
      <c r="R707" s="13">
        <v>342.74</v>
      </c>
    </row>
    <row r="708" spans="11:18" x14ac:dyDescent="0.35">
      <c r="K708" t="s">
        <v>849</v>
      </c>
      <c r="L708" t="s">
        <v>35</v>
      </c>
      <c r="M708" t="s">
        <v>12</v>
      </c>
      <c r="N708">
        <v>112414</v>
      </c>
      <c r="P708" s="7">
        <v>42339</v>
      </c>
      <c r="Q708" t="s">
        <v>630</v>
      </c>
      <c r="R708" s="13">
        <v>0.38</v>
      </c>
    </row>
    <row r="709" spans="11:18" x14ac:dyDescent="0.35">
      <c r="K709" t="s">
        <v>849</v>
      </c>
      <c r="L709" t="s">
        <v>35</v>
      </c>
      <c r="M709" t="s">
        <v>12</v>
      </c>
      <c r="N709">
        <v>112414</v>
      </c>
      <c r="P709" s="7">
        <v>42339</v>
      </c>
      <c r="Q709" t="s">
        <v>631</v>
      </c>
      <c r="R709" s="13">
        <v>0.01</v>
      </c>
    </row>
    <row r="710" spans="11:18" x14ac:dyDescent="0.35">
      <c r="K710" t="s">
        <v>849</v>
      </c>
      <c r="L710" t="s">
        <v>35</v>
      </c>
      <c r="M710" t="s">
        <v>12</v>
      </c>
      <c r="N710">
        <v>112414</v>
      </c>
      <c r="P710" s="7">
        <v>42339</v>
      </c>
      <c r="Q710" t="s">
        <v>760</v>
      </c>
      <c r="R710" s="13">
        <v>-0.33</v>
      </c>
    </row>
    <row r="711" spans="11:18" x14ac:dyDescent="0.35">
      <c r="K711" t="s">
        <v>849</v>
      </c>
      <c r="L711" t="s">
        <v>35</v>
      </c>
      <c r="M711" t="s">
        <v>12</v>
      </c>
      <c r="N711">
        <v>112414</v>
      </c>
      <c r="P711" s="7">
        <v>42339</v>
      </c>
      <c r="Q711" t="s">
        <v>143</v>
      </c>
      <c r="R711" s="13">
        <v>-17.199999999999974</v>
      </c>
    </row>
    <row r="712" spans="11:18" x14ac:dyDescent="0.35">
      <c r="K712" t="s">
        <v>849</v>
      </c>
      <c r="L712" t="s">
        <v>35</v>
      </c>
      <c r="M712" t="s">
        <v>12</v>
      </c>
      <c r="N712">
        <v>112414</v>
      </c>
      <c r="P712" s="7">
        <v>42339</v>
      </c>
      <c r="Q712" t="s">
        <v>644</v>
      </c>
      <c r="R712" s="13">
        <v>-325.60000000000002</v>
      </c>
    </row>
    <row r="713" spans="11:18" x14ac:dyDescent="0.35">
      <c r="K713" t="s">
        <v>849</v>
      </c>
      <c r="L713" t="s">
        <v>36</v>
      </c>
      <c r="M713" t="s">
        <v>12</v>
      </c>
      <c r="N713">
        <v>112414</v>
      </c>
      <c r="P713" s="7">
        <v>42339</v>
      </c>
      <c r="Q713" t="s">
        <v>102</v>
      </c>
      <c r="R713" s="13">
        <v>360.47</v>
      </c>
    </row>
    <row r="714" spans="11:18" x14ac:dyDescent="0.35">
      <c r="K714" t="s">
        <v>849</v>
      </c>
      <c r="L714" t="s">
        <v>36</v>
      </c>
      <c r="M714" t="s">
        <v>12</v>
      </c>
      <c r="N714">
        <v>112414</v>
      </c>
      <c r="P714" s="7">
        <v>42339</v>
      </c>
      <c r="Q714" t="s">
        <v>630</v>
      </c>
      <c r="R714" s="13">
        <v>0.41</v>
      </c>
    </row>
    <row r="715" spans="11:18" x14ac:dyDescent="0.35">
      <c r="K715" t="s">
        <v>849</v>
      </c>
      <c r="L715" t="s">
        <v>36</v>
      </c>
      <c r="M715" t="s">
        <v>12</v>
      </c>
      <c r="N715">
        <v>112414</v>
      </c>
      <c r="P715" s="7">
        <v>42339</v>
      </c>
      <c r="Q715" t="s">
        <v>631</v>
      </c>
      <c r="R715" s="13">
        <v>0.01</v>
      </c>
    </row>
    <row r="716" spans="11:18" x14ac:dyDescent="0.35">
      <c r="K716" t="s">
        <v>849</v>
      </c>
      <c r="L716" t="s">
        <v>36</v>
      </c>
      <c r="M716" t="s">
        <v>12</v>
      </c>
      <c r="N716">
        <v>112414</v>
      </c>
      <c r="P716" s="7">
        <v>42339</v>
      </c>
      <c r="Q716" t="s">
        <v>761</v>
      </c>
      <c r="R716" s="13">
        <v>-0.33</v>
      </c>
    </row>
    <row r="717" spans="11:18" x14ac:dyDescent="0.35">
      <c r="K717" t="s">
        <v>849</v>
      </c>
      <c r="L717" t="s">
        <v>36</v>
      </c>
      <c r="M717" t="s">
        <v>12</v>
      </c>
      <c r="N717">
        <v>112414</v>
      </c>
      <c r="P717" s="7">
        <v>42339</v>
      </c>
      <c r="Q717" t="s">
        <v>143</v>
      </c>
      <c r="R717" s="13">
        <v>-34.460000000000022</v>
      </c>
    </row>
    <row r="718" spans="11:18" x14ac:dyDescent="0.35">
      <c r="K718" t="s">
        <v>849</v>
      </c>
      <c r="L718" t="s">
        <v>36</v>
      </c>
      <c r="M718" t="s">
        <v>12</v>
      </c>
      <c r="N718">
        <v>112414</v>
      </c>
      <c r="P718" s="7">
        <v>42339</v>
      </c>
      <c r="Q718" t="s">
        <v>645</v>
      </c>
      <c r="R718" s="13">
        <v>-326.10000000000002</v>
      </c>
    </row>
    <row r="719" spans="11:18" x14ac:dyDescent="0.35">
      <c r="K719" t="s">
        <v>849</v>
      </c>
      <c r="L719" t="s">
        <v>37</v>
      </c>
      <c r="M719" t="s">
        <v>12</v>
      </c>
      <c r="N719">
        <v>112414</v>
      </c>
      <c r="P719" s="7">
        <v>42339</v>
      </c>
      <c r="Q719" t="s">
        <v>102</v>
      </c>
      <c r="R719" s="13">
        <v>354.89</v>
      </c>
    </row>
    <row r="720" spans="11:18" x14ac:dyDescent="0.35">
      <c r="K720" t="s">
        <v>849</v>
      </c>
      <c r="L720" t="s">
        <v>37</v>
      </c>
      <c r="M720" t="s">
        <v>12</v>
      </c>
      <c r="N720">
        <v>112414</v>
      </c>
      <c r="P720" s="7">
        <v>42339</v>
      </c>
      <c r="Q720" t="s">
        <v>630</v>
      </c>
      <c r="R720" s="13">
        <v>0.39</v>
      </c>
    </row>
    <row r="721" spans="11:18" x14ac:dyDescent="0.35">
      <c r="K721" t="s">
        <v>849</v>
      </c>
      <c r="L721" t="s">
        <v>37</v>
      </c>
      <c r="M721" t="s">
        <v>12</v>
      </c>
      <c r="N721">
        <v>112414</v>
      </c>
      <c r="P721" s="7">
        <v>42339</v>
      </c>
      <c r="Q721" t="s">
        <v>631</v>
      </c>
      <c r="R721" s="13">
        <v>0.01</v>
      </c>
    </row>
    <row r="722" spans="11:18" x14ac:dyDescent="0.35">
      <c r="K722" t="s">
        <v>849</v>
      </c>
      <c r="L722" t="s">
        <v>37</v>
      </c>
      <c r="M722" t="s">
        <v>12</v>
      </c>
      <c r="N722">
        <v>112414</v>
      </c>
      <c r="P722" s="7">
        <v>42339</v>
      </c>
      <c r="Q722" t="s">
        <v>762</v>
      </c>
      <c r="R722" s="13">
        <v>-0.33</v>
      </c>
    </row>
    <row r="723" spans="11:18" x14ac:dyDescent="0.35">
      <c r="K723" t="s">
        <v>849</v>
      </c>
      <c r="L723" t="s">
        <v>37</v>
      </c>
      <c r="M723" t="s">
        <v>12</v>
      </c>
      <c r="N723">
        <v>112414</v>
      </c>
      <c r="P723" s="7">
        <v>42339</v>
      </c>
      <c r="Q723" t="s">
        <v>143</v>
      </c>
      <c r="R723" s="13">
        <v>-28.749999999999986</v>
      </c>
    </row>
    <row r="724" spans="11:18" x14ac:dyDescent="0.35">
      <c r="K724" t="s">
        <v>849</v>
      </c>
      <c r="L724" t="s">
        <v>37</v>
      </c>
      <c r="M724" t="s">
        <v>12</v>
      </c>
      <c r="N724">
        <v>112414</v>
      </c>
      <c r="P724" s="7">
        <v>42339</v>
      </c>
      <c r="Q724" t="s">
        <v>646</v>
      </c>
      <c r="R724" s="13">
        <v>-326.20999999999998</v>
      </c>
    </row>
    <row r="725" spans="11:18" x14ac:dyDescent="0.35">
      <c r="K725" t="s">
        <v>849</v>
      </c>
      <c r="L725" t="s">
        <v>38</v>
      </c>
      <c r="M725" t="s">
        <v>12</v>
      </c>
      <c r="N725">
        <v>112414</v>
      </c>
      <c r="P725" s="7">
        <v>42339</v>
      </c>
      <c r="Q725" t="s">
        <v>647</v>
      </c>
      <c r="R725" s="13">
        <v>0</v>
      </c>
    </row>
    <row r="726" spans="11:18" x14ac:dyDescent="0.35">
      <c r="K726" t="s">
        <v>849</v>
      </c>
      <c r="L726" t="s">
        <v>38</v>
      </c>
      <c r="M726" t="s">
        <v>12</v>
      </c>
      <c r="N726">
        <v>112414</v>
      </c>
      <c r="P726" s="7">
        <v>42339</v>
      </c>
      <c r="Q726" t="s">
        <v>763</v>
      </c>
      <c r="R726" s="13">
        <v>0</v>
      </c>
    </row>
    <row r="727" spans="11:18" x14ac:dyDescent="0.35">
      <c r="K727" t="s">
        <v>849</v>
      </c>
      <c r="L727" t="s">
        <v>38</v>
      </c>
      <c r="M727" t="s">
        <v>12</v>
      </c>
      <c r="N727">
        <v>112414</v>
      </c>
      <c r="P727" s="7">
        <v>42339</v>
      </c>
      <c r="Q727" t="s">
        <v>143</v>
      </c>
      <c r="R727" s="13">
        <v>0</v>
      </c>
    </row>
    <row r="728" spans="11:18" x14ac:dyDescent="0.35">
      <c r="K728" t="s">
        <v>849</v>
      </c>
      <c r="L728" t="s">
        <v>38</v>
      </c>
      <c r="M728" t="s">
        <v>12</v>
      </c>
      <c r="N728">
        <v>112414</v>
      </c>
      <c r="P728" s="7">
        <v>42339</v>
      </c>
      <c r="Q728" t="s">
        <v>630</v>
      </c>
      <c r="R728" s="13">
        <v>0</v>
      </c>
    </row>
    <row r="729" spans="11:18" x14ac:dyDescent="0.35">
      <c r="K729" t="s">
        <v>849</v>
      </c>
      <c r="L729" t="s">
        <v>38</v>
      </c>
      <c r="M729" t="s">
        <v>12</v>
      </c>
      <c r="N729">
        <v>112414</v>
      </c>
      <c r="P729" s="7">
        <v>42339</v>
      </c>
      <c r="Q729" t="s">
        <v>631</v>
      </c>
      <c r="R729" s="13">
        <v>0</v>
      </c>
    </row>
    <row r="730" spans="11:18" x14ac:dyDescent="0.35">
      <c r="K730" t="s">
        <v>849</v>
      </c>
      <c r="L730" t="s">
        <v>38</v>
      </c>
      <c r="M730" t="s">
        <v>12</v>
      </c>
      <c r="N730">
        <v>112414</v>
      </c>
      <c r="P730" s="7">
        <v>42339</v>
      </c>
      <c r="Q730" t="s">
        <v>102</v>
      </c>
      <c r="R730" s="13">
        <v>0</v>
      </c>
    </row>
    <row r="731" spans="11:18" x14ac:dyDescent="0.35">
      <c r="K731" t="s">
        <v>849</v>
      </c>
      <c r="L731" t="s">
        <v>39</v>
      </c>
      <c r="M731" t="s">
        <v>12</v>
      </c>
      <c r="N731">
        <v>112414</v>
      </c>
      <c r="P731" s="7">
        <v>42339</v>
      </c>
      <c r="Q731" t="s">
        <v>102</v>
      </c>
      <c r="R731" s="13">
        <v>212.65</v>
      </c>
    </row>
    <row r="732" spans="11:18" x14ac:dyDescent="0.35">
      <c r="K732" t="s">
        <v>849</v>
      </c>
      <c r="L732" t="s">
        <v>39</v>
      </c>
      <c r="M732" t="s">
        <v>12</v>
      </c>
      <c r="N732">
        <v>112414</v>
      </c>
      <c r="P732" s="7">
        <v>42339</v>
      </c>
      <c r="Q732" t="s">
        <v>150</v>
      </c>
      <c r="R732" s="13">
        <v>113.30999999999999</v>
      </c>
    </row>
    <row r="733" spans="11:18" x14ac:dyDescent="0.35">
      <c r="K733" t="s">
        <v>849</v>
      </c>
      <c r="L733" t="s">
        <v>39</v>
      </c>
      <c r="M733" t="s">
        <v>12</v>
      </c>
      <c r="N733">
        <v>112414</v>
      </c>
      <c r="P733" s="7">
        <v>42339</v>
      </c>
      <c r="Q733" t="s">
        <v>630</v>
      </c>
      <c r="R733" s="13">
        <v>0.23</v>
      </c>
    </row>
    <row r="734" spans="11:18" x14ac:dyDescent="0.35">
      <c r="K734" t="s">
        <v>849</v>
      </c>
      <c r="L734" t="s">
        <v>39</v>
      </c>
      <c r="M734" t="s">
        <v>12</v>
      </c>
      <c r="N734">
        <v>112414</v>
      </c>
      <c r="P734" s="7">
        <v>42339</v>
      </c>
      <c r="Q734" t="s">
        <v>631</v>
      </c>
      <c r="R734" s="13">
        <v>0.01</v>
      </c>
    </row>
    <row r="735" spans="11:18" x14ac:dyDescent="0.35">
      <c r="K735" t="s">
        <v>849</v>
      </c>
      <c r="L735" t="s">
        <v>39</v>
      </c>
      <c r="M735" t="s">
        <v>12</v>
      </c>
      <c r="N735">
        <v>112414</v>
      </c>
      <c r="P735" s="7">
        <v>42339</v>
      </c>
      <c r="Q735" t="s">
        <v>764</v>
      </c>
      <c r="R735" s="13">
        <v>-0.33</v>
      </c>
    </row>
    <row r="736" spans="11:18" x14ac:dyDescent="0.35">
      <c r="K736" t="s">
        <v>849</v>
      </c>
      <c r="L736" t="s">
        <v>39</v>
      </c>
      <c r="M736" t="s">
        <v>12</v>
      </c>
      <c r="N736">
        <v>112414</v>
      </c>
      <c r="P736" s="7">
        <v>42339</v>
      </c>
      <c r="Q736" t="s">
        <v>648</v>
      </c>
      <c r="R736" s="13">
        <v>-325.87</v>
      </c>
    </row>
    <row r="737" spans="11:18" x14ac:dyDescent="0.35">
      <c r="K737" t="s">
        <v>849</v>
      </c>
      <c r="L737" t="s">
        <v>40</v>
      </c>
      <c r="M737" t="s">
        <v>12</v>
      </c>
      <c r="N737">
        <v>112414</v>
      </c>
      <c r="P737" s="7">
        <v>42339</v>
      </c>
      <c r="Q737" t="s">
        <v>102</v>
      </c>
      <c r="R737" s="13">
        <v>243.44</v>
      </c>
    </row>
    <row r="738" spans="11:18" x14ac:dyDescent="0.35">
      <c r="K738" t="s">
        <v>849</v>
      </c>
      <c r="L738" t="s">
        <v>40</v>
      </c>
      <c r="M738" t="s">
        <v>12</v>
      </c>
      <c r="N738">
        <v>112414</v>
      </c>
      <c r="P738" s="7">
        <v>42339</v>
      </c>
      <c r="Q738" t="s">
        <v>150</v>
      </c>
      <c r="R738" s="13">
        <v>82.449999999999974</v>
      </c>
    </row>
    <row r="739" spans="11:18" x14ac:dyDescent="0.35">
      <c r="K739" t="s">
        <v>849</v>
      </c>
      <c r="L739" t="s">
        <v>40</v>
      </c>
      <c r="M739" t="s">
        <v>12</v>
      </c>
      <c r="N739">
        <v>112414</v>
      </c>
      <c r="P739" s="7">
        <v>42339</v>
      </c>
      <c r="Q739" t="s">
        <v>630</v>
      </c>
      <c r="R739" s="13">
        <v>0.27</v>
      </c>
    </row>
    <row r="740" spans="11:18" x14ac:dyDescent="0.35">
      <c r="K740" t="s">
        <v>849</v>
      </c>
      <c r="L740" t="s">
        <v>40</v>
      </c>
      <c r="M740" t="s">
        <v>12</v>
      </c>
      <c r="N740">
        <v>112414</v>
      </c>
      <c r="P740" s="7">
        <v>42339</v>
      </c>
      <c r="Q740" t="s">
        <v>631</v>
      </c>
      <c r="R740" s="13">
        <v>0.01</v>
      </c>
    </row>
    <row r="741" spans="11:18" x14ac:dyDescent="0.35">
      <c r="K741" t="s">
        <v>849</v>
      </c>
      <c r="L741" t="s">
        <v>40</v>
      </c>
      <c r="M741" t="s">
        <v>12</v>
      </c>
      <c r="N741">
        <v>112414</v>
      </c>
      <c r="P741" s="7">
        <v>42339</v>
      </c>
      <c r="Q741" t="s">
        <v>765</v>
      </c>
      <c r="R741" s="13">
        <v>-0.33</v>
      </c>
    </row>
    <row r="742" spans="11:18" x14ac:dyDescent="0.35">
      <c r="K742" t="s">
        <v>849</v>
      </c>
      <c r="L742" t="s">
        <v>40</v>
      </c>
      <c r="M742" t="s">
        <v>12</v>
      </c>
      <c r="N742">
        <v>112414</v>
      </c>
      <c r="P742" s="7">
        <v>42339</v>
      </c>
      <c r="Q742" t="s">
        <v>649</v>
      </c>
      <c r="R742" s="13">
        <v>-325.83999999999997</v>
      </c>
    </row>
    <row r="743" spans="11:18" x14ac:dyDescent="0.35">
      <c r="K743" t="s">
        <v>849</v>
      </c>
      <c r="L743" t="s">
        <v>41</v>
      </c>
      <c r="M743" t="s">
        <v>12</v>
      </c>
      <c r="N743">
        <v>112414</v>
      </c>
      <c r="P743" s="7">
        <v>42339</v>
      </c>
      <c r="Q743" t="s">
        <v>150</v>
      </c>
      <c r="R743" s="13">
        <v>170.39999999999998</v>
      </c>
    </row>
    <row r="744" spans="11:18" x14ac:dyDescent="0.35">
      <c r="K744" t="s">
        <v>849</v>
      </c>
      <c r="L744" t="s">
        <v>41</v>
      </c>
      <c r="M744" t="s">
        <v>12</v>
      </c>
      <c r="N744">
        <v>112414</v>
      </c>
      <c r="P744" s="7">
        <v>42339</v>
      </c>
      <c r="Q744" t="s">
        <v>102</v>
      </c>
      <c r="R744" s="13">
        <v>155.78</v>
      </c>
    </row>
    <row r="745" spans="11:18" x14ac:dyDescent="0.35">
      <c r="K745" t="s">
        <v>849</v>
      </c>
      <c r="L745" t="s">
        <v>41</v>
      </c>
      <c r="M745" t="s">
        <v>12</v>
      </c>
      <c r="N745">
        <v>112414</v>
      </c>
      <c r="P745" s="7">
        <v>42339</v>
      </c>
      <c r="Q745" t="s">
        <v>630</v>
      </c>
      <c r="R745" s="13">
        <v>0.17</v>
      </c>
    </row>
    <row r="746" spans="11:18" x14ac:dyDescent="0.35">
      <c r="K746" t="s">
        <v>849</v>
      </c>
      <c r="L746" t="s">
        <v>41</v>
      </c>
      <c r="M746" t="s">
        <v>12</v>
      </c>
      <c r="N746">
        <v>112414</v>
      </c>
      <c r="P746" s="7">
        <v>42339</v>
      </c>
      <c r="Q746" t="s">
        <v>631</v>
      </c>
      <c r="R746" s="13">
        <v>0.01</v>
      </c>
    </row>
    <row r="747" spans="11:18" x14ac:dyDescent="0.35">
      <c r="K747" t="s">
        <v>849</v>
      </c>
      <c r="L747" t="s">
        <v>41</v>
      </c>
      <c r="M747" t="s">
        <v>12</v>
      </c>
      <c r="N747">
        <v>112414</v>
      </c>
      <c r="P747" s="7">
        <v>42339</v>
      </c>
      <c r="Q747" t="s">
        <v>766</v>
      </c>
      <c r="R747" s="13">
        <v>-0.33</v>
      </c>
    </row>
    <row r="748" spans="11:18" x14ac:dyDescent="0.35">
      <c r="K748" t="s">
        <v>849</v>
      </c>
      <c r="L748" t="s">
        <v>41</v>
      </c>
      <c r="M748" t="s">
        <v>12</v>
      </c>
      <c r="N748">
        <v>112414</v>
      </c>
      <c r="P748" s="7">
        <v>42339</v>
      </c>
      <c r="Q748" t="s">
        <v>650</v>
      </c>
      <c r="R748" s="13">
        <v>-326.02999999999997</v>
      </c>
    </row>
    <row r="749" spans="11:18" x14ac:dyDescent="0.35">
      <c r="K749" t="s">
        <v>849</v>
      </c>
      <c r="L749" t="s">
        <v>42</v>
      </c>
      <c r="M749" t="s">
        <v>12</v>
      </c>
      <c r="N749">
        <v>112414</v>
      </c>
      <c r="P749" s="7">
        <v>42339</v>
      </c>
      <c r="Q749" t="s">
        <v>102</v>
      </c>
      <c r="R749" s="13">
        <v>406.5</v>
      </c>
    </row>
    <row r="750" spans="11:18" x14ac:dyDescent="0.35">
      <c r="K750" t="s">
        <v>849</v>
      </c>
      <c r="L750" t="s">
        <v>42</v>
      </c>
      <c r="M750" t="s">
        <v>12</v>
      </c>
      <c r="N750">
        <v>112414</v>
      </c>
      <c r="P750" s="7">
        <v>42339</v>
      </c>
      <c r="Q750" t="s">
        <v>630</v>
      </c>
      <c r="R750" s="13">
        <v>0.46</v>
      </c>
    </row>
    <row r="751" spans="11:18" x14ac:dyDescent="0.35">
      <c r="K751" t="s">
        <v>849</v>
      </c>
      <c r="L751" t="s">
        <v>42</v>
      </c>
      <c r="M751" t="s">
        <v>12</v>
      </c>
      <c r="N751">
        <v>112414</v>
      </c>
      <c r="P751" s="7">
        <v>42339</v>
      </c>
      <c r="Q751" t="s">
        <v>631</v>
      </c>
      <c r="R751" s="13">
        <v>0.01</v>
      </c>
    </row>
    <row r="752" spans="11:18" x14ac:dyDescent="0.35">
      <c r="K752" t="s">
        <v>849</v>
      </c>
      <c r="L752" t="s">
        <v>42</v>
      </c>
      <c r="M752" t="s">
        <v>12</v>
      </c>
      <c r="N752">
        <v>112414</v>
      </c>
      <c r="P752" s="7">
        <v>42339</v>
      </c>
      <c r="Q752" t="s">
        <v>767</v>
      </c>
      <c r="R752" s="13">
        <v>-0.34</v>
      </c>
    </row>
    <row r="753" spans="11:18" x14ac:dyDescent="0.35">
      <c r="K753" t="s">
        <v>849</v>
      </c>
      <c r="L753" t="s">
        <v>42</v>
      </c>
      <c r="M753" t="s">
        <v>12</v>
      </c>
      <c r="N753">
        <v>112414</v>
      </c>
      <c r="P753" s="7">
        <v>42339</v>
      </c>
      <c r="Q753" t="s">
        <v>143</v>
      </c>
      <c r="R753" s="13">
        <v>-80.820000000000022</v>
      </c>
    </row>
    <row r="754" spans="11:18" x14ac:dyDescent="0.35">
      <c r="K754" t="s">
        <v>849</v>
      </c>
      <c r="L754" t="s">
        <v>42</v>
      </c>
      <c r="M754" t="s">
        <v>12</v>
      </c>
      <c r="N754">
        <v>112414</v>
      </c>
      <c r="P754" s="7">
        <v>42339</v>
      </c>
      <c r="Q754" t="s">
        <v>651</v>
      </c>
      <c r="R754" s="13">
        <v>-325.81</v>
      </c>
    </row>
    <row r="755" spans="11:18" x14ac:dyDescent="0.35">
      <c r="K755" t="s">
        <v>849</v>
      </c>
      <c r="L755" t="s">
        <v>43</v>
      </c>
      <c r="M755" t="s">
        <v>12</v>
      </c>
      <c r="N755">
        <v>112414</v>
      </c>
      <c r="P755" s="7">
        <v>42339</v>
      </c>
      <c r="Q755" t="s">
        <v>150</v>
      </c>
      <c r="R755" s="13">
        <v>234.65</v>
      </c>
    </row>
    <row r="756" spans="11:18" x14ac:dyDescent="0.35">
      <c r="K756" t="s">
        <v>849</v>
      </c>
      <c r="L756" t="s">
        <v>43</v>
      </c>
      <c r="M756" t="s">
        <v>12</v>
      </c>
      <c r="N756">
        <v>112414</v>
      </c>
      <c r="P756" s="7">
        <v>42339</v>
      </c>
      <c r="Q756" t="s">
        <v>102</v>
      </c>
      <c r="R756" s="13">
        <v>91.38</v>
      </c>
    </row>
    <row r="757" spans="11:18" x14ac:dyDescent="0.35">
      <c r="K757" t="s">
        <v>849</v>
      </c>
      <c r="L757" t="s">
        <v>43</v>
      </c>
      <c r="M757" t="s">
        <v>12</v>
      </c>
      <c r="N757">
        <v>112414</v>
      </c>
      <c r="P757" s="7">
        <v>42339</v>
      </c>
      <c r="Q757" t="s">
        <v>630</v>
      </c>
      <c r="R757" s="13">
        <v>0.11</v>
      </c>
    </row>
    <row r="758" spans="11:18" x14ac:dyDescent="0.35">
      <c r="K758" t="s">
        <v>849</v>
      </c>
      <c r="L758" t="s">
        <v>43</v>
      </c>
      <c r="M758" t="s">
        <v>12</v>
      </c>
      <c r="N758">
        <v>112414</v>
      </c>
      <c r="P758" s="7">
        <v>42339</v>
      </c>
      <c r="Q758" t="s">
        <v>631</v>
      </c>
      <c r="R758" s="13">
        <v>0.01</v>
      </c>
    </row>
    <row r="759" spans="11:18" x14ac:dyDescent="0.35">
      <c r="K759" t="s">
        <v>849</v>
      </c>
      <c r="L759" t="s">
        <v>43</v>
      </c>
      <c r="M759" t="s">
        <v>12</v>
      </c>
      <c r="N759">
        <v>112414</v>
      </c>
      <c r="P759" s="7">
        <v>42339</v>
      </c>
      <c r="Q759" t="s">
        <v>768</v>
      </c>
      <c r="R759" s="13">
        <v>-0.33</v>
      </c>
    </row>
    <row r="760" spans="11:18" x14ac:dyDescent="0.35">
      <c r="K760" t="s">
        <v>849</v>
      </c>
      <c r="L760" t="s">
        <v>43</v>
      </c>
      <c r="M760" t="s">
        <v>12</v>
      </c>
      <c r="N760">
        <v>112414</v>
      </c>
      <c r="P760" s="7">
        <v>42339</v>
      </c>
      <c r="Q760" t="s">
        <v>652</v>
      </c>
      <c r="R760" s="13">
        <v>-325.82</v>
      </c>
    </row>
    <row r="761" spans="11:18" x14ac:dyDescent="0.35">
      <c r="K761" t="s">
        <v>849</v>
      </c>
      <c r="L761" t="s">
        <v>44</v>
      </c>
      <c r="M761" t="s">
        <v>12</v>
      </c>
      <c r="N761">
        <v>112414</v>
      </c>
      <c r="P761" s="7">
        <v>42339</v>
      </c>
      <c r="Q761" t="s">
        <v>102</v>
      </c>
      <c r="R761" s="13">
        <v>332.36</v>
      </c>
    </row>
    <row r="762" spans="11:18" x14ac:dyDescent="0.35">
      <c r="K762" t="s">
        <v>849</v>
      </c>
      <c r="L762" t="s">
        <v>44</v>
      </c>
      <c r="M762" t="s">
        <v>12</v>
      </c>
      <c r="N762">
        <v>112414</v>
      </c>
      <c r="P762" s="7">
        <v>42339</v>
      </c>
      <c r="Q762" t="s">
        <v>630</v>
      </c>
      <c r="R762" s="13">
        <v>0.38</v>
      </c>
    </row>
    <row r="763" spans="11:18" x14ac:dyDescent="0.35">
      <c r="K763" t="s">
        <v>849</v>
      </c>
      <c r="L763" t="s">
        <v>44</v>
      </c>
      <c r="M763" t="s">
        <v>12</v>
      </c>
      <c r="N763">
        <v>112414</v>
      </c>
      <c r="P763" s="7">
        <v>42339</v>
      </c>
      <c r="Q763" t="s">
        <v>631</v>
      </c>
      <c r="R763" s="13">
        <v>0.01</v>
      </c>
    </row>
    <row r="764" spans="11:18" x14ac:dyDescent="0.35">
      <c r="K764" t="s">
        <v>849</v>
      </c>
      <c r="L764" t="s">
        <v>44</v>
      </c>
      <c r="M764" t="s">
        <v>12</v>
      </c>
      <c r="N764">
        <v>112414</v>
      </c>
      <c r="P764" s="7">
        <v>42339</v>
      </c>
      <c r="Q764" t="s">
        <v>769</v>
      </c>
      <c r="R764" s="13">
        <v>-0.33</v>
      </c>
    </row>
    <row r="765" spans="11:18" x14ac:dyDescent="0.35">
      <c r="K765" t="s">
        <v>849</v>
      </c>
      <c r="L765" t="s">
        <v>44</v>
      </c>
      <c r="M765" t="s">
        <v>12</v>
      </c>
      <c r="N765">
        <v>112414</v>
      </c>
      <c r="P765" s="7">
        <v>42339</v>
      </c>
      <c r="Q765" t="s">
        <v>143</v>
      </c>
      <c r="R765" s="13">
        <v>-6.6299999999999795</v>
      </c>
    </row>
    <row r="766" spans="11:18" x14ac:dyDescent="0.35">
      <c r="K766" t="s">
        <v>849</v>
      </c>
      <c r="L766" t="s">
        <v>44</v>
      </c>
      <c r="M766" t="s">
        <v>12</v>
      </c>
      <c r="N766">
        <v>112414</v>
      </c>
      <c r="P766" s="7">
        <v>42339</v>
      </c>
      <c r="Q766" t="s">
        <v>653</v>
      </c>
      <c r="R766" s="13">
        <v>-325.79000000000002</v>
      </c>
    </row>
    <row r="767" spans="11:18" x14ac:dyDescent="0.35">
      <c r="K767" t="s">
        <v>849</v>
      </c>
      <c r="L767" t="s">
        <v>45</v>
      </c>
      <c r="M767" t="s">
        <v>12</v>
      </c>
      <c r="N767">
        <v>112414</v>
      </c>
      <c r="P767" s="7">
        <v>42339</v>
      </c>
      <c r="Q767" t="s">
        <v>102</v>
      </c>
      <c r="R767" s="13">
        <v>327.61</v>
      </c>
    </row>
    <row r="768" spans="11:18" x14ac:dyDescent="0.35">
      <c r="K768" t="s">
        <v>849</v>
      </c>
      <c r="L768" t="s">
        <v>45</v>
      </c>
      <c r="M768" t="s">
        <v>12</v>
      </c>
      <c r="N768">
        <v>112414</v>
      </c>
      <c r="P768" s="7">
        <v>42339</v>
      </c>
      <c r="Q768" t="s">
        <v>630</v>
      </c>
      <c r="R768" s="13">
        <v>0.37</v>
      </c>
    </row>
    <row r="769" spans="11:18" x14ac:dyDescent="0.35">
      <c r="K769" t="s">
        <v>849</v>
      </c>
      <c r="L769" t="s">
        <v>45</v>
      </c>
      <c r="M769" t="s">
        <v>12</v>
      </c>
      <c r="N769">
        <v>112414</v>
      </c>
      <c r="P769" s="7">
        <v>42339</v>
      </c>
      <c r="Q769" t="s">
        <v>631</v>
      </c>
      <c r="R769" s="13">
        <v>0.01</v>
      </c>
    </row>
    <row r="770" spans="11:18" x14ac:dyDescent="0.35">
      <c r="K770" t="s">
        <v>849</v>
      </c>
      <c r="L770" t="s">
        <v>45</v>
      </c>
      <c r="M770" t="s">
        <v>12</v>
      </c>
      <c r="N770">
        <v>112414</v>
      </c>
      <c r="P770" s="7">
        <v>42339</v>
      </c>
      <c r="Q770" t="s">
        <v>770</v>
      </c>
      <c r="R770" s="13">
        <v>-0.33</v>
      </c>
    </row>
    <row r="771" spans="11:18" x14ac:dyDescent="0.35">
      <c r="K771" t="s">
        <v>849</v>
      </c>
      <c r="L771" t="s">
        <v>45</v>
      </c>
      <c r="M771" t="s">
        <v>12</v>
      </c>
      <c r="N771">
        <v>112414</v>
      </c>
      <c r="P771" s="7">
        <v>42339</v>
      </c>
      <c r="Q771" t="s">
        <v>143</v>
      </c>
      <c r="R771" s="13">
        <v>-1.8099999999999863</v>
      </c>
    </row>
    <row r="772" spans="11:18" x14ac:dyDescent="0.35">
      <c r="K772" t="s">
        <v>849</v>
      </c>
      <c r="L772" t="s">
        <v>45</v>
      </c>
      <c r="M772" t="s">
        <v>12</v>
      </c>
      <c r="N772">
        <v>112414</v>
      </c>
      <c r="P772" s="7">
        <v>42339</v>
      </c>
      <c r="Q772" t="s">
        <v>654</v>
      </c>
      <c r="R772" s="13">
        <v>-325.85000000000002</v>
      </c>
    </row>
    <row r="773" spans="11:18" x14ac:dyDescent="0.35">
      <c r="K773" t="s">
        <v>849</v>
      </c>
      <c r="L773" t="s">
        <v>46</v>
      </c>
      <c r="M773" t="s">
        <v>12</v>
      </c>
      <c r="N773">
        <v>112414</v>
      </c>
      <c r="P773" s="7">
        <v>42339</v>
      </c>
      <c r="Q773" t="s">
        <v>102</v>
      </c>
      <c r="R773" s="13">
        <v>368</v>
      </c>
    </row>
    <row r="774" spans="11:18" x14ac:dyDescent="0.35">
      <c r="K774" t="s">
        <v>849</v>
      </c>
      <c r="L774" t="s">
        <v>46</v>
      </c>
      <c r="M774" t="s">
        <v>12</v>
      </c>
      <c r="N774">
        <v>112414</v>
      </c>
      <c r="P774" s="7">
        <v>42339</v>
      </c>
      <c r="Q774" t="s">
        <v>630</v>
      </c>
      <c r="R774" s="13">
        <v>0.41</v>
      </c>
    </row>
    <row r="775" spans="11:18" x14ac:dyDescent="0.35">
      <c r="K775" t="s">
        <v>849</v>
      </c>
      <c r="L775" t="s">
        <v>46</v>
      </c>
      <c r="M775" t="s">
        <v>12</v>
      </c>
      <c r="N775">
        <v>112414</v>
      </c>
      <c r="P775" s="7">
        <v>42339</v>
      </c>
      <c r="Q775" t="s">
        <v>631</v>
      </c>
      <c r="R775" s="13">
        <v>0.01</v>
      </c>
    </row>
    <row r="776" spans="11:18" x14ac:dyDescent="0.35">
      <c r="K776" t="s">
        <v>849</v>
      </c>
      <c r="L776" t="s">
        <v>46</v>
      </c>
      <c r="M776" t="s">
        <v>12</v>
      </c>
      <c r="N776">
        <v>112414</v>
      </c>
      <c r="P776" s="7">
        <v>42339</v>
      </c>
      <c r="Q776" t="s">
        <v>771</v>
      </c>
      <c r="R776" s="13">
        <v>-0.33</v>
      </c>
    </row>
    <row r="777" spans="11:18" x14ac:dyDescent="0.35">
      <c r="K777" t="s">
        <v>849</v>
      </c>
      <c r="L777" t="s">
        <v>46</v>
      </c>
      <c r="M777" t="s">
        <v>12</v>
      </c>
      <c r="N777">
        <v>112414</v>
      </c>
      <c r="P777" s="7">
        <v>42339</v>
      </c>
      <c r="Q777" t="s">
        <v>143</v>
      </c>
      <c r="R777" s="13">
        <v>-42.450000000000031</v>
      </c>
    </row>
    <row r="778" spans="11:18" x14ac:dyDescent="0.35">
      <c r="K778" t="s">
        <v>849</v>
      </c>
      <c r="L778" t="s">
        <v>46</v>
      </c>
      <c r="M778" t="s">
        <v>12</v>
      </c>
      <c r="N778">
        <v>112414</v>
      </c>
      <c r="P778" s="7">
        <v>42339</v>
      </c>
      <c r="Q778" t="s">
        <v>655</v>
      </c>
      <c r="R778" s="13">
        <v>-325.64</v>
      </c>
    </row>
    <row r="779" spans="11:18" x14ac:dyDescent="0.35">
      <c r="K779" t="s">
        <v>849</v>
      </c>
      <c r="L779" t="s">
        <v>47</v>
      </c>
      <c r="M779" t="s">
        <v>12</v>
      </c>
      <c r="N779">
        <v>112414</v>
      </c>
      <c r="P779" s="7">
        <v>42339</v>
      </c>
      <c r="Q779" t="s">
        <v>102</v>
      </c>
      <c r="R779" s="13">
        <v>424.79</v>
      </c>
    </row>
    <row r="780" spans="11:18" x14ac:dyDescent="0.35">
      <c r="K780" t="s">
        <v>849</v>
      </c>
      <c r="L780" t="s">
        <v>47</v>
      </c>
      <c r="M780" t="s">
        <v>12</v>
      </c>
      <c r="N780">
        <v>112414</v>
      </c>
      <c r="P780" s="7">
        <v>42339</v>
      </c>
      <c r="Q780" t="s">
        <v>630</v>
      </c>
      <c r="R780" s="13">
        <v>0.48</v>
      </c>
    </row>
    <row r="781" spans="11:18" x14ac:dyDescent="0.35">
      <c r="K781" t="s">
        <v>849</v>
      </c>
      <c r="L781" t="s">
        <v>47</v>
      </c>
      <c r="M781" t="s">
        <v>12</v>
      </c>
      <c r="N781">
        <v>112414</v>
      </c>
      <c r="P781" s="7">
        <v>42339</v>
      </c>
      <c r="Q781" t="s">
        <v>631</v>
      </c>
      <c r="R781" s="13">
        <v>0.01</v>
      </c>
    </row>
    <row r="782" spans="11:18" x14ac:dyDescent="0.35">
      <c r="K782" t="s">
        <v>849</v>
      </c>
      <c r="L782" t="s">
        <v>47</v>
      </c>
      <c r="M782" t="s">
        <v>12</v>
      </c>
      <c r="N782">
        <v>112414</v>
      </c>
      <c r="P782" s="7">
        <v>42339</v>
      </c>
      <c r="Q782" t="s">
        <v>772</v>
      </c>
      <c r="R782" s="13">
        <v>-0.33</v>
      </c>
    </row>
    <row r="783" spans="11:18" x14ac:dyDescent="0.35">
      <c r="K783" t="s">
        <v>849</v>
      </c>
      <c r="L783" t="s">
        <v>47</v>
      </c>
      <c r="M783" t="s">
        <v>12</v>
      </c>
      <c r="N783">
        <v>112414</v>
      </c>
      <c r="P783" s="7">
        <v>42339</v>
      </c>
      <c r="Q783" t="s">
        <v>143</v>
      </c>
      <c r="R783" s="13">
        <v>-99.19000000000004</v>
      </c>
    </row>
    <row r="784" spans="11:18" x14ac:dyDescent="0.35">
      <c r="K784" t="s">
        <v>849</v>
      </c>
      <c r="L784" t="s">
        <v>47</v>
      </c>
      <c r="M784" t="s">
        <v>12</v>
      </c>
      <c r="N784">
        <v>112414</v>
      </c>
      <c r="P784" s="7">
        <v>42339</v>
      </c>
      <c r="Q784" t="s">
        <v>656</v>
      </c>
      <c r="R784" s="13">
        <v>-325.76</v>
      </c>
    </row>
    <row r="785" spans="11:18" x14ac:dyDescent="0.35">
      <c r="K785" t="s">
        <v>849</v>
      </c>
      <c r="L785" t="s">
        <v>48</v>
      </c>
      <c r="M785" t="s">
        <v>12</v>
      </c>
      <c r="N785">
        <v>112414</v>
      </c>
      <c r="P785" s="7">
        <v>42339</v>
      </c>
      <c r="Q785" t="s">
        <v>102</v>
      </c>
      <c r="R785" s="13">
        <v>223.53</v>
      </c>
    </row>
    <row r="786" spans="11:18" x14ac:dyDescent="0.35">
      <c r="K786" t="s">
        <v>849</v>
      </c>
      <c r="L786" t="s">
        <v>48</v>
      </c>
      <c r="M786" t="s">
        <v>12</v>
      </c>
      <c r="N786">
        <v>112414</v>
      </c>
      <c r="P786" s="7">
        <v>42339</v>
      </c>
      <c r="Q786" t="s">
        <v>150</v>
      </c>
      <c r="R786" s="13">
        <v>102.38999999999997</v>
      </c>
    </row>
    <row r="787" spans="11:18" x14ac:dyDescent="0.35">
      <c r="K787" t="s">
        <v>849</v>
      </c>
      <c r="L787" t="s">
        <v>48</v>
      </c>
      <c r="M787" t="s">
        <v>12</v>
      </c>
      <c r="N787">
        <v>112414</v>
      </c>
      <c r="P787" s="7">
        <v>42339</v>
      </c>
      <c r="Q787" t="s">
        <v>630</v>
      </c>
      <c r="R787" s="13">
        <v>0.24</v>
      </c>
    </row>
    <row r="788" spans="11:18" x14ac:dyDescent="0.35">
      <c r="K788" t="s">
        <v>849</v>
      </c>
      <c r="L788" t="s">
        <v>48</v>
      </c>
      <c r="M788" t="s">
        <v>12</v>
      </c>
      <c r="N788">
        <v>112414</v>
      </c>
      <c r="P788" s="7">
        <v>42339</v>
      </c>
      <c r="Q788" t="s">
        <v>631</v>
      </c>
      <c r="R788" s="13">
        <v>0.01</v>
      </c>
    </row>
    <row r="789" spans="11:18" x14ac:dyDescent="0.35">
      <c r="K789" t="s">
        <v>849</v>
      </c>
      <c r="L789" t="s">
        <v>48</v>
      </c>
      <c r="M789" t="s">
        <v>12</v>
      </c>
      <c r="N789">
        <v>112414</v>
      </c>
      <c r="P789" s="7">
        <v>42339</v>
      </c>
      <c r="Q789" t="s">
        <v>773</v>
      </c>
      <c r="R789" s="13">
        <v>-0.33</v>
      </c>
    </row>
    <row r="790" spans="11:18" x14ac:dyDescent="0.35">
      <c r="K790" t="s">
        <v>849</v>
      </c>
      <c r="L790" t="s">
        <v>48</v>
      </c>
      <c r="M790" t="s">
        <v>12</v>
      </c>
      <c r="N790">
        <v>112414</v>
      </c>
      <c r="P790" s="7">
        <v>42339</v>
      </c>
      <c r="Q790" t="s">
        <v>657</v>
      </c>
      <c r="R790" s="13">
        <v>-325.83999999999997</v>
      </c>
    </row>
    <row r="791" spans="11:18" x14ac:dyDescent="0.35">
      <c r="K791" t="s">
        <v>849</v>
      </c>
      <c r="L791" t="s">
        <v>49</v>
      </c>
      <c r="M791" t="s">
        <v>12</v>
      </c>
      <c r="N791">
        <v>112414</v>
      </c>
      <c r="P791" s="7">
        <v>42339</v>
      </c>
      <c r="Q791" t="s">
        <v>150</v>
      </c>
      <c r="R791" s="13">
        <v>167.14</v>
      </c>
    </row>
    <row r="792" spans="11:18" x14ac:dyDescent="0.35">
      <c r="K792" t="s">
        <v>849</v>
      </c>
      <c r="L792" t="s">
        <v>49</v>
      </c>
      <c r="M792" t="s">
        <v>12</v>
      </c>
      <c r="N792">
        <v>112414</v>
      </c>
      <c r="P792" s="7">
        <v>42339</v>
      </c>
      <c r="Q792" t="s">
        <v>102</v>
      </c>
      <c r="R792" s="13">
        <v>158.77000000000001</v>
      </c>
    </row>
    <row r="793" spans="11:18" x14ac:dyDescent="0.35">
      <c r="K793" t="s">
        <v>849</v>
      </c>
      <c r="L793" t="s">
        <v>49</v>
      </c>
      <c r="M793" t="s">
        <v>12</v>
      </c>
      <c r="N793">
        <v>112414</v>
      </c>
      <c r="P793" s="7">
        <v>42339</v>
      </c>
      <c r="Q793" t="s">
        <v>630</v>
      </c>
      <c r="R793" s="13">
        <v>0.18</v>
      </c>
    </row>
    <row r="794" spans="11:18" x14ac:dyDescent="0.35">
      <c r="K794" t="s">
        <v>849</v>
      </c>
      <c r="L794" t="s">
        <v>49</v>
      </c>
      <c r="M794" t="s">
        <v>12</v>
      </c>
      <c r="N794">
        <v>112414</v>
      </c>
      <c r="P794" s="7">
        <v>42339</v>
      </c>
      <c r="Q794" t="s">
        <v>631</v>
      </c>
      <c r="R794" s="13">
        <v>0.01</v>
      </c>
    </row>
    <row r="795" spans="11:18" x14ac:dyDescent="0.35">
      <c r="K795" t="s">
        <v>849</v>
      </c>
      <c r="L795" t="s">
        <v>49</v>
      </c>
      <c r="M795" t="s">
        <v>12</v>
      </c>
      <c r="N795">
        <v>112414</v>
      </c>
      <c r="P795" s="7">
        <v>42339</v>
      </c>
      <c r="Q795" t="s">
        <v>774</v>
      </c>
      <c r="R795" s="13">
        <v>-0.33</v>
      </c>
    </row>
    <row r="796" spans="11:18" x14ac:dyDescent="0.35">
      <c r="K796" t="s">
        <v>849</v>
      </c>
      <c r="L796" t="s">
        <v>49</v>
      </c>
      <c r="M796" t="s">
        <v>12</v>
      </c>
      <c r="N796">
        <v>112414</v>
      </c>
      <c r="P796" s="7">
        <v>42339</v>
      </c>
      <c r="Q796" t="s">
        <v>658</v>
      </c>
      <c r="R796" s="13">
        <v>-325.77</v>
      </c>
    </row>
    <row r="797" spans="11:18" x14ac:dyDescent="0.35">
      <c r="K797" t="s">
        <v>849</v>
      </c>
      <c r="L797" t="s">
        <v>50</v>
      </c>
      <c r="M797" t="s">
        <v>12</v>
      </c>
      <c r="N797">
        <v>112414</v>
      </c>
      <c r="P797" s="7">
        <v>42339</v>
      </c>
      <c r="Q797" t="s">
        <v>102</v>
      </c>
      <c r="R797" s="13">
        <v>292.45</v>
      </c>
    </row>
    <row r="798" spans="11:18" x14ac:dyDescent="0.35">
      <c r="K798" t="s">
        <v>849</v>
      </c>
      <c r="L798" t="s">
        <v>50</v>
      </c>
      <c r="M798" t="s">
        <v>12</v>
      </c>
      <c r="N798">
        <v>112414</v>
      </c>
      <c r="P798" s="7">
        <v>42339</v>
      </c>
      <c r="Q798" t="s">
        <v>150</v>
      </c>
      <c r="R798" s="13">
        <v>33.63000000000001</v>
      </c>
    </row>
    <row r="799" spans="11:18" x14ac:dyDescent="0.35">
      <c r="K799" t="s">
        <v>849</v>
      </c>
      <c r="L799" t="s">
        <v>50</v>
      </c>
      <c r="M799" t="s">
        <v>12</v>
      </c>
      <c r="N799">
        <v>112414</v>
      </c>
      <c r="P799" s="7">
        <v>42339</v>
      </c>
      <c r="Q799" t="s">
        <v>630</v>
      </c>
      <c r="R799" s="13">
        <v>0.33</v>
      </c>
    </row>
    <row r="800" spans="11:18" x14ac:dyDescent="0.35">
      <c r="K800" t="s">
        <v>849</v>
      </c>
      <c r="L800" t="s">
        <v>50</v>
      </c>
      <c r="M800" t="s">
        <v>12</v>
      </c>
      <c r="N800">
        <v>112414</v>
      </c>
      <c r="P800" s="7">
        <v>42339</v>
      </c>
      <c r="Q800" t="s">
        <v>631</v>
      </c>
      <c r="R800" s="13">
        <v>0.01</v>
      </c>
    </row>
    <row r="801" spans="11:18" x14ac:dyDescent="0.35">
      <c r="K801" t="s">
        <v>849</v>
      </c>
      <c r="L801" t="s">
        <v>50</v>
      </c>
      <c r="M801" t="s">
        <v>12</v>
      </c>
      <c r="N801">
        <v>112414</v>
      </c>
      <c r="P801" s="7">
        <v>42339</v>
      </c>
      <c r="Q801" t="s">
        <v>775</v>
      </c>
      <c r="R801" s="13">
        <v>-0.33</v>
      </c>
    </row>
    <row r="802" spans="11:18" x14ac:dyDescent="0.35">
      <c r="K802" t="s">
        <v>849</v>
      </c>
      <c r="L802" t="s">
        <v>50</v>
      </c>
      <c r="M802" t="s">
        <v>12</v>
      </c>
      <c r="N802">
        <v>112414</v>
      </c>
      <c r="P802" s="7">
        <v>42339</v>
      </c>
      <c r="Q802" t="s">
        <v>659</v>
      </c>
      <c r="R802" s="13">
        <v>-326.08999999999997</v>
      </c>
    </row>
    <row r="803" spans="11:18" x14ac:dyDescent="0.35">
      <c r="K803" t="s">
        <v>849</v>
      </c>
      <c r="L803" t="s">
        <v>51</v>
      </c>
      <c r="M803" t="s">
        <v>12</v>
      </c>
      <c r="N803">
        <v>112414</v>
      </c>
      <c r="P803" s="7">
        <v>42339</v>
      </c>
      <c r="Q803" t="s">
        <v>102</v>
      </c>
      <c r="R803" s="13">
        <v>217.97</v>
      </c>
    </row>
    <row r="804" spans="11:18" x14ac:dyDescent="0.35">
      <c r="K804" t="s">
        <v>849</v>
      </c>
      <c r="L804" t="s">
        <v>51</v>
      </c>
      <c r="M804" t="s">
        <v>12</v>
      </c>
      <c r="N804">
        <v>112414</v>
      </c>
      <c r="P804" s="7">
        <v>42339</v>
      </c>
      <c r="Q804" t="s">
        <v>150</v>
      </c>
      <c r="R804" s="13">
        <v>107.5</v>
      </c>
    </row>
    <row r="805" spans="11:18" x14ac:dyDescent="0.35">
      <c r="K805" t="s">
        <v>849</v>
      </c>
      <c r="L805" t="s">
        <v>51</v>
      </c>
      <c r="M805" t="s">
        <v>12</v>
      </c>
      <c r="N805">
        <v>112414</v>
      </c>
      <c r="P805" s="7">
        <v>42339</v>
      </c>
      <c r="Q805" t="s">
        <v>630</v>
      </c>
      <c r="R805" s="13">
        <v>0.25</v>
      </c>
    </row>
    <row r="806" spans="11:18" x14ac:dyDescent="0.35">
      <c r="K806" t="s">
        <v>849</v>
      </c>
      <c r="L806" t="s">
        <v>51</v>
      </c>
      <c r="M806" t="s">
        <v>12</v>
      </c>
      <c r="N806">
        <v>112414</v>
      </c>
      <c r="P806" s="7">
        <v>42339</v>
      </c>
      <c r="Q806" t="s">
        <v>631</v>
      </c>
      <c r="R806" s="13">
        <v>0.01</v>
      </c>
    </row>
    <row r="807" spans="11:18" x14ac:dyDescent="0.35">
      <c r="K807" t="s">
        <v>849</v>
      </c>
      <c r="L807" t="s">
        <v>51</v>
      </c>
      <c r="M807" t="s">
        <v>12</v>
      </c>
      <c r="N807">
        <v>112414</v>
      </c>
      <c r="P807" s="7">
        <v>42339</v>
      </c>
      <c r="Q807" t="s">
        <v>776</v>
      </c>
      <c r="R807" s="13">
        <v>-0.34</v>
      </c>
    </row>
    <row r="808" spans="11:18" x14ac:dyDescent="0.35">
      <c r="K808" t="s">
        <v>849</v>
      </c>
      <c r="L808" t="s">
        <v>51</v>
      </c>
      <c r="M808" t="s">
        <v>12</v>
      </c>
      <c r="N808">
        <v>112414</v>
      </c>
      <c r="P808" s="7">
        <v>42339</v>
      </c>
      <c r="Q808" t="s">
        <v>660</v>
      </c>
      <c r="R808" s="13">
        <v>-325.39</v>
      </c>
    </row>
    <row r="809" spans="11:18" x14ac:dyDescent="0.35">
      <c r="K809" t="s">
        <v>849</v>
      </c>
      <c r="L809" t="s">
        <v>52</v>
      </c>
      <c r="M809" t="s">
        <v>12</v>
      </c>
      <c r="N809">
        <v>112414</v>
      </c>
      <c r="P809" s="7">
        <v>42339</v>
      </c>
      <c r="Q809" t="s">
        <v>102</v>
      </c>
      <c r="R809" s="13">
        <v>330.01</v>
      </c>
    </row>
    <row r="810" spans="11:18" x14ac:dyDescent="0.35">
      <c r="K810" t="s">
        <v>849</v>
      </c>
      <c r="L810" t="s">
        <v>52</v>
      </c>
      <c r="M810" t="s">
        <v>12</v>
      </c>
      <c r="N810">
        <v>112414</v>
      </c>
      <c r="P810" s="7">
        <v>42339</v>
      </c>
      <c r="Q810" t="s">
        <v>630</v>
      </c>
      <c r="R810" s="13">
        <v>0.36</v>
      </c>
    </row>
    <row r="811" spans="11:18" x14ac:dyDescent="0.35">
      <c r="K811" t="s">
        <v>849</v>
      </c>
      <c r="L811" t="s">
        <v>52</v>
      </c>
      <c r="M811" t="s">
        <v>12</v>
      </c>
      <c r="N811">
        <v>112414</v>
      </c>
      <c r="P811" s="7">
        <v>42339</v>
      </c>
      <c r="Q811" t="s">
        <v>631</v>
      </c>
      <c r="R811" s="13">
        <v>0.01</v>
      </c>
    </row>
    <row r="812" spans="11:18" x14ac:dyDescent="0.35">
      <c r="K812" t="s">
        <v>849</v>
      </c>
      <c r="L812" t="s">
        <v>52</v>
      </c>
      <c r="M812" t="s">
        <v>12</v>
      </c>
      <c r="N812">
        <v>112414</v>
      </c>
      <c r="P812" s="7">
        <v>42339</v>
      </c>
      <c r="Q812" t="s">
        <v>777</v>
      </c>
      <c r="R812" s="13">
        <v>-0.33</v>
      </c>
    </row>
    <row r="813" spans="11:18" x14ac:dyDescent="0.35">
      <c r="K813" t="s">
        <v>849</v>
      </c>
      <c r="L813" t="s">
        <v>52</v>
      </c>
      <c r="M813" t="s">
        <v>12</v>
      </c>
      <c r="N813">
        <v>112414</v>
      </c>
      <c r="P813" s="7">
        <v>42339</v>
      </c>
      <c r="Q813" t="s">
        <v>143</v>
      </c>
      <c r="R813" s="13">
        <v>-4.1299999999999795</v>
      </c>
    </row>
    <row r="814" spans="11:18" x14ac:dyDescent="0.35">
      <c r="K814" t="s">
        <v>849</v>
      </c>
      <c r="L814" t="s">
        <v>52</v>
      </c>
      <c r="M814" t="s">
        <v>12</v>
      </c>
      <c r="N814">
        <v>112414</v>
      </c>
      <c r="P814" s="7">
        <v>42339</v>
      </c>
      <c r="Q814" t="s">
        <v>661</v>
      </c>
      <c r="R814" s="13">
        <v>-325.92</v>
      </c>
    </row>
    <row r="815" spans="11:18" x14ac:dyDescent="0.35">
      <c r="K815" t="s">
        <v>845</v>
      </c>
      <c r="L815" t="s">
        <v>32</v>
      </c>
      <c r="M815" t="s">
        <v>12</v>
      </c>
      <c r="N815">
        <v>22115</v>
      </c>
      <c r="P815" s="7">
        <v>42345</v>
      </c>
      <c r="Q815" t="s">
        <v>587</v>
      </c>
      <c r="R815" s="13">
        <v>0</v>
      </c>
    </row>
    <row r="816" spans="11:18" x14ac:dyDescent="0.35">
      <c r="K816" t="s">
        <v>845</v>
      </c>
      <c r="L816" t="s">
        <v>32</v>
      </c>
      <c r="M816" t="s">
        <v>12</v>
      </c>
      <c r="N816">
        <v>22115</v>
      </c>
      <c r="P816" s="7">
        <v>42345</v>
      </c>
      <c r="Q816" t="s">
        <v>102</v>
      </c>
      <c r="R816" s="13">
        <v>0</v>
      </c>
    </row>
    <row r="817" spans="11:18" x14ac:dyDescent="0.35">
      <c r="K817" t="s">
        <v>845</v>
      </c>
      <c r="L817" t="s">
        <v>32</v>
      </c>
      <c r="M817" t="s">
        <v>12</v>
      </c>
      <c r="N817">
        <v>52815</v>
      </c>
      <c r="P817" s="7">
        <v>42345</v>
      </c>
      <c r="Q817" t="s">
        <v>102</v>
      </c>
      <c r="R817" s="13">
        <v>1.57</v>
      </c>
    </row>
    <row r="818" spans="11:18" x14ac:dyDescent="0.35">
      <c r="K818" t="s">
        <v>845</v>
      </c>
      <c r="L818" t="s">
        <v>32</v>
      </c>
      <c r="M818" t="s">
        <v>12</v>
      </c>
      <c r="N818">
        <v>52815</v>
      </c>
      <c r="P818" s="7">
        <v>42345</v>
      </c>
      <c r="Q818" t="s">
        <v>587</v>
      </c>
      <c r="R818" s="13">
        <v>-1.57</v>
      </c>
    </row>
    <row r="819" spans="11:18" x14ac:dyDescent="0.35">
      <c r="K819" t="s">
        <v>845</v>
      </c>
      <c r="L819" t="s">
        <v>32</v>
      </c>
      <c r="M819" t="s">
        <v>12</v>
      </c>
      <c r="N819">
        <v>112414</v>
      </c>
      <c r="P819" s="7">
        <v>42345</v>
      </c>
      <c r="Q819" t="s">
        <v>102</v>
      </c>
      <c r="R819" s="13">
        <v>1.66</v>
      </c>
    </row>
    <row r="820" spans="11:18" x14ac:dyDescent="0.35">
      <c r="K820" t="s">
        <v>845</v>
      </c>
      <c r="L820" t="s">
        <v>32</v>
      </c>
      <c r="M820" t="s">
        <v>12</v>
      </c>
      <c r="N820">
        <v>112414</v>
      </c>
      <c r="P820" s="7">
        <v>42345</v>
      </c>
      <c r="Q820" t="s">
        <v>587</v>
      </c>
      <c r="R820" s="13">
        <v>-1.66</v>
      </c>
    </row>
    <row r="821" spans="11:18" x14ac:dyDescent="0.35">
      <c r="K821" t="s">
        <v>845</v>
      </c>
      <c r="L821" t="s">
        <v>36</v>
      </c>
      <c r="M821" t="s">
        <v>12</v>
      </c>
      <c r="N821">
        <v>22115</v>
      </c>
      <c r="P821" s="7">
        <v>42347</v>
      </c>
      <c r="Q821" t="s">
        <v>102</v>
      </c>
      <c r="R821" s="13">
        <v>2.94</v>
      </c>
    </row>
    <row r="822" spans="11:18" x14ac:dyDescent="0.35">
      <c r="K822" t="s">
        <v>845</v>
      </c>
      <c r="L822" t="s">
        <v>36</v>
      </c>
      <c r="M822" t="s">
        <v>12</v>
      </c>
      <c r="N822">
        <v>22115</v>
      </c>
      <c r="P822" s="7">
        <v>42347</v>
      </c>
      <c r="Q822" t="s">
        <v>587</v>
      </c>
      <c r="R822" s="13">
        <v>-2.94</v>
      </c>
    </row>
    <row r="823" spans="11:18" x14ac:dyDescent="0.35">
      <c r="K823" t="s">
        <v>845</v>
      </c>
      <c r="L823" t="s">
        <v>36</v>
      </c>
      <c r="M823" t="s">
        <v>12</v>
      </c>
      <c r="N823">
        <v>52815</v>
      </c>
      <c r="P823" s="7">
        <v>42347</v>
      </c>
      <c r="Q823" t="s">
        <v>102</v>
      </c>
      <c r="R823" s="13">
        <v>2.8800000000000003</v>
      </c>
    </row>
    <row r="824" spans="11:18" x14ac:dyDescent="0.35">
      <c r="K824" t="s">
        <v>845</v>
      </c>
      <c r="L824" t="s">
        <v>36</v>
      </c>
      <c r="M824" t="s">
        <v>12</v>
      </c>
      <c r="N824">
        <v>52815</v>
      </c>
      <c r="P824" s="7">
        <v>42347</v>
      </c>
      <c r="Q824" t="s">
        <v>587</v>
      </c>
      <c r="R824" s="13">
        <v>-2.8800000000000003</v>
      </c>
    </row>
    <row r="825" spans="11:18" x14ac:dyDescent="0.35">
      <c r="K825" t="s">
        <v>845</v>
      </c>
      <c r="L825" t="s">
        <v>36</v>
      </c>
      <c r="M825" t="s">
        <v>12</v>
      </c>
      <c r="N825">
        <v>112414</v>
      </c>
      <c r="P825" s="7">
        <v>42347</v>
      </c>
      <c r="Q825" t="s">
        <v>102</v>
      </c>
      <c r="R825" s="13">
        <v>2.75</v>
      </c>
    </row>
    <row r="826" spans="11:18" x14ac:dyDescent="0.35">
      <c r="K826" t="s">
        <v>845</v>
      </c>
      <c r="L826" t="s">
        <v>36</v>
      </c>
      <c r="M826" t="s">
        <v>12</v>
      </c>
      <c r="N826">
        <v>112414</v>
      </c>
      <c r="P826" s="7">
        <v>42347</v>
      </c>
      <c r="Q826" t="s">
        <v>587</v>
      </c>
      <c r="R826" s="13">
        <v>-2.75</v>
      </c>
    </row>
    <row r="827" spans="11:18" x14ac:dyDescent="0.35">
      <c r="K827" t="s">
        <v>845</v>
      </c>
      <c r="L827" t="s">
        <v>46</v>
      </c>
      <c r="M827" t="s">
        <v>12</v>
      </c>
      <c r="N827">
        <v>22115</v>
      </c>
      <c r="P827" s="7">
        <v>42348</v>
      </c>
      <c r="Q827" t="s">
        <v>102</v>
      </c>
      <c r="R827" s="13">
        <v>2.2599999999999998</v>
      </c>
    </row>
    <row r="828" spans="11:18" x14ac:dyDescent="0.35">
      <c r="K828" t="s">
        <v>845</v>
      </c>
      <c r="L828" t="s">
        <v>46</v>
      </c>
      <c r="M828" t="s">
        <v>12</v>
      </c>
      <c r="N828">
        <v>22115</v>
      </c>
      <c r="P828" s="7">
        <v>42348</v>
      </c>
      <c r="Q828" t="s">
        <v>102</v>
      </c>
      <c r="R828" s="13">
        <v>2.2599999999999998</v>
      </c>
    </row>
    <row r="829" spans="11:18" x14ac:dyDescent="0.35">
      <c r="K829" t="s">
        <v>845</v>
      </c>
      <c r="L829" t="s">
        <v>46</v>
      </c>
      <c r="M829" t="s">
        <v>12</v>
      </c>
      <c r="N829">
        <v>22115</v>
      </c>
      <c r="P829" s="7">
        <v>42348</v>
      </c>
      <c r="Q829" t="s">
        <v>587</v>
      </c>
      <c r="R829" s="13">
        <v>-2.2599999999999998</v>
      </c>
    </row>
    <row r="830" spans="11:18" x14ac:dyDescent="0.35">
      <c r="K830" t="s">
        <v>845</v>
      </c>
      <c r="L830" t="s">
        <v>46</v>
      </c>
      <c r="M830" t="s">
        <v>12</v>
      </c>
      <c r="N830">
        <v>22115</v>
      </c>
      <c r="P830" s="7">
        <v>42348</v>
      </c>
      <c r="Q830" t="s">
        <v>587</v>
      </c>
      <c r="R830" s="13">
        <v>-2.2599999999999998</v>
      </c>
    </row>
    <row r="831" spans="11:18" x14ac:dyDescent="0.35">
      <c r="K831" t="s">
        <v>845</v>
      </c>
      <c r="L831" t="s">
        <v>46</v>
      </c>
      <c r="M831" t="s">
        <v>12</v>
      </c>
      <c r="N831">
        <v>52815</v>
      </c>
      <c r="P831" s="7">
        <v>42348</v>
      </c>
      <c r="Q831" t="s">
        <v>587</v>
      </c>
      <c r="R831" s="13">
        <v>0</v>
      </c>
    </row>
    <row r="832" spans="11:18" x14ac:dyDescent="0.35">
      <c r="K832" t="s">
        <v>845</v>
      </c>
      <c r="L832" t="s">
        <v>46</v>
      </c>
      <c r="M832" t="s">
        <v>12</v>
      </c>
      <c r="N832">
        <v>52815</v>
      </c>
      <c r="P832" s="7">
        <v>42348</v>
      </c>
      <c r="Q832" t="s">
        <v>587</v>
      </c>
      <c r="R832" s="13">
        <v>0</v>
      </c>
    </row>
    <row r="833" spans="11:18" x14ac:dyDescent="0.35">
      <c r="K833" t="s">
        <v>845</v>
      </c>
      <c r="L833" t="s">
        <v>46</v>
      </c>
      <c r="M833" t="s">
        <v>12</v>
      </c>
      <c r="N833">
        <v>52815</v>
      </c>
      <c r="P833" s="7">
        <v>42348</v>
      </c>
      <c r="Q833" t="s">
        <v>102</v>
      </c>
      <c r="R833" s="13">
        <v>0</v>
      </c>
    </row>
    <row r="834" spans="11:18" x14ac:dyDescent="0.35">
      <c r="K834" t="s">
        <v>845</v>
      </c>
      <c r="L834" t="s">
        <v>46</v>
      </c>
      <c r="M834" t="s">
        <v>12</v>
      </c>
      <c r="N834">
        <v>52815</v>
      </c>
      <c r="P834" s="7">
        <v>42348</v>
      </c>
      <c r="Q834" t="s">
        <v>102</v>
      </c>
      <c r="R834" s="13">
        <v>0</v>
      </c>
    </row>
    <row r="835" spans="11:18" x14ac:dyDescent="0.35">
      <c r="K835" t="s">
        <v>845</v>
      </c>
      <c r="L835" t="s">
        <v>46</v>
      </c>
      <c r="M835" t="s">
        <v>12</v>
      </c>
      <c r="N835">
        <v>112414</v>
      </c>
      <c r="P835" s="7">
        <v>42348</v>
      </c>
      <c r="Q835" t="s">
        <v>102</v>
      </c>
      <c r="R835" s="13">
        <v>2.5</v>
      </c>
    </row>
    <row r="836" spans="11:18" x14ac:dyDescent="0.35">
      <c r="K836" t="s">
        <v>845</v>
      </c>
      <c r="L836" t="s">
        <v>46</v>
      </c>
      <c r="M836" t="s">
        <v>12</v>
      </c>
      <c r="N836">
        <v>112414</v>
      </c>
      <c r="P836" s="7">
        <v>42348</v>
      </c>
      <c r="Q836" t="s">
        <v>102</v>
      </c>
      <c r="R836" s="13">
        <v>2.5</v>
      </c>
    </row>
    <row r="837" spans="11:18" x14ac:dyDescent="0.35">
      <c r="K837" t="s">
        <v>845</v>
      </c>
      <c r="L837" t="s">
        <v>46</v>
      </c>
      <c r="M837" t="s">
        <v>12</v>
      </c>
      <c r="N837">
        <v>112414</v>
      </c>
      <c r="P837" s="7">
        <v>42348</v>
      </c>
      <c r="Q837" t="s">
        <v>587</v>
      </c>
      <c r="R837" s="13">
        <v>-2.5</v>
      </c>
    </row>
    <row r="838" spans="11:18" x14ac:dyDescent="0.35">
      <c r="K838" t="s">
        <v>845</v>
      </c>
      <c r="L838" t="s">
        <v>46</v>
      </c>
      <c r="M838" t="s">
        <v>12</v>
      </c>
      <c r="N838">
        <v>112414</v>
      </c>
      <c r="P838" s="7">
        <v>42348</v>
      </c>
      <c r="Q838" t="s">
        <v>587</v>
      </c>
      <c r="R838" s="13">
        <v>-2.5</v>
      </c>
    </row>
    <row r="839" spans="11:18" x14ac:dyDescent="0.35">
      <c r="K839" t="s">
        <v>845</v>
      </c>
      <c r="L839" t="s">
        <v>41</v>
      </c>
      <c r="M839" t="s">
        <v>12</v>
      </c>
      <c r="N839">
        <v>22115</v>
      </c>
      <c r="P839" s="7">
        <v>42349</v>
      </c>
      <c r="Q839" t="s">
        <v>102</v>
      </c>
      <c r="R839" s="13">
        <v>7.44</v>
      </c>
    </row>
    <row r="840" spans="11:18" x14ac:dyDescent="0.35">
      <c r="K840" t="s">
        <v>845</v>
      </c>
      <c r="L840" t="s">
        <v>41</v>
      </c>
      <c r="M840" t="s">
        <v>12</v>
      </c>
      <c r="N840">
        <v>22115</v>
      </c>
      <c r="P840" s="7">
        <v>42349</v>
      </c>
      <c r="Q840" t="s">
        <v>587</v>
      </c>
      <c r="R840" s="13">
        <v>-7.44</v>
      </c>
    </row>
    <row r="841" spans="11:18" x14ac:dyDescent="0.35">
      <c r="K841" t="s">
        <v>845</v>
      </c>
      <c r="L841" t="s">
        <v>41</v>
      </c>
      <c r="M841" t="s">
        <v>12</v>
      </c>
      <c r="N841">
        <v>52815</v>
      </c>
      <c r="P841" s="7">
        <v>42349</v>
      </c>
      <c r="Q841" t="s">
        <v>102</v>
      </c>
      <c r="R841" s="13">
        <v>7.419999999999999</v>
      </c>
    </row>
    <row r="842" spans="11:18" x14ac:dyDescent="0.35">
      <c r="K842" t="s">
        <v>845</v>
      </c>
      <c r="L842" t="s">
        <v>41</v>
      </c>
      <c r="M842" t="s">
        <v>12</v>
      </c>
      <c r="N842">
        <v>52815</v>
      </c>
      <c r="P842" s="7">
        <v>42349</v>
      </c>
      <c r="Q842" t="s">
        <v>587</v>
      </c>
      <c r="R842" s="13">
        <v>-7.419999999999999</v>
      </c>
    </row>
    <row r="843" spans="11:18" x14ac:dyDescent="0.35">
      <c r="K843" t="s">
        <v>845</v>
      </c>
      <c r="L843" t="s">
        <v>41</v>
      </c>
      <c r="M843" t="s">
        <v>12</v>
      </c>
      <c r="N843">
        <v>112414</v>
      </c>
      <c r="P843" s="7">
        <v>42349</v>
      </c>
      <c r="Q843" t="s">
        <v>587</v>
      </c>
      <c r="R843" s="13">
        <v>0</v>
      </c>
    </row>
    <row r="844" spans="11:18" x14ac:dyDescent="0.35">
      <c r="K844" t="s">
        <v>845</v>
      </c>
      <c r="L844" t="s">
        <v>41</v>
      </c>
      <c r="M844" t="s">
        <v>12</v>
      </c>
      <c r="N844">
        <v>112414</v>
      </c>
      <c r="P844" s="7">
        <v>42349</v>
      </c>
      <c r="Q844" t="s">
        <v>102</v>
      </c>
      <c r="R844" s="13">
        <v>0</v>
      </c>
    </row>
    <row r="845" spans="11:18" x14ac:dyDescent="0.35">
      <c r="K845" t="s">
        <v>845</v>
      </c>
      <c r="L845" t="s">
        <v>33</v>
      </c>
      <c r="M845" t="s">
        <v>12</v>
      </c>
      <c r="N845">
        <v>22115</v>
      </c>
      <c r="P845" s="7">
        <v>42353</v>
      </c>
      <c r="Q845" t="s">
        <v>587</v>
      </c>
      <c r="R845" s="13">
        <v>0</v>
      </c>
    </row>
    <row r="846" spans="11:18" x14ac:dyDescent="0.35">
      <c r="K846" t="s">
        <v>845</v>
      </c>
      <c r="L846" t="s">
        <v>33</v>
      </c>
      <c r="M846" t="s">
        <v>12</v>
      </c>
      <c r="N846">
        <v>22115</v>
      </c>
      <c r="P846" s="7">
        <v>42353</v>
      </c>
      <c r="Q846" t="s">
        <v>102</v>
      </c>
      <c r="R846" s="13">
        <v>0</v>
      </c>
    </row>
    <row r="847" spans="11:18" x14ac:dyDescent="0.35">
      <c r="K847" t="s">
        <v>845</v>
      </c>
      <c r="L847" t="s">
        <v>34</v>
      </c>
      <c r="M847" t="s">
        <v>12</v>
      </c>
      <c r="N847">
        <v>22115</v>
      </c>
      <c r="P847" s="7">
        <v>42353</v>
      </c>
      <c r="Q847" t="s">
        <v>102</v>
      </c>
      <c r="R847" s="13">
        <v>3.3</v>
      </c>
    </row>
    <row r="848" spans="11:18" x14ac:dyDescent="0.35">
      <c r="K848" t="s">
        <v>845</v>
      </c>
      <c r="L848" t="s">
        <v>34</v>
      </c>
      <c r="M848" t="s">
        <v>12</v>
      </c>
      <c r="N848">
        <v>22115</v>
      </c>
      <c r="P848" s="7">
        <v>42353</v>
      </c>
      <c r="Q848" t="s">
        <v>587</v>
      </c>
      <c r="R848" s="13">
        <v>-3.3</v>
      </c>
    </row>
    <row r="849" spans="11:18" x14ac:dyDescent="0.35">
      <c r="K849" t="s">
        <v>845</v>
      </c>
      <c r="L849" t="s">
        <v>61</v>
      </c>
      <c r="M849" t="s">
        <v>12</v>
      </c>
      <c r="N849">
        <v>22115</v>
      </c>
      <c r="P849" s="7">
        <v>42353</v>
      </c>
      <c r="Q849" t="s">
        <v>102</v>
      </c>
      <c r="R849" s="13">
        <v>1.7</v>
      </c>
    </row>
    <row r="850" spans="11:18" x14ac:dyDescent="0.35">
      <c r="K850" t="s">
        <v>845</v>
      </c>
      <c r="L850" t="s">
        <v>61</v>
      </c>
      <c r="M850" t="s">
        <v>12</v>
      </c>
      <c r="N850">
        <v>22115</v>
      </c>
      <c r="P850" s="7">
        <v>42353</v>
      </c>
      <c r="Q850" t="s">
        <v>587</v>
      </c>
      <c r="R850" s="13">
        <v>-1.7</v>
      </c>
    </row>
    <row r="851" spans="11:18" x14ac:dyDescent="0.35">
      <c r="K851" t="s">
        <v>845</v>
      </c>
      <c r="L851" t="s">
        <v>33</v>
      </c>
      <c r="M851" t="s">
        <v>12</v>
      </c>
      <c r="N851">
        <v>52815</v>
      </c>
      <c r="P851" s="7">
        <v>42353</v>
      </c>
      <c r="Q851" t="s">
        <v>587</v>
      </c>
      <c r="R851" s="13">
        <v>0</v>
      </c>
    </row>
    <row r="852" spans="11:18" x14ac:dyDescent="0.35">
      <c r="K852" t="s">
        <v>845</v>
      </c>
      <c r="L852" t="s">
        <v>33</v>
      </c>
      <c r="M852" t="s">
        <v>12</v>
      </c>
      <c r="N852">
        <v>52815</v>
      </c>
      <c r="P852" s="7">
        <v>42353</v>
      </c>
      <c r="Q852" t="s">
        <v>102</v>
      </c>
      <c r="R852" s="13">
        <v>0</v>
      </c>
    </row>
    <row r="853" spans="11:18" x14ac:dyDescent="0.35">
      <c r="K853" t="s">
        <v>845</v>
      </c>
      <c r="L853" t="s">
        <v>34</v>
      </c>
      <c r="M853" t="s">
        <v>12</v>
      </c>
      <c r="N853">
        <v>52815</v>
      </c>
      <c r="P853" s="7">
        <v>42353</v>
      </c>
      <c r="Q853" t="s">
        <v>102</v>
      </c>
      <c r="R853" s="13">
        <v>3.0100000000000007</v>
      </c>
    </row>
    <row r="854" spans="11:18" x14ac:dyDescent="0.35">
      <c r="K854" t="s">
        <v>845</v>
      </c>
      <c r="L854" t="s">
        <v>34</v>
      </c>
      <c r="M854" t="s">
        <v>12</v>
      </c>
      <c r="N854">
        <v>52815</v>
      </c>
      <c r="P854" s="7">
        <v>42353</v>
      </c>
      <c r="Q854" t="s">
        <v>587</v>
      </c>
      <c r="R854" s="13">
        <v>-3.0100000000000007</v>
      </c>
    </row>
    <row r="855" spans="11:18" x14ac:dyDescent="0.35">
      <c r="K855" t="s">
        <v>845</v>
      </c>
      <c r="L855" t="s">
        <v>61</v>
      </c>
      <c r="M855" t="s">
        <v>12</v>
      </c>
      <c r="N855">
        <v>52815</v>
      </c>
      <c r="P855" s="7">
        <v>42353</v>
      </c>
      <c r="Q855" t="s">
        <v>587</v>
      </c>
      <c r="R855" s="13">
        <v>0</v>
      </c>
    </row>
    <row r="856" spans="11:18" x14ac:dyDescent="0.35">
      <c r="K856" t="s">
        <v>845</v>
      </c>
      <c r="L856" t="s">
        <v>61</v>
      </c>
      <c r="M856" t="s">
        <v>12</v>
      </c>
      <c r="N856">
        <v>52815</v>
      </c>
      <c r="P856" s="7">
        <v>42353</v>
      </c>
      <c r="Q856" t="s">
        <v>102</v>
      </c>
      <c r="R856" s="13">
        <v>0</v>
      </c>
    </row>
    <row r="857" spans="11:18" x14ac:dyDescent="0.35">
      <c r="K857" t="s">
        <v>845</v>
      </c>
      <c r="L857" t="s">
        <v>33</v>
      </c>
      <c r="M857" t="s">
        <v>12</v>
      </c>
      <c r="N857">
        <v>112414</v>
      </c>
      <c r="P857" s="7">
        <v>42353</v>
      </c>
      <c r="Q857" t="s">
        <v>102</v>
      </c>
      <c r="R857" s="13">
        <v>1.48</v>
      </c>
    </row>
    <row r="858" spans="11:18" x14ac:dyDescent="0.35">
      <c r="K858" t="s">
        <v>845</v>
      </c>
      <c r="L858" t="s">
        <v>33</v>
      </c>
      <c r="M858" t="s">
        <v>12</v>
      </c>
      <c r="N858">
        <v>112414</v>
      </c>
      <c r="P858" s="7">
        <v>42353</v>
      </c>
      <c r="Q858" t="s">
        <v>587</v>
      </c>
      <c r="R858" s="13">
        <v>-1.48</v>
      </c>
    </row>
    <row r="859" spans="11:18" x14ac:dyDescent="0.35">
      <c r="K859" t="s">
        <v>845</v>
      </c>
      <c r="L859" t="s">
        <v>34</v>
      </c>
      <c r="M859" t="s">
        <v>12</v>
      </c>
      <c r="N859">
        <v>112414</v>
      </c>
      <c r="P859" s="7">
        <v>42353</v>
      </c>
      <c r="Q859" t="s">
        <v>102</v>
      </c>
      <c r="R859" s="13">
        <v>3.11</v>
      </c>
    </row>
    <row r="860" spans="11:18" x14ac:dyDescent="0.35">
      <c r="K860" t="s">
        <v>845</v>
      </c>
      <c r="L860" t="s">
        <v>34</v>
      </c>
      <c r="M860" t="s">
        <v>12</v>
      </c>
      <c r="N860">
        <v>112414</v>
      </c>
      <c r="P860" s="7">
        <v>42353</v>
      </c>
      <c r="Q860" t="s">
        <v>587</v>
      </c>
      <c r="R860" s="13">
        <v>-3.11</v>
      </c>
    </row>
    <row r="861" spans="11:18" x14ac:dyDescent="0.35">
      <c r="K861" t="s">
        <v>845</v>
      </c>
      <c r="L861" t="s">
        <v>61</v>
      </c>
      <c r="M861" t="s">
        <v>12</v>
      </c>
      <c r="N861">
        <v>112414</v>
      </c>
      <c r="P861" s="7">
        <v>42353</v>
      </c>
      <c r="Q861" t="s">
        <v>587</v>
      </c>
      <c r="R861" s="13">
        <v>0</v>
      </c>
    </row>
    <row r="862" spans="11:18" x14ac:dyDescent="0.35">
      <c r="K862" t="s">
        <v>845</v>
      </c>
      <c r="L862" t="s">
        <v>61</v>
      </c>
      <c r="M862" t="s">
        <v>12</v>
      </c>
      <c r="N862">
        <v>112414</v>
      </c>
      <c r="P862" s="7">
        <v>42353</v>
      </c>
      <c r="Q862" t="s">
        <v>102</v>
      </c>
      <c r="R862" s="13">
        <v>0</v>
      </c>
    </row>
    <row r="863" spans="11:18" x14ac:dyDescent="0.35">
      <c r="K863" t="s">
        <v>317</v>
      </c>
      <c r="M863" t="s">
        <v>12</v>
      </c>
      <c r="P863" s="7">
        <v>42359</v>
      </c>
      <c r="Q863" t="s">
        <v>101</v>
      </c>
      <c r="R863" s="13">
        <v>8958.48</v>
      </c>
    </row>
    <row r="864" spans="11:18" x14ac:dyDescent="0.35">
      <c r="K864" t="s">
        <v>317</v>
      </c>
      <c r="M864" t="s">
        <v>12</v>
      </c>
      <c r="P864" s="7">
        <v>42359</v>
      </c>
      <c r="Q864" t="s">
        <v>102</v>
      </c>
      <c r="R864" s="13">
        <v>-8958.48</v>
      </c>
    </row>
    <row r="865" spans="11:18" x14ac:dyDescent="0.35">
      <c r="K865" t="s">
        <v>845</v>
      </c>
      <c r="L865" t="s">
        <v>65</v>
      </c>
      <c r="M865" t="s">
        <v>12</v>
      </c>
      <c r="N865">
        <v>22115</v>
      </c>
      <c r="P865" s="7">
        <v>42368</v>
      </c>
      <c r="Q865" t="s">
        <v>587</v>
      </c>
      <c r="R865" s="13">
        <v>0</v>
      </c>
    </row>
    <row r="866" spans="11:18" x14ac:dyDescent="0.35">
      <c r="K866" t="s">
        <v>845</v>
      </c>
      <c r="L866" t="s">
        <v>65</v>
      </c>
      <c r="M866" t="s">
        <v>12</v>
      </c>
      <c r="N866">
        <v>22115</v>
      </c>
      <c r="P866" s="7">
        <v>42368</v>
      </c>
      <c r="Q866" t="s">
        <v>102</v>
      </c>
      <c r="R866" s="13">
        <v>0</v>
      </c>
    </row>
    <row r="867" spans="11:18" x14ac:dyDescent="0.35">
      <c r="K867" t="s">
        <v>845</v>
      </c>
      <c r="L867" t="s">
        <v>65</v>
      </c>
      <c r="M867" t="s">
        <v>12</v>
      </c>
      <c r="N867">
        <v>52815</v>
      </c>
      <c r="P867" s="7">
        <v>42368</v>
      </c>
      <c r="Q867" t="s">
        <v>102</v>
      </c>
      <c r="R867" s="13">
        <v>1.29</v>
      </c>
    </row>
    <row r="868" spans="11:18" x14ac:dyDescent="0.35">
      <c r="K868" t="s">
        <v>845</v>
      </c>
      <c r="L868" t="s">
        <v>65</v>
      </c>
      <c r="M868" t="s">
        <v>12</v>
      </c>
      <c r="N868">
        <v>52815</v>
      </c>
      <c r="P868" s="7">
        <v>42368</v>
      </c>
      <c r="Q868" t="s">
        <v>587</v>
      </c>
      <c r="R868" s="13">
        <v>-1.29</v>
      </c>
    </row>
    <row r="869" spans="11:18" x14ac:dyDescent="0.35">
      <c r="K869" t="s">
        <v>845</v>
      </c>
      <c r="L869" t="s">
        <v>65</v>
      </c>
      <c r="M869" t="s">
        <v>12</v>
      </c>
      <c r="N869">
        <v>112414</v>
      </c>
      <c r="P869" s="7">
        <v>42368</v>
      </c>
      <c r="Q869" t="s">
        <v>587</v>
      </c>
      <c r="R869" s="13">
        <v>0</v>
      </c>
    </row>
    <row r="870" spans="11:18" x14ac:dyDescent="0.35">
      <c r="K870" t="s">
        <v>845</v>
      </c>
      <c r="L870" t="s">
        <v>65</v>
      </c>
      <c r="M870" t="s">
        <v>12</v>
      </c>
      <c r="N870">
        <v>112414</v>
      </c>
      <c r="P870" s="7">
        <v>42368</v>
      </c>
      <c r="Q870" t="s">
        <v>102</v>
      </c>
      <c r="R870" s="13">
        <v>0</v>
      </c>
    </row>
    <row r="871" spans="11:18" x14ac:dyDescent="0.35">
      <c r="K871" t="s">
        <v>844</v>
      </c>
      <c r="L871" t="s">
        <v>55</v>
      </c>
      <c r="M871" t="s">
        <v>12</v>
      </c>
      <c r="N871">
        <v>22115</v>
      </c>
      <c r="P871" s="7">
        <v>42369</v>
      </c>
      <c r="Q871" t="s">
        <v>102</v>
      </c>
      <c r="R871" s="13">
        <v>45.56</v>
      </c>
    </row>
    <row r="872" spans="11:18" x14ac:dyDescent="0.35">
      <c r="K872" t="s">
        <v>844</v>
      </c>
      <c r="L872" t="s">
        <v>55</v>
      </c>
      <c r="M872" t="s">
        <v>12</v>
      </c>
      <c r="N872">
        <v>22115</v>
      </c>
      <c r="P872" s="7">
        <v>42369</v>
      </c>
      <c r="Q872" t="s">
        <v>667</v>
      </c>
      <c r="R872" s="13">
        <v>-45.56</v>
      </c>
    </row>
    <row r="873" spans="11:18" x14ac:dyDescent="0.35">
      <c r="K873" t="s">
        <v>844</v>
      </c>
      <c r="L873" t="s">
        <v>55</v>
      </c>
      <c r="M873" t="s">
        <v>12</v>
      </c>
      <c r="N873">
        <v>52815</v>
      </c>
      <c r="P873" s="7">
        <v>42369</v>
      </c>
      <c r="Q873" t="s">
        <v>102</v>
      </c>
      <c r="R873" s="13">
        <v>38.47</v>
      </c>
    </row>
    <row r="874" spans="11:18" x14ac:dyDescent="0.35">
      <c r="K874" t="s">
        <v>844</v>
      </c>
      <c r="L874" t="s">
        <v>55</v>
      </c>
      <c r="M874" t="s">
        <v>12</v>
      </c>
      <c r="N874">
        <v>52815</v>
      </c>
      <c r="P874" s="7">
        <v>42369</v>
      </c>
      <c r="Q874" t="s">
        <v>626</v>
      </c>
      <c r="R874" s="13">
        <v>-38.47</v>
      </c>
    </row>
    <row r="875" spans="11:18" x14ac:dyDescent="0.35">
      <c r="K875" t="s">
        <v>845</v>
      </c>
      <c r="L875" t="s">
        <v>55</v>
      </c>
      <c r="M875" t="s">
        <v>12</v>
      </c>
      <c r="N875">
        <v>22115</v>
      </c>
      <c r="P875" s="7">
        <v>42369</v>
      </c>
      <c r="Q875" t="s">
        <v>102</v>
      </c>
      <c r="R875" s="13">
        <v>30.37</v>
      </c>
    </row>
    <row r="876" spans="11:18" x14ac:dyDescent="0.35">
      <c r="K876" t="s">
        <v>845</v>
      </c>
      <c r="L876" t="s">
        <v>55</v>
      </c>
      <c r="M876" t="s">
        <v>12</v>
      </c>
      <c r="N876">
        <v>22115</v>
      </c>
      <c r="P876" s="7">
        <v>42369</v>
      </c>
      <c r="Q876" t="s">
        <v>587</v>
      </c>
      <c r="R876" s="13">
        <v>-30.37</v>
      </c>
    </row>
    <row r="877" spans="11:18" x14ac:dyDescent="0.35">
      <c r="K877" t="s">
        <v>845</v>
      </c>
      <c r="L877" t="s">
        <v>55</v>
      </c>
      <c r="M877" t="s">
        <v>12</v>
      </c>
      <c r="N877">
        <v>52815</v>
      </c>
      <c r="P877" s="7">
        <v>42369</v>
      </c>
      <c r="Q877" t="s">
        <v>102</v>
      </c>
      <c r="R877" s="13">
        <v>25.650000000000002</v>
      </c>
    </row>
    <row r="878" spans="11:18" x14ac:dyDescent="0.35">
      <c r="K878" t="s">
        <v>845</v>
      </c>
      <c r="L878" t="s">
        <v>55</v>
      </c>
      <c r="M878" t="s">
        <v>12</v>
      </c>
      <c r="N878">
        <v>52815</v>
      </c>
      <c r="P878" s="7">
        <v>42369</v>
      </c>
      <c r="Q878" t="s">
        <v>587</v>
      </c>
      <c r="R878" s="13">
        <v>-25.650000000000002</v>
      </c>
    </row>
    <row r="879" spans="11:18" x14ac:dyDescent="0.35">
      <c r="K879" t="s">
        <v>845</v>
      </c>
      <c r="L879" t="s">
        <v>55</v>
      </c>
      <c r="M879" t="s">
        <v>12</v>
      </c>
      <c r="N879">
        <v>112414</v>
      </c>
      <c r="P879" s="7">
        <v>42369</v>
      </c>
      <c r="Q879" t="s">
        <v>587</v>
      </c>
      <c r="R879" s="13">
        <v>0</v>
      </c>
    </row>
    <row r="880" spans="11:18" x14ac:dyDescent="0.35">
      <c r="K880" t="s">
        <v>845</v>
      </c>
      <c r="L880" t="s">
        <v>55</v>
      </c>
      <c r="M880" t="s">
        <v>12</v>
      </c>
      <c r="N880">
        <v>112414</v>
      </c>
      <c r="P880" s="7">
        <v>42369</v>
      </c>
      <c r="Q880" t="s">
        <v>102</v>
      </c>
      <c r="R880" s="13">
        <v>0</v>
      </c>
    </row>
    <row r="881" spans="11:18" x14ac:dyDescent="0.35">
      <c r="K881" t="s">
        <v>845</v>
      </c>
      <c r="L881" t="s">
        <v>66</v>
      </c>
      <c r="M881" t="s">
        <v>12</v>
      </c>
      <c r="N881">
        <v>22115</v>
      </c>
      <c r="P881" s="7">
        <v>42373</v>
      </c>
      <c r="Q881" t="s">
        <v>587</v>
      </c>
      <c r="R881" s="13">
        <v>0</v>
      </c>
    </row>
    <row r="882" spans="11:18" x14ac:dyDescent="0.35">
      <c r="K882" t="s">
        <v>845</v>
      </c>
      <c r="L882" t="s">
        <v>66</v>
      </c>
      <c r="M882" t="s">
        <v>12</v>
      </c>
      <c r="N882">
        <v>22115</v>
      </c>
      <c r="P882" s="7">
        <v>42373</v>
      </c>
      <c r="Q882" t="s">
        <v>102</v>
      </c>
      <c r="R882" s="13">
        <v>0</v>
      </c>
    </row>
    <row r="883" spans="11:18" x14ac:dyDescent="0.35">
      <c r="K883" t="s">
        <v>845</v>
      </c>
      <c r="L883" t="s">
        <v>51</v>
      </c>
      <c r="M883" t="s">
        <v>12</v>
      </c>
      <c r="N883">
        <v>22115</v>
      </c>
      <c r="P883" s="7">
        <v>42373</v>
      </c>
      <c r="Q883" t="s">
        <v>587</v>
      </c>
      <c r="R883" s="13">
        <v>0</v>
      </c>
    </row>
    <row r="884" spans="11:18" x14ac:dyDescent="0.35">
      <c r="K884" t="s">
        <v>845</v>
      </c>
      <c r="L884" t="s">
        <v>51</v>
      </c>
      <c r="M884" t="s">
        <v>12</v>
      </c>
      <c r="N884">
        <v>22115</v>
      </c>
      <c r="P884" s="7">
        <v>42373</v>
      </c>
      <c r="Q884" t="s">
        <v>102</v>
      </c>
      <c r="R884" s="13">
        <v>0</v>
      </c>
    </row>
    <row r="885" spans="11:18" x14ac:dyDescent="0.35">
      <c r="K885" t="s">
        <v>845</v>
      </c>
      <c r="L885" t="s">
        <v>66</v>
      </c>
      <c r="M885" t="s">
        <v>12</v>
      </c>
      <c r="N885">
        <v>52815</v>
      </c>
      <c r="P885" s="7">
        <v>42373</v>
      </c>
      <c r="Q885" t="s">
        <v>102</v>
      </c>
      <c r="R885" s="13">
        <v>2.1</v>
      </c>
    </row>
    <row r="886" spans="11:18" x14ac:dyDescent="0.35">
      <c r="K886" t="s">
        <v>845</v>
      </c>
      <c r="L886" t="s">
        <v>66</v>
      </c>
      <c r="M886" t="s">
        <v>12</v>
      </c>
      <c r="N886">
        <v>52815</v>
      </c>
      <c r="P886" s="7">
        <v>42373</v>
      </c>
      <c r="Q886" t="s">
        <v>587</v>
      </c>
      <c r="R886" s="13">
        <v>-2.1</v>
      </c>
    </row>
    <row r="887" spans="11:18" x14ac:dyDescent="0.35">
      <c r="K887" t="s">
        <v>845</v>
      </c>
      <c r="L887" t="s">
        <v>51</v>
      </c>
      <c r="M887" t="s">
        <v>12</v>
      </c>
      <c r="N887">
        <v>52815</v>
      </c>
      <c r="P887" s="7">
        <v>42373</v>
      </c>
      <c r="Q887" t="s">
        <v>102</v>
      </c>
      <c r="R887" s="13">
        <v>2</v>
      </c>
    </row>
    <row r="888" spans="11:18" x14ac:dyDescent="0.35">
      <c r="K888" t="s">
        <v>845</v>
      </c>
      <c r="L888" t="s">
        <v>51</v>
      </c>
      <c r="M888" t="s">
        <v>12</v>
      </c>
      <c r="N888">
        <v>52815</v>
      </c>
      <c r="P888" s="7">
        <v>42373</v>
      </c>
      <c r="Q888" t="s">
        <v>587</v>
      </c>
      <c r="R888" s="13">
        <v>-2</v>
      </c>
    </row>
    <row r="889" spans="11:18" x14ac:dyDescent="0.35">
      <c r="K889" t="s">
        <v>845</v>
      </c>
      <c r="L889" t="s">
        <v>66</v>
      </c>
      <c r="M889" t="s">
        <v>12</v>
      </c>
      <c r="N889">
        <v>112414</v>
      </c>
      <c r="P889" s="7">
        <v>42373</v>
      </c>
      <c r="Q889" t="s">
        <v>587</v>
      </c>
      <c r="R889" s="13">
        <v>0</v>
      </c>
    </row>
    <row r="890" spans="11:18" x14ac:dyDescent="0.35">
      <c r="K890" t="s">
        <v>845</v>
      </c>
      <c r="L890" t="s">
        <v>66</v>
      </c>
      <c r="M890" t="s">
        <v>12</v>
      </c>
      <c r="N890">
        <v>112414</v>
      </c>
      <c r="P890" s="7">
        <v>42373</v>
      </c>
      <c r="Q890" t="s">
        <v>102</v>
      </c>
      <c r="R890" s="13">
        <v>0</v>
      </c>
    </row>
    <row r="891" spans="11:18" x14ac:dyDescent="0.35">
      <c r="K891" t="s">
        <v>845</v>
      </c>
      <c r="L891" t="s">
        <v>51</v>
      </c>
      <c r="M891" t="s">
        <v>12</v>
      </c>
      <c r="N891">
        <v>112414</v>
      </c>
      <c r="P891" s="7">
        <v>42373</v>
      </c>
      <c r="Q891" t="s">
        <v>587</v>
      </c>
      <c r="R891" s="13">
        <v>0</v>
      </c>
    </row>
    <row r="892" spans="11:18" x14ac:dyDescent="0.35">
      <c r="K892" t="s">
        <v>845</v>
      </c>
      <c r="L892" t="s">
        <v>51</v>
      </c>
      <c r="M892" t="s">
        <v>12</v>
      </c>
      <c r="N892">
        <v>112414</v>
      </c>
      <c r="P892" s="7">
        <v>42373</v>
      </c>
      <c r="Q892" t="s">
        <v>102</v>
      </c>
      <c r="R892" s="13">
        <v>0</v>
      </c>
    </row>
    <row r="893" spans="11:18" x14ac:dyDescent="0.35">
      <c r="K893" t="s">
        <v>845</v>
      </c>
      <c r="L893" t="s">
        <v>56</v>
      </c>
      <c r="M893" t="s">
        <v>12</v>
      </c>
      <c r="N893">
        <v>22115</v>
      </c>
      <c r="P893" s="7">
        <v>42374</v>
      </c>
      <c r="Q893" t="s">
        <v>102</v>
      </c>
      <c r="R893" s="13">
        <v>1.21</v>
      </c>
    </row>
    <row r="894" spans="11:18" x14ac:dyDescent="0.35">
      <c r="K894" t="s">
        <v>845</v>
      </c>
      <c r="L894" t="s">
        <v>56</v>
      </c>
      <c r="M894" t="s">
        <v>12</v>
      </c>
      <c r="N894">
        <v>22115</v>
      </c>
      <c r="P894" s="7">
        <v>42374</v>
      </c>
      <c r="Q894" t="s">
        <v>587</v>
      </c>
      <c r="R894" s="13">
        <v>-1.21</v>
      </c>
    </row>
    <row r="895" spans="11:18" x14ac:dyDescent="0.35">
      <c r="K895" t="s">
        <v>845</v>
      </c>
      <c r="L895" t="s">
        <v>56</v>
      </c>
      <c r="M895" t="s">
        <v>12</v>
      </c>
      <c r="N895">
        <v>52815</v>
      </c>
      <c r="P895" s="7">
        <v>42374</v>
      </c>
      <c r="Q895" t="s">
        <v>587</v>
      </c>
      <c r="R895" s="13">
        <v>0</v>
      </c>
    </row>
    <row r="896" spans="11:18" x14ac:dyDescent="0.35">
      <c r="K896" t="s">
        <v>845</v>
      </c>
      <c r="L896" t="s">
        <v>56</v>
      </c>
      <c r="M896" t="s">
        <v>12</v>
      </c>
      <c r="N896">
        <v>52815</v>
      </c>
      <c r="P896" s="7">
        <v>42374</v>
      </c>
      <c r="Q896" t="s">
        <v>102</v>
      </c>
      <c r="R896" s="13">
        <v>0</v>
      </c>
    </row>
    <row r="897" spans="11:18" x14ac:dyDescent="0.35">
      <c r="K897" t="s">
        <v>845</v>
      </c>
      <c r="L897" t="s">
        <v>56</v>
      </c>
      <c r="M897" t="s">
        <v>12</v>
      </c>
      <c r="N897">
        <v>112414</v>
      </c>
      <c r="P897" s="7">
        <v>42374</v>
      </c>
      <c r="Q897" t="s">
        <v>587</v>
      </c>
      <c r="R897" s="13">
        <v>0</v>
      </c>
    </row>
    <row r="898" spans="11:18" x14ac:dyDescent="0.35">
      <c r="K898" t="s">
        <v>845</v>
      </c>
      <c r="L898" t="s">
        <v>56</v>
      </c>
      <c r="M898" t="s">
        <v>12</v>
      </c>
      <c r="N898">
        <v>112414</v>
      </c>
      <c r="P898" s="7">
        <v>42374</v>
      </c>
      <c r="Q898" t="s">
        <v>102</v>
      </c>
      <c r="R898" s="13">
        <v>0</v>
      </c>
    </row>
    <row r="899" spans="11:18" x14ac:dyDescent="0.35">
      <c r="K899" t="s">
        <v>845</v>
      </c>
      <c r="L899" t="s">
        <v>64</v>
      </c>
      <c r="M899" t="s">
        <v>12</v>
      </c>
      <c r="N899">
        <v>22115</v>
      </c>
      <c r="P899" s="7">
        <v>42384</v>
      </c>
      <c r="Q899" t="s">
        <v>587</v>
      </c>
      <c r="R899" s="13">
        <v>0</v>
      </c>
    </row>
    <row r="900" spans="11:18" x14ac:dyDescent="0.35">
      <c r="K900" t="s">
        <v>845</v>
      </c>
      <c r="L900" t="s">
        <v>64</v>
      </c>
      <c r="M900" t="s">
        <v>12</v>
      </c>
      <c r="N900">
        <v>22115</v>
      </c>
      <c r="P900" s="7">
        <v>42384</v>
      </c>
      <c r="Q900" t="s">
        <v>102</v>
      </c>
      <c r="R900" s="13">
        <v>0</v>
      </c>
    </row>
    <row r="901" spans="11:18" x14ac:dyDescent="0.35">
      <c r="K901" t="s">
        <v>845</v>
      </c>
      <c r="L901" t="s">
        <v>64</v>
      </c>
      <c r="M901" t="s">
        <v>12</v>
      </c>
      <c r="N901">
        <v>52815</v>
      </c>
      <c r="P901" s="7">
        <v>42384</v>
      </c>
      <c r="Q901" t="s">
        <v>102</v>
      </c>
      <c r="R901" s="13">
        <v>2.4500000000000002</v>
      </c>
    </row>
    <row r="902" spans="11:18" x14ac:dyDescent="0.35">
      <c r="K902" t="s">
        <v>845</v>
      </c>
      <c r="L902" t="s">
        <v>64</v>
      </c>
      <c r="M902" t="s">
        <v>12</v>
      </c>
      <c r="N902">
        <v>52815</v>
      </c>
      <c r="P902" s="7">
        <v>42384</v>
      </c>
      <c r="Q902" t="s">
        <v>587</v>
      </c>
      <c r="R902" s="13">
        <v>-2.4500000000000002</v>
      </c>
    </row>
    <row r="903" spans="11:18" x14ac:dyDescent="0.35">
      <c r="K903" t="s">
        <v>845</v>
      </c>
      <c r="L903" t="s">
        <v>64</v>
      </c>
      <c r="M903" t="s">
        <v>12</v>
      </c>
      <c r="N903">
        <v>112414</v>
      </c>
      <c r="P903" s="7">
        <v>42384</v>
      </c>
      <c r="Q903" t="s">
        <v>587</v>
      </c>
      <c r="R903" s="13">
        <v>0</v>
      </c>
    </row>
    <row r="904" spans="11:18" x14ac:dyDescent="0.35">
      <c r="K904" t="s">
        <v>845</v>
      </c>
      <c r="L904" t="s">
        <v>64</v>
      </c>
      <c r="M904" t="s">
        <v>12</v>
      </c>
      <c r="N904">
        <v>112414</v>
      </c>
      <c r="P904" s="7">
        <v>42384</v>
      </c>
      <c r="Q904" t="s">
        <v>102</v>
      </c>
      <c r="R904" s="13">
        <v>0</v>
      </c>
    </row>
    <row r="905" spans="11:18" x14ac:dyDescent="0.35">
      <c r="K905" t="s">
        <v>845</v>
      </c>
      <c r="L905" t="s">
        <v>30</v>
      </c>
      <c r="M905" t="s">
        <v>12</v>
      </c>
      <c r="N905">
        <v>22115</v>
      </c>
      <c r="P905" s="7">
        <v>42389</v>
      </c>
      <c r="Q905" t="s">
        <v>587</v>
      </c>
      <c r="R905" s="13">
        <v>0</v>
      </c>
    </row>
    <row r="906" spans="11:18" x14ac:dyDescent="0.35">
      <c r="K906" t="s">
        <v>845</v>
      </c>
      <c r="L906" t="s">
        <v>30</v>
      </c>
      <c r="M906" t="s">
        <v>12</v>
      </c>
      <c r="N906">
        <v>22115</v>
      </c>
      <c r="P906" s="7">
        <v>42389</v>
      </c>
      <c r="Q906" t="s">
        <v>102</v>
      </c>
      <c r="R906" s="13">
        <v>0</v>
      </c>
    </row>
    <row r="907" spans="11:18" x14ac:dyDescent="0.35">
      <c r="K907" t="s">
        <v>845</v>
      </c>
      <c r="L907" t="s">
        <v>30</v>
      </c>
      <c r="M907" t="s">
        <v>12</v>
      </c>
      <c r="N907">
        <v>52815</v>
      </c>
      <c r="P907" s="7">
        <v>42389</v>
      </c>
      <c r="Q907" t="s">
        <v>102</v>
      </c>
      <c r="R907" s="13">
        <v>2.42</v>
      </c>
    </row>
    <row r="908" spans="11:18" x14ac:dyDescent="0.35">
      <c r="K908" t="s">
        <v>845</v>
      </c>
      <c r="L908" t="s">
        <v>30</v>
      </c>
      <c r="M908" t="s">
        <v>12</v>
      </c>
      <c r="N908">
        <v>52815</v>
      </c>
      <c r="P908" s="7">
        <v>42389</v>
      </c>
      <c r="Q908" t="s">
        <v>587</v>
      </c>
      <c r="R908" s="13">
        <v>-2.42</v>
      </c>
    </row>
    <row r="909" spans="11:18" x14ac:dyDescent="0.35">
      <c r="K909" t="s">
        <v>845</v>
      </c>
      <c r="L909" t="s">
        <v>30</v>
      </c>
      <c r="M909" t="s">
        <v>12</v>
      </c>
      <c r="N909">
        <v>112414</v>
      </c>
      <c r="P909" s="7">
        <v>42389</v>
      </c>
      <c r="Q909" t="s">
        <v>587</v>
      </c>
      <c r="R909" s="13">
        <v>0</v>
      </c>
    </row>
    <row r="910" spans="11:18" x14ac:dyDescent="0.35">
      <c r="K910" t="s">
        <v>845</v>
      </c>
      <c r="L910" t="s">
        <v>30</v>
      </c>
      <c r="M910" t="s">
        <v>12</v>
      </c>
      <c r="N910">
        <v>112414</v>
      </c>
      <c r="P910" s="7">
        <v>42389</v>
      </c>
      <c r="Q910" t="s">
        <v>102</v>
      </c>
      <c r="R910" s="13">
        <v>0</v>
      </c>
    </row>
    <row r="911" spans="11:18" x14ac:dyDescent="0.35">
      <c r="K911" t="s">
        <v>845</v>
      </c>
      <c r="L911" t="s">
        <v>35</v>
      </c>
      <c r="M911" t="s">
        <v>12</v>
      </c>
      <c r="N911">
        <v>22115</v>
      </c>
      <c r="P911" s="7">
        <v>42396</v>
      </c>
      <c r="Q911" t="s">
        <v>102</v>
      </c>
      <c r="R911" s="13">
        <v>1.26</v>
      </c>
    </row>
    <row r="912" spans="11:18" x14ac:dyDescent="0.35">
      <c r="K912" t="s">
        <v>845</v>
      </c>
      <c r="L912" t="s">
        <v>35</v>
      </c>
      <c r="M912" t="s">
        <v>12</v>
      </c>
      <c r="N912">
        <v>22115</v>
      </c>
      <c r="P912" s="7">
        <v>42396</v>
      </c>
      <c r="Q912" t="s">
        <v>587</v>
      </c>
      <c r="R912" s="13">
        <v>-1.26</v>
      </c>
    </row>
    <row r="913" spans="11:18" x14ac:dyDescent="0.35">
      <c r="K913" t="s">
        <v>845</v>
      </c>
      <c r="L913" t="s">
        <v>35</v>
      </c>
      <c r="M913" t="s">
        <v>12</v>
      </c>
      <c r="N913">
        <v>52815</v>
      </c>
      <c r="P913" s="7">
        <v>42396</v>
      </c>
      <c r="Q913" t="s">
        <v>102</v>
      </c>
      <c r="R913" s="13">
        <v>1.1599999999999999</v>
      </c>
    </row>
    <row r="914" spans="11:18" x14ac:dyDescent="0.35">
      <c r="K914" t="s">
        <v>845</v>
      </c>
      <c r="L914" t="s">
        <v>35</v>
      </c>
      <c r="M914" t="s">
        <v>12</v>
      </c>
      <c r="N914">
        <v>52815</v>
      </c>
      <c r="P914" s="7">
        <v>42396</v>
      </c>
      <c r="Q914" t="s">
        <v>587</v>
      </c>
      <c r="R914" s="13">
        <v>-1.1599999999999999</v>
      </c>
    </row>
    <row r="915" spans="11:18" x14ac:dyDescent="0.35">
      <c r="K915" t="s">
        <v>845</v>
      </c>
      <c r="L915" t="s">
        <v>35</v>
      </c>
      <c r="M915" t="s">
        <v>12</v>
      </c>
      <c r="N915">
        <v>112414</v>
      </c>
      <c r="P915" s="7">
        <v>42396</v>
      </c>
      <c r="Q915" t="s">
        <v>587</v>
      </c>
      <c r="R915" s="13">
        <v>0</v>
      </c>
    </row>
    <row r="916" spans="11:18" x14ac:dyDescent="0.35">
      <c r="K916" t="s">
        <v>845</v>
      </c>
      <c r="L916" t="s">
        <v>35</v>
      </c>
      <c r="M916" t="s">
        <v>12</v>
      </c>
      <c r="N916">
        <v>112414</v>
      </c>
      <c r="P916" s="7">
        <v>42396</v>
      </c>
      <c r="Q916" t="s">
        <v>102</v>
      </c>
      <c r="R916" s="13">
        <v>0</v>
      </c>
    </row>
    <row r="917" spans="11:18" x14ac:dyDescent="0.35">
      <c r="K917" t="s">
        <v>845</v>
      </c>
      <c r="L917" t="s">
        <v>42</v>
      </c>
      <c r="M917" t="s">
        <v>12</v>
      </c>
      <c r="N917">
        <v>22115</v>
      </c>
      <c r="P917" s="7">
        <v>42419</v>
      </c>
      <c r="Q917" t="s">
        <v>102</v>
      </c>
      <c r="R917" s="13">
        <v>3.98</v>
      </c>
    </row>
    <row r="918" spans="11:18" x14ac:dyDescent="0.35">
      <c r="K918" t="s">
        <v>845</v>
      </c>
      <c r="L918" t="s">
        <v>42</v>
      </c>
      <c r="M918" t="s">
        <v>12</v>
      </c>
      <c r="N918">
        <v>22115</v>
      </c>
      <c r="P918" s="7">
        <v>42419</v>
      </c>
      <c r="Q918" t="s">
        <v>587</v>
      </c>
      <c r="R918" s="13">
        <v>-3.98</v>
      </c>
    </row>
    <row r="919" spans="11:18" x14ac:dyDescent="0.35">
      <c r="K919" t="s">
        <v>845</v>
      </c>
      <c r="L919" t="s">
        <v>42</v>
      </c>
      <c r="M919" t="s">
        <v>12</v>
      </c>
      <c r="N919">
        <v>52815</v>
      </c>
      <c r="P919" s="7">
        <v>42419</v>
      </c>
      <c r="Q919" t="s">
        <v>587</v>
      </c>
      <c r="R919" s="13">
        <v>0</v>
      </c>
    </row>
    <row r="920" spans="11:18" x14ac:dyDescent="0.35">
      <c r="K920" t="s">
        <v>845</v>
      </c>
      <c r="L920" t="s">
        <v>42</v>
      </c>
      <c r="M920" t="s">
        <v>12</v>
      </c>
      <c r="N920">
        <v>52815</v>
      </c>
      <c r="P920" s="7">
        <v>42419</v>
      </c>
      <c r="Q920" t="s">
        <v>102</v>
      </c>
      <c r="R920" s="13">
        <v>0</v>
      </c>
    </row>
    <row r="921" spans="11:18" x14ac:dyDescent="0.35">
      <c r="K921" t="s">
        <v>845</v>
      </c>
      <c r="L921" t="s">
        <v>42</v>
      </c>
      <c r="M921" t="s">
        <v>12</v>
      </c>
      <c r="N921">
        <v>112414</v>
      </c>
      <c r="P921" s="7">
        <v>42419</v>
      </c>
      <c r="Q921" t="s">
        <v>587</v>
      </c>
      <c r="R921" s="13">
        <v>0</v>
      </c>
    </row>
    <row r="922" spans="11:18" x14ac:dyDescent="0.35">
      <c r="K922" t="s">
        <v>845</v>
      </c>
      <c r="L922" t="s">
        <v>42</v>
      </c>
      <c r="M922" t="s">
        <v>12</v>
      </c>
      <c r="N922">
        <v>112414</v>
      </c>
      <c r="P922" s="7">
        <v>42419</v>
      </c>
      <c r="Q922" t="s">
        <v>102</v>
      </c>
      <c r="R922" s="13">
        <v>0</v>
      </c>
    </row>
    <row r="923" spans="11:18" x14ac:dyDescent="0.35">
      <c r="K923" t="s">
        <v>842</v>
      </c>
      <c r="L923" t="s">
        <v>57</v>
      </c>
      <c r="M923" t="s">
        <v>12</v>
      </c>
      <c r="N923">
        <v>22115</v>
      </c>
      <c r="P923" s="7">
        <v>42422</v>
      </c>
      <c r="Q923" t="s">
        <v>102</v>
      </c>
      <c r="R923" s="13">
        <v>0.97</v>
      </c>
    </row>
    <row r="924" spans="11:18" x14ac:dyDescent="0.35">
      <c r="K924" t="s">
        <v>842</v>
      </c>
      <c r="L924" t="s">
        <v>57</v>
      </c>
      <c r="M924" t="s">
        <v>12</v>
      </c>
      <c r="N924">
        <v>22115</v>
      </c>
      <c r="P924" s="7">
        <v>42422</v>
      </c>
      <c r="Q924" t="s">
        <v>627</v>
      </c>
      <c r="R924" s="13">
        <v>-0.97</v>
      </c>
    </row>
    <row r="925" spans="11:18" x14ac:dyDescent="0.35">
      <c r="K925" t="s">
        <v>842</v>
      </c>
      <c r="L925" t="s">
        <v>57</v>
      </c>
      <c r="M925" t="s">
        <v>12</v>
      </c>
      <c r="N925">
        <v>52815</v>
      </c>
      <c r="P925" s="7">
        <v>42422</v>
      </c>
      <c r="Q925" t="s">
        <v>102</v>
      </c>
      <c r="R925" s="13">
        <v>1.2</v>
      </c>
    </row>
    <row r="926" spans="11:18" x14ac:dyDescent="0.35">
      <c r="K926" t="s">
        <v>842</v>
      </c>
      <c r="L926" t="s">
        <v>57</v>
      </c>
      <c r="M926" t="s">
        <v>12</v>
      </c>
      <c r="N926">
        <v>52815</v>
      </c>
      <c r="P926" s="7">
        <v>42422</v>
      </c>
      <c r="Q926" t="s">
        <v>627</v>
      </c>
      <c r="R926" s="13">
        <v>-1.2</v>
      </c>
    </row>
    <row r="927" spans="11:18" x14ac:dyDescent="0.35">
      <c r="K927" t="s">
        <v>842</v>
      </c>
      <c r="L927" t="s">
        <v>57</v>
      </c>
      <c r="M927" t="s">
        <v>12</v>
      </c>
      <c r="N927">
        <v>112414</v>
      </c>
      <c r="P927" s="7">
        <v>42422</v>
      </c>
      <c r="Q927" t="s">
        <v>627</v>
      </c>
      <c r="R927" s="13">
        <v>0</v>
      </c>
    </row>
    <row r="928" spans="11:18" x14ac:dyDescent="0.35">
      <c r="K928" t="s">
        <v>842</v>
      </c>
      <c r="L928" t="s">
        <v>57</v>
      </c>
      <c r="M928" t="s">
        <v>12</v>
      </c>
      <c r="N928">
        <v>112414</v>
      </c>
      <c r="P928" s="7">
        <v>42422</v>
      </c>
      <c r="Q928" t="s">
        <v>102</v>
      </c>
      <c r="R928" s="13">
        <v>0</v>
      </c>
    </row>
    <row r="929" spans="11:18" x14ac:dyDescent="0.35">
      <c r="K929" t="s">
        <v>849</v>
      </c>
      <c r="L929" t="s">
        <v>37</v>
      </c>
      <c r="M929" t="s">
        <v>12</v>
      </c>
      <c r="N929">
        <v>22115</v>
      </c>
      <c r="P929" s="7">
        <v>42423</v>
      </c>
      <c r="Q929" t="s">
        <v>102</v>
      </c>
      <c r="R929" s="13">
        <v>378.72</v>
      </c>
    </row>
    <row r="930" spans="11:18" x14ac:dyDescent="0.35">
      <c r="K930" t="s">
        <v>849</v>
      </c>
      <c r="L930" t="s">
        <v>37</v>
      </c>
      <c r="M930" t="s">
        <v>12</v>
      </c>
      <c r="N930">
        <v>22115</v>
      </c>
      <c r="P930" s="7">
        <v>42423</v>
      </c>
      <c r="Q930" t="s">
        <v>630</v>
      </c>
      <c r="R930" s="13">
        <v>0</v>
      </c>
    </row>
    <row r="931" spans="11:18" x14ac:dyDescent="0.35">
      <c r="K931" t="s">
        <v>849</v>
      </c>
      <c r="L931" t="s">
        <v>37</v>
      </c>
      <c r="M931" t="s">
        <v>12</v>
      </c>
      <c r="N931">
        <v>22115</v>
      </c>
      <c r="P931" s="7">
        <v>42423</v>
      </c>
      <c r="Q931" t="s">
        <v>631</v>
      </c>
      <c r="R931" s="13">
        <v>0</v>
      </c>
    </row>
    <row r="932" spans="11:18" x14ac:dyDescent="0.35">
      <c r="K932" t="s">
        <v>849</v>
      </c>
      <c r="L932" t="s">
        <v>37</v>
      </c>
      <c r="M932" t="s">
        <v>12</v>
      </c>
      <c r="N932">
        <v>22115</v>
      </c>
      <c r="P932" s="7">
        <v>42423</v>
      </c>
      <c r="Q932" t="s">
        <v>788</v>
      </c>
      <c r="R932" s="13">
        <v>-0.36</v>
      </c>
    </row>
    <row r="933" spans="11:18" x14ac:dyDescent="0.35">
      <c r="K933" t="s">
        <v>849</v>
      </c>
      <c r="L933" t="s">
        <v>37</v>
      </c>
      <c r="M933" t="s">
        <v>12</v>
      </c>
      <c r="N933">
        <v>22115</v>
      </c>
      <c r="P933" s="7">
        <v>42423</v>
      </c>
      <c r="Q933" t="s">
        <v>143</v>
      </c>
      <c r="R933" s="13">
        <v>-37.720000000000027</v>
      </c>
    </row>
    <row r="934" spans="11:18" x14ac:dyDescent="0.35">
      <c r="K934" t="s">
        <v>849</v>
      </c>
      <c r="L934" t="s">
        <v>37</v>
      </c>
      <c r="M934" t="s">
        <v>12</v>
      </c>
      <c r="N934">
        <v>22115</v>
      </c>
      <c r="P934" s="7">
        <v>42423</v>
      </c>
      <c r="Q934" t="s">
        <v>672</v>
      </c>
      <c r="R934" s="13">
        <v>-340.64</v>
      </c>
    </row>
    <row r="935" spans="11:18" x14ac:dyDescent="0.35">
      <c r="K935" t="s">
        <v>844</v>
      </c>
      <c r="L935" t="s">
        <v>63</v>
      </c>
      <c r="M935" t="s">
        <v>12</v>
      </c>
      <c r="N935">
        <v>52815</v>
      </c>
      <c r="P935" s="7">
        <v>42426</v>
      </c>
      <c r="Q935" t="s">
        <v>102</v>
      </c>
      <c r="R935" s="13">
        <v>2.3199999999999998</v>
      </c>
    </row>
    <row r="936" spans="11:18" x14ac:dyDescent="0.35">
      <c r="K936" t="s">
        <v>844</v>
      </c>
      <c r="L936" t="s">
        <v>63</v>
      </c>
      <c r="M936" t="s">
        <v>12</v>
      </c>
      <c r="N936">
        <v>52815</v>
      </c>
      <c r="P936" s="7">
        <v>42426</v>
      </c>
      <c r="Q936" t="s">
        <v>626</v>
      </c>
      <c r="R936" s="13">
        <v>-2.3199999999999998</v>
      </c>
    </row>
    <row r="937" spans="11:18" x14ac:dyDescent="0.35">
      <c r="K937" t="s">
        <v>845</v>
      </c>
      <c r="L937" t="s">
        <v>63</v>
      </c>
      <c r="M937" t="s">
        <v>12</v>
      </c>
      <c r="N937">
        <v>22115</v>
      </c>
      <c r="P937" s="7">
        <v>42426</v>
      </c>
      <c r="Q937" t="s">
        <v>587</v>
      </c>
      <c r="R937" s="13">
        <v>0</v>
      </c>
    </row>
    <row r="938" spans="11:18" x14ac:dyDescent="0.35">
      <c r="K938" t="s">
        <v>845</v>
      </c>
      <c r="L938" t="s">
        <v>63</v>
      </c>
      <c r="M938" t="s">
        <v>12</v>
      </c>
      <c r="N938">
        <v>22115</v>
      </c>
      <c r="P938" s="7">
        <v>42426</v>
      </c>
      <c r="Q938" t="s">
        <v>102</v>
      </c>
      <c r="R938" s="13">
        <v>0</v>
      </c>
    </row>
    <row r="939" spans="11:18" x14ac:dyDescent="0.35">
      <c r="K939" t="s">
        <v>845</v>
      </c>
      <c r="L939" t="s">
        <v>52</v>
      </c>
      <c r="M939" t="s">
        <v>12</v>
      </c>
      <c r="N939">
        <v>22115</v>
      </c>
      <c r="P939" s="7">
        <v>42426</v>
      </c>
      <c r="Q939" t="s">
        <v>102</v>
      </c>
      <c r="R939" s="13">
        <v>3.35</v>
      </c>
    </row>
    <row r="940" spans="11:18" x14ac:dyDescent="0.35">
      <c r="K940" t="s">
        <v>845</v>
      </c>
      <c r="L940" t="s">
        <v>52</v>
      </c>
      <c r="M940" t="s">
        <v>12</v>
      </c>
      <c r="N940">
        <v>22115</v>
      </c>
      <c r="P940" s="7">
        <v>42426</v>
      </c>
      <c r="Q940" t="s">
        <v>587</v>
      </c>
      <c r="R940" s="13">
        <v>-3.35</v>
      </c>
    </row>
    <row r="941" spans="11:18" x14ac:dyDescent="0.35">
      <c r="K941" t="s">
        <v>845</v>
      </c>
      <c r="L941" t="s">
        <v>63</v>
      </c>
      <c r="M941" t="s">
        <v>12</v>
      </c>
      <c r="N941">
        <v>52815</v>
      </c>
      <c r="P941" s="7">
        <v>42426</v>
      </c>
      <c r="Q941" t="s">
        <v>102</v>
      </c>
      <c r="R941" s="13">
        <v>3.21</v>
      </c>
    </row>
    <row r="942" spans="11:18" x14ac:dyDescent="0.35">
      <c r="K942" t="s">
        <v>845</v>
      </c>
      <c r="L942" t="s">
        <v>63</v>
      </c>
      <c r="M942" t="s">
        <v>12</v>
      </c>
      <c r="N942">
        <v>52815</v>
      </c>
      <c r="P942" s="7">
        <v>42426</v>
      </c>
      <c r="Q942" t="s">
        <v>587</v>
      </c>
      <c r="R942" s="13">
        <v>-3.21</v>
      </c>
    </row>
    <row r="943" spans="11:18" x14ac:dyDescent="0.35">
      <c r="K943" t="s">
        <v>845</v>
      </c>
      <c r="L943" t="s">
        <v>52</v>
      </c>
      <c r="M943" t="s">
        <v>12</v>
      </c>
      <c r="N943">
        <v>52815</v>
      </c>
      <c r="P943" s="7">
        <v>42426</v>
      </c>
      <c r="Q943" t="s">
        <v>587</v>
      </c>
      <c r="R943" s="13">
        <v>0</v>
      </c>
    </row>
    <row r="944" spans="11:18" x14ac:dyDescent="0.35">
      <c r="K944" t="s">
        <v>845</v>
      </c>
      <c r="L944" t="s">
        <v>52</v>
      </c>
      <c r="M944" t="s">
        <v>12</v>
      </c>
      <c r="N944">
        <v>52815</v>
      </c>
      <c r="P944" s="7">
        <v>42426</v>
      </c>
      <c r="Q944" t="s">
        <v>102</v>
      </c>
      <c r="R944" s="13">
        <v>0</v>
      </c>
    </row>
    <row r="945" spans="11:18" x14ac:dyDescent="0.35">
      <c r="K945" t="s">
        <v>845</v>
      </c>
      <c r="L945" t="s">
        <v>63</v>
      </c>
      <c r="M945" t="s">
        <v>12</v>
      </c>
      <c r="N945">
        <v>112414</v>
      </c>
      <c r="P945" s="7">
        <v>42426</v>
      </c>
      <c r="Q945" t="s">
        <v>587</v>
      </c>
      <c r="R945" s="13">
        <v>0</v>
      </c>
    </row>
    <row r="946" spans="11:18" x14ac:dyDescent="0.35">
      <c r="K946" t="s">
        <v>845</v>
      </c>
      <c r="L946" t="s">
        <v>63</v>
      </c>
      <c r="M946" t="s">
        <v>12</v>
      </c>
      <c r="N946">
        <v>112414</v>
      </c>
      <c r="P946" s="7">
        <v>42426</v>
      </c>
      <c r="Q946" t="s">
        <v>102</v>
      </c>
      <c r="R946" s="13">
        <v>0</v>
      </c>
    </row>
    <row r="947" spans="11:18" x14ac:dyDescent="0.35">
      <c r="K947" t="s">
        <v>845</v>
      </c>
      <c r="L947" t="s">
        <v>52</v>
      </c>
      <c r="M947" t="s">
        <v>12</v>
      </c>
      <c r="N947">
        <v>112414</v>
      </c>
      <c r="P947" s="7">
        <v>42426</v>
      </c>
      <c r="Q947" t="s">
        <v>587</v>
      </c>
      <c r="R947" s="13">
        <v>0</v>
      </c>
    </row>
    <row r="948" spans="11:18" x14ac:dyDescent="0.35">
      <c r="K948" t="s">
        <v>845</v>
      </c>
      <c r="L948" t="s">
        <v>52</v>
      </c>
      <c r="M948" t="s">
        <v>12</v>
      </c>
      <c r="N948">
        <v>112414</v>
      </c>
      <c r="P948" s="7">
        <v>42426</v>
      </c>
      <c r="Q948" t="s">
        <v>102</v>
      </c>
      <c r="R948" s="13">
        <v>0</v>
      </c>
    </row>
    <row r="949" spans="11:18" x14ac:dyDescent="0.35">
      <c r="K949" t="s">
        <v>317</v>
      </c>
      <c r="M949" t="s">
        <v>12</v>
      </c>
      <c r="P949" s="7">
        <v>42430</v>
      </c>
      <c r="Q949" t="s">
        <v>101</v>
      </c>
      <c r="R949" s="13">
        <v>547.69000000000005</v>
      </c>
    </row>
    <row r="950" spans="11:18" x14ac:dyDescent="0.35">
      <c r="K950" t="s">
        <v>317</v>
      </c>
      <c r="M950" t="s">
        <v>12</v>
      </c>
      <c r="P950" s="7">
        <v>42430</v>
      </c>
      <c r="Q950" t="s">
        <v>102</v>
      </c>
      <c r="R950" s="13">
        <v>-547.69000000000005</v>
      </c>
    </row>
    <row r="951" spans="11:18" x14ac:dyDescent="0.35">
      <c r="K951" t="s">
        <v>845</v>
      </c>
      <c r="L951" t="s">
        <v>32</v>
      </c>
      <c r="M951" t="s">
        <v>12</v>
      </c>
      <c r="N951">
        <v>22115</v>
      </c>
      <c r="P951" s="7">
        <v>42436</v>
      </c>
      <c r="Q951" t="s">
        <v>587</v>
      </c>
      <c r="R951" s="13">
        <v>0</v>
      </c>
    </row>
    <row r="952" spans="11:18" x14ac:dyDescent="0.35">
      <c r="K952" t="s">
        <v>845</v>
      </c>
      <c r="L952" t="s">
        <v>32</v>
      </c>
      <c r="M952" t="s">
        <v>12</v>
      </c>
      <c r="N952">
        <v>22115</v>
      </c>
      <c r="P952" s="7">
        <v>42436</v>
      </c>
      <c r="Q952" t="s">
        <v>102</v>
      </c>
      <c r="R952" s="13">
        <v>0</v>
      </c>
    </row>
    <row r="953" spans="11:18" x14ac:dyDescent="0.35">
      <c r="K953" t="s">
        <v>845</v>
      </c>
      <c r="L953" t="s">
        <v>32</v>
      </c>
      <c r="M953" t="s">
        <v>12</v>
      </c>
      <c r="N953">
        <v>52815</v>
      </c>
      <c r="P953" s="7">
        <v>42436</v>
      </c>
      <c r="Q953" t="s">
        <v>102</v>
      </c>
      <c r="R953" s="13">
        <v>1.57</v>
      </c>
    </row>
    <row r="954" spans="11:18" x14ac:dyDescent="0.35">
      <c r="K954" t="s">
        <v>845</v>
      </c>
      <c r="L954" t="s">
        <v>32</v>
      </c>
      <c r="M954" t="s">
        <v>12</v>
      </c>
      <c r="N954">
        <v>52815</v>
      </c>
      <c r="P954" s="7">
        <v>42436</v>
      </c>
      <c r="Q954" t="s">
        <v>587</v>
      </c>
      <c r="R954" s="13">
        <v>-1.57</v>
      </c>
    </row>
    <row r="955" spans="11:18" x14ac:dyDescent="0.35">
      <c r="K955" t="s">
        <v>845</v>
      </c>
      <c r="L955" t="s">
        <v>32</v>
      </c>
      <c r="M955" t="s">
        <v>12</v>
      </c>
      <c r="N955">
        <v>112414</v>
      </c>
      <c r="P955" s="7">
        <v>42436</v>
      </c>
      <c r="Q955" t="s">
        <v>587</v>
      </c>
      <c r="R955" s="13">
        <v>0</v>
      </c>
    </row>
    <row r="956" spans="11:18" x14ac:dyDescent="0.35">
      <c r="K956" t="s">
        <v>845</v>
      </c>
      <c r="L956" t="s">
        <v>32</v>
      </c>
      <c r="M956" t="s">
        <v>12</v>
      </c>
      <c r="N956">
        <v>112414</v>
      </c>
      <c r="P956" s="7">
        <v>42436</v>
      </c>
      <c r="Q956" t="s">
        <v>102</v>
      </c>
      <c r="R956" s="13">
        <v>0</v>
      </c>
    </row>
    <row r="957" spans="11:18" x14ac:dyDescent="0.35">
      <c r="K957" t="s">
        <v>862</v>
      </c>
      <c r="M957" t="s">
        <v>12</v>
      </c>
      <c r="P957" s="7">
        <v>42437</v>
      </c>
      <c r="Q957" t="s">
        <v>101</v>
      </c>
      <c r="R957" s="13">
        <v>386.1</v>
      </c>
    </row>
    <row r="958" spans="11:18" x14ac:dyDescent="0.35">
      <c r="K958" t="s">
        <v>862</v>
      </c>
      <c r="M958" t="s">
        <v>12</v>
      </c>
      <c r="P958" s="7">
        <v>42437</v>
      </c>
      <c r="Q958" t="s">
        <v>102</v>
      </c>
      <c r="R958" s="13">
        <v>-386.1</v>
      </c>
    </row>
    <row r="959" spans="11:18" x14ac:dyDescent="0.35">
      <c r="K959" t="s">
        <v>849</v>
      </c>
      <c r="L959" t="s">
        <v>42</v>
      </c>
      <c r="M959" t="s">
        <v>12</v>
      </c>
      <c r="N959">
        <v>22115</v>
      </c>
      <c r="P959" s="7">
        <v>42437</v>
      </c>
      <c r="Q959" t="s">
        <v>102</v>
      </c>
      <c r="R959" s="13">
        <v>386.1</v>
      </c>
    </row>
    <row r="960" spans="11:18" x14ac:dyDescent="0.35">
      <c r="K960" t="s">
        <v>849</v>
      </c>
      <c r="L960" t="s">
        <v>42</v>
      </c>
      <c r="M960" t="s">
        <v>12</v>
      </c>
      <c r="N960">
        <v>22115</v>
      </c>
      <c r="P960" s="7">
        <v>42437</v>
      </c>
      <c r="Q960" t="s">
        <v>630</v>
      </c>
      <c r="R960" s="13">
        <v>0</v>
      </c>
    </row>
    <row r="961" spans="11:18" x14ac:dyDescent="0.35">
      <c r="K961" t="s">
        <v>849</v>
      </c>
      <c r="L961" t="s">
        <v>42</v>
      </c>
      <c r="M961" t="s">
        <v>12</v>
      </c>
      <c r="N961">
        <v>22115</v>
      </c>
      <c r="P961" s="7">
        <v>42437</v>
      </c>
      <c r="Q961" t="s">
        <v>631</v>
      </c>
      <c r="R961" s="13">
        <v>0</v>
      </c>
    </row>
    <row r="962" spans="11:18" x14ac:dyDescent="0.35">
      <c r="K962" t="s">
        <v>849</v>
      </c>
      <c r="L962" t="s">
        <v>42</v>
      </c>
      <c r="M962" t="s">
        <v>12</v>
      </c>
      <c r="N962">
        <v>22115</v>
      </c>
      <c r="P962" s="7">
        <v>42437</v>
      </c>
      <c r="Q962" t="s">
        <v>796</v>
      </c>
      <c r="R962" s="13">
        <v>-0.36</v>
      </c>
    </row>
    <row r="963" spans="11:18" x14ac:dyDescent="0.35">
      <c r="K963" t="s">
        <v>849</v>
      </c>
      <c r="L963" t="s">
        <v>42</v>
      </c>
      <c r="M963" t="s">
        <v>12</v>
      </c>
      <c r="N963">
        <v>22115</v>
      </c>
      <c r="P963" s="7">
        <v>42437</v>
      </c>
      <c r="Q963" t="s">
        <v>206</v>
      </c>
      <c r="R963" s="13">
        <v>-47.6</v>
      </c>
    </row>
    <row r="964" spans="11:18" x14ac:dyDescent="0.35">
      <c r="K964" t="s">
        <v>849</v>
      </c>
      <c r="L964" t="s">
        <v>42</v>
      </c>
      <c r="M964" t="s">
        <v>12</v>
      </c>
      <c r="N964">
        <v>22115</v>
      </c>
      <c r="O964">
        <v>-22.13</v>
      </c>
      <c r="P964" s="7">
        <v>42437</v>
      </c>
      <c r="Q964" t="s">
        <v>680</v>
      </c>
      <c r="R964" s="13">
        <v>-338.14</v>
      </c>
    </row>
    <row r="965" spans="11:18" x14ac:dyDescent="0.35">
      <c r="K965" t="s">
        <v>845</v>
      </c>
      <c r="L965" t="s">
        <v>36</v>
      </c>
      <c r="M965" t="s">
        <v>12</v>
      </c>
      <c r="N965">
        <v>22115</v>
      </c>
      <c r="P965" s="7">
        <v>42440</v>
      </c>
      <c r="Q965" t="s">
        <v>102</v>
      </c>
      <c r="R965" s="13">
        <v>2.94</v>
      </c>
    </row>
    <row r="966" spans="11:18" x14ac:dyDescent="0.35">
      <c r="K966" t="s">
        <v>845</v>
      </c>
      <c r="L966" t="s">
        <v>36</v>
      </c>
      <c r="M966" t="s">
        <v>12</v>
      </c>
      <c r="N966">
        <v>22115</v>
      </c>
      <c r="P966" s="7">
        <v>42440</v>
      </c>
      <c r="Q966" t="s">
        <v>587</v>
      </c>
      <c r="R966" s="13">
        <v>-2.94</v>
      </c>
    </row>
    <row r="967" spans="11:18" x14ac:dyDescent="0.35">
      <c r="K967" t="s">
        <v>845</v>
      </c>
      <c r="L967" t="s">
        <v>41</v>
      </c>
      <c r="M967" t="s">
        <v>12</v>
      </c>
      <c r="N967">
        <v>22115</v>
      </c>
      <c r="P967" s="7">
        <v>42440</v>
      </c>
      <c r="Q967" t="s">
        <v>102</v>
      </c>
      <c r="R967" s="13">
        <v>2.48</v>
      </c>
    </row>
    <row r="968" spans="11:18" x14ac:dyDescent="0.35">
      <c r="K968" t="s">
        <v>845</v>
      </c>
      <c r="L968" t="s">
        <v>41</v>
      </c>
      <c r="M968" t="s">
        <v>12</v>
      </c>
      <c r="N968">
        <v>22115</v>
      </c>
      <c r="P968" s="7">
        <v>42440</v>
      </c>
      <c r="Q968" t="s">
        <v>587</v>
      </c>
      <c r="R968" s="13">
        <v>-2.48</v>
      </c>
    </row>
    <row r="969" spans="11:18" x14ac:dyDescent="0.35">
      <c r="K969" t="s">
        <v>845</v>
      </c>
      <c r="L969" t="s">
        <v>36</v>
      </c>
      <c r="M969" t="s">
        <v>12</v>
      </c>
      <c r="N969">
        <v>52815</v>
      </c>
      <c r="P969" s="7">
        <v>42440</v>
      </c>
      <c r="Q969" t="s">
        <v>102</v>
      </c>
      <c r="R969" s="13">
        <v>2.8800000000000003</v>
      </c>
    </row>
    <row r="970" spans="11:18" x14ac:dyDescent="0.35">
      <c r="K970" t="s">
        <v>845</v>
      </c>
      <c r="L970" t="s">
        <v>36</v>
      </c>
      <c r="M970" t="s">
        <v>12</v>
      </c>
      <c r="N970">
        <v>52815</v>
      </c>
      <c r="P970" s="7">
        <v>42440</v>
      </c>
      <c r="Q970" t="s">
        <v>587</v>
      </c>
      <c r="R970" s="13">
        <v>-2.8800000000000003</v>
      </c>
    </row>
    <row r="971" spans="11:18" x14ac:dyDescent="0.35">
      <c r="K971" t="s">
        <v>845</v>
      </c>
      <c r="L971" t="s">
        <v>41</v>
      </c>
      <c r="M971" t="s">
        <v>12</v>
      </c>
      <c r="N971">
        <v>52815</v>
      </c>
      <c r="P971" s="7">
        <v>42440</v>
      </c>
      <c r="Q971" t="s">
        <v>102</v>
      </c>
      <c r="R971" s="13">
        <v>2.4700000000000002</v>
      </c>
    </row>
    <row r="972" spans="11:18" x14ac:dyDescent="0.35">
      <c r="K972" t="s">
        <v>845</v>
      </c>
      <c r="L972" t="s">
        <v>41</v>
      </c>
      <c r="M972" t="s">
        <v>12</v>
      </c>
      <c r="N972">
        <v>52815</v>
      </c>
      <c r="P972" s="7">
        <v>42440</v>
      </c>
      <c r="Q972" t="s">
        <v>587</v>
      </c>
      <c r="R972" s="13">
        <v>-2.4700000000000002</v>
      </c>
    </row>
    <row r="973" spans="11:18" x14ac:dyDescent="0.35">
      <c r="K973" t="s">
        <v>845</v>
      </c>
      <c r="L973" t="s">
        <v>36</v>
      </c>
      <c r="M973" t="s">
        <v>12</v>
      </c>
      <c r="N973">
        <v>112414</v>
      </c>
      <c r="P973" s="7">
        <v>42440</v>
      </c>
      <c r="Q973" t="s">
        <v>587</v>
      </c>
      <c r="R973" s="13">
        <v>0</v>
      </c>
    </row>
    <row r="974" spans="11:18" x14ac:dyDescent="0.35">
      <c r="K974" t="s">
        <v>845</v>
      </c>
      <c r="L974" t="s">
        <v>36</v>
      </c>
      <c r="M974" t="s">
        <v>12</v>
      </c>
      <c r="N974">
        <v>112414</v>
      </c>
      <c r="P974" s="7">
        <v>42440</v>
      </c>
      <c r="Q974" t="s">
        <v>102</v>
      </c>
      <c r="R974" s="13">
        <v>0</v>
      </c>
    </row>
    <row r="975" spans="11:18" x14ac:dyDescent="0.35">
      <c r="K975" t="s">
        <v>845</v>
      </c>
      <c r="L975" t="s">
        <v>41</v>
      </c>
      <c r="M975" t="s">
        <v>12</v>
      </c>
      <c r="N975">
        <v>112414</v>
      </c>
      <c r="P975" s="7">
        <v>42440</v>
      </c>
      <c r="Q975" t="s">
        <v>587</v>
      </c>
      <c r="R975" s="13">
        <v>0</v>
      </c>
    </row>
    <row r="976" spans="11:18" x14ac:dyDescent="0.35">
      <c r="K976" t="s">
        <v>845</v>
      </c>
      <c r="L976" t="s">
        <v>41</v>
      </c>
      <c r="M976" t="s">
        <v>12</v>
      </c>
      <c r="N976">
        <v>112414</v>
      </c>
      <c r="P976" s="7">
        <v>42440</v>
      </c>
      <c r="Q976" t="s">
        <v>102</v>
      </c>
      <c r="R976" s="13">
        <v>0</v>
      </c>
    </row>
    <row r="977" spans="11:18" x14ac:dyDescent="0.35">
      <c r="K977" t="s">
        <v>849</v>
      </c>
      <c r="L977" t="s">
        <v>25</v>
      </c>
      <c r="M977" t="s">
        <v>12</v>
      </c>
      <c r="N977">
        <v>22115</v>
      </c>
      <c r="P977" s="7">
        <v>42443</v>
      </c>
      <c r="Q977" t="s">
        <v>102</v>
      </c>
      <c r="R977" s="13">
        <v>341.77</v>
      </c>
    </row>
    <row r="978" spans="11:18" x14ac:dyDescent="0.35">
      <c r="K978" t="s">
        <v>849</v>
      </c>
      <c r="L978" t="s">
        <v>25</v>
      </c>
      <c r="M978" t="s">
        <v>12</v>
      </c>
      <c r="N978">
        <v>22115</v>
      </c>
      <c r="P978" s="7">
        <v>42443</v>
      </c>
      <c r="Q978" t="s">
        <v>630</v>
      </c>
      <c r="R978" s="13">
        <v>0.55000000000000004</v>
      </c>
    </row>
    <row r="979" spans="11:18" x14ac:dyDescent="0.35">
      <c r="K979" t="s">
        <v>849</v>
      </c>
      <c r="L979" t="s">
        <v>25</v>
      </c>
      <c r="M979" t="s">
        <v>12</v>
      </c>
      <c r="N979">
        <v>22115</v>
      </c>
      <c r="P979" s="7">
        <v>42443</v>
      </c>
      <c r="Q979" t="s">
        <v>631</v>
      </c>
      <c r="R979" s="13">
        <v>0.01</v>
      </c>
    </row>
    <row r="980" spans="11:18" x14ac:dyDescent="0.35">
      <c r="K980" t="s">
        <v>849</v>
      </c>
      <c r="L980" t="s">
        <v>25</v>
      </c>
      <c r="M980" t="s">
        <v>12</v>
      </c>
      <c r="N980">
        <v>22115</v>
      </c>
      <c r="P980" s="7">
        <v>42443</v>
      </c>
      <c r="Q980" t="s">
        <v>779</v>
      </c>
      <c r="R980" s="13">
        <v>-0.35</v>
      </c>
    </row>
    <row r="981" spans="11:18" x14ac:dyDescent="0.35">
      <c r="K981" t="s">
        <v>849</v>
      </c>
      <c r="L981" t="s">
        <v>25</v>
      </c>
      <c r="M981" t="s">
        <v>12</v>
      </c>
      <c r="N981">
        <v>22115</v>
      </c>
      <c r="P981" s="7">
        <v>42443</v>
      </c>
      <c r="Q981" t="s">
        <v>143</v>
      </c>
      <c r="R981" s="13">
        <v>-0.42999999999994998</v>
      </c>
    </row>
    <row r="982" spans="11:18" x14ac:dyDescent="0.35">
      <c r="K982" t="s">
        <v>849</v>
      </c>
      <c r="L982" t="s">
        <v>25</v>
      </c>
      <c r="M982" t="s">
        <v>12</v>
      </c>
      <c r="N982">
        <v>22115</v>
      </c>
      <c r="P982" s="7">
        <v>42443</v>
      </c>
      <c r="Q982" t="s">
        <v>663</v>
      </c>
      <c r="R982" s="13">
        <v>-341.55</v>
      </c>
    </row>
    <row r="983" spans="11:18" x14ac:dyDescent="0.35">
      <c r="K983" t="s">
        <v>849</v>
      </c>
      <c r="L983" t="s">
        <v>23</v>
      </c>
      <c r="M983" t="s">
        <v>12</v>
      </c>
      <c r="N983">
        <v>22115</v>
      </c>
      <c r="P983" s="7">
        <v>42443</v>
      </c>
      <c r="Q983" t="s">
        <v>102</v>
      </c>
      <c r="R983" s="13">
        <v>289.25</v>
      </c>
    </row>
    <row r="984" spans="11:18" x14ac:dyDescent="0.35">
      <c r="K984" t="s">
        <v>849</v>
      </c>
      <c r="L984" t="s">
        <v>23</v>
      </c>
      <c r="M984" t="s">
        <v>12</v>
      </c>
      <c r="N984">
        <v>22115</v>
      </c>
      <c r="P984" s="7">
        <v>42443</v>
      </c>
      <c r="Q984" t="s">
        <v>150</v>
      </c>
      <c r="R984" s="13">
        <v>50.610000000000014</v>
      </c>
    </row>
    <row r="985" spans="11:18" x14ac:dyDescent="0.35">
      <c r="K985" t="s">
        <v>849</v>
      </c>
      <c r="L985" t="s">
        <v>23</v>
      </c>
      <c r="M985" t="s">
        <v>12</v>
      </c>
      <c r="N985">
        <v>22115</v>
      </c>
      <c r="P985" s="7">
        <v>42443</v>
      </c>
      <c r="Q985" t="s">
        <v>630</v>
      </c>
      <c r="R985" s="13">
        <v>0.48</v>
      </c>
    </row>
    <row r="986" spans="11:18" x14ac:dyDescent="0.35">
      <c r="K986" t="s">
        <v>849</v>
      </c>
      <c r="L986" t="s">
        <v>23</v>
      </c>
      <c r="M986" t="s">
        <v>12</v>
      </c>
      <c r="N986">
        <v>22115</v>
      </c>
      <c r="P986" s="7">
        <v>42443</v>
      </c>
      <c r="Q986" t="s">
        <v>631</v>
      </c>
      <c r="R986" s="13">
        <v>0.01</v>
      </c>
    </row>
    <row r="987" spans="11:18" x14ac:dyDescent="0.35">
      <c r="K987" t="s">
        <v>849</v>
      </c>
      <c r="L987" t="s">
        <v>23</v>
      </c>
      <c r="M987" t="s">
        <v>12</v>
      </c>
      <c r="N987">
        <v>22115</v>
      </c>
      <c r="P987" s="7">
        <v>42443</v>
      </c>
      <c r="Q987" t="s">
        <v>835</v>
      </c>
      <c r="R987" s="13">
        <v>-0.35</v>
      </c>
    </row>
    <row r="988" spans="11:18" x14ac:dyDescent="0.35">
      <c r="K988" t="s">
        <v>849</v>
      </c>
      <c r="L988" t="s">
        <v>23</v>
      </c>
      <c r="M988" t="s">
        <v>12</v>
      </c>
      <c r="N988">
        <v>22115</v>
      </c>
      <c r="P988" s="7">
        <v>42443</v>
      </c>
      <c r="Q988" t="s">
        <v>719</v>
      </c>
      <c r="R988" s="13">
        <v>-340</v>
      </c>
    </row>
    <row r="989" spans="11:18" x14ac:dyDescent="0.35">
      <c r="K989" t="s">
        <v>849</v>
      </c>
      <c r="L989" t="s">
        <v>53</v>
      </c>
      <c r="M989" t="s">
        <v>12</v>
      </c>
      <c r="N989">
        <v>22115</v>
      </c>
      <c r="P989" s="7">
        <v>42443</v>
      </c>
      <c r="Q989" t="s">
        <v>150</v>
      </c>
      <c r="R989" s="13">
        <v>179.9</v>
      </c>
    </row>
    <row r="990" spans="11:18" x14ac:dyDescent="0.35">
      <c r="K990" t="s">
        <v>849</v>
      </c>
      <c r="L990" t="s">
        <v>53</v>
      </c>
      <c r="M990" t="s">
        <v>12</v>
      </c>
      <c r="N990">
        <v>22115</v>
      </c>
      <c r="P990" s="7">
        <v>42443</v>
      </c>
      <c r="Q990" t="s">
        <v>102</v>
      </c>
      <c r="R990" s="13">
        <v>158.84</v>
      </c>
    </row>
    <row r="991" spans="11:18" x14ac:dyDescent="0.35">
      <c r="K991" t="s">
        <v>849</v>
      </c>
      <c r="L991" t="s">
        <v>53</v>
      </c>
      <c r="M991" t="s">
        <v>12</v>
      </c>
      <c r="N991">
        <v>22115</v>
      </c>
      <c r="P991" s="7">
        <v>42443</v>
      </c>
      <c r="Q991" t="s">
        <v>630</v>
      </c>
      <c r="R991" s="13">
        <v>0.25</v>
      </c>
    </row>
    <row r="992" spans="11:18" x14ac:dyDescent="0.35">
      <c r="K992" t="s">
        <v>849</v>
      </c>
      <c r="L992" t="s">
        <v>53</v>
      </c>
      <c r="M992" t="s">
        <v>12</v>
      </c>
      <c r="N992">
        <v>22115</v>
      </c>
      <c r="P992" s="7">
        <v>42443</v>
      </c>
      <c r="Q992" t="s">
        <v>631</v>
      </c>
      <c r="R992" s="13">
        <v>0.01</v>
      </c>
    </row>
    <row r="993" spans="11:18" x14ac:dyDescent="0.35">
      <c r="K993" t="s">
        <v>849</v>
      </c>
      <c r="L993" t="s">
        <v>53</v>
      </c>
      <c r="M993" t="s">
        <v>12</v>
      </c>
      <c r="N993">
        <v>22115</v>
      </c>
      <c r="P993" s="7">
        <v>42443</v>
      </c>
      <c r="Q993" t="s">
        <v>780</v>
      </c>
      <c r="R993" s="13">
        <v>-0.36</v>
      </c>
    </row>
    <row r="994" spans="11:18" x14ac:dyDescent="0.35">
      <c r="K994" t="s">
        <v>849</v>
      </c>
      <c r="L994" t="s">
        <v>53</v>
      </c>
      <c r="M994" t="s">
        <v>12</v>
      </c>
      <c r="N994">
        <v>22115</v>
      </c>
      <c r="P994" s="7">
        <v>42443</v>
      </c>
      <c r="Q994" t="s">
        <v>664</v>
      </c>
      <c r="R994" s="13">
        <v>-338.64</v>
      </c>
    </row>
    <row r="995" spans="11:18" x14ac:dyDescent="0.35">
      <c r="K995" t="s">
        <v>849</v>
      </c>
      <c r="L995" t="s">
        <v>28</v>
      </c>
      <c r="M995" t="s">
        <v>12</v>
      </c>
      <c r="N995">
        <v>22115</v>
      </c>
      <c r="P995" s="7">
        <v>42443</v>
      </c>
      <c r="Q995" t="s">
        <v>150</v>
      </c>
      <c r="R995" s="13">
        <v>199.52000000000004</v>
      </c>
    </row>
    <row r="996" spans="11:18" x14ac:dyDescent="0.35">
      <c r="K996" t="s">
        <v>849</v>
      </c>
      <c r="L996" t="s">
        <v>28</v>
      </c>
      <c r="M996" t="s">
        <v>12</v>
      </c>
      <c r="N996">
        <v>22115</v>
      </c>
      <c r="P996" s="7">
        <v>42443</v>
      </c>
      <c r="Q996" t="s">
        <v>102</v>
      </c>
      <c r="R996" s="13">
        <v>139.38999999999999</v>
      </c>
    </row>
    <row r="997" spans="11:18" x14ac:dyDescent="0.35">
      <c r="K997" t="s">
        <v>849</v>
      </c>
      <c r="L997" t="s">
        <v>28</v>
      </c>
      <c r="M997" t="s">
        <v>12</v>
      </c>
      <c r="N997">
        <v>22115</v>
      </c>
      <c r="P997" s="7">
        <v>42443</v>
      </c>
      <c r="Q997" t="s">
        <v>630</v>
      </c>
      <c r="R997" s="13">
        <v>0.23</v>
      </c>
    </row>
    <row r="998" spans="11:18" x14ac:dyDescent="0.35">
      <c r="K998" t="s">
        <v>849</v>
      </c>
      <c r="L998" t="s">
        <v>28</v>
      </c>
      <c r="M998" t="s">
        <v>12</v>
      </c>
      <c r="N998">
        <v>22115</v>
      </c>
      <c r="P998" s="7">
        <v>42443</v>
      </c>
      <c r="Q998" t="s">
        <v>631</v>
      </c>
      <c r="R998" s="13">
        <v>0.01</v>
      </c>
    </row>
    <row r="999" spans="11:18" x14ac:dyDescent="0.35">
      <c r="K999" t="s">
        <v>849</v>
      </c>
      <c r="L999" t="s">
        <v>28</v>
      </c>
      <c r="M999" t="s">
        <v>12</v>
      </c>
      <c r="N999">
        <v>22115</v>
      </c>
      <c r="P999" s="7">
        <v>42443</v>
      </c>
      <c r="Q999" t="s">
        <v>781</v>
      </c>
      <c r="R999" s="13">
        <v>-0.35</v>
      </c>
    </row>
    <row r="1000" spans="11:18" x14ac:dyDescent="0.35">
      <c r="K1000" t="s">
        <v>849</v>
      </c>
      <c r="L1000" t="s">
        <v>28</v>
      </c>
      <c r="M1000" t="s">
        <v>12</v>
      </c>
      <c r="N1000">
        <v>22115</v>
      </c>
      <c r="P1000" s="7">
        <v>42443</v>
      </c>
      <c r="Q1000" t="s">
        <v>665</v>
      </c>
      <c r="R1000" s="13">
        <v>-338.8</v>
      </c>
    </row>
    <row r="1001" spans="11:18" x14ac:dyDescent="0.35">
      <c r="K1001" t="s">
        <v>849</v>
      </c>
      <c r="L1001" t="s">
        <v>54</v>
      </c>
      <c r="M1001" t="s">
        <v>12</v>
      </c>
      <c r="N1001">
        <v>22115</v>
      </c>
      <c r="P1001" s="7">
        <v>42443</v>
      </c>
      <c r="Q1001" t="s">
        <v>102</v>
      </c>
      <c r="R1001" s="13">
        <v>277.49</v>
      </c>
    </row>
    <row r="1002" spans="11:18" x14ac:dyDescent="0.35">
      <c r="K1002" t="s">
        <v>849</v>
      </c>
      <c r="L1002" t="s">
        <v>54</v>
      </c>
      <c r="M1002" t="s">
        <v>12</v>
      </c>
      <c r="N1002">
        <v>22115</v>
      </c>
      <c r="P1002" s="7">
        <v>42443</v>
      </c>
      <c r="Q1002" t="s">
        <v>150</v>
      </c>
      <c r="R1002" s="13">
        <v>66.06</v>
      </c>
    </row>
    <row r="1003" spans="11:18" x14ac:dyDescent="0.35">
      <c r="K1003" t="s">
        <v>849</v>
      </c>
      <c r="L1003" t="s">
        <v>54</v>
      </c>
      <c r="M1003" t="s">
        <v>12</v>
      </c>
      <c r="N1003">
        <v>22115</v>
      </c>
      <c r="P1003" s="7">
        <v>42443</v>
      </c>
      <c r="Q1003" t="s">
        <v>630</v>
      </c>
      <c r="R1003" s="13">
        <v>0.45</v>
      </c>
    </row>
    <row r="1004" spans="11:18" x14ac:dyDescent="0.35">
      <c r="K1004" t="s">
        <v>849</v>
      </c>
      <c r="L1004" t="s">
        <v>54</v>
      </c>
      <c r="M1004" t="s">
        <v>12</v>
      </c>
      <c r="N1004">
        <v>22115</v>
      </c>
      <c r="P1004" s="7">
        <v>42443</v>
      </c>
      <c r="Q1004" t="s">
        <v>631</v>
      </c>
      <c r="R1004" s="13">
        <v>0.01</v>
      </c>
    </row>
    <row r="1005" spans="11:18" x14ac:dyDescent="0.35">
      <c r="K1005" t="s">
        <v>849</v>
      </c>
      <c r="L1005" t="s">
        <v>54</v>
      </c>
      <c r="M1005" t="s">
        <v>12</v>
      </c>
      <c r="N1005">
        <v>22115</v>
      </c>
      <c r="P1005" s="7">
        <v>42443</v>
      </c>
      <c r="Q1005" t="s">
        <v>782</v>
      </c>
      <c r="R1005" s="13">
        <v>-0.36</v>
      </c>
    </row>
    <row r="1006" spans="11:18" x14ac:dyDescent="0.35">
      <c r="K1006" t="s">
        <v>849</v>
      </c>
      <c r="L1006" t="s">
        <v>54</v>
      </c>
      <c r="M1006" t="s">
        <v>12</v>
      </c>
      <c r="N1006">
        <v>22115</v>
      </c>
      <c r="P1006" s="7">
        <v>42443</v>
      </c>
      <c r="Q1006" t="s">
        <v>666</v>
      </c>
      <c r="R1006" s="13">
        <v>-343.65</v>
      </c>
    </row>
    <row r="1007" spans="11:18" x14ac:dyDescent="0.35">
      <c r="K1007" t="s">
        <v>849</v>
      </c>
      <c r="L1007" t="s">
        <v>55</v>
      </c>
      <c r="M1007" t="s">
        <v>12</v>
      </c>
      <c r="N1007">
        <v>22115</v>
      </c>
      <c r="P1007" s="7">
        <v>42443</v>
      </c>
      <c r="Q1007" t="s">
        <v>102</v>
      </c>
      <c r="R1007" s="13">
        <v>148.6</v>
      </c>
    </row>
    <row r="1008" spans="11:18" x14ac:dyDescent="0.35">
      <c r="K1008" t="s">
        <v>849</v>
      </c>
      <c r="L1008" t="s">
        <v>55</v>
      </c>
      <c r="M1008" t="s">
        <v>12</v>
      </c>
      <c r="N1008">
        <v>22115</v>
      </c>
      <c r="P1008" s="7">
        <v>42443</v>
      </c>
      <c r="Q1008" t="s">
        <v>150</v>
      </c>
      <c r="R1008" s="13">
        <v>146.13000000000002</v>
      </c>
    </row>
    <row r="1009" spans="11:18" x14ac:dyDescent="0.35">
      <c r="K1009" t="s">
        <v>849</v>
      </c>
      <c r="L1009" t="s">
        <v>55</v>
      </c>
      <c r="M1009" t="s">
        <v>12</v>
      </c>
      <c r="N1009">
        <v>22115</v>
      </c>
      <c r="P1009" s="7">
        <v>42443</v>
      </c>
      <c r="Q1009" t="s">
        <v>630</v>
      </c>
      <c r="R1009" s="13">
        <v>0.25</v>
      </c>
    </row>
    <row r="1010" spans="11:18" x14ac:dyDescent="0.35">
      <c r="K1010" t="s">
        <v>849</v>
      </c>
      <c r="L1010" t="s">
        <v>55</v>
      </c>
      <c r="M1010" t="s">
        <v>12</v>
      </c>
      <c r="N1010">
        <v>22115</v>
      </c>
      <c r="P1010" s="7">
        <v>42443</v>
      </c>
      <c r="Q1010" t="s">
        <v>631</v>
      </c>
      <c r="R1010" s="13">
        <v>0.01</v>
      </c>
    </row>
    <row r="1011" spans="11:18" x14ac:dyDescent="0.35">
      <c r="K1011" t="s">
        <v>849</v>
      </c>
      <c r="L1011" t="s">
        <v>55</v>
      </c>
      <c r="M1011" t="s">
        <v>12</v>
      </c>
      <c r="N1011">
        <v>22115</v>
      </c>
      <c r="P1011" s="7">
        <v>42443</v>
      </c>
      <c r="Q1011" t="s">
        <v>783</v>
      </c>
      <c r="R1011" s="13">
        <v>-0.36</v>
      </c>
    </row>
    <row r="1012" spans="11:18" x14ac:dyDescent="0.35">
      <c r="K1012" t="s">
        <v>849</v>
      </c>
      <c r="L1012" t="s">
        <v>55</v>
      </c>
      <c r="M1012" t="s">
        <v>12</v>
      </c>
      <c r="N1012">
        <v>22115</v>
      </c>
      <c r="P1012" s="7">
        <v>42443</v>
      </c>
      <c r="Q1012" t="s">
        <v>667</v>
      </c>
      <c r="R1012" s="13">
        <v>-294.63</v>
      </c>
    </row>
    <row r="1013" spans="11:18" x14ac:dyDescent="0.35">
      <c r="K1013" t="s">
        <v>849</v>
      </c>
      <c r="L1013" t="s">
        <v>56</v>
      </c>
      <c r="M1013" t="s">
        <v>12</v>
      </c>
      <c r="N1013">
        <v>22115</v>
      </c>
      <c r="P1013" s="7">
        <v>42443</v>
      </c>
      <c r="Q1013" t="s">
        <v>102</v>
      </c>
      <c r="R1013" s="13">
        <v>296.83</v>
      </c>
    </row>
    <row r="1014" spans="11:18" x14ac:dyDescent="0.35">
      <c r="K1014" t="s">
        <v>849</v>
      </c>
      <c r="L1014" t="s">
        <v>56</v>
      </c>
      <c r="M1014" t="s">
        <v>12</v>
      </c>
      <c r="N1014">
        <v>22115</v>
      </c>
      <c r="P1014" s="7">
        <v>42443</v>
      </c>
      <c r="Q1014" t="s">
        <v>150</v>
      </c>
      <c r="R1014" s="13">
        <v>44.330000000000041</v>
      </c>
    </row>
    <row r="1015" spans="11:18" x14ac:dyDescent="0.35">
      <c r="K1015" t="s">
        <v>849</v>
      </c>
      <c r="L1015" t="s">
        <v>56</v>
      </c>
      <c r="M1015" t="s">
        <v>12</v>
      </c>
      <c r="N1015">
        <v>22115</v>
      </c>
      <c r="P1015" s="7">
        <v>42443</v>
      </c>
      <c r="Q1015" t="s">
        <v>630</v>
      </c>
      <c r="R1015" s="13">
        <v>0.49</v>
      </c>
    </row>
    <row r="1016" spans="11:18" x14ac:dyDescent="0.35">
      <c r="K1016" t="s">
        <v>849</v>
      </c>
      <c r="L1016" t="s">
        <v>56</v>
      </c>
      <c r="M1016" t="s">
        <v>12</v>
      </c>
      <c r="N1016">
        <v>22115</v>
      </c>
      <c r="P1016" s="7">
        <v>42443</v>
      </c>
      <c r="Q1016" t="s">
        <v>631</v>
      </c>
      <c r="R1016" s="13">
        <v>0.01</v>
      </c>
    </row>
    <row r="1017" spans="11:18" x14ac:dyDescent="0.35">
      <c r="K1017" t="s">
        <v>849</v>
      </c>
      <c r="L1017" t="s">
        <v>56</v>
      </c>
      <c r="M1017" t="s">
        <v>12</v>
      </c>
      <c r="N1017">
        <v>22115</v>
      </c>
      <c r="P1017" s="7">
        <v>42443</v>
      </c>
      <c r="Q1017" t="s">
        <v>784</v>
      </c>
      <c r="R1017" s="13">
        <v>-0.36</v>
      </c>
    </row>
    <row r="1018" spans="11:18" x14ac:dyDescent="0.35">
      <c r="K1018" t="s">
        <v>849</v>
      </c>
      <c r="L1018" t="s">
        <v>56</v>
      </c>
      <c r="M1018" t="s">
        <v>12</v>
      </c>
      <c r="N1018">
        <v>22115</v>
      </c>
      <c r="P1018" s="7">
        <v>42443</v>
      </c>
      <c r="Q1018" t="s">
        <v>668</v>
      </c>
      <c r="R1018" s="13">
        <v>-341.3</v>
      </c>
    </row>
    <row r="1019" spans="11:18" x14ac:dyDescent="0.35">
      <c r="K1019" t="s">
        <v>849</v>
      </c>
      <c r="L1019" t="s">
        <v>34</v>
      </c>
      <c r="M1019" t="s">
        <v>12</v>
      </c>
      <c r="N1019">
        <v>22115</v>
      </c>
      <c r="P1019" s="7">
        <v>42443</v>
      </c>
      <c r="Q1019" t="s">
        <v>102</v>
      </c>
      <c r="R1019" s="13">
        <v>289.16000000000003</v>
      </c>
    </row>
    <row r="1020" spans="11:18" x14ac:dyDescent="0.35">
      <c r="K1020" t="s">
        <v>849</v>
      </c>
      <c r="L1020" t="s">
        <v>34</v>
      </c>
      <c r="M1020" t="s">
        <v>12</v>
      </c>
      <c r="N1020">
        <v>22115</v>
      </c>
      <c r="P1020" s="7">
        <v>42443</v>
      </c>
      <c r="Q1020" t="s">
        <v>150</v>
      </c>
      <c r="R1020" s="13">
        <v>52.839999999999975</v>
      </c>
    </row>
    <row r="1021" spans="11:18" x14ac:dyDescent="0.35">
      <c r="K1021" t="s">
        <v>849</v>
      </c>
      <c r="L1021" t="s">
        <v>34</v>
      </c>
      <c r="M1021" t="s">
        <v>12</v>
      </c>
      <c r="N1021">
        <v>22115</v>
      </c>
      <c r="P1021" s="7">
        <v>42443</v>
      </c>
      <c r="Q1021" t="s">
        <v>630</v>
      </c>
      <c r="R1021" s="13">
        <v>0.47</v>
      </c>
    </row>
    <row r="1022" spans="11:18" x14ac:dyDescent="0.35">
      <c r="K1022" t="s">
        <v>849</v>
      </c>
      <c r="L1022" t="s">
        <v>34</v>
      </c>
      <c r="M1022" t="s">
        <v>12</v>
      </c>
      <c r="N1022">
        <v>22115</v>
      </c>
      <c r="P1022" s="7">
        <v>42443</v>
      </c>
      <c r="Q1022" t="s">
        <v>631</v>
      </c>
      <c r="R1022" s="13">
        <v>0.01</v>
      </c>
    </row>
    <row r="1023" spans="11:18" x14ac:dyDescent="0.35">
      <c r="K1023" t="s">
        <v>849</v>
      </c>
      <c r="L1023" t="s">
        <v>34</v>
      </c>
      <c r="M1023" t="s">
        <v>12</v>
      </c>
      <c r="N1023">
        <v>22115</v>
      </c>
      <c r="P1023" s="7">
        <v>42443</v>
      </c>
      <c r="Q1023" t="s">
        <v>785</v>
      </c>
      <c r="R1023" s="13">
        <v>-0.35</v>
      </c>
    </row>
    <row r="1024" spans="11:18" x14ac:dyDescent="0.35">
      <c r="K1024" t="s">
        <v>849</v>
      </c>
      <c r="L1024" t="s">
        <v>34</v>
      </c>
      <c r="M1024" t="s">
        <v>12</v>
      </c>
      <c r="N1024">
        <v>22115</v>
      </c>
      <c r="P1024" s="7">
        <v>42443</v>
      </c>
      <c r="Q1024" t="s">
        <v>669</v>
      </c>
      <c r="R1024" s="13">
        <v>-342.13</v>
      </c>
    </row>
    <row r="1025" spans="11:18" x14ac:dyDescent="0.35">
      <c r="K1025" t="s">
        <v>849</v>
      </c>
      <c r="L1025" t="s">
        <v>35</v>
      </c>
      <c r="M1025" t="s">
        <v>12</v>
      </c>
      <c r="N1025">
        <v>22115</v>
      </c>
      <c r="P1025" s="7">
        <v>42443</v>
      </c>
      <c r="Q1025" t="s">
        <v>102</v>
      </c>
      <c r="R1025" s="13">
        <v>332.53</v>
      </c>
    </row>
    <row r="1026" spans="11:18" x14ac:dyDescent="0.35">
      <c r="K1026" t="s">
        <v>849</v>
      </c>
      <c r="L1026" t="s">
        <v>35</v>
      </c>
      <c r="M1026" t="s">
        <v>12</v>
      </c>
      <c r="N1026">
        <v>22115</v>
      </c>
      <c r="P1026" s="7">
        <v>42443</v>
      </c>
      <c r="Q1026" t="s">
        <v>150</v>
      </c>
      <c r="R1026" s="13">
        <v>7.2600000000000477</v>
      </c>
    </row>
    <row r="1027" spans="11:18" x14ac:dyDescent="0.35">
      <c r="K1027" t="s">
        <v>849</v>
      </c>
      <c r="L1027" t="s">
        <v>35</v>
      </c>
      <c r="M1027" t="s">
        <v>12</v>
      </c>
      <c r="N1027">
        <v>22115</v>
      </c>
      <c r="P1027" s="7">
        <v>42443</v>
      </c>
      <c r="Q1027" t="s">
        <v>630</v>
      </c>
      <c r="R1027" s="13">
        <v>0.54</v>
      </c>
    </row>
    <row r="1028" spans="11:18" x14ac:dyDescent="0.35">
      <c r="K1028" t="s">
        <v>849</v>
      </c>
      <c r="L1028" t="s">
        <v>35</v>
      </c>
      <c r="M1028" t="s">
        <v>12</v>
      </c>
      <c r="N1028">
        <v>22115</v>
      </c>
      <c r="P1028" s="7">
        <v>42443</v>
      </c>
      <c r="Q1028" t="s">
        <v>631</v>
      </c>
      <c r="R1028" s="13">
        <v>0.01</v>
      </c>
    </row>
    <row r="1029" spans="11:18" x14ac:dyDescent="0.35">
      <c r="K1029" t="s">
        <v>849</v>
      </c>
      <c r="L1029" t="s">
        <v>35</v>
      </c>
      <c r="M1029" t="s">
        <v>12</v>
      </c>
      <c r="N1029">
        <v>22115</v>
      </c>
      <c r="P1029" s="7">
        <v>42443</v>
      </c>
      <c r="Q1029" t="s">
        <v>787</v>
      </c>
      <c r="R1029" s="13">
        <v>-0.36</v>
      </c>
    </row>
    <row r="1030" spans="11:18" x14ac:dyDescent="0.35">
      <c r="K1030" t="s">
        <v>849</v>
      </c>
      <c r="L1030" t="s">
        <v>35</v>
      </c>
      <c r="M1030" t="s">
        <v>12</v>
      </c>
      <c r="N1030">
        <v>22115</v>
      </c>
      <c r="P1030" s="7">
        <v>42443</v>
      </c>
      <c r="Q1030" t="s">
        <v>671</v>
      </c>
      <c r="R1030" s="13">
        <v>-339.98</v>
      </c>
    </row>
    <row r="1031" spans="11:18" x14ac:dyDescent="0.35">
      <c r="K1031" t="s">
        <v>849</v>
      </c>
      <c r="L1031" t="s">
        <v>36</v>
      </c>
      <c r="M1031" t="s">
        <v>12</v>
      </c>
      <c r="N1031">
        <v>22115</v>
      </c>
      <c r="P1031" s="7">
        <v>42443</v>
      </c>
      <c r="Q1031" t="s">
        <v>102</v>
      </c>
      <c r="R1031" s="13">
        <v>325.02</v>
      </c>
    </row>
    <row r="1032" spans="11:18" x14ac:dyDescent="0.35">
      <c r="K1032" t="s">
        <v>849</v>
      </c>
      <c r="L1032" t="s">
        <v>36</v>
      </c>
      <c r="M1032" t="s">
        <v>12</v>
      </c>
      <c r="N1032">
        <v>22115</v>
      </c>
      <c r="P1032" s="7">
        <v>42443</v>
      </c>
      <c r="Q1032" t="s">
        <v>150</v>
      </c>
      <c r="R1032" s="13">
        <v>13.680000000000064</v>
      </c>
    </row>
    <row r="1033" spans="11:18" x14ac:dyDescent="0.35">
      <c r="K1033" t="s">
        <v>849</v>
      </c>
      <c r="L1033" t="s">
        <v>36</v>
      </c>
      <c r="M1033" t="s">
        <v>12</v>
      </c>
      <c r="N1033">
        <v>22115</v>
      </c>
      <c r="P1033" s="7">
        <v>42443</v>
      </c>
      <c r="Q1033" t="s">
        <v>630</v>
      </c>
      <c r="R1033" s="13">
        <v>0.53</v>
      </c>
    </row>
    <row r="1034" spans="11:18" x14ac:dyDescent="0.35">
      <c r="K1034" t="s">
        <v>849</v>
      </c>
      <c r="L1034" t="s">
        <v>36</v>
      </c>
      <c r="M1034" t="s">
        <v>12</v>
      </c>
      <c r="N1034">
        <v>22115</v>
      </c>
      <c r="P1034" s="7">
        <v>42443</v>
      </c>
      <c r="Q1034" t="s">
        <v>631</v>
      </c>
      <c r="R1034" s="13">
        <v>0.01</v>
      </c>
    </row>
    <row r="1035" spans="11:18" x14ac:dyDescent="0.35">
      <c r="K1035" t="s">
        <v>849</v>
      </c>
      <c r="L1035" t="s">
        <v>36</v>
      </c>
      <c r="M1035" t="s">
        <v>12</v>
      </c>
      <c r="N1035">
        <v>22115</v>
      </c>
      <c r="P1035" s="7">
        <v>42443</v>
      </c>
      <c r="Q1035" t="s">
        <v>786</v>
      </c>
      <c r="R1035" s="13">
        <v>-0.36</v>
      </c>
    </row>
    <row r="1036" spans="11:18" x14ac:dyDescent="0.35">
      <c r="K1036" t="s">
        <v>849</v>
      </c>
      <c r="L1036" t="s">
        <v>36</v>
      </c>
      <c r="M1036" t="s">
        <v>12</v>
      </c>
      <c r="N1036">
        <v>22115</v>
      </c>
      <c r="P1036" s="7">
        <v>42443</v>
      </c>
      <c r="Q1036" t="s">
        <v>670</v>
      </c>
      <c r="R1036" s="13">
        <v>-338.88</v>
      </c>
    </row>
    <row r="1037" spans="11:18" x14ac:dyDescent="0.35">
      <c r="K1037" t="s">
        <v>849</v>
      </c>
      <c r="L1037" t="s">
        <v>39</v>
      </c>
      <c r="M1037" t="s">
        <v>12</v>
      </c>
      <c r="N1037">
        <v>22115</v>
      </c>
      <c r="P1037" s="7">
        <v>42443</v>
      </c>
      <c r="Q1037" t="s">
        <v>102</v>
      </c>
      <c r="R1037" s="13">
        <v>178.65</v>
      </c>
    </row>
    <row r="1038" spans="11:18" x14ac:dyDescent="0.35">
      <c r="K1038" t="s">
        <v>849</v>
      </c>
      <c r="L1038" t="s">
        <v>39</v>
      </c>
      <c r="M1038" t="s">
        <v>12</v>
      </c>
      <c r="N1038">
        <v>22115</v>
      </c>
      <c r="P1038" s="7">
        <v>42443</v>
      </c>
      <c r="Q1038" t="s">
        <v>150</v>
      </c>
      <c r="R1038" s="13">
        <v>162.29</v>
      </c>
    </row>
    <row r="1039" spans="11:18" x14ac:dyDescent="0.35">
      <c r="K1039" t="s">
        <v>849</v>
      </c>
      <c r="L1039" t="s">
        <v>39</v>
      </c>
      <c r="M1039" t="s">
        <v>12</v>
      </c>
      <c r="N1039">
        <v>22115</v>
      </c>
      <c r="P1039" s="7">
        <v>42443</v>
      </c>
      <c r="Q1039" t="s">
        <v>630</v>
      </c>
      <c r="R1039" s="13">
        <v>0.3</v>
      </c>
    </row>
    <row r="1040" spans="11:18" x14ac:dyDescent="0.35">
      <c r="K1040" t="s">
        <v>849</v>
      </c>
      <c r="L1040" t="s">
        <v>39</v>
      </c>
      <c r="M1040" t="s">
        <v>12</v>
      </c>
      <c r="N1040">
        <v>22115</v>
      </c>
      <c r="P1040" s="7">
        <v>42443</v>
      </c>
      <c r="Q1040" t="s">
        <v>631</v>
      </c>
      <c r="R1040" s="13">
        <v>0.01</v>
      </c>
    </row>
    <row r="1041" spans="11:18" x14ac:dyDescent="0.35">
      <c r="K1041" t="s">
        <v>849</v>
      </c>
      <c r="L1041" t="s">
        <v>39</v>
      </c>
      <c r="M1041" t="s">
        <v>12</v>
      </c>
      <c r="N1041">
        <v>22115</v>
      </c>
      <c r="P1041" s="7">
        <v>42443</v>
      </c>
      <c r="Q1041" t="s">
        <v>790</v>
      </c>
      <c r="R1041" s="13">
        <v>-0.35</v>
      </c>
    </row>
    <row r="1042" spans="11:18" x14ac:dyDescent="0.35">
      <c r="K1042" t="s">
        <v>849</v>
      </c>
      <c r="L1042" t="s">
        <v>39</v>
      </c>
      <c r="M1042" t="s">
        <v>12</v>
      </c>
      <c r="N1042">
        <v>22115</v>
      </c>
      <c r="P1042" s="7">
        <v>42443</v>
      </c>
      <c r="Q1042" t="s">
        <v>674</v>
      </c>
      <c r="R1042" s="13">
        <v>-340.9</v>
      </c>
    </row>
    <row r="1043" spans="11:18" x14ac:dyDescent="0.35">
      <c r="K1043" t="s">
        <v>849</v>
      </c>
      <c r="L1043" t="s">
        <v>40</v>
      </c>
      <c r="M1043" t="s">
        <v>12</v>
      </c>
      <c r="N1043">
        <v>22115</v>
      </c>
      <c r="P1043" s="7">
        <v>42443</v>
      </c>
      <c r="Q1043" t="s">
        <v>102</v>
      </c>
      <c r="R1043" s="13">
        <v>207.7</v>
      </c>
    </row>
    <row r="1044" spans="11:18" x14ac:dyDescent="0.35">
      <c r="K1044" t="s">
        <v>849</v>
      </c>
      <c r="L1044" t="s">
        <v>40</v>
      </c>
      <c r="M1044" t="s">
        <v>12</v>
      </c>
      <c r="N1044">
        <v>22115</v>
      </c>
      <c r="P1044" s="7">
        <v>42443</v>
      </c>
      <c r="Q1044" t="s">
        <v>150</v>
      </c>
      <c r="R1044" s="13">
        <v>129.51000000000005</v>
      </c>
    </row>
    <row r="1045" spans="11:18" x14ac:dyDescent="0.35">
      <c r="K1045" t="s">
        <v>849</v>
      </c>
      <c r="L1045" t="s">
        <v>40</v>
      </c>
      <c r="M1045" t="s">
        <v>12</v>
      </c>
      <c r="N1045">
        <v>22115</v>
      </c>
      <c r="P1045" s="7">
        <v>42443</v>
      </c>
      <c r="Q1045" t="s">
        <v>630</v>
      </c>
      <c r="R1045" s="13">
        <v>0.34</v>
      </c>
    </row>
    <row r="1046" spans="11:18" x14ac:dyDescent="0.35">
      <c r="K1046" t="s">
        <v>849</v>
      </c>
      <c r="L1046" t="s">
        <v>40</v>
      </c>
      <c r="M1046" t="s">
        <v>12</v>
      </c>
      <c r="N1046">
        <v>22115</v>
      </c>
      <c r="P1046" s="7">
        <v>42443</v>
      </c>
      <c r="Q1046" t="s">
        <v>631</v>
      </c>
      <c r="R1046" s="13">
        <v>0.01</v>
      </c>
    </row>
    <row r="1047" spans="11:18" x14ac:dyDescent="0.35">
      <c r="K1047" t="s">
        <v>849</v>
      </c>
      <c r="L1047" t="s">
        <v>40</v>
      </c>
      <c r="M1047" t="s">
        <v>12</v>
      </c>
      <c r="N1047">
        <v>22115</v>
      </c>
      <c r="P1047" s="7">
        <v>42443</v>
      </c>
      <c r="Q1047" t="s">
        <v>791</v>
      </c>
      <c r="R1047" s="13">
        <v>-0.35</v>
      </c>
    </row>
    <row r="1048" spans="11:18" x14ac:dyDescent="0.35">
      <c r="K1048" t="s">
        <v>849</v>
      </c>
      <c r="L1048" t="s">
        <v>40</v>
      </c>
      <c r="M1048" t="s">
        <v>12</v>
      </c>
      <c r="N1048">
        <v>22115</v>
      </c>
      <c r="P1048" s="7">
        <v>42443</v>
      </c>
      <c r="Q1048" t="s">
        <v>675</v>
      </c>
      <c r="R1048" s="13">
        <v>-337.21</v>
      </c>
    </row>
    <row r="1049" spans="11:18" x14ac:dyDescent="0.35">
      <c r="K1049" t="s">
        <v>849</v>
      </c>
      <c r="L1049" t="s">
        <v>57</v>
      </c>
      <c r="M1049" t="s">
        <v>12</v>
      </c>
      <c r="N1049">
        <v>22115</v>
      </c>
      <c r="P1049" s="7">
        <v>42443</v>
      </c>
      <c r="Q1049" t="s">
        <v>150</v>
      </c>
      <c r="R1049" s="13">
        <v>210.95000000000002</v>
      </c>
    </row>
    <row r="1050" spans="11:18" x14ac:dyDescent="0.35">
      <c r="K1050" t="s">
        <v>849</v>
      </c>
      <c r="L1050" t="s">
        <v>57</v>
      </c>
      <c r="M1050" t="s">
        <v>12</v>
      </c>
      <c r="N1050">
        <v>22115</v>
      </c>
      <c r="P1050" s="7">
        <v>42443</v>
      </c>
      <c r="Q1050" t="s">
        <v>102</v>
      </c>
      <c r="R1050" s="13">
        <v>129.83000000000001</v>
      </c>
    </row>
    <row r="1051" spans="11:18" x14ac:dyDescent="0.35">
      <c r="K1051" t="s">
        <v>849</v>
      </c>
      <c r="L1051" t="s">
        <v>57</v>
      </c>
      <c r="M1051" t="s">
        <v>12</v>
      </c>
      <c r="N1051">
        <v>22115</v>
      </c>
      <c r="P1051" s="7">
        <v>42443</v>
      </c>
      <c r="Q1051" t="s">
        <v>630</v>
      </c>
      <c r="R1051" s="13">
        <v>0.21</v>
      </c>
    </row>
    <row r="1052" spans="11:18" x14ac:dyDescent="0.35">
      <c r="K1052" t="s">
        <v>849</v>
      </c>
      <c r="L1052" t="s">
        <v>57</v>
      </c>
      <c r="M1052" t="s">
        <v>12</v>
      </c>
      <c r="N1052">
        <v>22115</v>
      </c>
      <c r="P1052" s="7">
        <v>42443</v>
      </c>
      <c r="Q1052" t="s">
        <v>631</v>
      </c>
      <c r="R1052" s="13">
        <v>0.01</v>
      </c>
    </row>
    <row r="1053" spans="11:18" x14ac:dyDescent="0.35">
      <c r="K1053" t="s">
        <v>849</v>
      </c>
      <c r="L1053" t="s">
        <v>57</v>
      </c>
      <c r="M1053" t="s">
        <v>12</v>
      </c>
      <c r="N1053">
        <v>22115</v>
      </c>
      <c r="P1053" s="7">
        <v>42443</v>
      </c>
      <c r="Q1053" t="s">
        <v>792</v>
      </c>
      <c r="R1053" s="13">
        <v>-0.35</v>
      </c>
    </row>
    <row r="1054" spans="11:18" x14ac:dyDescent="0.35">
      <c r="K1054" t="s">
        <v>849</v>
      </c>
      <c r="L1054" t="s">
        <v>57</v>
      </c>
      <c r="M1054" t="s">
        <v>12</v>
      </c>
      <c r="N1054">
        <v>22115</v>
      </c>
      <c r="P1054" s="7">
        <v>42443</v>
      </c>
      <c r="Q1054" t="s">
        <v>676</v>
      </c>
      <c r="R1054" s="13">
        <v>-340.65</v>
      </c>
    </row>
    <row r="1055" spans="11:18" x14ac:dyDescent="0.35">
      <c r="K1055" t="s">
        <v>849</v>
      </c>
      <c r="L1055" t="s">
        <v>58</v>
      </c>
      <c r="M1055" t="s">
        <v>12</v>
      </c>
      <c r="N1055">
        <v>22115</v>
      </c>
      <c r="P1055" s="7">
        <v>42443</v>
      </c>
      <c r="Q1055" t="s">
        <v>102</v>
      </c>
      <c r="R1055" s="13">
        <v>265.48</v>
      </c>
    </row>
    <row r="1056" spans="11:18" x14ac:dyDescent="0.35">
      <c r="K1056" t="s">
        <v>849</v>
      </c>
      <c r="L1056" t="s">
        <v>58</v>
      </c>
      <c r="M1056" t="s">
        <v>12</v>
      </c>
      <c r="N1056">
        <v>22115</v>
      </c>
      <c r="P1056" s="7">
        <v>42443</v>
      </c>
      <c r="Q1056" t="s">
        <v>150</v>
      </c>
      <c r="R1056" s="13">
        <v>76.430000000000007</v>
      </c>
    </row>
    <row r="1057" spans="11:18" x14ac:dyDescent="0.35">
      <c r="K1057" t="s">
        <v>849</v>
      </c>
      <c r="L1057" t="s">
        <v>58</v>
      </c>
      <c r="M1057" t="s">
        <v>12</v>
      </c>
      <c r="N1057">
        <v>22115</v>
      </c>
      <c r="P1057" s="7">
        <v>42443</v>
      </c>
      <c r="Q1057" t="s">
        <v>630</v>
      </c>
      <c r="R1057" s="13">
        <v>0.43</v>
      </c>
    </row>
    <row r="1058" spans="11:18" x14ac:dyDescent="0.35">
      <c r="K1058" t="s">
        <v>849</v>
      </c>
      <c r="L1058" t="s">
        <v>58</v>
      </c>
      <c r="M1058" t="s">
        <v>12</v>
      </c>
      <c r="N1058">
        <v>22115</v>
      </c>
      <c r="P1058" s="7">
        <v>42443</v>
      </c>
      <c r="Q1058" t="s">
        <v>631</v>
      </c>
      <c r="R1058" s="13">
        <v>0.01</v>
      </c>
    </row>
    <row r="1059" spans="11:18" x14ac:dyDescent="0.35">
      <c r="K1059" t="s">
        <v>849</v>
      </c>
      <c r="L1059" t="s">
        <v>58</v>
      </c>
      <c r="M1059" t="s">
        <v>12</v>
      </c>
      <c r="N1059">
        <v>22115</v>
      </c>
      <c r="P1059" s="7">
        <v>42443</v>
      </c>
      <c r="Q1059" t="s">
        <v>793</v>
      </c>
      <c r="R1059" s="13">
        <v>-0.35</v>
      </c>
    </row>
    <row r="1060" spans="11:18" x14ac:dyDescent="0.35">
      <c r="K1060" t="s">
        <v>849</v>
      </c>
      <c r="L1060" t="s">
        <v>58</v>
      </c>
      <c r="M1060" t="s">
        <v>12</v>
      </c>
      <c r="N1060">
        <v>22115</v>
      </c>
      <c r="P1060" s="7">
        <v>42443</v>
      </c>
      <c r="Q1060" t="s">
        <v>677</v>
      </c>
      <c r="R1060" s="13">
        <v>-342</v>
      </c>
    </row>
    <row r="1061" spans="11:18" x14ac:dyDescent="0.35">
      <c r="K1061" t="s">
        <v>849</v>
      </c>
      <c r="L1061" t="s">
        <v>59</v>
      </c>
      <c r="M1061" t="s">
        <v>12</v>
      </c>
      <c r="N1061">
        <v>22115</v>
      </c>
      <c r="P1061" s="7">
        <v>42443</v>
      </c>
      <c r="Q1061" t="s">
        <v>102</v>
      </c>
      <c r="R1061" s="13">
        <v>335.97</v>
      </c>
    </row>
    <row r="1062" spans="11:18" x14ac:dyDescent="0.35">
      <c r="K1062" t="s">
        <v>849</v>
      </c>
      <c r="L1062" t="s">
        <v>59</v>
      </c>
      <c r="M1062" t="s">
        <v>12</v>
      </c>
      <c r="N1062">
        <v>22115</v>
      </c>
      <c r="P1062" s="7">
        <v>42443</v>
      </c>
      <c r="Q1062" t="s">
        <v>150</v>
      </c>
      <c r="R1062" s="13">
        <v>0.97999999999996135</v>
      </c>
    </row>
    <row r="1063" spans="11:18" x14ac:dyDescent="0.35">
      <c r="K1063" t="s">
        <v>849</v>
      </c>
      <c r="L1063" t="s">
        <v>59</v>
      </c>
      <c r="M1063" t="s">
        <v>12</v>
      </c>
      <c r="N1063">
        <v>22115</v>
      </c>
      <c r="P1063" s="7">
        <v>42443</v>
      </c>
      <c r="Q1063" t="s">
        <v>630</v>
      </c>
      <c r="R1063" s="13">
        <v>0.54</v>
      </c>
    </row>
    <row r="1064" spans="11:18" x14ac:dyDescent="0.35">
      <c r="K1064" t="s">
        <v>849</v>
      </c>
      <c r="L1064" t="s">
        <v>59</v>
      </c>
      <c r="M1064" t="s">
        <v>12</v>
      </c>
      <c r="N1064">
        <v>22115</v>
      </c>
      <c r="P1064" s="7">
        <v>42443</v>
      </c>
      <c r="Q1064" t="s">
        <v>631</v>
      </c>
      <c r="R1064" s="13">
        <v>0.01</v>
      </c>
    </row>
    <row r="1065" spans="11:18" x14ac:dyDescent="0.35">
      <c r="K1065" t="s">
        <v>849</v>
      </c>
      <c r="L1065" t="s">
        <v>59</v>
      </c>
      <c r="M1065" t="s">
        <v>12</v>
      </c>
      <c r="N1065">
        <v>22115</v>
      </c>
      <c r="P1065" s="7">
        <v>42443</v>
      </c>
      <c r="Q1065" t="s">
        <v>794</v>
      </c>
      <c r="R1065" s="13">
        <v>-0.35</v>
      </c>
    </row>
    <row r="1066" spans="11:18" x14ac:dyDescent="0.35">
      <c r="K1066" t="s">
        <v>849</v>
      </c>
      <c r="L1066" t="s">
        <v>59</v>
      </c>
      <c r="M1066" t="s">
        <v>12</v>
      </c>
      <c r="N1066">
        <v>22115</v>
      </c>
      <c r="P1066" s="7">
        <v>42443</v>
      </c>
      <c r="Q1066" t="s">
        <v>678</v>
      </c>
      <c r="R1066" s="13">
        <v>-337.15</v>
      </c>
    </row>
    <row r="1067" spans="11:18" x14ac:dyDescent="0.35">
      <c r="K1067" t="s">
        <v>849</v>
      </c>
      <c r="L1067" t="s">
        <v>41</v>
      </c>
      <c r="M1067" t="s">
        <v>12</v>
      </c>
      <c r="N1067">
        <v>22115</v>
      </c>
      <c r="P1067" s="7">
        <v>42443</v>
      </c>
      <c r="Q1067" t="s">
        <v>150</v>
      </c>
      <c r="R1067" s="13">
        <v>184.34000000000003</v>
      </c>
    </row>
    <row r="1068" spans="11:18" x14ac:dyDescent="0.35">
      <c r="K1068" t="s">
        <v>849</v>
      </c>
      <c r="L1068" t="s">
        <v>41</v>
      </c>
      <c r="M1068" t="s">
        <v>12</v>
      </c>
      <c r="N1068">
        <v>22115</v>
      </c>
      <c r="P1068" s="7">
        <v>42443</v>
      </c>
      <c r="Q1068" t="s">
        <v>102</v>
      </c>
      <c r="R1068" s="13">
        <v>157.93</v>
      </c>
    </row>
    <row r="1069" spans="11:18" x14ac:dyDescent="0.35">
      <c r="K1069" t="s">
        <v>849</v>
      </c>
      <c r="L1069" t="s">
        <v>41</v>
      </c>
      <c r="M1069" t="s">
        <v>12</v>
      </c>
      <c r="N1069">
        <v>22115</v>
      </c>
      <c r="P1069" s="7">
        <v>42443</v>
      </c>
      <c r="Q1069" t="s">
        <v>630</v>
      </c>
      <c r="R1069" s="13">
        <v>0.25</v>
      </c>
    </row>
    <row r="1070" spans="11:18" x14ac:dyDescent="0.35">
      <c r="K1070" t="s">
        <v>849</v>
      </c>
      <c r="L1070" t="s">
        <v>41</v>
      </c>
      <c r="M1070" t="s">
        <v>12</v>
      </c>
      <c r="N1070">
        <v>22115</v>
      </c>
      <c r="P1070" s="7">
        <v>42443</v>
      </c>
      <c r="Q1070" t="s">
        <v>631</v>
      </c>
      <c r="R1070" s="13">
        <v>0.01</v>
      </c>
    </row>
    <row r="1071" spans="11:18" x14ac:dyDescent="0.35">
      <c r="K1071" t="s">
        <v>849</v>
      </c>
      <c r="L1071" t="s">
        <v>41</v>
      </c>
      <c r="M1071" t="s">
        <v>12</v>
      </c>
      <c r="N1071">
        <v>22115</v>
      </c>
      <c r="P1071" s="7">
        <v>42443</v>
      </c>
      <c r="Q1071" t="s">
        <v>795</v>
      </c>
      <c r="R1071" s="13">
        <v>-0.36</v>
      </c>
    </row>
    <row r="1072" spans="11:18" x14ac:dyDescent="0.35">
      <c r="K1072" t="s">
        <v>849</v>
      </c>
      <c r="L1072" t="s">
        <v>41</v>
      </c>
      <c r="M1072" t="s">
        <v>12</v>
      </c>
      <c r="N1072">
        <v>22115</v>
      </c>
      <c r="P1072" s="7">
        <v>42443</v>
      </c>
      <c r="Q1072" t="s">
        <v>679</v>
      </c>
      <c r="R1072" s="13">
        <v>-342.17</v>
      </c>
    </row>
    <row r="1073" spans="11:18" x14ac:dyDescent="0.35">
      <c r="K1073" t="s">
        <v>849</v>
      </c>
      <c r="L1073" t="s">
        <v>42</v>
      </c>
      <c r="M1073" t="s">
        <v>12</v>
      </c>
      <c r="N1073">
        <v>22115</v>
      </c>
      <c r="P1073" s="7">
        <v>42443</v>
      </c>
      <c r="Q1073" t="s">
        <v>102</v>
      </c>
      <c r="R1073" s="13">
        <v>2.25</v>
      </c>
    </row>
    <row r="1074" spans="11:18" x14ac:dyDescent="0.35">
      <c r="K1074" t="s">
        <v>849</v>
      </c>
      <c r="L1074" t="s">
        <v>42</v>
      </c>
      <c r="M1074" t="s">
        <v>12</v>
      </c>
      <c r="N1074">
        <v>22115</v>
      </c>
      <c r="P1074" s="7">
        <v>42443</v>
      </c>
      <c r="Q1074" t="s">
        <v>631</v>
      </c>
      <c r="R1074" s="13">
        <v>0.01</v>
      </c>
    </row>
    <row r="1075" spans="11:18" x14ac:dyDescent="0.35">
      <c r="K1075" t="s">
        <v>849</v>
      </c>
      <c r="L1075" t="s">
        <v>42</v>
      </c>
      <c r="M1075" t="s">
        <v>12</v>
      </c>
      <c r="N1075">
        <v>22115</v>
      </c>
      <c r="P1075" s="7">
        <v>42443</v>
      </c>
      <c r="Q1075" t="s">
        <v>796</v>
      </c>
      <c r="R1075" s="13">
        <v>0</v>
      </c>
    </row>
    <row r="1076" spans="11:18" x14ac:dyDescent="0.35">
      <c r="K1076" t="s">
        <v>849</v>
      </c>
      <c r="L1076" t="s">
        <v>42</v>
      </c>
      <c r="M1076" t="s">
        <v>12</v>
      </c>
      <c r="N1076">
        <v>22115</v>
      </c>
      <c r="P1076" s="7">
        <v>42443</v>
      </c>
      <c r="Q1076" t="s">
        <v>630</v>
      </c>
      <c r="R1076" s="13">
        <v>0</v>
      </c>
    </row>
    <row r="1077" spans="11:18" x14ac:dyDescent="0.35">
      <c r="K1077" t="s">
        <v>849</v>
      </c>
      <c r="L1077" t="s">
        <v>42</v>
      </c>
      <c r="M1077" t="s">
        <v>12</v>
      </c>
      <c r="N1077">
        <v>22115</v>
      </c>
      <c r="P1077" s="7">
        <v>42443</v>
      </c>
      <c r="Q1077" t="s">
        <v>143</v>
      </c>
      <c r="R1077" s="13">
        <v>-0.26</v>
      </c>
    </row>
    <row r="1078" spans="11:18" x14ac:dyDescent="0.35">
      <c r="K1078" t="s">
        <v>849</v>
      </c>
      <c r="L1078" t="s">
        <v>42</v>
      </c>
      <c r="M1078" t="s">
        <v>12</v>
      </c>
      <c r="N1078">
        <v>22115</v>
      </c>
      <c r="P1078" s="7">
        <v>42443</v>
      </c>
      <c r="Q1078" t="s">
        <v>680</v>
      </c>
      <c r="R1078" s="13">
        <v>-2</v>
      </c>
    </row>
    <row r="1079" spans="11:18" x14ac:dyDescent="0.35">
      <c r="K1079" t="s">
        <v>849</v>
      </c>
      <c r="L1079" t="s">
        <v>43</v>
      </c>
      <c r="M1079" t="s">
        <v>12</v>
      </c>
      <c r="N1079">
        <v>22115</v>
      </c>
      <c r="P1079" s="7">
        <v>42443</v>
      </c>
      <c r="Q1079" t="s">
        <v>150</v>
      </c>
      <c r="R1079" s="13">
        <v>234.44</v>
      </c>
    </row>
    <row r="1080" spans="11:18" x14ac:dyDescent="0.35">
      <c r="K1080" t="s">
        <v>849</v>
      </c>
      <c r="L1080" t="s">
        <v>43</v>
      </c>
      <c r="M1080" t="s">
        <v>12</v>
      </c>
      <c r="N1080">
        <v>22115</v>
      </c>
      <c r="P1080" s="7">
        <v>42443</v>
      </c>
      <c r="Q1080" t="s">
        <v>102</v>
      </c>
      <c r="R1080" s="13">
        <v>104.24</v>
      </c>
    </row>
    <row r="1081" spans="11:18" x14ac:dyDescent="0.35">
      <c r="K1081" t="s">
        <v>849</v>
      </c>
      <c r="L1081" t="s">
        <v>43</v>
      </c>
      <c r="M1081" t="s">
        <v>12</v>
      </c>
      <c r="N1081">
        <v>22115</v>
      </c>
      <c r="P1081" s="7">
        <v>42443</v>
      </c>
      <c r="Q1081" t="s">
        <v>630</v>
      </c>
      <c r="R1081" s="13">
        <v>0.18</v>
      </c>
    </row>
    <row r="1082" spans="11:18" x14ac:dyDescent="0.35">
      <c r="K1082" t="s">
        <v>849</v>
      </c>
      <c r="L1082" t="s">
        <v>43</v>
      </c>
      <c r="M1082" t="s">
        <v>12</v>
      </c>
      <c r="N1082">
        <v>22115</v>
      </c>
      <c r="P1082" s="7">
        <v>42443</v>
      </c>
      <c r="Q1082" t="s">
        <v>631</v>
      </c>
      <c r="R1082" s="13">
        <v>0.01</v>
      </c>
    </row>
    <row r="1083" spans="11:18" x14ac:dyDescent="0.35">
      <c r="K1083" t="s">
        <v>849</v>
      </c>
      <c r="L1083" t="s">
        <v>43</v>
      </c>
      <c r="M1083" t="s">
        <v>12</v>
      </c>
      <c r="N1083">
        <v>22115</v>
      </c>
      <c r="P1083" s="7">
        <v>42443</v>
      </c>
      <c r="Q1083" t="s">
        <v>797</v>
      </c>
      <c r="R1083" s="13">
        <v>-0.35</v>
      </c>
    </row>
    <row r="1084" spans="11:18" x14ac:dyDescent="0.35">
      <c r="K1084" t="s">
        <v>849</v>
      </c>
      <c r="L1084" t="s">
        <v>43</v>
      </c>
      <c r="M1084" t="s">
        <v>12</v>
      </c>
      <c r="N1084">
        <v>22115</v>
      </c>
      <c r="P1084" s="7">
        <v>42443</v>
      </c>
      <c r="Q1084" t="s">
        <v>681</v>
      </c>
      <c r="R1084" s="13">
        <v>-338.52</v>
      </c>
    </row>
    <row r="1085" spans="11:18" x14ac:dyDescent="0.35">
      <c r="K1085" t="s">
        <v>849</v>
      </c>
      <c r="L1085" t="s">
        <v>60</v>
      </c>
      <c r="M1085" t="s">
        <v>12</v>
      </c>
      <c r="N1085">
        <v>22115</v>
      </c>
      <c r="P1085" s="7">
        <v>42443</v>
      </c>
      <c r="Q1085" t="s">
        <v>102</v>
      </c>
      <c r="R1085" s="13">
        <v>219.29</v>
      </c>
    </row>
    <row r="1086" spans="11:18" x14ac:dyDescent="0.35">
      <c r="K1086" t="s">
        <v>849</v>
      </c>
      <c r="L1086" t="s">
        <v>60</v>
      </c>
      <c r="M1086" t="s">
        <v>12</v>
      </c>
      <c r="N1086">
        <v>22115</v>
      </c>
      <c r="P1086" s="7">
        <v>42443</v>
      </c>
      <c r="Q1086" t="s">
        <v>150</v>
      </c>
      <c r="R1086" s="13">
        <v>123.15</v>
      </c>
    </row>
    <row r="1087" spans="11:18" x14ac:dyDescent="0.35">
      <c r="K1087" t="s">
        <v>849</v>
      </c>
      <c r="L1087" t="s">
        <v>60</v>
      </c>
      <c r="M1087" t="s">
        <v>12</v>
      </c>
      <c r="N1087">
        <v>22115</v>
      </c>
      <c r="P1087" s="7">
        <v>42443</v>
      </c>
      <c r="Q1087" t="s">
        <v>630</v>
      </c>
      <c r="R1087" s="13">
        <v>0.36</v>
      </c>
    </row>
    <row r="1088" spans="11:18" x14ac:dyDescent="0.35">
      <c r="K1088" t="s">
        <v>849</v>
      </c>
      <c r="L1088" t="s">
        <v>60</v>
      </c>
      <c r="M1088" t="s">
        <v>12</v>
      </c>
      <c r="N1088">
        <v>22115</v>
      </c>
      <c r="P1088" s="7">
        <v>42443</v>
      </c>
      <c r="Q1088" t="s">
        <v>631</v>
      </c>
      <c r="R1088" s="13">
        <v>0.01</v>
      </c>
    </row>
    <row r="1089" spans="11:18" x14ac:dyDescent="0.35">
      <c r="K1089" t="s">
        <v>849</v>
      </c>
      <c r="L1089" t="s">
        <v>60</v>
      </c>
      <c r="M1089" t="s">
        <v>12</v>
      </c>
      <c r="N1089">
        <v>22115</v>
      </c>
      <c r="P1089" s="7">
        <v>42443</v>
      </c>
      <c r="Q1089" t="s">
        <v>798</v>
      </c>
      <c r="R1089" s="13">
        <v>-0.36</v>
      </c>
    </row>
    <row r="1090" spans="11:18" x14ac:dyDescent="0.35">
      <c r="K1090" t="s">
        <v>849</v>
      </c>
      <c r="L1090" t="s">
        <v>60</v>
      </c>
      <c r="M1090" t="s">
        <v>12</v>
      </c>
      <c r="N1090">
        <v>22115</v>
      </c>
      <c r="P1090" s="7">
        <v>42443</v>
      </c>
      <c r="Q1090" t="s">
        <v>682</v>
      </c>
      <c r="R1090" s="13">
        <v>-342.45</v>
      </c>
    </row>
    <row r="1091" spans="11:18" x14ac:dyDescent="0.35">
      <c r="K1091" t="s">
        <v>849</v>
      </c>
      <c r="L1091" t="s">
        <v>45</v>
      </c>
      <c r="M1091" t="s">
        <v>12</v>
      </c>
      <c r="N1091">
        <v>22115</v>
      </c>
      <c r="P1091" s="7">
        <v>42443</v>
      </c>
      <c r="Q1091" t="s">
        <v>102</v>
      </c>
      <c r="R1091" s="13">
        <v>258.54000000000002</v>
      </c>
    </row>
    <row r="1092" spans="11:18" x14ac:dyDescent="0.35">
      <c r="K1092" t="s">
        <v>849</v>
      </c>
      <c r="L1092" t="s">
        <v>45</v>
      </c>
      <c r="M1092" t="s">
        <v>12</v>
      </c>
      <c r="N1092">
        <v>22115</v>
      </c>
      <c r="P1092" s="7">
        <v>42443</v>
      </c>
      <c r="Q1092" t="s">
        <v>150</v>
      </c>
      <c r="R1092" s="13">
        <v>81.819999999999993</v>
      </c>
    </row>
    <row r="1093" spans="11:18" x14ac:dyDescent="0.35">
      <c r="K1093" t="s">
        <v>849</v>
      </c>
      <c r="L1093" t="s">
        <v>45</v>
      </c>
      <c r="M1093" t="s">
        <v>12</v>
      </c>
      <c r="N1093">
        <v>22115</v>
      </c>
      <c r="P1093" s="7">
        <v>42443</v>
      </c>
      <c r="Q1093" t="s">
        <v>630</v>
      </c>
      <c r="R1093" s="13">
        <v>0.42</v>
      </c>
    </row>
    <row r="1094" spans="11:18" x14ac:dyDescent="0.35">
      <c r="K1094" t="s">
        <v>849</v>
      </c>
      <c r="L1094" t="s">
        <v>45</v>
      </c>
      <c r="M1094" t="s">
        <v>12</v>
      </c>
      <c r="N1094">
        <v>22115</v>
      </c>
      <c r="P1094" s="7">
        <v>42443</v>
      </c>
      <c r="Q1094" t="s">
        <v>631</v>
      </c>
      <c r="R1094" s="13">
        <v>0.01</v>
      </c>
    </row>
    <row r="1095" spans="11:18" x14ac:dyDescent="0.35">
      <c r="K1095" t="s">
        <v>849</v>
      </c>
      <c r="L1095" t="s">
        <v>45</v>
      </c>
      <c r="M1095" t="s">
        <v>12</v>
      </c>
      <c r="N1095">
        <v>22115</v>
      </c>
      <c r="P1095" s="7">
        <v>42443</v>
      </c>
      <c r="Q1095" t="s">
        <v>799</v>
      </c>
      <c r="R1095" s="13">
        <v>-0.36</v>
      </c>
    </row>
    <row r="1096" spans="11:18" x14ac:dyDescent="0.35">
      <c r="K1096" t="s">
        <v>849</v>
      </c>
      <c r="L1096" t="s">
        <v>45</v>
      </c>
      <c r="M1096" t="s">
        <v>12</v>
      </c>
      <c r="N1096">
        <v>22115</v>
      </c>
      <c r="P1096" s="7">
        <v>42443</v>
      </c>
      <c r="Q1096" t="s">
        <v>683</v>
      </c>
      <c r="R1096" s="13">
        <v>-340.43</v>
      </c>
    </row>
    <row r="1097" spans="11:18" x14ac:dyDescent="0.35">
      <c r="K1097" t="s">
        <v>849</v>
      </c>
      <c r="L1097" t="s">
        <v>46</v>
      </c>
      <c r="M1097" t="s">
        <v>12</v>
      </c>
      <c r="N1097">
        <v>22115</v>
      </c>
      <c r="P1097" s="7">
        <v>42443</v>
      </c>
      <c r="Q1097" t="s">
        <v>102</v>
      </c>
      <c r="R1097" s="13">
        <v>298.14999999999998</v>
      </c>
    </row>
    <row r="1098" spans="11:18" x14ac:dyDescent="0.35">
      <c r="K1098" t="s">
        <v>849</v>
      </c>
      <c r="L1098" t="s">
        <v>46</v>
      </c>
      <c r="M1098" t="s">
        <v>12</v>
      </c>
      <c r="N1098">
        <v>22115</v>
      </c>
      <c r="P1098" s="7">
        <v>42443</v>
      </c>
      <c r="Q1098" t="s">
        <v>150</v>
      </c>
      <c r="R1098" s="13">
        <v>41.980000000000018</v>
      </c>
    </row>
    <row r="1099" spans="11:18" x14ac:dyDescent="0.35">
      <c r="K1099" t="s">
        <v>849</v>
      </c>
      <c r="L1099" t="s">
        <v>46</v>
      </c>
      <c r="M1099" t="s">
        <v>12</v>
      </c>
      <c r="N1099">
        <v>22115</v>
      </c>
      <c r="P1099" s="7">
        <v>42443</v>
      </c>
      <c r="Q1099" t="s">
        <v>630</v>
      </c>
      <c r="R1099" s="13">
        <v>0.49</v>
      </c>
    </row>
    <row r="1100" spans="11:18" x14ac:dyDescent="0.35">
      <c r="K1100" t="s">
        <v>849</v>
      </c>
      <c r="L1100" t="s">
        <v>46</v>
      </c>
      <c r="M1100" t="s">
        <v>12</v>
      </c>
      <c r="N1100">
        <v>22115</v>
      </c>
      <c r="P1100" s="7">
        <v>42443</v>
      </c>
      <c r="Q1100" t="s">
        <v>631</v>
      </c>
      <c r="R1100" s="13">
        <v>0.01</v>
      </c>
    </row>
    <row r="1101" spans="11:18" x14ac:dyDescent="0.35">
      <c r="K1101" t="s">
        <v>849</v>
      </c>
      <c r="L1101" t="s">
        <v>46</v>
      </c>
      <c r="M1101" t="s">
        <v>12</v>
      </c>
      <c r="N1101">
        <v>22115</v>
      </c>
      <c r="P1101" s="7">
        <v>42443</v>
      </c>
      <c r="Q1101" t="s">
        <v>800</v>
      </c>
      <c r="R1101" s="13">
        <v>-0.35</v>
      </c>
    </row>
    <row r="1102" spans="11:18" x14ac:dyDescent="0.35">
      <c r="K1102" t="s">
        <v>849</v>
      </c>
      <c r="L1102" t="s">
        <v>46</v>
      </c>
      <c r="M1102" t="s">
        <v>12</v>
      </c>
      <c r="N1102">
        <v>22115</v>
      </c>
      <c r="P1102" s="7">
        <v>42443</v>
      </c>
      <c r="Q1102" t="s">
        <v>684</v>
      </c>
      <c r="R1102" s="13">
        <v>-340.28</v>
      </c>
    </row>
    <row r="1103" spans="11:18" x14ac:dyDescent="0.35">
      <c r="K1103" t="s">
        <v>849</v>
      </c>
      <c r="L1103" t="s">
        <v>61</v>
      </c>
      <c r="M1103" t="s">
        <v>12</v>
      </c>
      <c r="N1103">
        <v>22115</v>
      </c>
      <c r="P1103" s="7">
        <v>42443</v>
      </c>
      <c r="Q1103" t="s">
        <v>102</v>
      </c>
      <c r="R1103" s="13">
        <v>254.19</v>
      </c>
    </row>
    <row r="1104" spans="11:18" x14ac:dyDescent="0.35">
      <c r="K1104" t="s">
        <v>849</v>
      </c>
      <c r="L1104" t="s">
        <v>61</v>
      </c>
      <c r="M1104" t="s">
        <v>12</v>
      </c>
      <c r="N1104">
        <v>22115</v>
      </c>
      <c r="P1104" s="7">
        <v>42443</v>
      </c>
      <c r="Q1104" t="s">
        <v>150</v>
      </c>
      <c r="R1104" s="13">
        <v>85.340000000000032</v>
      </c>
    </row>
    <row r="1105" spans="11:18" x14ac:dyDescent="0.35">
      <c r="K1105" t="s">
        <v>849</v>
      </c>
      <c r="L1105" t="s">
        <v>61</v>
      </c>
      <c r="M1105" t="s">
        <v>12</v>
      </c>
      <c r="N1105">
        <v>22115</v>
      </c>
      <c r="P1105" s="7">
        <v>42443</v>
      </c>
      <c r="Q1105" t="s">
        <v>630</v>
      </c>
      <c r="R1105" s="13">
        <v>0.42</v>
      </c>
    </row>
    <row r="1106" spans="11:18" x14ac:dyDescent="0.35">
      <c r="K1106" t="s">
        <v>849</v>
      </c>
      <c r="L1106" t="s">
        <v>61</v>
      </c>
      <c r="M1106" t="s">
        <v>12</v>
      </c>
      <c r="N1106">
        <v>22115</v>
      </c>
      <c r="P1106" s="7">
        <v>42443</v>
      </c>
      <c r="Q1106" t="s">
        <v>631</v>
      </c>
      <c r="R1106" s="13">
        <v>0.01</v>
      </c>
    </row>
    <row r="1107" spans="11:18" x14ac:dyDescent="0.35">
      <c r="K1107" t="s">
        <v>849</v>
      </c>
      <c r="L1107" t="s">
        <v>61</v>
      </c>
      <c r="M1107" t="s">
        <v>12</v>
      </c>
      <c r="N1107">
        <v>22115</v>
      </c>
      <c r="P1107" s="7">
        <v>42443</v>
      </c>
      <c r="Q1107" t="s">
        <v>801</v>
      </c>
      <c r="R1107" s="13">
        <v>-0.36</v>
      </c>
    </row>
    <row r="1108" spans="11:18" x14ac:dyDescent="0.35">
      <c r="K1108" t="s">
        <v>849</v>
      </c>
      <c r="L1108" t="s">
        <v>61</v>
      </c>
      <c r="M1108" t="s">
        <v>12</v>
      </c>
      <c r="N1108">
        <v>22115</v>
      </c>
      <c r="P1108" s="7">
        <v>42443</v>
      </c>
      <c r="Q1108" t="s">
        <v>685</v>
      </c>
      <c r="R1108" s="13">
        <v>-339.6</v>
      </c>
    </row>
    <row r="1109" spans="11:18" x14ac:dyDescent="0.35">
      <c r="K1109" t="s">
        <v>849</v>
      </c>
      <c r="L1109" t="s">
        <v>48</v>
      </c>
      <c r="M1109" t="s">
        <v>12</v>
      </c>
      <c r="N1109">
        <v>22115</v>
      </c>
      <c r="P1109" s="7">
        <v>42443</v>
      </c>
      <c r="Q1109" t="s">
        <v>102</v>
      </c>
      <c r="R1109" s="13">
        <v>280.14</v>
      </c>
    </row>
    <row r="1110" spans="11:18" x14ac:dyDescent="0.35">
      <c r="K1110" t="s">
        <v>849</v>
      </c>
      <c r="L1110" t="s">
        <v>48</v>
      </c>
      <c r="M1110" t="s">
        <v>12</v>
      </c>
      <c r="N1110">
        <v>22115</v>
      </c>
      <c r="P1110" s="7">
        <v>42443</v>
      </c>
      <c r="Q1110" t="s">
        <v>150</v>
      </c>
      <c r="R1110" s="13">
        <v>61.620000000000061</v>
      </c>
    </row>
    <row r="1111" spans="11:18" x14ac:dyDescent="0.35">
      <c r="K1111" t="s">
        <v>849</v>
      </c>
      <c r="L1111" t="s">
        <v>48</v>
      </c>
      <c r="M1111" t="s">
        <v>12</v>
      </c>
      <c r="N1111">
        <v>22115</v>
      </c>
      <c r="P1111" s="7">
        <v>42443</v>
      </c>
      <c r="Q1111" t="s">
        <v>630</v>
      </c>
      <c r="R1111" s="13">
        <v>0.45</v>
      </c>
    </row>
    <row r="1112" spans="11:18" x14ac:dyDescent="0.35">
      <c r="K1112" t="s">
        <v>849</v>
      </c>
      <c r="L1112" t="s">
        <v>48</v>
      </c>
      <c r="M1112" t="s">
        <v>12</v>
      </c>
      <c r="N1112">
        <v>22115</v>
      </c>
      <c r="P1112" s="7">
        <v>42443</v>
      </c>
      <c r="Q1112" t="s">
        <v>631</v>
      </c>
      <c r="R1112" s="13">
        <v>0.01</v>
      </c>
    </row>
    <row r="1113" spans="11:18" x14ac:dyDescent="0.35">
      <c r="K1113" t="s">
        <v>849</v>
      </c>
      <c r="L1113" t="s">
        <v>48</v>
      </c>
      <c r="M1113" t="s">
        <v>12</v>
      </c>
      <c r="N1113">
        <v>22115</v>
      </c>
      <c r="P1113" s="7">
        <v>42443</v>
      </c>
      <c r="Q1113" t="s">
        <v>802</v>
      </c>
      <c r="R1113" s="13">
        <v>-0.36</v>
      </c>
    </row>
    <row r="1114" spans="11:18" x14ac:dyDescent="0.35">
      <c r="K1114" t="s">
        <v>849</v>
      </c>
      <c r="L1114" t="s">
        <v>48</v>
      </c>
      <c r="M1114" t="s">
        <v>12</v>
      </c>
      <c r="N1114">
        <v>22115</v>
      </c>
      <c r="P1114" s="7">
        <v>42443</v>
      </c>
      <c r="Q1114" t="s">
        <v>686</v>
      </c>
      <c r="R1114" s="13">
        <v>-341.86</v>
      </c>
    </row>
    <row r="1115" spans="11:18" x14ac:dyDescent="0.35">
      <c r="K1115" t="s">
        <v>849</v>
      </c>
      <c r="L1115" t="s">
        <v>50</v>
      </c>
      <c r="M1115" t="s">
        <v>12</v>
      </c>
      <c r="N1115">
        <v>22115</v>
      </c>
      <c r="P1115" s="7">
        <v>42443</v>
      </c>
      <c r="Q1115" t="s">
        <v>102</v>
      </c>
      <c r="R1115" s="13">
        <v>215.61</v>
      </c>
    </row>
    <row r="1116" spans="11:18" x14ac:dyDescent="0.35">
      <c r="K1116" t="s">
        <v>849</v>
      </c>
      <c r="L1116" t="s">
        <v>50</v>
      </c>
      <c r="M1116" t="s">
        <v>12</v>
      </c>
      <c r="N1116">
        <v>22115</v>
      </c>
      <c r="P1116" s="7">
        <v>42443</v>
      </c>
      <c r="Q1116" t="s">
        <v>150</v>
      </c>
      <c r="R1116" s="13">
        <v>123.04000000000002</v>
      </c>
    </row>
    <row r="1117" spans="11:18" x14ac:dyDescent="0.35">
      <c r="K1117" t="s">
        <v>849</v>
      </c>
      <c r="L1117" t="s">
        <v>50</v>
      </c>
      <c r="M1117" t="s">
        <v>12</v>
      </c>
      <c r="N1117">
        <v>22115</v>
      </c>
      <c r="P1117" s="7">
        <v>42443</v>
      </c>
      <c r="Q1117" t="s">
        <v>630</v>
      </c>
      <c r="R1117" s="13">
        <v>0.36</v>
      </c>
    </row>
    <row r="1118" spans="11:18" x14ac:dyDescent="0.35">
      <c r="K1118" t="s">
        <v>849</v>
      </c>
      <c r="L1118" t="s">
        <v>50</v>
      </c>
      <c r="M1118" t="s">
        <v>12</v>
      </c>
      <c r="N1118">
        <v>22115</v>
      </c>
      <c r="P1118" s="7">
        <v>42443</v>
      </c>
      <c r="Q1118" t="s">
        <v>631</v>
      </c>
      <c r="R1118" s="13">
        <v>0.01</v>
      </c>
    </row>
    <row r="1119" spans="11:18" x14ac:dyDescent="0.35">
      <c r="K1119" t="s">
        <v>849</v>
      </c>
      <c r="L1119" t="s">
        <v>50</v>
      </c>
      <c r="M1119" t="s">
        <v>12</v>
      </c>
      <c r="N1119">
        <v>22115</v>
      </c>
      <c r="P1119" s="7">
        <v>42443</v>
      </c>
      <c r="Q1119" t="s">
        <v>803</v>
      </c>
      <c r="R1119" s="13">
        <v>-0.35</v>
      </c>
    </row>
    <row r="1120" spans="11:18" x14ac:dyDescent="0.35">
      <c r="K1120" t="s">
        <v>849</v>
      </c>
      <c r="L1120" t="s">
        <v>50</v>
      </c>
      <c r="M1120" t="s">
        <v>12</v>
      </c>
      <c r="N1120">
        <v>22115</v>
      </c>
      <c r="P1120" s="7">
        <v>42443</v>
      </c>
      <c r="Q1120" t="s">
        <v>687</v>
      </c>
      <c r="R1120" s="13">
        <v>-338.67</v>
      </c>
    </row>
    <row r="1121" spans="11:18" x14ac:dyDescent="0.35">
      <c r="K1121" t="s">
        <v>849</v>
      </c>
      <c r="L1121" t="s">
        <v>52</v>
      </c>
      <c r="M1121" t="s">
        <v>12</v>
      </c>
      <c r="N1121">
        <v>22115</v>
      </c>
      <c r="P1121" s="7">
        <v>42443</v>
      </c>
      <c r="Q1121" t="s">
        <v>102</v>
      </c>
      <c r="R1121" s="13">
        <v>318.81</v>
      </c>
    </row>
    <row r="1122" spans="11:18" x14ac:dyDescent="0.35">
      <c r="K1122" t="s">
        <v>849</v>
      </c>
      <c r="L1122" t="s">
        <v>52</v>
      </c>
      <c r="M1122" t="s">
        <v>12</v>
      </c>
      <c r="N1122">
        <v>22115</v>
      </c>
      <c r="P1122" s="7">
        <v>42443</v>
      </c>
      <c r="Q1122" t="s">
        <v>150</v>
      </c>
      <c r="R1122" s="13">
        <v>19.850000000000023</v>
      </c>
    </row>
    <row r="1123" spans="11:18" x14ac:dyDescent="0.35">
      <c r="K1123" t="s">
        <v>849</v>
      </c>
      <c r="L1123" t="s">
        <v>52</v>
      </c>
      <c r="M1123" t="s">
        <v>12</v>
      </c>
      <c r="N1123">
        <v>22115</v>
      </c>
      <c r="P1123" s="7">
        <v>42443</v>
      </c>
      <c r="Q1123" t="s">
        <v>630</v>
      </c>
      <c r="R1123" s="13">
        <v>0.52</v>
      </c>
    </row>
    <row r="1124" spans="11:18" x14ac:dyDescent="0.35">
      <c r="K1124" t="s">
        <v>849</v>
      </c>
      <c r="L1124" t="s">
        <v>52</v>
      </c>
      <c r="M1124" t="s">
        <v>12</v>
      </c>
      <c r="N1124">
        <v>22115</v>
      </c>
      <c r="P1124" s="7">
        <v>42443</v>
      </c>
      <c r="Q1124" t="s">
        <v>631</v>
      </c>
      <c r="R1124" s="13">
        <v>0.01</v>
      </c>
    </row>
    <row r="1125" spans="11:18" x14ac:dyDescent="0.35">
      <c r="K1125" t="s">
        <v>849</v>
      </c>
      <c r="L1125" t="s">
        <v>52</v>
      </c>
      <c r="M1125" t="s">
        <v>12</v>
      </c>
      <c r="N1125">
        <v>22115</v>
      </c>
      <c r="P1125" s="7">
        <v>42443</v>
      </c>
      <c r="Q1125" t="s">
        <v>804</v>
      </c>
      <c r="R1125" s="13">
        <v>-0.35</v>
      </c>
    </row>
    <row r="1126" spans="11:18" x14ac:dyDescent="0.35">
      <c r="K1126" t="s">
        <v>849</v>
      </c>
      <c r="L1126" t="s">
        <v>52</v>
      </c>
      <c r="M1126" t="s">
        <v>12</v>
      </c>
      <c r="N1126">
        <v>22115</v>
      </c>
      <c r="P1126" s="7">
        <v>42443</v>
      </c>
      <c r="Q1126" t="s">
        <v>688</v>
      </c>
      <c r="R1126" s="13">
        <v>-338.84</v>
      </c>
    </row>
    <row r="1127" spans="11:18" x14ac:dyDescent="0.35">
      <c r="K1127" t="s">
        <v>849</v>
      </c>
      <c r="L1127" t="s">
        <v>62</v>
      </c>
      <c r="M1127" t="s">
        <v>12</v>
      </c>
      <c r="N1127">
        <v>22115</v>
      </c>
      <c r="P1127" s="7">
        <v>42443</v>
      </c>
      <c r="Q1127" t="s">
        <v>102</v>
      </c>
      <c r="R1127" s="13">
        <v>266.89</v>
      </c>
    </row>
    <row r="1128" spans="11:18" x14ac:dyDescent="0.35">
      <c r="K1128" t="s">
        <v>849</v>
      </c>
      <c r="L1128" t="s">
        <v>62</v>
      </c>
      <c r="M1128" t="s">
        <v>12</v>
      </c>
      <c r="N1128">
        <v>22115</v>
      </c>
      <c r="P1128" s="7">
        <v>42443</v>
      </c>
      <c r="Q1128" t="s">
        <v>150</v>
      </c>
      <c r="R1128" s="13">
        <v>75.310000000000059</v>
      </c>
    </row>
    <row r="1129" spans="11:18" x14ac:dyDescent="0.35">
      <c r="K1129" t="s">
        <v>849</v>
      </c>
      <c r="L1129" t="s">
        <v>62</v>
      </c>
      <c r="M1129" t="s">
        <v>12</v>
      </c>
      <c r="N1129">
        <v>22115</v>
      </c>
      <c r="P1129" s="7">
        <v>42443</v>
      </c>
      <c r="Q1129" t="s">
        <v>630</v>
      </c>
      <c r="R1129" s="13">
        <v>0.44</v>
      </c>
    </row>
    <row r="1130" spans="11:18" x14ac:dyDescent="0.35">
      <c r="K1130" t="s">
        <v>849</v>
      </c>
      <c r="L1130" t="s">
        <v>62</v>
      </c>
      <c r="M1130" t="s">
        <v>12</v>
      </c>
      <c r="N1130">
        <v>22115</v>
      </c>
      <c r="P1130" s="7">
        <v>42443</v>
      </c>
      <c r="Q1130" t="s">
        <v>631</v>
      </c>
      <c r="R1130" s="13">
        <v>0.01</v>
      </c>
    </row>
    <row r="1131" spans="11:18" x14ac:dyDescent="0.35">
      <c r="K1131" t="s">
        <v>849</v>
      </c>
      <c r="L1131" t="s">
        <v>62</v>
      </c>
      <c r="M1131" t="s">
        <v>12</v>
      </c>
      <c r="N1131">
        <v>22115</v>
      </c>
      <c r="P1131" s="7">
        <v>42443</v>
      </c>
      <c r="Q1131" t="s">
        <v>805</v>
      </c>
      <c r="R1131" s="13">
        <v>-0.36</v>
      </c>
    </row>
    <row r="1132" spans="11:18" x14ac:dyDescent="0.35">
      <c r="K1132" t="s">
        <v>849</v>
      </c>
      <c r="L1132" t="s">
        <v>62</v>
      </c>
      <c r="M1132" t="s">
        <v>12</v>
      </c>
      <c r="N1132">
        <v>22115</v>
      </c>
      <c r="P1132" s="7">
        <v>42443</v>
      </c>
      <c r="Q1132" t="s">
        <v>689</v>
      </c>
      <c r="R1132" s="13">
        <v>-342.29</v>
      </c>
    </row>
    <row r="1133" spans="11:18" x14ac:dyDescent="0.35">
      <c r="K1133" t="s">
        <v>845</v>
      </c>
      <c r="L1133" t="s">
        <v>61</v>
      </c>
      <c r="M1133" t="s">
        <v>12</v>
      </c>
      <c r="N1133">
        <v>22115</v>
      </c>
      <c r="P1133" s="7">
        <v>42445</v>
      </c>
      <c r="Q1133" t="s">
        <v>102</v>
      </c>
      <c r="R1133" s="13">
        <v>1.7</v>
      </c>
    </row>
    <row r="1134" spans="11:18" x14ac:dyDescent="0.35">
      <c r="K1134" t="s">
        <v>845</v>
      </c>
      <c r="L1134" t="s">
        <v>61</v>
      </c>
      <c r="M1134" t="s">
        <v>12</v>
      </c>
      <c r="N1134">
        <v>22115</v>
      </c>
      <c r="P1134" s="7">
        <v>42445</v>
      </c>
      <c r="Q1134" t="s">
        <v>587</v>
      </c>
      <c r="R1134" s="13">
        <v>-1.7</v>
      </c>
    </row>
    <row r="1135" spans="11:18" x14ac:dyDescent="0.35">
      <c r="K1135" t="s">
        <v>845</v>
      </c>
      <c r="L1135" t="s">
        <v>61</v>
      </c>
      <c r="M1135" t="s">
        <v>12</v>
      </c>
      <c r="N1135">
        <v>52815</v>
      </c>
      <c r="P1135" s="7">
        <v>42445</v>
      </c>
      <c r="Q1135" t="s">
        <v>587</v>
      </c>
      <c r="R1135" s="13">
        <v>0</v>
      </c>
    </row>
    <row r="1136" spans="11:18" x14ac:dyDescent="0.35">
      <c r="K1136" t="s">
        <v>845</v>
      </c>
      <c r="L1136" t="s">
        <v>61</v>
      </c>
      <c r="M1136" t="s">
        <v>12</v>
      </c>
      <c r="N1136">
        <v>52815</v>
      </c>
      <c r="P1136" s="7">
        <v>42445</v>
      </c>
      <c r="Q1136" t="s">
        <v>102</v>
      </c>
      <c r="R1136" s="13">
        <v>0</v>
      </c>
    </row>
    <row r="1137" spans="11:18" x14ac:dyDescent="0.35">
      <c r="K1137" t="s">
        <v>845</v>
      </c>
      <c r="L1137" t="s">
        <v>61</v>
      </c>
      <c r="M1137" t="s">
        <v>12</v>
      </c>
      <c r="N1137">
        <v>112414</v>
      </c>
      <c r="P1137" s="7">
        <v>42445</v>
      </c>
      <c r="Q1137" t="s">
        <v>587</v>
      </c>
      <c r="R1137" s="13">
        <v>0</v>
      </c>
    </row>
    <row r="1138" spans="11:18" x14ac:dyDescent="0.35">
      <c r="K1138" t="s">
        <v>845</v>
      </c>
      <c r="L1138" t="s">
        <v>61</v>
      </c>
      <c r="M1138" t="s">
        <v>12</v>
      </c>
      <c r="N1138">
        <v>112414</v>
      </c>
      <c r="P1138" s="7">
        <v>42445</v>
      </c>
      <c r="Q1138" t="s">
        <v>102</v>
      </c>
      <c r="R1138" s="13">
        <v>0</v>
      </c>
    </row>
    <row r="1139" spans="11:18" x14ac:dyDescent="0.35">
      <c r="K1139" t="s">
        <v>845</v>
      </c>
      <c r="L1139" t="s">
        <v>34</v>
      </c>
      <c r="M1139" t="s">
        <v>12</v>
      </c>
      <c r="N1139">
        <v>22115</v>
      </c>
      <c r="P1139" s="7">
        <v>42451</v>
      </c>
      <c r="Q1139" t="s">
        <v>102</v>
      </c>
      <c r="R1139" s="13">
        <v>3.39</v>
      </c>
    </row>
    <row r="1140" spans="11:18" x14ac:dyDescent="0.35">
      <c r="K1140" t="s">
        <v>845</v>
      </c>
      <c r="L1140" t="s">
        <v>34</v>
      </c>
      <c r="M1140" t="s">
        <v>12</v>
      </c>
      <c r="N1140">
        <v>22115</v>
      </c>
      <c r="P1140" s="7">
        <v>42451</v>
      </c>
      <c r="Q1140" t="s">
        <v>587</v>
      </c>
      <c r="R1140" s="13">
        <v>-3.39</v>
      </c>
    </row>
    <row r="1141" spans="11:18" x14ac:dyDescent="0.35">
      <c r="K1141" t="s">
        <v>845</v>
      </c>
      <c r="L1141" t="s">
        <v>34</v>
      </c>
      <c r="M1141" t="s">
        <v>12</v>
      </c>
      <c r="N1141">
        <v>52815</v>
      </c>
      <c r="P1141" s="7">
        <v>42451</v>
      </c>
      <c r="Q1141" t="s">
        <v>102</v>
      </c>
      <c r="R1141" s="13">
        <v>3.1</v>
      </c>
    </row>
    <row r="1142" spans="11:18" x14ac:dyDescent="0.35">
      <c r="K1142" t="s">
        <v>845</v>
      </c>
      <c r="L1142" t="s">
        <v>34</v>
      </c>
      <c r="M1142" t="s">
        <v>12</v>
      </c>
      <c r="N1142">
        <v>52815</v>
      </c>
      <c r="P1142" s="7">
        <v>42451</v>
      </c>
      <c r="Q1142" t="s">
        <v>587</v>
      </c>
      <c r="R1142" s="13">
        <v>-3.1</v>
      </c>
    </row>
    <row r="1143" spans="11:18" x14ac:dyDescent="0.35">
      <c r="K1143" t="s">
        <v>845</v>
      </c>
      <c r="L1143" t="s">
        <v>34</v>
      </c>
      <c r="M1143" t="s">
        <v>12</v>
      </c>
      <c r="N1143">
        <v>112414</v>
      </c>
      <c r="P1143" s="7">
        <v>42451</v>
      </c>
      <c r="Q1143" t="s">
        <v>587</v>
      </c>
      <c r="R1143" s="13">
        <v>0</v>
      </c>
    </row>
    <row r="1144" spans="11:18" x14ac:dyDescent="0.35">
      <c r="K1144" t="s">
        <v>845</v>
      </c>
      <c r="L1144" t="s">
        <v>34</v>
      </c>
      <c r="M1144" t="s">
        <v>12</v>
      </c>
      <c r="N1144">
        <v>112414</v>
      </c>
      <c r="P1144" s="7">
        <v>42451</v>
      </c>
      <c r="Q1144" t="s">
        <v>102</v>
      </c>
      <c r="R1144" s="13">
        <v>0</v>
      </c>
    </row>
    <row r="1145" spans="11:18" x14ac:dyDescent="0.35">
      <c r="K1145" t="s">
        <v>317</v>
      </c>
      <c r="M1145" t="s">
        <v>12</v>
      </c>
      <c r="P1145" s="7">
        <v>42452</v>
      </c>
      <c r="Q1145" t="s">
        <v>101</v>
      </c>
      <c r="R1145" s="13">
        <v>6106.59</v>
      </c>
    </row>
    <row r="1146" spans="11:18" x14ac:dyDescent="0.35">
      <c r="K1146" t="s">
        <v>317</v>
      </c>
      <c r="M1146" t="s">
        <v>12</v>
      </c>
      <c r="P1146" s="7">
        <v>42452</v>
      </c>
      <c r="Q1146" t="s">
        <v>102</v>
      </c>
      <c r="R1146" s="13">
        <v>-6106.59</v>
      </c>
    </row>
    <row r="1147" spans="11:18" x14ac:dyDescent="0.35">
      <c r="K1147" t="s">
        <v>838</v>
      </c>
      <c r="L1147" t="s">
        <v>40</v>
      </c>
      <c r="M1147" t="s">
        <v>12</v>
      </c>
      <c r="N1147">
        <v>22115</v>
      </c>
      <c r="P1147" s="7">
        <v>42453</v>
      </c>
      <c r="Q1147" t="s">
        <v>852</v>
      </c>
      <c r="R1147" s="13">
        <v>6.34</v>
      </c>
    </row>
    <row r="1148" spans="11:18" x14ac:dyDescent="0.35">
      <c r="K1148" t="s">
        <v>838</v>
      </c>
      <c r="L1148" t="s">
        <v>40</v>
      </c>
      <c r="M1148" t="s">
        <v>12</v>
      </c>
      <c r="N1148">
        <v>22115</v>
      </c>
      <c r="P1148" s="7">
        <v>42453</v>
      </c>
      <c r="Q1148" t="s">
        <v>102</v>
      </c>
      <c r="R1148" s="13">
        <v>-6.34</v>
      </c>
    </row>
    <row r="1149" spans="11:18" x14ac:dyDescent="0.35">
      <c r="K1149" t="s">
        <v>838</v>
      </c>
      <c r="L1149" t="s">
        <v>40</v>
      </c>
      <c r="M1149" t="s">
        <v>12</v>
      </c>
      <c r="N1149">
        <v>52815</v>
      </c>
      <c r="P1149" s="7">
        <v>42453</v>
      </c>
      <c r="Q1149" t="s">
        <v>102</v>
      </c>
      <c r="R1149" s="13">
        <v>0</v>
      </c>
    </row>
    <row r="1150" spans="11:18" x14ac:dyDescent="0.35">
      <c r="K1150" t="s">
        <v>838</v>
      </c>
      <c r="L1150" t="s">
        <v>40</v>
      </c>
      <c r="M1150" t="s">
        <v>12</v>
      </c>
      <c r="N1150">
        <v>52815</v>
      </c>
      <c r="P1150" s="7">
        <v>42453</v>
      </c>
      <c r="Q1150" t="s">
        <v>854</v>
      </c>
      <c r="R1150" s="13">
        <v>0</v>
      </c>
    </row>
    <row r="1151" spans="11:18" x14ac:dyDescent="0.35">
      <c r="K1151" t="s">
        <v>838</v>
      </c>
      <c r="L1151" t="s">
        <v>40</v>
      </c>
      <c r="M1151" t="s">
        <v>12</v>
      </c>
      <c r="N1151">
        <v>112414</v>
      </c>
      <c r="P1151" s="7">
        <v>42453</v>
      </c>
      <c r="Q1151" t="s">
        <v>102</v>
      </c>
      <c r="R1151" s="13">
        <v>0</v>
      </c>
    </row>
    <row r="1152" spans="11:18" x14ac:dyDescent="0.35">
      <c r="K1152" t="s">
        <v>838</v>
      </c>
      <c r="L1152" t="s">
        <v>40</v>
      </c>
      <c r="M1152" t="s">
        <v>12</v>
      </c>
      <c r="N1152">
        <v>112414</v>
      </c>
      <c r="P1152" s="7">
        <v>42453</v>
      </c>
      <c r="Q1152" t="s">
        <v>853</v>
      </c>
      <c r="R1152" s="13">
        <v>0</v>
      </c>
    </row>
    <row r="1153" spans="11:18" x14ac:dyDescent="0.35">
      <c r="K1153" t="s">
        <v>845</v>
      </c>
      <c r="L1153" t="s">
        <v>40</v>
      </c>
      <c r="M1153" t="s">
        <v>12</v>
      </c>
      <c r="N1153">
        <v>22115</v>
      </c>
      <c r="P1153" s="7">
        <v>42453</v>
      </c>
      <c r="Q1153" t="s">
        <v>102</v>
      </c>
      <c r="R1153" s="13">
        <v>26.62</v>
      </c>
    </row>
    <row r="1154" spans="11:18" x14ac:dyDescent="0.35">
      <c r="K1154" t="s">
        <v>845</v>
      </c>
      <c r="L1154" t="s">
        <v>40</v>
      </c>
      <c r="M1154" t="s">
        <v>12</v>
      </c>
      <c r="N1154">
        <v>22115</v>
      </c>
      <c r="P1154" s="7">
        <v>42453</v>
      </c>
      <c r="Q1154" t="s">
        <v>587</v>
      </c>
      <c r="R1154" s="13">
        <v>-26.62</v>
      </c>
    </row>
    <row r="1155" spans="11:18" x14ac:dyDescent="0.35">
      <c r="K1155" t="s">
        <v>845</v>
      </c>
      <c r="L1155" t="s">
        <v>40</v>
      </c>
      <c r="M1155" t="s">
        <v>12</v>
      </c>
      <c r="N1155">
        <v>52815</v>
      </c>
      <c r="P1155" s="7">
        <v>42453</v>
      </c>
      <c r="Q1155" t="s">
        <v>587</v>
      </c>
      <c r="R1155" s="13">
        <v>0</v>
      </c>
    </row>
    <row r="1156" spans="11:18" x14ac:dyDescent="0.35">
      <c r="K1156" t="s">
        <v>845</v>
      </c>
      <c r="L1156" t="s">
        <v>40</v>
      </c>
      <c r="M1156" t="s">
        <v>12</v>
      </c>
      <c r="N1156">
        <v>52815</v>
      </c>
      <c r="P1156" s="7">
        <v>42453</v>
      </c>
      <c r="Q1156" t="s">
        <v>102</v>
      </c>
      <c r="R1156" s="13">
        <v>0</v>
      </c>
    </row>
    <row r="1157" spans="11:18" x14ac:dyDescent="0.35">
      <c r="K1157" t="s">
        <v>845</v>
      </c>
      <c r="L1157" t="s">
        <v>40</v>
      </c>
      <c r="M1157" t="s">
        <v>12</v>
      </c>
      <c r="N1157">
        <v>112414</v>
      </c>
      <c r="P1157" s="7">
        <v>42453</v>
      </c>
      <c r="Q1157" t="s">
        <v>587</v>
      </c>
      <c r="R1157" s="13">
        <v>0</v>
      </c>
    </row>
    <row r="1158" spans="11:18" x14ac:dyDescent="0.35">
      <c r="K1158" t="s">
        <v>845</v>
      </c>
      <c r="L1158" t="s">
        <v>40</v>
      </c>
      <c r="M1158" t="s">
        <v>12</v>
      </c>
      <c r="N1158">
        <v>112414</v>
      </c>
      <c r="P1158" s="7">
        <v>42453</v>
      </c>
      <c r="Q1158" t="s">
        <v>102</v>
      </c>
      <c r="R1158" s="13">
        <v>0</v>
      </c>
    </row>
    <row r="1159" spans="11:18" x14ac:dyDescent="0.35">
      <c r="K1159" t="s">
        <v>845</v>
      </c>
      <c r="L1159" t="s">
        <v>65</v>
      </c>
      <c r="M1159" t="s">
        <v>12</v>
      </c>
      <c r="N1159">
        <v>22115</v>
      </c>
      <c r="P1159" s="7">
        <v>42459</v>
      </c>
      <c r="Q1159" t="s">
        <v>587</v>
      </c>
      <c r="R1159" s="13">
        <v>0</v>
      </c>
    </row>
    <row r="1160" spans="11:18" x14ac:dyDescent="0.35">
      <c r="K1160" t="s">
        <v>845</v>
      </c>
      <c r="L1160" t="s">
        <v>65</v>
      </c>
      <c r="M1160" t="s">
        <v>12</v>
      </c>
      <c r="N1160">
        <v>22115</v>
      </c>
      <c r="P1160" s="7">
        <v>42459</v>
      </c>
      <c r="Q1160" t="s">
        <v>102</v>
      </c>
      <c r="R1160" s="13">
        <v>0</v>
      </c>
    </row>
    <row r="1161" spans="11:18" x14ac:dyDescent="0.35">
      <c r="K1161" t="s">
        <v>845</v>
      </c>
      <c r="L1161" t="s">
        <v>65</v>
      </c>
      <c r="M1161" t="s">
        <v>12</v>
      </c>
      <c r="N1161">
        <v>52815</v>
      </c>
      <c r="P1161" s="7">
        <v>42459</v>
      </c>
      <c r="Q1161" t="s">
        <v>102</v>
      </c>
      <c r="R1161" s="13">
        <v>1.29</v>
      </c>
    </row>
    <row r="1162" spans="11:18" x14ac:dyDescent="0.35">
      <c r="K1162" t="s">
        <v>845</v>
      </c>
      <c r="L1162" t="s">
        <v>65</v>
      </c>
      <c r="M1162" t="s">
        <v>12</v>
      </c>
      <c r="N1162">
        <v>52815</v>
      </c>
      <c r="P1162" s="7">
        <v>42459</v>
      </c>
      <c r="Q1162" t="s">
        <v>587</v>
      </c>
      <c r="R1162" s="13">
        <v>-1.29</v>
      </c>
    </row>
    <row r="1163" spans="11:18" x14ac:dyDescent="0.35">
      <c r="K1163" t="s">
        <v>845</v>
      </c>
      <c r="L1163" t="s">
        <v>65</v>
      </c>
      <c r="M1163" t="s">
        <v>12</v>
      </c>
      <c r="N1163">
        <v>112414</v>
      </c>
      <c r="P1163" s="7">
        <v>42459</v>
      </c>
      <c r="Q1163" t="s">
        <v>587</v>
      </c>
      <c r="R1163" s="13">
        <v>0</v>
      </c>
    </row>
    <row r="1164" spans="11:18" x14ac:dyDescent="0.35">
      <c r="K1164" t="s">
        <v>845</v>
      </c>
      <c r="L1164" t="s">
        <v>65</v>
      </c>
      <c r="M1164" t="s">
        <v>12</v>
      </c>
      <c r="N1164">
        <v>112414</v>
      </c>
      <c r="P1164" s="7">
        <v>42459</v>
      </c>
      <c r="Q1164" t="s">
        <v>102</v>
      </c>
      <c r="R1164" s="13">
        <v>0</v>
      </c>
    </row>
    <row r="1165" spans="11:18" x14ac:dyDescent="0.35">
      <c r="K1165" t="s">
        <v>845</v>
      </c>
      <c r="L1165" t="s">
        <v>66</v>
      </c>
      <c r="M1165" t="s">
        <v>12</v>
      </c>
      <c r="N1165">
        <v>22115</v>
      </c>
      <c r="P1165" s="7">
        <v>42461</v>
      </c>
      <c r="Q1165" t="s">
        <v>587</v>
      </c>
      <c r="R1165" s="13">
        <v>0</v>
      </c>
    </row>
    <row r="1166" spans="11:18" x14ac:dyDescent="0.35">
      <c r="K1166" t="s">
        <v>845</v>
      </c>
      <c r="L1166" t="s">
        <v>66</v>
      </c>
      <c r="M1166" t="s">
        <v>12</v>
      </c>
      <c r="N1166">
        <v>22115</v>
      </c>
      <c r="P1166" s="7">
        <v>42461</v>
      </c>
      <c r="Q1166" t="s">
        <v>102</v>
      </c>
      <c r="R1166" s="13">
        <v>0</v>
      </c>
    </row>
    <row r="1167" spans="11:18" x14ac:dyDescent="0.35">
      <c r="K1167" t="s">
        <v>845</v>
      </c>
      <c r="L1167" t="s">
        <v>51</v>
      </c>
      <c r="M1167" t="s">
        <v>12</v>
      </c>
      <c r="N1167">
        <v>22115</v>
      </c>
      <c r="P1167" s="7">
        <v>42461</v>
      </c>
      <c r="Q1167" t="s">
        <v>587</v>
      </c>
      <c r="R1167" s="13">
        <v>0</v>
      </c>
    </row>
    <row r="1168" spans="11:18" x14ac:dyDescent="0.35">
      <c r="K1168" t="s">
        <v>845</v>
      </c>
      <c r="L1168" t="s">
        <v>51</v>
      </c>
      <c r="M1168" t="s">
        <v>12</v>
      </c>
      <c r="N1168">
        <v>22115</v>
      </c>
      <c r="P1168" s="7">
        <v>42461</v>
      </c>
      <c r="Q1168" t="s">
        <v>102</v>
      </c>
      <c r="R1168" s="13">
        <v>0</v>
      </c>
    </row>
    <row r="1169" spans="11:18" x14ac:dyDescent="0.35">
      <c r="K1169" t="s">
        <v>845</v>
      </c>
      <c r="L1169" t="s">
        <v>66</v>
      </c>
      <c r="M1169" t="s">
        <v>12</v>
      </c>
      <c r="N1169">
        <v>52815</v>
      </c>
      <c r="P1169" s="7">
        <v>42461</v>
      </c>
      <c r="Q1169" t="s">
        <v>102</v>
      </c>
      <c r="R1169" s="13">
        <v>2.1</v>
      </c>
    </row>
    <row r="1170" spans="11:18" x14ac:dyDescent="0.35">
      <c r="K1170" t="s">
        <v>845</v>
      </c>
      <c r="L1170" t="s">
        <v>66</v>
      </c>
      <c r="M1170" t="s">
        <v>12</v>
      </c>
      <c r="N1170">
        <v>52815</v>
      </c>
      <c r="P1170" s="7">
        <v>42461</v>
      </c>
      <c r="Q1170" t="s">
        <v>587</v>
      </c>
      <c r="R1170" s="13">
        <v>-2.1</v>
      </c>
    </row>
    <row r="1171" spans="11:18" x14ac:dyDescent="0.35">
      <c r="K1171" t="s">
        <v>845</v>
      </c>
      <c r="L1171" t="s">
        <v>51</v>
      </c>
      <c r="M1171" t="s">
        <v>12</v>
      </c>
      <c r="N1171">
        <v>52815</v>
      </c>
      <c r="P1171" s="7">
        <v>42461</v>
      </c>
      <c r="Q1171" t="s">
        <v>102</v>
      </c>
      <c r="R1171" s="13">
        <v>2</v>
      </c>
    </row>
    <row r="1172" spans="11:18" x14ac:dyDescent="0.35">
      <c r="K1172" t="s">
        <v>845</v>
      </c>
      <c r="L1172" t="s">
        <v>51</v>
      </c>
      <c r="M1172" t="s">
        <v>12</v>
      </c>
      <c r="N1172">
        <v>52815</v>
      </c>
      <c r="P1172" s="7">
        <v>42461</v>
      </c>
      <c r="Q1172" t="s">
        <v>587</v>
      </c>
      <c r="R1172" s="13">
        <v>-2</v>
      </c>
    </row>
    <row r="1173" spans="11:18" x14ac:dyDescent="0.35">
      <c r="K1173" t="s">
        <v>845</v>
      </c>
      <c r="L1173" t="s">
        <v>66</v>
      </c>
      <c r="M1173" t="s">
        <v>12</v>
      </c>
      <c r="N1173">
        <v>112414</v>
      </c>
      <c r="P1173" s="7">
        <v>42461</v>
      </c>
      <c r="Q1173" t="s">
        <v>587</v>
      </c>
      <c r="R1173" s="13">
        <v>0</v>
      </c>
    </row>
    <row r="1174" spans="11:18" x14ac:dyDescent="0.35">
      <c r="K1174" t="s">
        <v>845</v>
      </c>
      <c r="L1174" t="s">
        <v>66</v>
      </c>
      <c r="M1174" t="s">
        <v>12</v>
      </c>
      <c r="N1174">
        <v>112414</v>
      </c>
      <c r="P1174" s="7">
        <v>42461</v>
      </c>
      <c r="Q1174" t="s">
        <v>102</v>
      </c>
      <c r="R1174" s="13">
        <v>0</v>
      </c>
    </row>
    <row r="1175" spans="11:18" x14ac:dyDescent="0.35">
      <c r="K1175" t="s">
        <v>845</v>
      </c>
      <c r="L1175" t="s">
        <v>51</v>
      </c>
      <c r="M1175" t="s">
        <v>12</v>
      </c>
      <c r="N1175">
        <v>112414</v>
      </c>
      <c r="P1175" s="7">
        <v>42461</v>
      </c>
      <c r="Q1175" t="s">
        <v>587</v>
      </c>
      <c r="R1175" s="13">
        <v>0</v>
      </c>
    </row>
    <row r="1176" spans="11:18" x14ac:dyDescent="0.35">
      <c r="K1176" t="s">
        <v>845</v>
      </c>
      <c r="L1176" t="s">
        <v>51</v>
      </c>
      <c r="M1176" t="s">
        <v>12</v>
      </c>
      <c r="N1176">
        <v>112414</v>
      </c>
      <c r="P1176" s="7">
        <v>42461</v>
      </c>
      <c r="Q1176" t="s">
        <v>102</v>
      </c>
      <c r="R1176" s="13">
        <v>0</v>
      </c>
    </row>
    <row r="1177" spans="11:18" x14ac:dyDescent="0.35">
      <c r="K1177" t="s">
        <v>845</v>
      </c>
      <c r="L1177" t="s">
        <v>56</v>
      </c>
      <c r="M1177" t="s">
        <v>12</v>
      </c>
      <c r="N1177">
        <v>22115</v>
      </c>
      <c r="P1177" s="7">
        <v>42464</v>
      </c>
      <c r="Q1177" t="s">
        <v>102</v>
      </c>
      <c r="R1177" s="13">
        <v>1.21</v>
      </c>
    </row>
    <row r="1178" spans="11:18" x14ac:dyDescent="0.35">
      <c r="K1178" t="s">
        <v>845</v>
      </c>
      <c r="L1178" t="s">
        <v>56</v>
      </c>
      <c r="M1178" t="s">
        <v>12</v>
      </c>
      <c r="N1178">
        <v>22115</v>
      </c>
      <c r="P1178" s="7">
        <v>42464</v>
      </c>
      <c r="Q1178" t="s">
        <v>587</v>
      </c>
      <c r="R1178" s="13">
        <v>-1.21</v>
      </c>
    </row>
    <row r="1179" spans="11:18" x14ac:dyDescent="0.35">
      <c r="K1179" t="s">
        <v>845</v>
      </c>
      <c r="L1179" t="s">
        <v>56</v>
      </c>
      <c r="M1179" t="s">
        <v>12</v>
      </c>
      <c r="N1179">
        <v>52815</v>
      </c>
      <c r="P1179" s="7">
        <v>42464</v>
      </c>
      <c r="Q1179" t="s">
        <v>587</v>
      </c>
      <c r="R1179" s="13">
        <v>0</v>
      </c>
    </row>
    <row r="1180" spans="11:18" x14ac:dyDescent="0.35">
      <c r="K1180" t="s">
        <v>845</v>
      </c>
      <c r="L1180" t="s">
        <v>56</v>
      </c>
      <c r="M1180" t="s">
        <v>12</v>
      </c>
      <c r="N1180">
        <v>52815</v>
      </c>
      <c r="P1180" s="7">
        <v>42464</v>
      </c>
      <c r="Q1180" t="s">
        <v>102</v>
      </c>
      <c r="R1180" s="13">
        <v>0</v>
      </c>
    </row>
    <row r="1181" spans="11:18" x14ac:dyDescent="0.35">
      <c r="K1181" t="s">
        <v>845</v>
      </c>
      <c r="L1181" t="s">
        <v>56</v>
      </c>
      <c r="M1181" t="s">
        <v>12</v>
      </c>
      <c r="N1181">
        <v>112414</v>
      </c>
      <c r="P1181" s="7">
        <v>42464</v>
      </c>
      <c r="Q1181" t="s">
        <v>587</v>
      </c>
      <c r="R1181" s="13">
        <v>0</v>
      </c>
    </row>
    <row r="1182" spans="11:18" x14ac:dyDescent="0.35">
      <c r="K1182" t="s">
        <v>845</v>
      </c>
      <c r="L1182" t="s">
        <v>56</v>
      </c>
      <c r="M1182" t="s">
        <v>12</v>
      </c>
      <c r="N1182">
        <v>112414</v>
      </c>
      <c r="P1182" s="7">
        <v>42464</v>
      </c>
      <c r="Q1182" t="s">
        <v>102</v>
      </c>
      <c r="R1182" s="13">
        <v>0</v>
      </c>
    </row>
    <row r="1183" spans="11:18" x14ac:dyDescent="0.35">
      <c r="K1183" t="s">
        <v>317</v>
      </c>
      <c r="M1183" t="s">
        <v>12</v>
      </c>
      <c r="P1183" s="7">
        <v>42468</v>
      </c>
      <c r="Q1183" t="s">
        <v>101</v>
      </c>
      <c r="R1183" s="13">
        <v>33.369999999999997</v>
      </c>
    </row>
    <row r="1184" spans="11:18" x14ac:dyDescent="0.35">
      <c r="K1184" t="s">
        <v>317</v>
      </c>
      <c r="M1184" t="s">
        <v>12</v>
      </c>
      <c r="P1184" s="7">
        <v>42468</v>
      </c>
      <c r="Q1184" t="s">
        <v>102</v>
      </c>
      <c r="R1184" s="13">
        <v>-33.369999999999997</v>
      </c>
    </row>
    <row r="1185" spans="11:18" x14ac:dyDescent="0.35">
      <c r="K1185" t="s">
        <v>845</v>
      </c>
      <c r="L1185" t="s">
        <v>64</v>
      </c>
      <c r="M1185" t="s">
        <v>12</v>
      </c>
      <c r="N1185">
        <v>22115</v>
      </c>
      <c r="P1185" s="7">
        <v>42475</v>
      </c>
      <c r="Q1185" t="s">
        <v>587</v>
      </c>
      <c r="R1185" s="13">
        <v>0</v>
      </c>
    </row>
    <row r="1186" spans="11:18" x14ac:dyDescent="0.35">
      <c r="K1186" t="s">
        <v>845</v>
      </c>
      <c r="L1186" t="s">
        <v>64</v>
      </c>
      <c r="M1186" t="s">
        <v>12</v>
      </c>
      <c r="N1186">
        <v>22115</v>
      </c>
      <c r="P1186" s="7">
        <v>42475</v>
      </c>
      <c r="Q1186" t="s">
        <v>102</v>
      </c>
      <c r="R1186" s="13">
        <v>0</v>
      </c>
    </row>
    <row r="1187" spans="11:18" x14ac:dyDescent="0.35">
      <c r="K1187" t="s">
        <v>845</v>
      </c>
      <c r="L1187" t="s">
        <v>64</v>
      </c>
      <c r="M1187" t="s">
        <v>12</v>
      </c>
      <c r="N1187">
        <v>52815</v>
      </c>
      <c r="P1187" s="7">
        <v>42475</v>
      </c>
      <c r="Q1187" t="s">
        <v>102</v>
      </c>
      <c r="R1187" s="13">
        <v>2.4500000000000002</v>
      </c>
    </row>
    <row r="1188" spans="11:18" x14ac:dyDescent="0.35">
      <c r="K1188" t="s">
        <v>845</v>
      </c>
      <c r="L1188" t="s">
        <v>64</v>
      </c>
      <c r="M1188" t="s">
        <v>12</v>
      </c>
      <c r="N1188">
        <v>52815</v>
      </c>
      <c r="P1188" s="7">
        <v>42475</v>
      </c>
      <c r="Q1188" t="s">
        <v>587</v>
      </c>
      <c r="R1188" s="13">
        <v>-2.4500000000000002</v>
      </c>
    </row>
    <row r="1189" spans="11:18" x14ac:dyDescent="0.35">
      <c r="K1189" t="s">
        <v>845</v>
      </c>
      <c r="L1189" t="s">
        <v>64</v>
      </c>
      <c r="M1189" t="s">
        <v>12</v>
      </c>
      <c r="N1189">
        <v>112414</v>
      </c>
      <c r="P1189" s="7">
        <v>42475</v>
      </c>
      <c r="Q1189" t="s">
        <v>587</v>
      </c>
      <c r="R1189" s="13">
        <v>0</v>
      </c>
    </row>
    <row r="1190" spans="11:18" x14ac:dyDescent="0.35">
      <c r="K1190" t="s">
        <v>845</v>
      </c>
      <c r="L1190" t="s">
        <v>64</v>
      </c>
      <c r="M1190" t="s">
        <v>12</v>
      </c>
      <c r="N1190">
        <v>112414</v>
      </c>
      <c r="P1190" s="7">
        <v>42475</v>
      </c>
      <c r="Q1190" t="s">
        <v>102</v>
      </c>
      <c r="R1190" s="13">
        <v>0</v>
      </c>
    </row>
    <row r="1191" spans="11:18" x14ac:dyDescent="0.35">
      <c r="K1191" t="s">
        <v>317</v>
      </c>
      <c r="M1191" t="s">
        <v>12</v>
      </c>
      <c r="P1191" s="7">
        <v>42478</v>
      </c>
      <c r="Q1191" t="s">
        <v>101</v>
      </c>
      <c r="R1191" s="13">
        <v>2.4500000000000002</v>
      </c>
    </row>
    <row r="1192" spans="11:18" x14ac:dyDescent="0.35">
      <c r="K1192" t="s">
        <v>317</v>
      </c>
      <c r="M1192" t="s">
        <v>12</v>
      </c>
      <c r="P1192" s="7">
        <v>42478</v>
      </c>
      <c r="Q1192" t="s">
        <v>102</v>
      </c>
      <c r="R1192" s="13">
        <v>-2.4500000000000002</v>
      </c>
    </row>
    <row r="1193" spans="11:18" x14ac:dyDescent="0.35">
      <c r="K1193" t="s">
        <v>845</v>
      </c>
      <c r="L1193" t="s">
        <v>30</v>
      </c>
      <c r="M1193" t="s">
        <v>12</v>
      </c>
      <c r="N1193">
        <v>22115</v>
      </c>
      <c r="P1193" s="7">
        <v>42487</v>
      </c>
      <c r="Q1193" t="s">
        <v>587</v>
      </c>
      <c r="R1193" s="13">
        <v>0</v>
      </c>
    </row>
    <row r="1194" spans="11:18" x14ac:dyDescent="0.35">
      <c r="K1194" t="s">
        <v>845</v>
      </c>
      <c r="L1194" t="s">
        <v>30</v>
      </c>
      <c r="M1194" t="s">
        <v>12</v>
      </c>
      <c r="N1194">
        <v>22115</v>
      </c>
      <c r="P1194" s="7">
        <v>42487</v>
      </c>
      <c r="Q1194" t="s">
        <v>102</v>
      </c>
      <c r="R1194" s="13">
        <v>0</v>
      </c>
    </row>
    <row r="1195" spans="11:18" x14ac:dyDescent="0.35">
      <c r="K1195" t="s">
        <v>845</v>
      </c>
      <c r="L1195" t="s">
        <v>35</v>
      </c>
      <c r="M1195" t="s">
        <v>12</v>
      </c>
      <c r="N1195">
        <v>22115</v>
      </c>
      <c r="P1195" s="7">
        <v>42487</v>
      </c>
      <c r="Q1195" t="s">
        <v>587</v>
      </c>
      <c r="R1195" s="13">
        <v>0</v>
      </c>
    </row>
    <row r="1196" spans="11:18" x14ac:dyDescent="0.35">
      <c r="K1196" t="s">
        <v>845</v>
      </c>
      <c r="L1196" t="s">
        <v>35</v>
      </c>
      <c r="M1196" t="s">
        <v>12</v>
      </c>
      <c r="N1196">
        <v>22115</v>
      </c>
      <c r="P1196" s="7">
        <v>42487</v>
      </c>
      <c r="Q1196" t="s">
        <v>102</v>
      </c>
      <c r="R1196" s="13">
        <v>0</v>
      </c>
    </row>
    <row r="1197" spans="11:18" x14ac:dyDescent="0.35">
      <c r="K1197" t="s">
        <v>845</v>
      </c>
      <c r="L1197" t="s">
        <v>30</v>
      </c>
      <c r="M1197" t="s">
        <v>12</v>
      </c>
      <c r="N1197">
        <v>52815</v>
      </c>
      <c r="P1197" s="7">
        <v>42487</v>
      </c>
      <c r="Q1197" t="s">
        <v>102</v>
      </c>
      <c r="R1197" s="13">
        <v>2.99</v>
      </c>
    </row>
    <row r="1198" spans="11:18" x14ac:dyDescent="0.35">
      <c r="K1198" t="s">
        <v>845</v>
      </c>
      <c r="L1198" t="s">
        <v>30</v>
      </c>
      <c r="M1198" t="s">
        <v>12</v>
      </c>
      <c r="N1198">
        <v>52815</v>
      </c>
      <c r="P1198" s="7">
        <v>42487</v>
      </c>
      <c r="Q1198" t="s">
        <v>587</v>
      </c>
      <c r="R1198" s="13">
        <v>-2.99</v>
      </c>
    </row>
    <row r="1199" spans="11:18" x14ac:dyDescent="0.35">
      <c r="K1199" t="s">
        <v>845</v>
      </c>
      <c r="L1199" t="s">
        <v>35</v>
      </c>
      <c r="M1199" t="s">
        <v>12</v>
      </c>
      <c r="N1199">
        <v>52815</v>
      </c>
      <c r="P1199" s="7">
        <v>42487</v>
      </c>
      <c r="Q1199" t="s">
        <v>102</v>
      </c>
      <c r="R1199" s="13">
        <v>1.1599999999999999</v>
      </c>
    </row>
    <row r="1200" spans="11:18" x14ac:dyDescent="0.35">
      <c r="K1200" t="s">
        <v>845</v>
      </c>
      <c r="L1200" t="s">
        <v>35</v>
      </c>
      <c r="M1200" t="s">
        <v>12</v>
      </c>
      <c r="N1200">
        <v>52815</v>
      </c>
      <c r="P1200" s="7">
        <v>42487</v>
      </c>
      <c r="Q1200" t="s">
        <v>587</v>
      </c>
      <c r="R1200" s="13">
        <v>-1.1599999999999999</v>
      </c>
    </row>
    <row r="1201" spans="11:18" x14ac:dyDescent="0.35">
      <c r="K1201" t="s">
        <v>845</v>
      </c>
      <c r="L1201" t="s">
        <v>30</v>
      </c>
      <c r="M1201" t="s">
        <v>12</v>
      </c>
      <c r="N1201">
        <v>112414</v>
      </c>
      <c r="P1201" s="7">
        <v>42487</v>
      </c>
      <c r="Q1201" t="s">
        <v>587</v>
      </c>
      <c r="R1201" s="13">
        <v>0</v>
      </c>
    </row>
    <row r="1202" spans="11:18" x14ac:dyDescent="0.35">
      <c r="K1202" t="s">
        <v>845</v>
      </c>
      <c r="L1202" t="s">
        <v>30</v>
      </c>
      <c r="M1202" t="s">
        <v>12</v>
      </c>
      <c r="N1202">
        <v>112414</v>
      </c>
      <c r="P1202" s="7">
        <v>42487</v>
      </c>
      <c r="Q1202" t="s">
        <v>102</v>
      </c>
      <c r="R1202" s="13">
        <v>0</v>
      </c>
    </row>
    <row r="1203" spans="11:18" x14ac:dyDescent="0.35">
      <c r="K1203" t="s">
        <v>845</v>
      </c>
      <c r="L1203" t="s">
        <v>35</v>
      </c>
      <c r="M1203" t="s">
        <v>12</v>
      </c>
      <c r="N1203">
        <v>112414</v>
      </c>
      <c r="P1203" s="7">
        <v>42487</v>
      </c>
      <c r="Q1203" t="s">
        <v>587</v>
      </c>
      <c r="R1203" s="13">
        <v>0</v>
      </c>
    </row>
    <row r="1204" spans="11:18" x14ac:dyDescent="0.35">
      <c r="K1204" t="s">
        <v>845</v>
      </c>
      <c r="L1204" t="s">
        <v>35</v>
      </c>
      <c r="M1204" t="s">
        <v>12</v>
      </c>
      <c r="N1204">
        <v>112414</v>
      </c>
      <c r="P1204" s="7">
        <v>42487</v>
      </c>
      <c r="Q1204" t="s">
        <v>102</v>
      </c>
      <c r="R1204" s="13">
        <v>0</v>
      </c>
    </row>
    <row r="1205" spans="11:18" x14ac:dyDescent="0.35">
      <c r="K1205" t="s">
        <v>317</v>
      </c>
      <c r="M1205" t="s">
        <v>12</v>
      </c>
      <c r="P1205" s="7">
        <v>42492</v>
      </c>
      <c r="Q1205" t="s">
        <v>101</v>
      </c>
      <c r="R1205" s="13">
        <v>4.1500000000000004</v>
      </c>
    </row>
    <row r="1206" spans="11:18" x14ac:dyDescent="0.35">
      <c r="K1206" t="s">
        <v>317</v>
      </c>
      <c r="M1206" t="s">
        <v>12</v>
      </c>
      <c r="P1206" s="7">
        <v>42492</v>
      </c>
      <c r="Q1206" t="s">
        <v>102</v>
      </c>
      <c r="R1206" s="13">
        <v>-4.1500000000000004</v>
      </c>
    </row>
    <row r="1207" spans="11:18" x14ac:dyDescent="0.35">
      <c r="K1207" t="s">
        <v>842</v>
      </c>
      <c r="L1207" t="s">
        <v>57</v>
      </c>
      <c r="M1207" t="s">
        <v>12</v>
      </c>
      <c r="N1207">
        <v>22115</v>
      </c>
      <c r="P1207" s="7">
        <v>42510</v>
      </c>
      <c r="Q1207" t="s">
        <v>627</v>
      </c>
      <c r="R1207" s="13">
        <v>0</v>
      </c>
    </row>
    <row r="1208" spans="11:18" x14ac:dyDescent="0.35">
      <c r="K1208" t="s">
        <v>842</v>
      </c>
      <c r="L1208" t="s">
        <v>57</v>
      </c>
      <c r="M1208" t="s">
        <v>12</v>
      </c>
      <c r="N1208">
        <v>22115</v>
      </c>
      <c r="P1208" s="7">
        <v>42510</v>
      </c>
      <c r="Q1208" t="s">
        <v>102</v>
      </c>
      <c r="R1208" s="13">
        <v>0</v>
      </c>
    </row>
    <row r="1209" spans="11:18" x14ac:dyDescent="0.35">
      <c r="K1209" t="s">
        <v>842</v>
      </c>
      <c r="L1209" t="s">
        <v>57</v>
      </c>
      <c r="M1209" t="s">
        <v>12</v>
      </c>
      <c r="N1209">
        <v>52815</v>
      </c>
      <c r="P1209" s="7">
        <v>42510</v>
      </c>
      <c r="Q1209" t="s">
        <v>102</v>
      </c>
      <c r="R1209" s="13">
        <v>4.78</v>
      </c>
    </row>
    <row r="1210" spans="11:18" x14ac:dyDescent="0.35">
      <c r="K1210" t="s">
        <v>842</v>
      </c>
      <c r="L1210" t="s">
        <v>57</v>
      </c>
      <c r="M1210" t="s">
        <v>12</v>
      </c>
      <c r="N1210">
        <v>52815</v>
      </c>
      <c r="P1210" s="7">
        <v>42510</v>
      </c>
      <c r="Q1210" t="s">
        <v>627</v>
      </c>
      <c r="R1210" s="13">
        <v>-4.78</v>
      </c>
    </row>
    <row r="1211" spans="11:18" x14ac:dyDescent="0.35">
      <c r="K1211" t="s">
        <v>842</v>
      </c>
      <c r="L1211" t="s">
        <v>57</v>
      </c>
      <c r="M1211" t="s">
        <v>12</v>
      </c>
      <c r="N1211">
        <v>112414</v>
      </c>
      <c r="P1211" s="7">
        <v>42510</v>
      </c>
      <c r="Q1211" t="s">
        <v>627</v>
      </c>
      <c r="R1211" s="13">
        <v>0</v>
      </c>
    </row>
    <row r="1212" spans="11:18" x14ac:dyDescent="0.35">
      <c r="K1212" t="s">
        <v>842</v>
      </c>
      <c r="L1212" t="s">
        <v>57</v>
      </c>
      <c r="M1212" t="s">
        <v>12</v>
      </c>
      <c r="N1212">
        <v>112414</v>
      </c>
      <c r="P1212" s="7">
        <v>42510</v>
      </c>
      <c r="Q1212" t="s">
        <v>102</v>
      </c>
      <c r="R1212" s="13">
        <v>0</v>
      </c>
    </row>
    <row r="1213" spans="11:18" x14ac:dyDescent="0.35">
      <c r="K1213" t="s">
        <v>844</v>
      </c>
      <c r="L1213" t="s">
        <v>63</v>
      </c>
      <c r="M1213" t="s">
        <v>12</v>
      </c>
      <c r="N1213">
        <v>52815</v>
      </c>
      <c r="P1213" s="7">
        <v>42517</v>
      </c>
      <c r="Q1213" t="s">
        <v>102</v>
      </c>
      <c r="R1213" s="13">
        <v>2.3199999999999998</v>
      </c>
    </row>
    <row r="1214" spans="11:18" x14ac:dyDescent="0.35">
      <c r="K1214" t="s">
        <v>844</v>
      </c>
      <c r="L1214" t="s">
        <v>63</v>
      </c>
      <c r="M1214" t="s">
        <v>12</v>
      </c>
      <c r="N1214">
        <v>52815</v>
      </c>
      <c r="P1214" s="7">
        <v>42517</v>
      </c>
      <c r="Q1214" t="s">
        <v>587</v>
      </c>
      <c r="R1214" s="13">
        <v>-2.3199999999999998</v>
      </c>
    </row>
    <row r="1215" spans="11:18" x14ac:dyDescent="0.35">
      <c r="K1215" t="s">
        <v>845</v>
      </c>
      <c r="L1215" t="s">
        <v>63</v>
      </c>
      <c r="M1215" t="s">
        <v>12</v>
      </c>
      <c r="N1215">
        <v>22115</v>
      </c>
      <c r="P1215" s="7">
        <v>42517</v>
      </c>
      <c r="Q1215" t="s">
        <v>587</v>
      </c>
      <c r="R1215" s="13">
        <v>0</v>
      </c>
    </row>
    <row r="1216" spans="11:18" x14ac:dyDescent="0.35">
      <c r="K1216" t="s">
        <v>845</v>
      </c>
      <c r="L1216" t="s">
        <v>63</v>
      </c>
      <c r="M1216" t="s">
        <v>12</v>
      </c>
      <c r="N1216">
        <v>22115</v>
      </c>
      <c r="P1216" s="7">
        <v>42517</v>
      </c>
      <c r="Q1216" t="s">
        <v>102</v>
      </c>
      <c r="R1216" s="13">
        <v>0</v>
      </c>
    </row>
    <row r="1217" spans="11:18" x14ac:dyDescent="0.35">
      <c r="K1217" t="s">
        <v>845</v>
      </c>
      <c r="L1217" t="s">
        <v>63</v>
      </c>
      <c r="M1217" t="s">
        <v>12</v>
      </c>
      <c r="N1217">
        <v>52815</v>
      </c>
      <c r="P1217" s="7">
        <v>42517</v>
      </c>
      <c r="Q1217" t="s">
        <v>102</v>
      </c>
      <c r="R1217" s="13">
        <v>3.21</v>
      </c>
    </row>
    <row r="1218" spans="11:18" x14ac:dyDescent="0.35">
      <c r="K1218" t="s">
        <v>845</v>
      </c>
      <c r="L1218" t="s">
        <v>63</v>
      </c>
      <c r="M1218" t="s">
        <v>12</v>
      </c>
      <c r="N1218">
        <v>52815</v>
      </c>
      <c r="P1218" s="7">
        <v>42517</v>
      </c>
      <c r="Q1218" t="s">
        <v>587</v>
      </c>
      <c r="R1218" s="13">
        <v>-3.21</v>
      </c>
    </row>
    <row r="1219" spans="11:18" x14ac:dyDescent="0.35">
      <c r="K1219" t="s">
        <v>845</v>
      </c>
      <c r="L1219" t="s">
        <v>63</v>
      </c>
      <c r="M1219" t="s">
        <v>12</v>
      </c>
      <c r="N1219">
        <v>112414</v>
      </c>
      <c r="P1219" s="7">
        <v>42517</v>
      </c>
      <c r="Q1219" t="s">
        <v>587</v>
      </c>
      <c r="R1219" s="13">
        <v>0</v>
      </c>
    </row>
    <row r="1220" spans="11:18" x14ac:dyDescent="0.35">
      <c r="K1220" t="s">
        <v>845</v>
      </c>
      <c r="L1220" t="s">
        <v>63</v>
      </c>
      <c r="M1220" t="s">
        <v>12</v>
      </c>
      <c r="N1220">
        <v>112414</v>
      </c>
      <c r="P1220" s="7">
        <v>42517</v>
      </c>
      <c r="Q1220" t="s">
        <v>102</v>
      </c>
      <c r="R1220" s="13">
        <v>0</v>
      </c>
    </row>
    <row r="1221" spans="11:18" x14ac:dyDescent="0.35">
      <c r="K1221" t="s">
        <v>845</v>
      </c>
      <c r="L1221" t="s">
        <v>32</v>
      </c>
      <c r="M1221" t="s">
        <v>12</v>
      </c>
      <c r="N1221">
        <v>22115</v>
      </c>
      <c r="P1221" s="7">
        <v>42527</v>
      </c>
      <c r="Q1221" t="s">
        <v>587</v>
      </c>
      <c r="R1221" s="13">
        <v>0</v>
      </c>
    </row>
    <row r="1222" spans="11:18" x14ac:dyDescent="0.35">
      <c r="K1222" t="s">
        <v>845</v>
      </c>
      <c r="L1222" t="s">
        <v>32</v>
      </c>
      <c r="M1222" t="s">
        <v>12</v>
      </c>
      <c r="N1222">
        <v>22115</v>
      </c>
      <c r="P1222" s="7">
        <v>42527</v>
      </c>
      <c r="Q1222" t="s">
        <v>102</v>
      </c>
      <c r="R1222" s="13">
        <v>0</v>
      </c>
    </row>
    <row r="1223" spans="11:18" x14ac:dyDescent="0.35">
      <c r="K1223" t="s">
        <v>845</v>
      </c>
      <c r="L1223" t="s">
        <v>32</v>
      </c>
      <c r="M1223" t="s">
        <v>12</v>
      </c>
      <c r="N1223">
        <v>52815</v>
      </c>
      <c r="P1223" s="7">
        <v>42527</v>
      </c>
      <c r="Q1223" t="s">
        <v>102</v>
      </c>
      <c r="R1223" s="13">
        <v>1.57</v>
      </c>
    </row>
    <row r="1224" spans="11:18" x14ac:dyDescent="0.35">
      <c r="K1224" t="s">
        <v>845</v>
      </c>
      <c r="L1224" t="s">
        <v>32</v>
      </c>
      <c r="M1224" t="s">
        <v>12</v>
      </c>
      <c r="N1224">
        <v>52815</v>
      </c>
      <c r="P1224" s="7">
        <v>42527</v>
      </c>
      <c r="Q1224" t="s">
        <v>587</v>
      </c>
      <c r="R1224" s="13">
        <v>-1.57</v>
      </c>
    </row>
    <row r="1225" spans="11:18" x14ac:dyDescent="0.35">
      <c r="K1225" t="s">
        <v>845</v>
      </c>
      <c r="L1225" t="s">
        <v>32</v>
      </c>
      <c r="M1225" t="s">
        <v>12</v>
      </c>
      <c r="N1225">
        <v>112414</v>
      </c>
      <c r="P1225" s="7">
        <v>42527</v>
      </c>
      <c r="Q1225" t="s">
        <v>587</v>
      </c>
      <c r="R1225" s="13">
        <v>0</v>
      </c>
    </row>
    <row r="1226" spans="11:18" x14ac:dyDescent="0.35">
      <c r="K1226" t="s">
        <v>845</v>
      </c>
      <c r="L1226" t="s">
        <v>32</v>
      </c>
      <c r="M1226" t="s">
        <v>12</v>
      </c>
      <c r="N1226">
        <v>112414</v>
      </c>
      <c r="P1226" s="7">
        <v>42527</v>
      </c>
      <c r="Q1226" t="s">
        <v>102</v>
      </c>
      <c r="R1226" s="13">
        <v>0</v>
      </c>
    </row>
    <row r="1227" spans="11:18" x14ac:dyDescent="0.35">
      <c r="K1227" t="s">
        <v>845</v>
      </c>
      <c r="L1227" t="s">
        <v>36</v>
      </c>
      <c r="M1227" t="s">
        <v>12</v>
      </c>
      <c r="N1227">
        <v>22115</v>
      </c>
      <c r="P1227" s="7">
        <v>42530</v>
      </c>
      <c r="Q1227" t="s">
        <v>587</v>
      </c>
      <c r="R1227" s="13">
        <v>0</v>
      </c>
    </row>
    <row r="1228" spans="11:18" x14ac:dyDescent="0.35">
      <c r="K1228" t="s">
        <v>845</v>
      </c>
      <c r="L1228" t="s">
        <v>36</v>
      </c>
      <c r="M1228" t="s">
        <v>12</v>
      </c>
      <c r="N1228">
        <v>22115</v>
      </c>
      <c r="P1228" s="7">
        <v>42530</v>
      </c>
      <c r="Q1228" t="s">
        <v>102</v>
      </c>
      <c r="R1228" s="13">
        <v>0</v>
      </c>
    </row>
    <row r="1229" spans="11:18" x14ac:dyDescent="0.35">
      <c r="K1229" t="s">
        <v>845</v>
      </c>
      <c r="L1229" t="s">
        <v>36</v>
      </c>
      <c r="M1229" t="s">
        <v>12</v>
      </c>
      <c r="N1229">
        <v>52815</v>
      </c>
      <c r="P1229" s="7">
        <v>42530</v>
      </c>
      <c r="Q1229" t="s">
        <v>102</v>
      </c>
      <c r="R1229" s="13">
        <v>3.08</v>
      </c>
    </row>
    <row r="1230" spans="11:18" x14ac:dyDescent="0.35">
      <c r="K1230" t="s">
        <v>845</v>
      </c>
      <c r="L1230" t="s">
        <v>36</v>
      </c>
      <c r="M1230" t="s">
        <v>12</v>
      </c>
      <c r="N1230">
        <v>52815</v>
      </c>
      <c r="P1230" s="7">
        <v>42530</v>
      </c>
      <c r="Q1230" t="s">
        <v>587</v>
      </c>
      <c r="R1230" s="13">
        <v>-3.08</v>
      </c>
    </row>
    <row r="1231" spans="11:18" x14ac:dyDescent="0.35">
      <c r="K1231" t="s">
        <v>845</v>
      </c>
      <c r="L1231" t="s">
        <v>36</v>
      </c>
      <c r="M1231" t="s">
        <v>12</v>
      </c>
      <c r="N1231">
        <v>112414</v>
      </c>
      <c r="P1231" s="7">
        <v>42530</v>
      </c>
      <c r="Q1231" t="s">
        <v>587</v>
      </c>
      <c r="R1231" s="13">
        <v>0</v>
      </c>
    </row>
    <row r="1232" spans="11:18" x14ac:dyDescent="0.35">
      <c r="K1232" t="s">
        <v>845</v>
      </c>
      <c r="L1232" t="s">
        <v>36</v>
      </c>
      <c r="M1232" t="s">
        <v>12</v>
      </c>
      <c r="N1232">
        <v>112414</v>
      </c>
      <c r="P1232" s="7">
        <v>42530</v>
      </c>
      <c r="Q1232" t="s">
        <v>102</v>
      </c>
      <c r="R1232" s="13">
        <v>0</v>
      </c>
    </row>
    <row r="1233" spans="11:18" x14ac:dyDescent="0.35">
      <c r="K1233" t="s">
        <v>845</v>
      </c>
      <c r="L1233" t="s">
        <v>41</v>
      </c>
      <c r="M1233" t="s">
        <v>12</v>
      </c>
      <c r="N1233">
        <v>22115</v>
      </c>
      <c r="P1233" s="7">
        <v>42534</v>
      </c>
      <c r="Q1233" t="s">
        <v>587</v>
      </c>
      <c r="R1233" s="13">
        <v>0</v>
      </c>
    </row>
    <row r="1234" spans="11:18" x14ac:dyDescent="0.35">
      <c r="K1234" t="s">
        <v>845</v>
      </c>
      <c r="L1234" t="s">
        <v>41</v>
      </c>
      <c r="M1234" t="s">
        <v>12</v>
      </c>
      <c r="N1234">
        <v>22115</v>
      </c>
      <c r="P1234" s="7">
        <v>42534</v>
      </c>
      <c r="Q1234" t="s">
        <v>102</v>
      </c>
      <c r="R1234" s="13">
        <v>0</v>
      </c>
    </row>
    <row r="1235" spans="11:18" x14ac:dyDescent="0.35">
      <c r="K1235" t="s">
        <v>845</v>
      </c>
      <c r="L1235" t="s">
        <v>41</v>
      </c>
      <c r="M1235" t="s">
        <v>12</v>
      </c>
      <c r="N1235">
        <v>52815</v>
      </c>
      <c r="P1235" s="7">
        <v>42534</v>
      </c>
      <c r="Q1235" t="s">
        <v>102</v>
      </c>
      <c r="R1235" s="13">
        <v>2.4700000000000002</v>
      </c>
    </row>
    <row r="1236" spans="11:18" x14ac:dyDescent="0.35">
      <c r="K1236" t="s">
        <v>845</v>
      </c>
      <c r="L1236" t="s">
        <v>41</v>
      </c>
      <c r="M1236" t="s">
        <v>12</v>
      </c>
      <c r="N1236">
        <v>52815</v>
      </c>
      <c r="P1236" s="7">
        <v>42534</v>
      </c>
      <c r="Q1236" t="s">
        <v>587</v>
      </c>
      <c r="R1236" s="13">
        <v>-2.4700000000000002</v>
      </c>
    </row>
    <row r="1237" spans="11:18" x14ac:dyDescent="0.35">
      <c r="K1237" t="s">
        <v>845</v>
      </c>
      <c r="L1237" t="s">
        <v>41</v>
      </c>
      <c r="M1237" t="s">
        <v>12</v>
      </c>
      <c r="N1237">
        <v>112414</v>
      </c>
      <c r="P1237" s="7">
        <v>42534</v>
      </c>
      <c r="Q1237" t="s">
        <v>587</v>
      </c>
      <c r="R1237" s="13">
        <v>0</v>
      </c>
    </row>
    <row r="1238" spans="11:18" x14ac:dyDescent="0.35">
      <c r="K1238" t="s">
        <v>845</v>
      </c>
      <c r="L1238" t="s">
        <v>41</v>
      </c>
      <c r="M1238" t="s">
        <v>12</v>
      </c>
      <c r="N1238">
        <v>112414</v>
      </c>
      <c r="P1238" s="7">
        <v>42534</v>
      </c>
      <c r="Q1238" t="s">
        <v>102</v>
      </c>
      <c r="R1238" s="13">
        <v>0</v>
      </c>
    </row>
    <row r="1239" spans="11:18" x14ac:dyDescent="0.35">
      <c r="K1239" t="s">
        <v>317</v>
      </c>
      <c r="M1239" t="s">
        <v>12</v>
      </c>
      <c r="P1239" s="7">
        <v>42536</v>
      </c>
      <c r="Q1239" t="s">
        <v>101</v>
      </c>
      <c r="R1239" s="13">
        <v>17.43</v>
      </c>
    </row>
    <row r="1240" spans="11:18" x14ac:dyDescent="0.35">
      <c r="K1240" t="s">
        <v>317</v>
      </c>
      <c r="M1240" t="s">
        <v>12</v>
      </c>
      <c r="P1240" s="7">
        <v>42536</v>
      </c>
      <c r="Q1240" t="s">
        <v>102</v>
      </c>
      <c r="R1240" s="13">
        <v>-17.43</v>
      </c>
    </row>
    <row r="1241" spans="11:18" x14ac:dyDescent="0.35">
      <c r="K1241" t="s">
        <v>845</v>
      </c>
      <c r="L1241" t="s">
        <v>34</v>
      </c>
      <c r="M1241" t="s">
        <v>12</v>
      </c>
      <c r="N1241">
        <v>22115</v>
      </c>
      <c r="P1241" s="7">
        <v>42542</v>
      </c>
      <c r="Q1241" t="s">
        <v>587</v>
      </c>
      <c r="R1241" s="13">
        <v>0</v>
      </c>
    </row>
    <row r="1242" spans="11:18" x14ac:dyDescent="0.35">
      <c r="K1242" t="s">
        <v>845</v>
      </c>
      <c r="L1242" t="s">
        <v>34</v>
      </c>
      <c r="M1242" t="s">
        <v>12</v>
      </c>
      <c r="N1242">
        <v>22115</v>
      </c>
      <c r="P1242" s="7">
        <v>42542</v>
      </c>
      <c r="Q1242" t="s">
        <v>102</v>
      </c>
      <c r="R1242" s="13">
        <v>0</v>
      </c>
    </row>
    <row r="1243" spans="11:18" x14ac:dyDescent="0.35">
      <c r="K1243" t="s">
        <v>845</v>
      </c>
      <c r="L1243" t="s">
        <v>34</v>
      </c>
      <c r="M1243" t="s">
        <v>12</v>
      </c>
      <c r="N1243">
        <v>52815</v>
      </c>
      <c r="P1243" s="7">
        <v>42542</v>
      </c>
      <c r="Q1243" t="s">
        <v>102</v>
      </c>
      <c r="R1243" s="13">
        <v>3.1</v>
      </c>
    </row>
    <row r="1244" spans="11:18" x14ac:dyDescent="0.35">
      <c r="K1244" t="s">
        <v>845</v>
      </c>
      <c r="L1244" t="s">
        <v>34</v>
      </c>
      <c r="M1244" t="s">
        <v>12</v>
      </c>
      <c r="N1244">
        <v>52815</v>
      </c>
      <c r="P1244" s="7">
        <v>42542</v>
      </c>
      <c r="Q1244" t="s">
        <v>587</v>
      </c>
      <c r="R1244" s="13">
        <v>-3.1</v>
      </c>
    </row>
    <row r="1245" spans="11:18" x14ac:dyDescent="0.35">
      <c r="K1245" t="s">
        <v>845</v>
      </c>
      <c r="L1245" t="s">
        <v>34</v>
      </c>
      <c r="M1245" t="s">
        <v>12</v>
      </c>
      <c r="N1245">
        <v>112414</v>
      </c>
      <c r="P1245" s="7">
        <v>42542</v>
      </c>
      <c r="Q1245" t="s">
        <v>587</v>
      </c>
      <c r="R1245" s="13">
        <v>0</v>
      </c>
    </row>
    <row r="1246" spans="11:18" x14ac:dyDescent="0.35">
      <c r="K1246" t="s">
        <v>845</v>
      </c>
      <c r="L1246" t="s">
        <v>34</v>
      </c>
      <c r="M1246" t="s">
        <v>12</v>
      </c>
      <c r="N1246">
        <v>112414</v>
      </c>
      <c r="P1246" s="7">
        <v>42542</v>
      </c>
      <c r="Q1246" t="s">
        <v>102</v>
      </c>
      <c r="R1246" s="13">
        <v>0</v>
      </c>
    </row>
    <row r="1247" spans="11:18" x14ac:dyDescent="0.35">
      <c r="K1247" t="s">
        <v>845</v>
      </c>
      <c r="L1247" t="s">
        <v>65</v>
      </c>
      <c r="M1247" t="s">
        <v>12</v>
      </c>
      <c r="N1247">
        <v>22115</v>
      </c>
      <c r="P1247" s="7">
        <v>42550</v>
      </c>
      <c r="Q1247" t="s">
        <v>587</v>
      </c>
      <c r="R1247" s="13">
        <v>0</v>
      </c>
    </row>
    <row r="1248" spans="11:18" x14ac:dyDescent="0.35">
      <c r="K1248" t="s">
        <v>845</v>
      </c>
      <c r="L1248" t="s">
        <v>65</v>
      </c>
      <c r="M1248" t="s">
        <v>12</v>
      </c>
      <c r="N1248">
        <v>22115</v>
      </c>
      <c r="P1248" s="7">
        <v>42550</v>
      </c>
      <c r="Q1248" t="s">
        <v>102</v>
      </c>
      <c r="R1248" s="13">
        <v>0</v>
      </c>
    </row>
    <row r="1249" spans="11:18" x14ac:dyDescent="0.35">
      <c r="K1249" t="s">
        <v>845</v>
      </c>
      <c r="L1249" t="s">
        <v>65</v>
      </c>
      <c r="M1249" t="s">
        <v>12</v>
      </c>
      <c r="N1249">
        <v>52815</v>
      </c>
      <c r="P1249" s="7">
        <v>42550</v>
      </c>
      <c r="Q1249" t="s">
        <v>102</v>
      </c>
      <c r="R1249" s="13">
        <v>1.41</v>
      </c>
    </row>
    <row r="1250" spans="11:18" x14ac:dyDescent="0.35">
      <c r="K1250" t="s">
        <v>845</v>
      </c>
      <c r="L1250" t="s">
        <v>65</v>
      </c>
      <c r="M1250" t="s">
        <v>12</v>
      </c>
      <c r="N1250">
        <v>52815</v>
      </c>
      <c r="P1250" s="7">
        <v>42550</v>
      </c>
      <c r="Q1250" t="s">
        <v>587</v>
      </c>
      <c r="R1250" s="13">
        <v>-1.41</v>
      </c>
    </row>
    <row r="1251" spans="11:18" x14ac:dyDescent="0.35">
      <c r="K1251" t="s">
        <v>845</v>
      </c>
      <c r="L1251" t="s">
        <v>65</v>
      </c>
      <c r="M1251" t="s">
        <v>12</v>
      </c>
      <c r="N1251">
        <v>112414</v>
      </c>
      <c r="P1251" s="7">
        <v>42550</v>
      </c>
      <c r="Q1251" t="s">
        <v>587</v>
      </c>
      <c r="R1251" s="13">
        <v>0</v>
      </c>
    </row>
    <row r="1252" spans="11:18" x14ac:dyDescent="0.35">
      <c r="K1252" t="s">
        <v>845</v>
      </c>
      <c r="L1252" t="s">
        <v>65</v>
      </c>
      <c r="M1252" t="s">
        <v>12</v>
      </c>
      <c r="N1252">
        <v>112414</v>
      </c>
      <c r="P1252" s="7">
        <v>42550</v>
      </c>
      <c r="Q1252" t="s">
        <v>102</v>
      </c>
      <c r="R1252" s="13">
        <v>0</v>
      </c>
    </row>
    <row r="1253" spans="11:18" x14ac:dyDescent="0.35">
      <c r="K1253" t="s">
        <v>845</v>
      </c>
      <c r="L1253" t="s">
        <v>66</v>
      </c>
      <c r="M1253" t="s">
        <v>12</v>
      </c>
      <c r="N1253">
        <v>22115</v>
      </c>
      <c r="P1253" s="7">
        <v>42552</v>
      </c>
      <c r="Q1253" t="s">
        <v>587</v>
      </c>
      <c r="R1253" s="13">
        <v>0</v>
      </c>
    </row>
    <row r="1254" spans="11:18" x14ac:dyDescent="0.35">
      <c r="K1254" t="s">
        <v>845</v>
      </c>
      <c r="L1254" t="s">
        <v>66</v>
      </c>
      <c r="M1254" t="s">
        <v>12</v>
      </c>
      <c r="N1254">
        <v>22115</v>
      </c>
      <c r="P1254" s="7">
        <v>42552</v>
      </c>
      <c r="Q1254" t="s">
        <v>102</v>
      </c>
      <c r="R1254" s="13">
        <v>0</v>
      </c>
    </row>
    <row r="1255" spans="11:18" x14ac:dyDescent="0.35">
      <c r="K1255" t="s">
        <v>845</v>
      </c>
      <c r="L1255" t="s">
        <v>51</v>
      </c>
      <c r="M1255" t="s">
        <v>12</v>
      </c>
      <c r="N1255">
        <v>22115</v>
      </c>
      <c r="P1255" s="7">
        <v>42552</v>
      </c>
      <c r="Q1255" t="s">
        <v>587</v>
      </c>
      <c r="R1255" s="13">
        <v>0</v>
      </c>
    </row>
    <row r="1256" spans="11:18" x14ac:dyDescent="0.35">
      <c r="K1256" t="s">
        <v>845</v>
      </c>
      <c r="L1256" t="s">
        <v>51</v>
      </c>
      <c r="M1256" t="s">
        <v>12</v>
      </c>
      <c r="N1256">
        <v>22115</v>
      </c>
      <c r="P1256" s="7">
        <v>42552</v>
      </c>
      <c r="Q1256" t="s">
        <v>102</v>
      </c>
      <c r="R1256" s="13">
        <v>0</v>
      </c>
    </row>
    <row r="1257" spans="11:18" x14ac:dyDescent="0.35">
      <c r="K1257" t="s">
        <v>845</v>
      </c>
      <c r="L1257" t="s">
        <v>66</v>
      </c>
      <c r="M1257" t="s">
        <v>12</v>
      </c>
      <c r="N1257">
        <v>52815</v>
      </c>
      <c r="P1257" s="7">
        <v>42552</v>
      </c>
      <c r="Q1257" t="s">
        <v>102</v>
      </c>
      <c r="R1257" s="13">
        <v>2.31</v>
      </c>
    </row>
    <row r="1258" spans="11:18" x14ac:dyDescent="0.35">
      <c r="K1258" t="s">
        <v>845</v>
      </c>
      <c r="L1258" t="s">
        <v>66</v>
      </c>
      <c r="M1258" t="s">
        <v>12</v>
      </c>
      <c r="N1258">
        <v>52815</v>
      </c>
      <c r="P1258" s="7">
        <v>42552</v>
      </c>
      <c r="Q1258" t="s">
        <v>587</v>
      </c>
      <c r="R1258" s="13">
        <v>-2.31</v>
      </c>
    </row>
    <row r="1259" spans="11:18" x14ac:dyDescent="0.35">
      <c r="K1259" t="s">
        <v>845</v>
      </c>
      <c r="L1259" t="s">
        <v>51</v>
      </c>
      <c r="M1259" t="s">
        <v>12</v>
      </c>
      <c r="N1259">
        <v>52815</v>
      </c>
      <c r="P1259" s="7">
        <v>42552</v>
      </c>
      <c r="Q1259" t="s">
        <v>102</v>
      </c>
      <c r="R1259" s="13">
        <v>2</v>
      </c>
    </row>
    <row r="1260" spans="11:18" x14ac:dyDescent="0.35">
      <c r="K1260" t="s">
        <v>845</v>
      </c>
      <c r="L1260" t="s">
        <v>51</v>
      </c>
      <c r="M1260" t="s">
        <v>12</v>
      </c>
      <c r="N1260">
        <v>52815</v>
      </c>
      <c r="P1260" s="7">
        <v>42552</v>
      </c>
      <c r="Q1260" t="s">
        <v>587</v>
      </c>
      <c r="R1260" s="13">
        <v>-2</v>
      </c>
    </row>
    <row r="1261" spans="11:18" x14ac:dyDescent="0.35">
      <c r="K1261" t="s">
        <v>845</v>
      </c>
      <c r="L1261" t="s">
        <v>66</v>
      </c>
      <c r="M1261" t="s">
        <v>12</v>
      </c>
      <c r="N1261">
        <v>112414</v>
      </c>
      <c r="P1261" s="7">
        <v>42552</v>
      </c>
      <c r="Q1261" t="s">
        <v>587</v>
      </c>
      <c r="R1261" s="13">
        <v>0</v>
      </c>
    </row>
    <row r="1262" spans="11:18" x14ac:dyDescent="0.35">
      <c r="K1262" t="s">
        <v>845</v>
      </c>
      <c r="L1262" t="s">
        <v>66</v>
      </c>
      <c r="M1262" t="s">
        <v>12</v>
      </c>
      <c r="N1262">
        <v>112414</v>
      </c>
      <c r="P1262" s="7">
        <v>42552</v>
      </c>
      <c r="Q1262" t="s">
        <v>102</v>
      </c>
      <c r="R1262" s="13">
        <v>0</v>
      </c>
    </row>
    <row r="1263" spans="11:18" x14ac:dyDescent="0.35">
      <c r="K1263" t="s">
        <v>845</v>
      </c>
      <c r="L1263" t="s">
        <v>51</v>
      </c>
      <c r="M1263" t="s">
        <v>12</v>
      </c>
      <c r="N1263">
        <v>112414</v>
      </c>
      <c r="P1263" s="7">
        <v>42552</v>
      </c>
      <c r="Q1263" t="s">
        <v>587</v>
      </c>
      <c r="R1263" s="13">
        <v>0</v>
      </c>
    </row>
    <row r="1264" spans="11:18" x14ac:dyDescent="0.35">
      <c r="K1264" t="s">
        <v>845</v>
      </c>
      <c r="L1264" t="s">
        <v>51</v>
      </c>
      <c r="M1264" t="s">
        <v>12</v>
      </c>
      <c r="N1264">
        <v>112414</v>
      </c>
      <c r="P1264" s="7">
        <v>42552</v>
      </c>
      <c r="Q1264" t="s">
        <v>102</v>
      </c>
      <c r="R1264" s="13">
        <v>0</v>
      </c>
    </row>
    <row r="1265" spans="11:18" x14ac:dyDescent="0.35">
      <c r="K1265" t="s">
        <v>845</v>
      </c>
      <c r="L1265" t="s">
        <v>64</v>
      </c>
      <c r="M1265" t="s">
        <v>12</v>
      </c>
      <c r="N1265">
        <v>22115</v>
      </c>
      <c r="P1265" s="7">
        <v>42566</v>
      </c>
      <c r="Q1265" t="s">
        <v>587</v>
      </c>
      <c r="R1265" s="13">
        <v>0</v>
      </c>
    </row>
    <row r="1266" spans="11:18" x14ac:dyDescent="0.35">
      <c r="K1266" t="s">
        <v>845</v>
      </c>
      <c r="L1266" t="s">
        <v>64</v>
      </c>
      <c r="M1266" t="s">
        <v>12</v>
      </c>
      <c r="N1266">
        <v>22115</v>
      </c>
      <c r="P1266" s="7">
        <v>42566</v>
      </c>
      <c r="Q1266" t="s">
        <v>102</v>
      </c>
      <c r="R1266" s="13">
        <v>0</v>
      </c>
    </row>
    <row r="1267" spans="11:18" x14ac:dyDescent="0.35">
      <c r="K1267" t="s">
        <v>845</v>
      </c>
      <c r="L1267" t="s">
        <v>64</v>
      </c>
      <c r="M1267" t="s">
        <v>12</v>
      </c>
      <c r="N1267">
        <v>52815</v>
      </c>
      <c r="P1267" s="7">
        <v>42566</v>
      </c>
      <c r="Q1267" t="s">
        <v>102</v>
      </c>
      <c r="R1267" s="13">
        <v>2.4500000000000002</v>
      </c>
    </row>
    <row r="1268" spans="11:18" x14ac:dyDescent="0.35">
      <c r="K1268" t="s">
        <v>845</v>
      </c>
      <c r="L1268" t="s">
        <v>64</v>
      </c>
      <c r="M1268" t="s">
        <v>12</v>
      </c>
      <c r="N1268">
        <v>52815</v>
      </c>
      <c r="P1268" s="7">
        <v>42566</v>
      </c>
      <c r="Q1268" t="s">
        <v>587</v>
      </c>
      <c r="R1268" s="13">
        <v>-2.4500000000000002</v>
      </c>
    </row>
    <row r="1269" spans="11:18" x14ac:dyDescent="0.35">
      <c r="K1269" t="s">
        <v>845</v>
      </c>
      <c r="L1269" t="s">
        <v>64</v>
      </c>
      <c r="M1269" t="s">
        <v>12</v>
      </c>
      <c r="N1269">
        <v>112414</v>
      </c>
      <c r="P1269" s="7">
        <v>42566</v>
      </c>
      <c r="Q1269" t="s">
        <v>587</v>
      </c>
      <c r="R1269" s="13">
        <v>0</v>
      </c>
    </row>
    <row r="1270" spans="11:18" x14ac:dyDescent="0.35">
      <c r="K1270" t="s">
        <v>845</v>
      </c>
      <c r="L1270" t="s">
        <v>64</v>
      </c>
      <c r="M1270" t="s">
        <v>12</v>
      </c>
      <c r="N1270">
        <v>112414</v>
      </c>
      <c r="P1270" s="7">
        <v>42566</v>
      </c>
      <c r="Q1270" t="s">
        <v>102</v>
      </c>
      <c r="R1270" s="13">
        <v>0</v>
      </c>
    </row>
    <row r="1271" spans="11:18" x14ac:dyDescent="0.35">
      <c r="K1271" t="s">
        <v>845</v>
      </c>
      <c r="L1271" t="s">
        <v>30</v>
      </c>
      <c r="M1271" t="s">
        <v>12</v>
      </c>
      <c r="N1271">
        <v>22115</v>
      </c>
      <c r="P1271" s="7">
        <v>42578</v>
      </c>
      <c r="Q1271" t="s">
        <v>587</v>
      </c>
      <c r="R1271" s="13">
        <v>0</v>
      </c>
    </row>
    <row r="1272" spans="11:18" x14ac:dyDescent="0.35">
      <c r="K1272" t="s">
        <v>845</v>
      </c>
      <c r="L1272" t="s">
        <v>30</v>
      </c>
      <c r="M1272" t="s">
        <v>12</v>
      </c>
      <c r="N1272">
        <v>22115</v>
      </c>
      <c r="P1272" s="7">
        <v>42578</v>
      </c>
      <c r="Q1272" t="s">
        <v>102</v>
      </c>
      <c r="R1272" s="13">
        <v>0</v>
      </c>
    </row>
    <row r="1273" spans="11:18" x14ac:dyDescent="0.35">
      <c r="K1273" t="s">
        <v>845</v>
      </c>
      <c r="L1273" t="s">
        <v>35</v>
      </c>
      <c r="M1273" t="s">
        <v>12</v>
      </c>
      <c r="N1273">
        <v>22115</v>
      </c>
      <c r="P1273" s="7">
        <v>42578</v>
      </c>
      <c r="Q1273" t="s">
        <v>587</v>
      </c>
      <c r="R1273" s="13">
        <v>0</v>
      </c>
    </row>
    <row r="1274" spans="11:18" x14ac:dyDescent="0.35">
      <c r="K1274" t="s">
        <v>845</v>
      </c>
      <c r="L1274" t="s">
        <v>35</v>
      </c>
      <c r="M1274" t="s">
        <v>12</v>
      </c>
      <c r="N1274">
        <v>22115</v>
      </c>
      <c r="P1274" s="7">
        <v>42578</v>
      </c>
      <c r="Q1274" t="s">
        <v>102</v>
      </c>
      <c r="R1274" s="13">
        <v>0</v>
      </c>
    </row>
    <row r="1275" spans="11:18" x14ac:dyDescent="0.35">
      <c r="K1275" t="s">
        <v>845</v>
      </c>
      <c r="L1275" t="s">
        <v>30</v>
      </c>
      <c r="M1275" t="s">
        <v>12</v>
      </c>
      <c r="N1275">
        <v>52815</v>
      </c>
      <c r="P1275" s="7">
        <v>42578</v>
      </c>
      <c r="Q1275" t="s">
        <v>102</v>
      </c>
      <c r="R1275" s="13">
        <v>2.99</v>
      </c>
    </row>
    <row r="1276" spans="11:18" x14ac:dyDescent="0.35">
      <c r="K1276" t="s">
        <v>845</v>
      </c>
      <c r="L1276" t="s">
        <v>30</v>
      </c>
      <c r="M1276" t="s">
        <v>12</v>
      </c>
      <c r="N1276">
        <v>52815</v>
      </c>
      <c r="P1276" s="7">
        <v>42578</v>
      </c>
      <c r="Q1276" t="s">
        <v>587</v>
      </c>
      <c r="R1276" s="13">
        <v>-2.99</v>
      </c>
    </row>
    <row r="1277" spans="11:18" x14ac:dyDescent="0.35">
      <c r="K1277" t="s">
        <v>845</v>
      </c>
      <c r="L1277" t="s">
        <v>35</v>
      </c>
      <c r="M1277" t="s">
        <v>12</v>
      </c>
      <c r="N1277">
        <v>52815</v>
      </c>
      <c r="P1277" s="7">
        <v>42578</v>
      </c>
      <c r="Q1277" t="s">
        <v>102</v>
      </c>
      <c r="R1277" s="13">
        <v>1.1599999999999999</v>
      </c>
    </row>
    <row r="1278" spans="11:18" x14ac:dyDescent="0.35">
      <c r="K1278" t="s">
        <v>845</v>
      </c>
      <c r="L1278" t="s">
        <v>35</v>
      </c>
      <c r="M1278" t="s">
        <v>12</v>
      </c>
      <c r="N1278">
        <v>52815</v>
      </c>
      <c r="P1278" s="7">
        <v>42578</v>
      </c>
      <c r="Q1278" t="s">
        <v>587</v>
      </c>
      <c r="R1278" s="13">
        <v>-1.1599999999999999</v>
      </c>
    </row>
    <row r="1279" spans="11:18" x14ac:dyDescent="0.35">
      <c r="K1279" t="s">
        <v>845</v>
      </c>
      <c r="L1279" t="s">
        <v>30</v>
      </c>
      <c r="M1279" t="s">
        <v>12</v>
      </c>
      <c r="N1279">
        <v>112414</v>
      </c>
      <c r="P1279" s="7">
        <v>42578</v>
      </c>
      <c r="Q1279" t="s">
        <v>587</v>
      </c>
      <c r="R1279" s="13">
        <v>0</v>
      </c>
    </row>
    <row r="1280" spans="11:18" x14ac:dyDescent="0.35">
      <c r="K1280" t="s">
        <v>845</v>
      </c>
      <c r="L1280" t="s">
        <v>30</v>
      </c>
      <c r="M1280" t="s">
        <v>12</v>
      </c>
      <c r="N1280">
        <v>112414</v>
      </c>
      <c r="P1280" s="7">
        <v>42578</v>
      </c>
      <c r="Q1280" t="s">
        <v>102</v>
      </c>
      <c r="R1280" s="13">
        <v>0</v>
      </c>
    </row>
    <row r="1281" spans="11:18" x14ac:dyDescent="0.35">
      <c r="K1281" t="s">
        <v>845</v>
      </c>
      <c r="L1281" t="s">
        <v>35</v>
      </c>
      <c r="M1281" t="s">
        <v>12</v>
      </c>
      <c r="N1281">
        <v>112414</v>
      </c>
      <c r="P1281" s="7">
        <v>42578</v>
      </c>
      <c r="Q1281" t="s">
        <v>587</v>
      </c>
      <c r="R1281" s="13">
        <v>0</v>
      </c>
    </row>
    <row r="1282" spans="11:18" x14ac:dyDescent="0.35">
      <c r="K1282" t="s">
        <v>845</v>
      </c>
      <c r="L1282" t="s">
        <v>35</v>
      </c>
      <c r="M1282" t="s">
        <v>12</v>
      </c>
      <c r="N1282">
        <v>112414</v>
      </c>
      <c r="P1282" s="7">
        <v>42578</v>
      </c>
      <c r="Q1282" t="s">
        <v>102</v>
      </c>
      <c r="R1282" s="13">
        <v>0</v>
      </c>
    </row>
    <row r="1283" spans="11:18" x14ac:dyDescent="0.35">
      <c r="K1283" t="s">
        <v>849</v>
      </c>
      <c r="L1283" t="s">
        <v>71</v>
      </c>
      <c r="M1283" t="s">
        <v>12</v>
      </c>
      <c r="N1283">
        <v>52815</v>
      </c>
      <c r="P1283" s="7">
        <v>42591</v>
      </c>
      <c r="Q1283" t="s">
        <v>102</v>
      </c>
      <c r="R1283" s="13">
        <v>601.66999999999996</v>
      </c>
    </row>
    <row r="1284" spans="11:18" x14ac:dyDescent="0.35">
      <c r="K1284" t="s">
        <v>849</v>
      </c>
      <c r="L1284" t="s">
        <v>71</v>
      </c>
      <c r="M1284" t="s">
        <v>12</v>
      </c>
      <c r="N1284">
        <v>52815</v>
      </c>
      <c r="P1284" s="7">
        <v>42591</v>
      </c>
      <c r="Q1284" t="s">
        <v>630</v>
      </c>
      <c r="R1284" s="13">
        <v>0</v>
      </c>
    </row>
    <row r="1285" spans="11:18" x14ac:dyDescent="0.35">
      <c r="K1285" t="s">
        <v>849</v>
      </c>
      <c r="L1285" t="s">
        <v>71</v>
      </c>
      <c r="M1285" t="s">
        <v>12</v>
      </c>
      <c r="N1285">
        <v>52815</v>
      </c>
      <c r="P1285" s="7">
        <v>42591</v>
      </c>
      <c r="Q1285" t="s">
        <v>631</v>
      </c>
      <c r="R1285" s="13">
        <v>0</v>
      </c>
    </row>
    <row r="1286" spans="11:18" x14ac:dyDescent="0.35">
      <c r="K1286" t="s">
        <v>849</v>
      </c>
      <c r="L1286" t="s">
        <v>71</v>
      </c>
      <c r="M1286" t="s">
        <v>12</v>
      </c>
      <c r="N1286">
        <v>52815</v>
      </c>
      <c r="P1286" s="7">
        <v>42591</v>
      </c>
      <c r="Q1286" t="s">
        <v>828</v>
      </c>
      <c r="R1286" s="13">
        <v>-0.34</v>
      </c>
    </row>
    <row r="1287" spans="11:18" x14ac:dyDescent="0.35">
      <c r="K1287" t="s">
        <v>849</v>
      </c>
      <c r="L1287" t="s">
        <v>71</v>
      </c>
      <c r="M1287" t="s">
        <v>12</v>
      </c>
      <c r="N1287">
        <v>52815</v>
      </c>
      <c r="P1287" s="7">
        <v>42591</v>
      </c>
      <c r="Q1287" t="s">
        <v>143</v>
      </c>
      <c r="R1287" s="13">
        <v>-265.5</v>
      </c>
    </row>
    <row r="1288" spans="11:18" x14ac:dyDescent="0.35">
      <c r="K1288" t="s">
        <v>849</v>
      </c>
      <c r="L1288" t="s">
        <v>71</v>
      </c>
      <c r="M1288" t="s">
        <v>12</v>
      </c>
      <c r="N1288">
        <v>52815</v>
      </c>
      <c r="O1288">
        <v>-116.83</v>
      </c>
      <c r="P1288" s="7">
        <v>42591</v>
      </c>
      <c r="Q1288" t="s">
        <v>712</v>
      </c>
      <c r="R1288" s="13">
        <v>-335.83</v>
      </c>
    </row>
    <row r="1289" spans="11:18" x14ac:dyDescent="0.35">
      <c r="K1289" t="s">
        <v>842</v>
      </c>
      <c r="L1289" t="s">
        <v>57</v>
      </c>
      <c r="M1289" t="s">
        <v>12</v>
      </c>
      <c r="N1289">
        <v>22115</v>
      </c>
      <c r="P1289" s="7">
        <v>42604</v>
      </c>
      <c r="Q1289" t="s">
        <v>627</v>
      </c>
      <c r="R1289" s="13">
        <v>0</v>
      </c>
    </row>
    <row r="1290" spans="11:18" x14ac:dyDescent="0.35">
      <c r="K1290" t="s">
        <v>842</v>
      </c>
      <c r="L1290" t="s">
        <v>57</v>
      </c>
      <c r="M1290" t="s">
        <v>12</v>
      </c>
      <c r="N1290">
        <v>22115</v>
      </c>
      <c r="P1290" s="7">
        <v>42604</v>
      </c>
      <c r="Q1290" t="s">
        <v>102</v>
      </c>
      <c r="R1290" s="13">
        <v>0</v>
      </c>
    </row>
    <row r="1291" spans="11:18" x14ac:dyDescent="0.35">
      <c r="K1291" t="s">
        <v>842</v>
      </c>
      <c r="L1291" t="s">
        <v>57</v>
      </c>
      <c r="M1291" t="s">
        <v>12</v>
      </c>
      <c r="N1291">
        <v>52815</v>
      </c>
      <c r="P1291" s="7">
        <v>42604</v>
      </c>
      <c r="Q1291" t="s">
        <v>102</v>
      </c>
      <c r="R1291" s="13">
        <v>4.78</v>
      </c>
    </row>
    <row r="1292" spans="11:18" x14ac:dyDescent="0.35">
      <c r="K1292" t="s">
        <v>842</v>
      </c>
      <c r="L1292" t="s">
        <v>57</v>
      </c>
      <c r="M1292" t="s">
        <v>12</v>
      </c>
      <c r="N1292">
        <v>52815</v>
      </c>
      <c r="P1292" s="7">
        <v>42604</v>
      </c>
      <c r="Q1292" t="s">
        <v>627</v>
      </c>
      <c r="R1292" s="13">
        <v>-4.78</v>
      </c>
    </row>
    <row r="1293" spans="11:18" x14ac:dyDescent="0.35">
      <c r="K1293" t="s">
        <v>842</v>
      </c>
      <c r="L1293" t="s">
        <v>57</v>
      </c>
      <c r="M1293" t="s">
        <v>12</v>
      </c>
      <c r="N1293">
        <v>112414</v>
      </c>
      <c r="P1293" s="7">
        <v>42604</v>
      </c>
      <c r="Q1293" t="s">
        <v>627</v>
      </c>
      <c r="R1293" s="13">
        <v>0</v>
      </c>
    </row>
    <row r="1294" spans="11:18" x14ac:dyDescent="0.35">
      <c r="K1294" t="s">
        <v>842</v>
      </c>
      <c r="L1294" t="s">
        <v>57</v>
      </c>
      <c r="M1294" t="s">
        <v>12</v>
      </c>
      <c r="N1294">
        <v>112414</v>
      </c>
      <c r="P1294" s="7">
        <v>42604</v>
      </c>
      <c r="Q1294" t="s">
        <v>102</v>
      </c>
      <c r="R1294" s="13">
        <v>0</v>
      </c>
    </row>
    <row r="1295" spans="11:18" x14ac:dyDescent="0.35">
      <c r="K1295" t="s">
        <v>844</v>
      </c>
      <c r="L1295" t="s">
        <v>63</v>
      </c>
      <c r="M1295" t="s">
        <v>12</v>
      </c>
      <c r="N1295">
        <v>52815</v>
      </c>
      <c r="P1295" s="7">
        <v>42608</v>
      </c>
      <c r="Q1295" t="s">
        <v>102</v>
      </c>
      <c r="R1295" s="13">
        <v>1.1100000000000001</v>
      </c>
    </row>
    <row r="1296" spans="11:18" x14ac:dyDescent="0.35">
      <c r="K1296" t="s">
        <v>844</v>
      </c>
      <c r="L1296" t="s">
        <v>63</v>
      </c>
      <c r="M1296" t="s">
        <v>12</v>
      </c>
      <c r="N1296">
        <v>52815</v>
      </c>
      <c r="P1296" s="7">
        <v>42608</v>
      </c>
      <c r="Q1296" t="s">
        <v>626</v>
      </c>
      <c r="R1296" s="13">
        <v>-1.1100000000000001</v>
      </c>
    </row>
    <row r="1297" spans="11:18" x14ac:dyDescent="0.35">
      <c r="K1297" t="s">
        <v>845</v>
      </c>
      <c r="L1297" t="s">
        <v>63</v>
      </c>
      <c r="M1297" t="s">
        <v>12</v>
      </c>
      <c r="N1297">
        <v>22115</v>
      </c>
      <c r="P1297" s="7">
        <v>42608</v>
      </c>
      <c r="Q1297" t="s">
        <v>587</v>
      </c>
      <c r="R1297" s="13">
        <v>0</v>
      </c>
    </row>
    <row r="1298" spans="11:18" x14ac:dyDescent="0.35">
      <c r="K1298" t="s">
        <v>845</v>
      </c>
      <c r="L1298" t="s">
        <v>63</v>
      </c>
      <c r="M1298" t="s">
        <v>12</v>
      </c>
      <c r="N1298">
        <v>22115</v>
      </c>
      <c r="P1298" s="7">
        <v>42608</v>
      </c>
      <c r="Q1298" t="s">
        <v>102</v>
      </c>
      <c r="R1298" s="13">
        <v>0</v>
      </c>
    </row>
    <row r="1299" spans="11:18" x14ac:dyDescent="0.35">
      <c r="K1299" t="s">
        <v>845</v>
      </c>
      <c r="L1299" t="s">
        <v>63</v>
      </c>
      <c r="M1299" t="s">
        <v>12</v>
      </c>
      <c r="N1299">
        <v>52815</v>
      </c>
      <c r="P1299" s="7">
        <v>42608</v>
      </c>
      <c r="Q1299" t="s">
        <v>102</v>
      </c>
      <c r="R1299" s="13">
        <v>4.42</v>
      </c>
    </row>
    <row r="1300" spans="11:18" x14ac:dyDescent="0.35">
      <c r="K1300" t="s">
        <v>845</v>
      </c>
      <c r="L1300" t="s">
        <v>63</v>
      </c>
      <c r="M1300" t="s">
        <v>12</v>
      </c>
      <c r="N1300">
        <v>52815</v>
      </c>
      <c r="P1300" s="7">
        <v>42608</v>
      </c>
      <c r="Q1300" t="s">
        <v>587</v>
      </c>
      <c r="R1300" s="13">
        <v>-4.42</v>
      </c>
    </row>
    <row r="1301" spans="11:18" x14ac:dyDescent="0.35">
      <c r="K1301" t="s">
        <v>845</v>
      </c>
      <c r="L1301" t="s">
        <v>63</v>
      </c>
      <c r="M1301" t="s">
        <v>12</v>
      </c>
      <c r="N1301">
        <v>112414</v>
      </c>
      <c r="P1301" s="7">
        <v>42608</v>
      </c>
      <c r="Q1301" t="s">
        <v>587</v>
      </c>
      <c r="R1301" s="13">
        <v>0</v>
      </c>
    </row>
    <row r="1302" spans="11:18" x14ac:dyDescent="0.35">
      <c r="K1302" t="s">
        <v>845</v>
      </c>
      <c r="L1302" t="s">
        <v>63</v>
      </c>
      <c r="M1302" t="s">
        <v>12</v>
      </c>
      <c r="N1302">
        <v>112414</v>
      </c>
      <c r="P1302" s="7">
        <v>42608</v>
      </c>
      <c r="Q1302" t="s">
        <v>102</v>
      </c>
      <c r="R1302" s="13">
        <v>0</v>
      </c>
    </row>
    <row r="1303" spans="11:18" x14ac:dyDescent="0.35">
      <c r="K1303" t="s">
        <v>845</v>
      </c>
      <c r="L1303" t="s">
        <v>32</v>
      </c>
      <c r="M1303" t="s">
        <v>12</v>
      </c>
      <c r="N1303">
        <v>22115</v>
      </c>
      <c r="P1303" s="7">
        <v>42619</v>
      </c>
      <c r="Q1303" t="s">
        <v>587</v>
      </c>
      <c r="R1303" s="13">
        <v>0</v>
      </c>
    </row>
    <row r="1304" spans="11:18" x14ac:dyDescent="0.35">
      <c r="K1304" t="s">
        <v>845</v>
      </c>
      <c r="L1304" t="s">
        <v>32</v>
      </c>
      <c r="M1304" t="s">
        <v>12</v>
      </c>
      <c r="N1304">
        <v>22115</v>
      </c>
      <c r="P1304" s="7">
        <v>42619</v>
      </c>
      <c r="Q1304" t="s">
        <v>102</v>
      </c>
      <c r="R1304" s="13">
        <v>0</v>
      </c>
    </row>
    <row r="1305" spans="11:18" x14ac:dyDescent="0.35">
      <c r="K1305" t="s">
        <v>845</v>
      </c>
      <c r="L1305" t="s">
        <v>32</v>
      </c>
      <c r="M1305" t="s">
        <v>12</v>
      </c>
      <c r="N1305">
        <v>52815</v>
      </c>
      <c r="P1305" s="7">
        <v>42619</v>
      </c>
      <c r="Q1305" t="s">
        <v>102</v>
      </c>
      <c r="R1305" s="13">
        <v>1.57</v>
      </c>
    </row>
    <row r="1306" spans="11:18" x14ac:dyDescent="0.35">
      <c r="K1306" t="s">
        <v>845</v>
      </c>
      <c r="L1306" t="s">
        <v>32</v>
      </c>
      <c r="M1306" t="s">
        <v>12</v>
      </c>
      <c r="N1306">
        <v>52815</v>
      </c>
      <c r="P1306" s="7">
        <v>42619</v>
      </c>
      <c r="Q1306" t="s">
        <v>587</v>
      </c>
      <c r="R1306" s="13">
        <v>-1.57</v>
      </c>
    </row>
    <row r="1307" spans="11:18" x14ac:dyDescent="0.35">
      <c r="K1307" t="s">
        <v>845</v>
      </c>
      <c r="L1307" t="s">
        <v>32</v>
      </c>
      <c r="M1307" t="s">
        <v>12</v>
      </c>
      <c r="N1307">
        <v>112414</v>
      </c>
      <c r="P1307" s="7">
        <v>42619</v>
      </c>
      <c r="Q1307" t="s">
        <v>587</v>
      </c>
      <c r="R1307" s="13">
        <v>0</v>
      </c>
    </row>
    <row r="1308" spans="11:18" x14ac:dyDescent="0.35">
      <c r="K1308" t="s">
        <v>845</v>
      </c>
      <c r="L1308" t="s">
        <v>32</v>
      </c>
      <c r="M1308" t="s">
        <v>12</v>
      </c>
      <c r="N1308">
        <v>112414</v>
      </c>
      <c r="P1308" s="7">
        <v>42619</v>
      </c>
      <c r="Q1308" t="s">
        <v>102</v>
      </c>
      <c r="R1308" s="13">
        <v>0</v>
      </c>
    </row>
    <row r="1309" spans="11:18" x14ac:dyDescent="0.35">
      <c r="K1309" t="s">
        <v>845</v>
      </c>
      <c r="L1309" t="s">
        <v>36</v>
      </c>
      <c r="M1309" t="s">
        <v>12</v>
      </c>
      <c r="N1309">
        <v>22115</v>
      </c>
      <c r="P1309" s="7">
        <v>42620</v>
      </c>
      <c r="Q1309" t="s">
        <v>587</v>
      </c>
      <c r="R1309" s="13">
        <v>0</v>
      </c>
    </row>
    <row r="1310" spans="11:18" x14ac:dyDescent="0.35">
      <c r="K1310" t="s">
        <v>845</v>
      </c>
      <c r="L1310" t="s">
        <v>36</v>
      </c>
      <c r="M1310" t="s">
        <v>12</v>
      </c>
      <c r="N1310">
        <v>22115</v>
      </c>
      <c r="P1310" s="7">
        <v>42620</v>
      </c>
      <c r="Q1310" t="s">
        <v>102</v>
      </c>
      <c r="R1310" s="13">
        <v>0</v>
      </c>
    </row>
    <row r="1311" spans="11:18" x14ac:dyDescent="0.35">
      <c r="K1311" t="s">
        <v>845</v>
      </c>
      <c r="L1311" t="s">
        <v>36</v>
      </c>
      <c r="M1311" t="s">
        <v>12</v>
      </c>
      <c r="N1311">
        <v>52815</v>
      </c>
      <c r="P1311" s="7">
        <v>42620</v>
      </c>
      <c r="Q1311" t="s">
        <v>102</v>
      </c>
      <c r="R1311" s="13">
        <v>3.08</v>
      </c>
    </row>
    <row r="1312" spans="11:18" x14ac:dyDescent="0.35">
      <c r="K1312" t="s">
        <v>845</v>
      </c>
      <c r="L1312" t="s">
        <v>36</v>
      </c>
      <c r="M1312" t="s">
        <v>12</v>
      </c>
      <c r="N1312">
        <v>52815</v>
      </c>
      <c r="P1312" s="7">
        <v>42620</v>
      </c>
      <c r="Q1312" t="s">
        <v>587</v>
      </c>
      <c r="R1312" s="13">
        <v>-3.08</v>
      </c>
    </row>
    <row r="1313" spans="11:18" x14ac:dyDescent="0.35">
      <c r="K1313" t="s">
        <v>845</v>
      </c>
      <c r="L1313" t="s">
        <v>36</v>
      </c>
      <c r="M1313" t="s">
        <v>12</v>
      </c>
      <c r="N1313">
        <v>112414</v>
      </c>
      <c r="P1313" s="7">
        <v>42620</v>
      </c>
      <c r="Q1313" t="s">
        <v>587</v>
      </c>
      <c r="R1313" s="13">
        <v>0</v>
      </c>
    </row>
    <row r="1314" spans="11:18" x14ac:dyDescent="0.35">
      <c r="K1314" t="s">
        <v>845</v>
      </c>
      <c r="L1314" t="s">
        <v>36</v>
      </c>
      <c r="M1314" t="s">
        <v>12</v>
      </c>
      <c r="N1314">
        <v>112414</v>
      </c>
      <c r="P1314" s="7">
        <v>42620</v>
      </c>
      <c r="Q1314" t="s">
        <v>102</v>
      </c>
      <c r="R1314" s="13">
        <v>0</v>
      </c>
    </row>
    <row r="1315" spans="11:18" x14ac:dyDescent="0.35">
      <c r="K1315" t="s">
        <v>317</v>
      </c>
      <c r="M1315" t="s">
        <v>12</v>
      </c>
      <c r="P1315" s="7">
        <v>42621</v>
      </c>
      <c r="Q1315" t="s">
        <v>101</v>
      </c>
      <c r="R1315" s="13">
        <v>632.04999999999995</v>
      </c>
    </row>
    <row r="1316" spans="11:18" x14ac:dyDescent="0.35">
      <c r="K1316" t="s">
        <v>317</v>
      </c>
      <c r="M1316" t="s">
        <v>12</v>
      </c>
      <c r="P1316" s="7">
        <v>42621</v>
      </c>
      <c r="Q1316" t="s">
        <v>102</v>
      </c>
      <c r="R1316" s="13">
        <v>-632.04999999999995</v>
      </c>
    </row>
    <row r="1317" spans="11:18" x14ac:dyDescent="0.35">
      <c r="K1317" t="s">
        <v>845</v>
      </c>
      <c r="L1317" t="s">
        <v>58</v>
      </c>
      <c r="M1317" t="s">
        <v>12</v>
      </c>
      <c r="N1317">
        <v>22115</v>
      </c>
      <c r="P1317" s="7">
        <v>42634</v>
      </c>
      <c r="Q1317" t="s">
        <v>587</v>
      </c>
      <c r="R1317" s="13">
        <v>0</v>
      </c>
    </row>
    <row r="1318" spans="11:18" x14ac:dyDescent="0.35">
      <c r="K1318" t="s">
        <v>845</v>
      </c>
      <c r="L1318" t="s">
        <v>58</v>
      </c>
      <c r="M1318" t="s">
        <v>12</v>
      </c>
      <c r="N1318">
        <v>22115</v>
      </c>
      <c r="P1318" s="7">
        <v>42634</v>
      </c>
      <c r="Q1318" t="s">
        <v>102</v>
      </c>
      <c r="R1318" s="13">
        <v>0</v>
      </c>
    </row>
    <row r="1319" spans="11:18" x14ac:dyDescent="0.35">
      <c r="K1319" t="s">
        <v>845</v>
      </c>
      <c r="L1319" t="s">
        <v>58</v>
      </c>
      <c r="M1319" t="s">
        <v>12</v>
      </c>
      <c r="N1319">
        <v>52815</v>
      </c>
      <c r="P1319" s="7">
        <v>42634</v>
      </c>
      <c r="Q1319" t="s">
        <v>102</v>
      </c>
      <c r="R1319" s="13">
        <v>2.0099999999999998</v>
      </c>
    </row>
    <row r="1320" spans="11:18" x14ac:dyDescent="0.35">
      <c r="K1320" t="s">
        <v>845</v>
      </c>
      <c r="L1320" t="s">
        <v>58</v>
      </c>
      <c r="M1320" t="s">
        <v>12</v>
      </c>
      <c r="N1320">
        <v>52815</v>
      </c>
      <c r="P1320" s="7">
        <v>42634</v>
      </c>
      <c r="Q1320" t="s">
        <v>587</v>
      </c>
      <c r="R1320" s="13">
        <v>-2.0099999999999998</v>
      </c>
    </row>
    <row r="1321" spans="11:18" x14ac:dyDescent="0.35">
      <c r="K1321" t="s">
        <v>845</v>
      </c>
      <c r="L1321" t="s">
        <v>58</v>
      </c>
      <c r="M1321" t="s">
        <v>12</v>
      </c>
      <c r="N1321">
        <v>112414</v>
      </c>
      <c r="P1321" s="7">
        <v>42634</v>
      </c>
      <c r="Q1321" t="s">
        <v>587</v>
      </c>
      <c r="R1321" s="13">
        <v>0</v>
      </c>
    </row>
    <row r="1322" spans="11:18" x14ac:dyDescent="0.35">
      <c r="K1322" t="s">
        <v>845</v>
      </c>
      <c r="L1322" t="s">
        <v>58</v>
      </c>
      <c r="M1322" t="s">
        <v>12</v>
      </c>
      <c r="N1322">
        <v>112414</v>
      </c>
      <c r="P1322" s="7">
        <v>42634</v>
      </c>
      <c r="Q1322" t="s">
        <v>102</v>
      </c>
      <c r="R1322" s="13">
        <v>0</v>
      </c>
    </row>
    <row r="1323" spans="11:18" x14ac:dyDescent="0.35">
      <c r="K1323" t="s">
        <v>845</v>
      </c>
      <c r="L1323" t="s">
        <v>34</v>
      </c>
      <c r="M1323" t="s">
        <v>12</v>
      </c>
      <c r="N1323">
        <v>22115</v>
      </c>
      <c r="P1323" s="7">
        <v>42635</v>
      </c>
      <c r="Q1323" t="s">
        <v>587</v>
      </c>
      <c r="R1323" s="13">
        <v>0</v>
      </c>
    </row>
    <row r="1324" spans="11:18" x14ac:dyDescent="0.35">
      <c r="K1324" t="s">
        <v>845</v>
      </c>
      <c r="L1324" t="s">
        <v>34</v>
      </c>
      <c r="M1324" t="s">
        <v>12</v>
      </c>
      <c r="N1324">
        <v>22115</v>
      </c>
      <c r="P1324" s="7">
        <v>42635</v>
      </c>
      <c r="Q1324" t="s">
        <v>102</v>
      </c>
      <c r="R1324" s="13">
        <v>0</v>
      </c>
    </row>
    <row r="1325" spans="11:18" x14ac:dyDescent="0.35">
      <c r="K1325" t="s">
        <v>845</v>
      </c>
      <c r="L1325" t="s">
        <v>34</v>
      </c>
      <c r="M1325" t="s">
        <v>12</v>
      </c>
      <c r="N1325">
        <v>52815</v>
      </c>
      <c r="P1325" s="7">
        <v>42635</v>
      </c>
      <c r="Q1325" t="s">
        <v>102</v>
      </c>
      <c r="R1325" s="13">
        <v>3.1</v>
      </c>
    </row>
    <row r="1326" spans="11:18" x14ac:dyDescent="0.35">
      <c r="K1326" t="s">
        <v>845</v>
      </c>
      <c r="L1326" t="s">
        <v>34</v>
      </c>
      <c r="M1326" t="s">
        <v>12</v>
      </c>
      <c r="N1326">
        <v>52815</v>
      </c>
      <c r="P1326" s="7">
        <v>42635</v>
      </c>
      <c r="Q1326" t="s">
        <v>587</v>
      </c>
      <c r="R1326" s="13">
        <v>-3.1</v>
      </c>
    </row>
    <row r="1327" spans="11:18" x14ac:dyDescent="0.35">
      <c r="K1327" t="s">
        <v>845</v>
      </c>
      <c r="L1327" t="s">
        <v>34</v>
      </c>
      <c r="M1327" t="s">
        <v>12</v>
      </c>
      <c r="N1327">
        <v>112414</v>
      </c>
      <c r="P1327" s="7">
        <v>42635</v>
      </c>
      <c r="Q1327" t="s">
        <v>587</v>
      </c>
      <c r="R1327" s="13">
        <v>0</v>
      </c>
    </row>
    <row r="1328" spans="11:18" x14ac:dyDescent="0.35">
      <c r="K1328" t="s">
        <v>845</v>
      </c>
      <c r="L1328" t="s">
        <v>34</v>
      </c>
      <c r="M1328" t="s">
        <v>12</v>
      </c>
      <c r="N1328">
        <v>112414</v>
      </c>
      <c r="P1328" s="7">
        <v>42635</v>
      </c>
      <c r="Q1328" t="s">
        <v>102</v>
      </c>
      <c r="R1328" s="13">
        <v>0</v>
      </c>
    </row>
    <row r="1329" spans="11:18" x14ac:dyDescent="0.35">
      <c r="K1329" t="s">
        <v>845</v>
      </c>
      <c r="L1329" t="s">
        <v>65</v>
      </c>
      <c r="M1329" t="s">
        <v>12</v>
      </c>
      <c r="N1329">
        <v>22115</v>
      </c>
      <c r="P1329" s="7">
        <v>42642</v>
      </c>
      <c r="Q1329" t="s">
        <v>587</v>
      </c>
      <c r="R1329" s="13">
        <v>0</v>
      </c>
    </row>
    <row r="1330" spans="11:18" x14ac:dyDescent="0.35">
      <c r="K1330" t="s">
        <v>845</v>
      </c>
      <c r="L1330" t="s">
        <v>65</v>
      </c>
      <c r="M1330" t="s">
        <v>12</v>
      </c>
      <c r="N1330">
        <v>22115</v>
      </c>
      <c r="P1330" s="7">
        <v>42642</v>
      </c>
      <c r="Q1330" t="s">
        <v>102</v>
      </c>
      <c r="R1330" s="13">
        <v>0</v>
      </c>
    </row>
    <row r="1331" spans="11:18" x14ac:dyDescent="0.35">
      <c r="K1331" t="s">
        <v>845</v>
      </c>
      <c r="L1331" t="s">
        <v>65</v>
      </c>
      <c r="M1331" t="s">
        <v>12</v>
      </c>
      <c r="N1331">
        <v>52815</v>
      </c>
      <c r="P1331" s="7">
        <v>42642</v>
      </c>
      <c r="Q1331" t="s">
        <v>102</v>
      </c>
      <c r="R1331" s="13">
        <v>1.41</v>
      </c>
    </row>
    <row r="1332" spans="11:18" x14ac:dyDescent="0.35">
      <c r="K1332" t="s">
        <v>845</v>
      </c>
      <c r="L1332" t="s">
        <v>65</v>
      </c>
      <c r="M1332" t="s">
        <v>12</v>
      </c>
      <c r="N1332">
        <v>52815</v>
      </c>
      <c r="P1332" s="7">
        <v>42642</v>
      </c>
      <c r="Q1332" t="s">
        <v>587</v>
      </c>
      <c r="R1332" s="13">
        <v>-1.41</v>
      </c>
    </row>
    <row r="1333" spans="11:18" x14ac:dyDescent="0.35">
      <c r="K1333" t="s">
        <v>845</v>
      </c>
      <c r="L1333" t="s">
        <v>65</v>
      </c>
      <c r="M1333" t="s">
        <v>12</v>
      </c>
      <c r="N1333">
        <v>112414</v>
      </c>
      <c r="P1333" s="7">
        <v>42642</v>
      </c>
      <c r="Q1333" t="s">
        <v>587</v>
      </c>
      <c r="R1333" s="13">
        <v>0</v>
      </c>
    </row>
    <row r="1334" spans="11:18" x14ac:dyDescent="0.35">
      <c r="K1334" t="s">
        <v>845</v>
      </c>
      <c r="L1334" t="s">
        <v>65</v>
      </c>
      <c r="M1334" t="s">
        <v>12</v>
      </c>
      <c r="N1334">
        <v>112414</v>
      </c>
      <c r="P1334" s="7">
        <v>42642</v>
      </c>
      <c r="Q1334" t="s">
        <v>102</v>
      </c>
      <c r="R1334" s="13">
        <v>0</v>
      </c>
    </row>
    <row r="1335" spans="11:18" x14ac:dyDescent="0.35">
      <c r="K1335" t="s">
        <v>845</v>
      </c>
      <c r="L1335" t="s">
        <v>66</v>
      </c>
      <c r="M1335" t="s">
        <v>12</v>
      </c>
      <c r="N1335">
        <v>22115</v>
      </c>
      <c r="P1335" s="7">
        <v>42646</v>
      </c>
      <c r="Q1335" t="s">
        <v>587</v>
      </c>
      <c r="R1335" s="13">
        <v>0</v>
      </c>
    </row>
    <row r="1336" spans="11:18" x14ac:dyDescent="0.35">
      <c r="K1336" t="s">
        <v>845</v>
      </c>
      <c r="L1336" t="s">
        <v>66</v>
      </c>
      <c r="M1336" t="s">
        <v>12</v>
      </c>
      <c r="N1336">
        <v>22115</v>
      </c>
      <c r="P1336" s="7">
        <v>42646</v>
      </c>
      <c r="Q1336" t="s">
        <v>102</v>
      </c>
      <c r="R1336" s="13">
        <v>0</v>
      </c>
    </row>
    <row r="1337" spans="11:18" x14ac:dyDescent="0.35">
      <c r="K1337" t="s">
        <v>845</v>
      </c>
      <c r="L1337" t="s">
        <v>51</v>
      </c>
      <c r="M1337" t="s">
        <v>12</v>
      </c>
      <c r="N1337">
        <v>22115</v>
      </c>
      <c r="P1337" s="7">
        <v>42646</v>
      </c>
      <c r="Q1337" t="s">
        <v>587</v>
      </c>
      <c r="R1337" s="13">
        <v>0</v>
      </c>
    </row>
    <row r="1338" spans="11:18" x14ac:dyDescent="0.35">
      <c r="K1338" t="s">
        <v>845</v>
      </c>
      <c r="L1338" t="s">
        <v>51</v>
      </c>
      <c r="M1338" t="s">
        <v>12</v>
      </c>
      <c r="N1338">
        <v>22115</v>
      </c>
      <c r="P1338" s="7">
        <v>42646</v>
      </c>
      <c r="Q1338" t="s">
        <v>102</v>
      </c>
      <c r="R1338" s="13">
        <v>0</v>
      </c>
    </row>
    <row r="1339" spans="11:18" x14ac:dyDescent="0.35">
      <c r="K1339" t="s">
        <v>845</v>
      </c>
      <c r="L1339" t="s">
        <v>66</v>
      </c>
      <c r="M1339" t="s">
        <v>12</v>
      </c>
      <c r="N1339">
        <v>52815</v>
      </c>
      <c r="P1339" s="7">
        <v>42646</v>
      </c>
      <c r="Q1339" t="s">
        <v>102</v>
      </c>
      <c r="R1339" s="13">
        <v>2.31</v>
      </c>
    </row>
    <row r="1340" spans="11:18" x14ac:dyDescent="0.35">
      <c r="K1340" t="s">
        <v>845</v>
      </c>
      <c r="L1340" t="s">
        <v>66</v>
      </c>
      <c r="M1340" t="s">
        <v>12</v>
      </c>
      <c r="N1340">
        <v>52815</v>
      </c>
      <c r="P1340" s="7">
        <v>42646</v>
      </c>
      <c r="Q1340" t="s">
        <v>587</v>
      </c>
      <c r="R1340" s="13">
        <v>-2.31</v>
      </c>
    </row>
    <row r="1341" spans="11:18" x14ac:dyDescent="0.35">
      <c r="K1341" t="s">
        <v>845</v>
      </c>
      <c r="L1341" t="s">
        <v>51</v>
      </c>
      <c r="M1341" t="s">
        <v>12</v>
      </c>
      <c r="N1341">
        <v>52815</v>
      </c>
      <c r="P1341" s="7">
        <v>42646</v>
      </c>
      <c r="Q1341" t="s">
        <v>102</v>
      </c>
      <c r="R1341" s="13">
        <v>1</v>
      </c>
    </row>
    <row r="1342" spans="11:18" x14ac:dyDescent="0.35">
      <c r="K1342" t="s">
        <v>845</v>
      </c>
      <c r="L1342" t="s">
        <v>51</v>
      </c>
      <c r="M1342" t="s">
        <v>12</v>
      </c>
      <c r="N1342">
        <v>52815</v>
      </c>
      <c r="P1342" s="7">
        <v>42646</v>
      </c>
      <c r="Q1342" t="s">
        <v>587</v>
      </c>
      <c r="R1342" s="13">
        <v>-1</v>
      </c>
    </row>
    <row r="1343" spans="11:18" x14ac:dyDescent="0.35">
      <c r="K1343" t="s">
        <v>845</v>
      </c>
      <c r="L1343" t="s">
        <v>66</v>
      </c>
      <c r="M1343" t="s">
        <v>12</v>
      </c>
      <c r="N1343">
        <v>112414</v>
      </c>
      <c r="P1343" s="7">
        <v>42646</v>
      </c>
      <c r="Q1343" t="s">
        <v>587</v>
      </c>
      <c r="R1343" s="13">
        <v>0</v>
      </c>
    </row>
    <row r="1344" spans="11:18" x14ac:dyDescent="0.35">
      <c r="K1344" t="s">
        <v>845</v>
      </c>
      <c r="L1344" t="s">
        <v>66</v>
      </c>
      <c r="M1344" t="s">
        <v>12</v>
      </c>
      <c r="N1344">
        <v>112414</v>
      </c>
      <c r="P1344" s="7">
        <v>42646</v>
      </c>
      <c r="Q1344" t="s">
        <v>102</v>
      </c>
      <c r="R1344" s="13">
        <v>0</v>
      </c>
    </row>
    <row r="1345" spans="11:18" x14ac:dyDescent="0.35">
      <c r="K1345" t="s">
        <v>845</v>
      </c>
      <c r="L1345" t="s">
        <v>51</v>
      </c>
      <c r="M1345" t="s">
        <v>12</v>
      </c>
      <c r="N1345">
        <v>112414</v>
      </c>
      <c r="P1345" s="7">
        <v>42646</v>
      </c>
      <c r="Q1345" t="s">
        <v>587</v>
      </c>
      <c r="R1345" s="13">
        <v>0</v>
      </c>
    </row>
    <row r="1346" spans="11:18" x14ac:dyDescent="0.35">
      <c r="K1346" t="s">
        <v>845</v>
      </c>
      <c r="L1346" t="s">
        <v>51</v>
      </c>
      <c r="M1346" t="s">
        <v>12</v>
      </c>
      <c r="N1346">
        <v>112414</v>
      </c>
      <c r="P1346" s="7">
        <v>42646</v>
      </c>
      <c r="Q1346" t="s">
        <v>102</v>
      </c>
      <c r="R1346" s="13">
        <v>0</v>
      </c>
    </row>
    <row r="1347" spans="11:18" x14ac:dyDescent="0.35">
      <c r="K1347" t="s">
        <v>845</v>
      </c>
      <c r="L1347" t="s">
        <v>64</v>
      </c>
      <c r="M1347" t="s">
        <v>12</v>
      </c>
      <c r="N1347">
        <v>22115</v>
      </c>
      <c r="P1347" s="7">
        <v>42657</v>
      </c>
      <c r="Q1347" t="s">
        <v>587</v>
      </c>
      <c r="R1347" s="13">
        <v>0</v>
      </c>
    </row>
    <row r="1348" spans="11:18" x14ac:dyDescent="0.35">
      <c r="K1348" t="s">
        <v>845</v>
      </c>
      <c r="L1348" t="s">
        <v>64</v>
      </c>
      <c r="M1348" t="s">
        <v>12</v>
      </c>
      <c r="N1348">
        <v>22115</v>
      </c>
      <c r="P1348" s="7">
        <v>42657</v>
      </c>
      <c r="Q1348" t="s">
        <v>102</v>
      </c>
      <c r="R1348" s="13">
        <v>0</v>
      </c>
    </row>
    <row r="1349" spans="11:18" x14ac:dyDescent="0.35">
      <c r="K1349" t="s">
        <v>845</v>
      </c>
      <c r="L1349" t="s">
        <v>64</v>
      </c>
      <c r="M1349" t="s">
        <v>12</v>
      </c>
      <c r="N1349">
        <v>52815</v>
      </c>
      <c r="P1349" s="7">
        <v>42657</v>
      </c>
      <c r="Q1349" t="s">
        <v>102</v>
      </c>
      <c r="R1349" s="13">
        <v>2.4500000000000002</v>
      </c>
    </row>
    <row r="1350" spans="11:18" x14ac:dyDescent="0.35">
      <c r="K1350" t="s">
        <v>845</v>
      </c>
      <c r="L1350" t="s">
        <v>64</v>
      </c>
      <c r="M1350" t="s">
        <v>12</v>
      </c>
      <c r="N1350">
        <v>52815</v>
      </c>
      <c r="P1350" s="7">
        <v>42657</v>
      </c>
      <c r="Q1350" t="s">
        <v>587</v>
      </c>
      <c r="R1350" s="13">
        <v>-2.4500000000000002</v>
      </c>
    </row>
    <row r="1351" spans="11:18" x14ac:dyDescent="0.35">
      <c r="K1351" t="s">
        <v>845</v>
      </c>
      <c r="L1351" t="s">
        <v>64</v>
      </c>
      <c r="M1351" t="s">
        <v>12</v>
      </c>
      <c r="N1351">
        <v>112414</v>
      </c>
      <c r="P1351" s="7">
        <v>42657</v>
      </c>
      <c r="Q1351" t="s">
        <v>587</v>
      </c>
      <c r="R1351" s="13">
        <v>0</v>
      </c>
    </row>
    <row r="1352" spans="11:18" x14ac:dyDescent="0.35">
      <c r="K1352" t="s">
        <v>845</v>
      </c>
      <c r="L1352" t="s">
        <v>64</v>
      </c>
      <c r="M1352" t="s">
        <v>12</v>
      </c>
      <c r="N1352">
        <v>112414</v>
      </c>
      <c r="P1352" s="7">
        <v>42657</v>
      </c>
      <c r="Q1352" t="s">
        <v>102</v>
      </c>
      <c r="R1352" s="13">
        <v>0</v>
      </c>
    </row>
    <row r="1353" spans="11:18" x14ac:dyDescent="0.35">
      <c r="K1353" t="s">
        <v>317</v>
      </c>
      <c r="M1353" t="s">
        <v>12</v>
      </c>
      <c r="P1353" s="7">
        <v>42667</v>
      </c>
      <c r="Q1353" t="s">
        <v>101</v>
      </c>
      <c r="R1353" s="13">
        <v>12.28</v>
      </c>
    </row>
    <row r="1354" spans="11:18" x14ac:dyDescent="0.35">
      <c r="K1354" t="s">
        <v>317</v>
      </c>
      <c r="M1354" t="s">
        <v>12</v>
      </c>
      <c r="P1354" s="7">
        <v>42667</v>
      </c>
      <c r="Q1354" t="s">
        <v>102</v>
      </c>
      <c r="R1354" s="13">
        <v>-12.28</v>
      </c>
    </row>
    <row r="1355" spans="11:18" x14ac:dyDescent="0.35">
      <c r="K1355" t="s">
        <v>845</v>
      </c>
      <c r="L1355" t="s">
        <v>30</v>
      </c>
      <c r="M1355" t="s">
        <v>12</v>
      </c>
      <c r="N1355">
        <v>22115</v>
      </c>
      <c r="P1355" s="7">
        <v>42669</v>
      </c>
      <c r="Q1355" t="s">
        <v>587</v>
      </c>
      <c r="R1355" s="13">
        <v>0</v>
      </c>
    </row>
    <row r="1356" spans="11:18" x14ac:dyDescent="0.35">
      <c r="K1356" t="s">
        <v>845</v>
      </c>
      <c r="L1356" t="s">
        <v>30</v>
      </c>
      <c r="M1356" t="s">
        <v>12</v>
      </c>
      <c r="N1356">
        <v>22115</v>
      </c>
      <c r="P1356" s="7">
        <v>42669</v>
      </c>
      <c r="Q1356" t="s">
        <v>102</v>
      </c>
      <c r="R1356" s="13">
        <v>0</v>
      </c>
    </row>
    <row r="1357" spans="11:18" x14ac:dyDescent="0.35">
      <c r="K1357" t="s">
        <v>845</v>
      </c>
      <c r="L1357" t="s">
        <v>35</v>
      </c>
      <c r="M1357" t="s">
        <v>12</v>
      </c>
      <c r="N1357">
        <v>22115</v>
      </c>
      <c r="P1357" s="7">
        <v>42669</v>
      </c>
      <c r="Q1357" t="s">
        <v>587</v>
      </c>
      <c r="R1357" s="13">
        <v>0</v>
      </c>
    </row>
    <row r="1358" spans="11:18" x14ac:dyDescent="0.35">
      <c r="K1358" t="s">
        <v>845</v>
      </c>
      <c r="L1358" t="s">
        <v>35</v>
      </c>
      <c r="M1358" t="s">
        <v>12</v>
      </c>
      <c r="N1358">
        <v>22115</v>
      </c>
      <c r="P1358" s="7">
        <v>42669</v>
      </c>
      <c r="Q1358" t="s">
        <v>102</v>
      </c>
      <c r="R1358" s="13">
        <v>0</v>
      </c>
    </row>
    <row r="1359" spans="11:18" x14ac:dyDescent="0.35">
      <c r="K1359" t="s">
        <v>845</v>
      </c>
      <c r="L1359" t="s">
        <v>30</v>
      </c>
      <c r="M1359" t="s">
        <v>12</v>
      </c>
      <c r="N1359">
        <v>52815</v>
      </c>
      <c r="P1359" s="7">
        <v>42669</v>
      </c>
      <c r="Q1359" t="s">
        <v>102</v>
      </c>
      <c r="R1359" s="13">
        <v>2.99</v>
      </c>
    </row>
    <row r="1360" spans="11:18" x14ac:dyDescent="0.35">
      <c r="K1360" t="s">
        <v>845</v>
      </c>
      <c r="L1360" t="s">
        <v>30</v>
      </c>
      <c r="M1360" t="s">
        <v>12</v>
      </c>
      <c r="N1360">
        <v>52815</v>
      </c>
      <c r="P1360" s="7">
        <v>42669</v>
      </c>
      <c r="Q1360" t="s">
        <v>587</v>
      </c>
      <c r="R1360" s="13">
        <v>-2.99</v>
      </c>
    </row>
    <row r="1361" spans="11:18" x14ac:dyDescent="0.35">
      <c r="K1361" t="s">
        <v>845</v>
      </c>
      <c r="L1361" t="s">
        <v>35</v>
      </c>
      <c r="M1361" t="s">
        <v>12</v>
      </c>
      <c r="N1361">
        <v>52815</v>
      </c>
      <c r="P1361" s="7">
        <v>42669</v>
      </c>
      <c r="Q1361" t="s">
        <v>102</v>
      </c>
      <c r="R1361" s="13">
        <v>1.74</v>
      </c>
    </row>
    <row r="1362" spans="11:18" x14ac:dyDescent="0.35">
      <c r="K1362" t="s">
        <v>845</v>
      </c>
      <c r="L1362" t="s">
        <v>35</v>
      </c>
      <c r="M1362" t="s">
        <v>12</v>
      </c>
      <c r="N1362">
        <v>52815</v>
      </c>
      <c r="P1362" s="7">
        <v>42669</v>
      </c>
      <c r="Q1362" t="s">
        <v>587</v>
      </c>
      <c r="R1362" s="13">
        <v>-1.74</v>
      </c>
    </row>
    <row r="1363" spans="11:18" x14ac:dyDescent="0.35">
      <c r="K1363" t="s">
        <v>845</v>
      </c>
      <c r="L1363" t="s">
        <v>30</v>
      </c>
      <c r="M1363" t="s">
        <v>12</v>
      </c>
      <c r="N1363">
        <v>112414</v>
      </c>
      <c r="P1363" s="7">
        <v>42669</v>
      </c>
      <c r="Q1363" t="s">
        <v>587</v>
      </c>
      <c r="R1363" s="13">
        <v>0</v>
      </c>
    </row>
    <row r="1364" spans="11:18" x14ac:dyDescent="0.35">
      <c r="K1364" t="s">
        <v>845</v>
      </c>
      <c r="L1364" t="s">
        <v>30</v>
      </c>
      <c r="M1364" t="s">
        <v>12</v>
      </c>
      <c r="N1364">
        <v>112414</v>
      </c>
      <c r="P1364" s="7">
        <v>42669</v>
      </c>
      <c r="Q1364" t="s">
        <v>102</v>
      </c>
      <c r="R1364" s="13">
        <v>0</v>
      </c>
    </row>
    <row r="1365" spans="11:18" x14ac:dyDescent="0.35">
      <c r="K1365" t="s">
        <v>845</v>
      </c>
      <c r="L1365" t="s">
        <v>35</v>
      </c>
      <c r="M1365" t="s">
        <v>12</v>
      </c>
      <c r="N1365">
        <v>112414</v>
      </c>
      <c r="P1365" s="7">
        <v>42669</v>
      </c>
      <c r="Q1365" t="s">
        <v>587</v>
      </c>
      <c r="R1365" s="13">
        <v>0</v>
      </c>
    </row>
    <row r="1366" spans="11:18" x14ac:dyDescent="0.35">
      <c r="K1366" t="s">
        <v>845</v>
      </c>
      <c r="L1366" t="s">
        <v>35</v>
      </c>
      <c r="M1366" t="s">
        <v>12</v>
      </c>
      <c r="N1366">
        <v>112414</v>
      </c>
      <c r="P1366" s="7">
        <v>42669</v>
      </c>
      <c r="Q1366" t="s">
        <v>102</v>
      </c>
      <c r="R1366" s="13">
        <v>0</v>
      </c>
    </row>
    <row r="1367" spans="11:18" x14ac:dyDescent="0.35">
      <c r="K1367" t="s">
        <v>845</v>
      </c>
      <c r="L1367" t="s">
        <v>25</v>
      </c>
      <c r="M1367" t="s">
        <v>12</v>
      </c>
      <c r="N1367">
        <v>22115</v>
      </c>
      <c r="P1367" s="7">
        <v>42671</v>
      </c>
      <c r="Q1367" t="s">
        <v>587</v>
      </c>
      <c r="R1367" s="13">
        <v>0</v>
      </c>
    </row>
    <row r="1368" spans="11:18" x14ac:dyDescent="0.35">
      <c r="K1368" t="s">
        <v>845</v>
      </c>
      <c r="L1368" t="s">
        <v>25</v>
      </c>
      <c r="M1368" t="s">
        <v>12</v>
      </c>
      <c r="N1368">
        <v>22115</v>
      </c>
      <c r="P1368" s="7">
        <v>42671</v>
      </c>
      <c r="Q1368" t="s">
        <v>102</v>
      </c>
      <c r="R1368" s="13">
        <v>0</v>
      </c>
    </row>
    <row r="1369" spans="11:18" x14ac:dyDescent="0.35">
      <c r="K1369" t="s">
        <v>845</v>
      </c>
      <c r="L1369" t="s">
        <v>25</v>
      </c>
      <c r="M1369" t="s">
        <v>12</v>
      </c>
      <c r="N1369">
        <v>52815</v>
      </c>
      <c r="P1369" s="7">
        <v>42671</v>
      </c>
      <c r="Q1369" t="s">
        <v>102</v>
      </c>
      <c r="R1369" s="13">
        <v>9.48</v>
      </c>
    </row>
    <row r="1370" spans="11:18" x14ac:dyDescent="0.35">
      <c r="K1370" t="s">
        <v>845</v>
      </c>
      <c r="L1370" t="s">
        <v>25</v>
      </c>
      <c r="M1370" t="s">
        <v>12</v>
      </c>
      <c r="N1370">
        <v>52815</v>
      </c>
      <c r="P1370" s="7">
        <v>42671</v>
      </c>
      <c r="Q1370" t="s">
        <v>587</v>
      </c>
      <c r="R1370" s="13">
        <v>-9.48</v>
      </c>
    </row>
    <row r="1371" spans="11:18" x14ac:dyDescent="0.35">
      <c r="K1371" t="s">
        <v>845</v>
      </c>
      <c r="L1371" t="s">
        <v>25</v>
      </c>
      <c r="M1371" t="s">
        <v>12</v>
      </c>
      <c r="N1371">
        <v>112414</v>
      </c>
      <c r="P1371" s="7">
        <v>42671</v>
      </c>
      <c r="Q1371" t="s">
        <v>587</v>
      </c>
      <c r="R1371" s="13">
        <v>0</v>
      </c>
    </row>
    <row r="1372" spans="11:18" x14ac:dyDescent="0.35">
      <c r="K1372" t="s">
        <v>845</v>
      </c>
      <c r="L1372" t="s">
        <v>25</v>
      </c>
      <c r="M1372" t="s">
        <v>12</v>
      </c>
      <c r="N1372">
        <v>112414</v>
      </c>
      <c r="P1372" s="7">
        <v>42671</v>
      </c>
      <c r="Q1372" t="s">
        <v>102</v>
      </c>
      <c r="R1372" s="13">
        <v>0</v>
      </c>
    </row>
    <row r="1373" spans="11:18" x14ac:dyDescent="0.35">
      <c r="K1373" t="s">
        <v>317</v>
      </c>
      <c r="M1373" t="s">
        <v>12</v>
      </c>
      <c r="P1373" s="7">
        <v>42681</v>
      </c>
      <c r="Q1373" t="s">
        <v>101</v>
      </c>
      <c r="R1373" s="13">
        <v>14.21</v>
      </c>
    </row>
    <row r="1374" spans="11:18" x14ac:dyDescent="0.35">
      <c r="K1374" t="s">
        <v>317</v>
      </c>
      <c r="M1374" t="s">
        <v>12</v>
      </c>
      <c r="P1374" s="7">
        <v>42681</v>
      </c>
      <c r="Q1374" t="s">
        <v>102</v>
      </c>
      <c r="R1374" s="13">
        <v>-14.21</v>
      </c>
    </row>
    <row r="1375" spans="11:18" x14ac:dyDescent="0.35">
      <c r="K1375" t="s">
        <v>842</v>
      </c>
      <c r="L1375" t="s">
        <v>57</v>
      </c>
      <c r="M1375" t="s">
        <v>12</v>
      </c>
      <c r="N1375">
        <v>22115</v>
      </c>
      <c r="P1375" s="7">
        <v>42695</v>
      </c>
      <c r="Q1375" t="s">
        <v>627</v>
      </c>
      <c r="R1375" s="13">
        <v>0</v>
      </c>
    </row>
    <row r="1376" spans="11:18" x14ac:dyDescent="0.35">
      <c r="K1376" t="s">
        <v>842</v>
      </c>
      <c r="L1376" t="s">
        <v>57</v>
      </c>
      <c r="M1376" t="s">
        <v>12</v>
      </c>
      <c r="N1376">
        <v>22115</v>
      </c>
      <c r="P1376" s="7">
        <v>42695</v>
      </c>
      <c r="Q1376" t="s">
        <v>102</v>
      </c>
      <c r="R1376" s="13">
        <v>0</v>
      </c>
    </row>
    <row r="1377" spans="11:18" x14ac:dyDescent="0.35">
      <c r="K1377" t="s">
        <v>842</v>
      </c>
      <c r="L1377" t="s">
        <v>57</v>
      </c>
      <c r="M1377" t="s">
        <v>12</v>
      </c>
      <c r="N1377">
        <v>52815</v>
      </c>
      <c r="P1377" s="7">
        <v>42695</v>
      </c>
      <c r="Q1377" t="s">
        <v>102</v>
      </c>
      <c r="R1377" s="13">
        <v>2.39</v>
      </c>
    </row>
    <row r="1378" spans="11:18" x14ac:dyDescent="0.35">
      <c r="K1378" t="s">
        <v>842</v>
      </c>
      <c r="L1378" t="s">
        <v>57</v>
      </c>
      <c r="M1378" t="s">
        <v>12</v>
      </c>
      <c r="N1378">
        <v>52815</v>
      </c>
      <c r="P1378" s="7">
        <v>42695</v>
      </c>
      <c r="Q1378" t="s">
        <v>627</v>
      </c>
      <c r="R1378" s="13">
        <v>-2.39</v>
      </c>
    </row>
    <row r="1379" spans="11:18" x14ac:dyDescent="0.35">
      <c r="K1379" t="s">
        <v>842</v>
      </c>
      <c r="L1379" t="s">
        <v>57</v>
      </c>
      <c r="M1379" t="s">
        <v>12</v>
      </c>
      <c r="N1379">
        <v>112414</v>
      </c>
      <c r="P1379" s="7">
        <v>42695</v>
      </c>
      <c r="Q1379" t="s">
        <v>627</v>
      </c>
      <c r="R1379" s="13">
        <v>0</v>
      </c>
    </row>
    <row r="1380" spans="11:18" x14ac:dyDescent="0.35">
      <c r="K1380" t="s">
        <v>842</v>
      </c>
      <c r="L1380" t="s">
        <v>57</v>
      </c>
      <c r="M1380" t="s">
        <v>12</v>
      </c>
      <c r="N1380">
        <v>112414</v>
      </c>
      <c r="P1380" s="7">
        <v>42695</v>
      </c>
      <c r="Q1380" t="s">
        <v>102</v>
      </c>
      <c r="R1380" s="13">
        <v>0</v>
      </c>
    </row>
    <row r="1381" spans="11:18" x14ac:dyDescent="0.35">
      <c r="K1381" t="s">
        <v>844</v>
      </c>
      <c r="L1381" t="s">
        <v>63</v>
      </c>
      <c r="M1381" t="s">
        <v>12</v>
      </c>
      <c r="N1381">
        <v>52815</v>
      </c>
      <c r="P1381" s="7">
        <v>42699</v>
      </c>
      <c r="Q1381" t="s">
        <v>102</v>
      </c>
      <c r="R1381" s="13">
        <v>1.1100000000000001</v>
      </c>
    </row>
    <row r="1382" spans="11:18" x14ac:dyDescent="0.35">
      <c r="K1382" t="s">
        <v>844</v>
      </c>
      <c r="L1382" t="s">
        <v>63</v>
      </c>
      <c r="M1382" t="s">
        <v>12</v>
      </c>
      <c r="N1382">
        <v>52815</v>
      </c>
      <c r="P1382" s="7">
        <v>42699</v>
      </c>
      <c r="Q1382" t="s">
        <v>626</v>
      </c>
      <c r="R1382" s="13">
        <v>-1.1100000000000001</v>
      </c>
    </row>
    <row r="1383" spans="11:18" x14ac:dyDescent="0.35">
      <c r="K1383" t="s">
        <v>845</v>
      </c>
      <c r="L1383" t="s">
        <v>63</v>
      </c>
      <c r="M1383" t="s">
        <v>12</v>
      </c>
      <c r="N1383">
        <v>22115</v>
      </c>
      <c r="P1383" s="7">
        <v>42699</v>
      </c>
      <c r="Q1383" t="s">
        <v>587</v>
      </c>
      <c r="R1383" s="13">
        <v>0</v>
      </c>
    </row>
    <row r="1384" spans="11:18" x14ac:dyDescent="0.35">
      <c r="K1384" t="s">
        <v>845</v>
      </c>
      <c r="L1384" t="s">
        <v>63</v>
      </c>
      <c r="M1384" t="s">
        <v>12</v>
      </c>
      <c r="N1384">
        <v>22115</v>
      </c>
      <c r="P1384" s="7">
        <v>42699</v>
      </c>
      <c r="Q1384" t="s">
        <v>102</v>
      </c>
      <c r="R1384" s="13">
        <v>0</v>
      </c>
    </row>
    <row r="1385" spans="11:18" x14ac:dyDescent="0.35">
      <c r="K1385" t="s">
        <v>845</v>
      </c>
      <c r="L1385" t="s">
        <v>63</v>
      </c>
      <c r="M1385" t="s">
        <v>12</v>
      </c>
      <c r="N1385">
        <v>52815</v>
      </c>
      <c r="P1385" s="7">
        <v>42699</v>
      </c>
      <c r="Q1385" t="s">
        <v>102</v>
      </c>
      <c r="R1385" s="13">
        <v>4.42</v>
      </c>
    </row>
    <row r="1386" spans="11:18" x14ac:dyDescent="0.35">
      <c r="K1386" t="s">
        <v>845</v>
      </c>
      <c r="L1386" t="s">
        <v>63</v>
      </c>
      <c r="M1386" t="s">
        <v>12</v>
      </c>
      <c r="N1386">
        <v>52815</v>
      </c>
      <c r="P1386" s="7">
        <v>42699</v>
      </c>
      <c r="Q1386" t="s">
        <v>587</v>
      </c>
      <c r="R1386" s="13">
        <v>-4.42</v>
      </c>
    </row>
    <row r="1387" spans="11:18" x14ac:dyDescent="0.35">
      <c r="K1387" t="s">
        <v>845</v>
      </c>
      <c r="L1387" t="s">
        <v>63</v>
      </c>
      <c r="M1387" t="s">
        <v>12</v>
      </c>
      <c r="N1387">
        <v>112414</v>
      </c>
      <c r="P1387" s="7">
        <v>42699</v>
      </c>
      <c r="Q1387" t="s">
        <v>587</v>
      </c>
      <c r="R1387" s="13">
        <v>0</v>
      </c>
    </row>
    <row r="1388" spans="11:18" x14ac:dyDescent="0.35">
      <c r="K1388" t="s">
        <v>845</v>
      </c>
      <c r="L1388" t="s">
        <v>63</v>
      </c>
      <c r="M1388" t="s">
        <v>12</v>
      </c>
      <c r="N1388">
        <v>112414</v>
      </c>
      <c r="P1388" s="7">
        <v>42699</v>
      </c>
      <c r="Q1388" t="s">
        <v>102</v>
      </c>
      <c r="R1388" s="13">
        <v>0</v>
      </c>
    </row>
    <row r="1389" spans="11:18" x14ac:dyDescent="0.35">
      <c r="K1389" t="s">
        <v>246</v>
      </c>
      <c r="M1389" t="s">
        <v>12</v>
      </c>
      <c r="P1389" s="7">
        <v>42709</v>
      </c>
      <c r="Q1389" t="s">
        <v>102</v>
      </c>
      <c r="R1389" s="13">
        <v>7.92</v>
      </c>
    </row>
    <row r="1390" spans="11:18" x14ac:dyDescent="0.35">
      <c r="K1390" t="s">
        <v>246</v>
      </c>
      <c r="M1390" t="s">
        <v>12</v>
      </c>
      <c r="P1390" s="7">
        <v>42709</v>
      </c>
      <c r="Q1390" t="s">
        <v>101</v>
      </c>
      <c r="R1390" s="13">
        <v>-7.92</v>
      </c>
    </row>
    <row r="1391" spans="11:18" x14ac:dyDescent="0.35">
      <c r="K1391" t="s">
        <v>845</v>
      </c>
      <c r="L1391" t="s">
        <v>32</v>
      </c>
      <c r="M1391" t="s">
        <v>12</v>
      </c>
      <c r="N1391">
        <v>22115</v>
      </c>
      <c r="P1391" s="7">
        <v>42709</v>
      </c>
      <c r="Q1391" t="s">
        <v>587</v>
      </c>
      <c r="R1391" s="13">
        <v>0</v>
      </c>
    </row>
    <row r="1392" spans="11:18" x14ac:dyDescent="0.35">
      <c r="K1392" t="s">
        <v>845</v>
      </c>
      <c r="L1392" t="s">
        <v>32</v>
      </c>
      <c r="M1392" t="s">
        <v>12</v>
      </c>
      <c r="N1392">
        <v>22115</v>
      </c>
      <c r="P1392" s="7">
        <v>42709</v>
      </c>
      <c r="Q1392" t="s">
        <v>102</v>
      </c>
      <c r="R1392" s="13">
        <v>0</v>
      </c>
    </row>
    <row r="1393" spans="11:18" x14ac:dyDescent="0.35">
      <c r="K1393" t="s">
        <v>845</v>
      </c>
      <c r="L1393" t="s">
        <v>32</v>
      </c>
      <c r="M1393" t="s">
        <v>12</v>
      </c>
      <c r="N1393">
        <v>52815</v>
      </c>
      <c r="P1393" s="7">
        <v>42709</v>
      </c>
      <c r="Q1393" t="s">
        <v>102</v>
      </c>
      <c r="R1393" s="13">
        <v>1.57</v>
      </c>
    </row>
    <row r="1394" spans="11:18" x14ac:dyDescent="0.35">
      <c r="K1394" t="s">
        <v>845</v>
      </c>
      <c r="L1394" t="s">
        <v>32</v>
      </c>
      <c r="M1394" t="s">
        <v>12</v>
      </c>
      <c r="N1394">
        <v>52815</v>
      </c>
      <c r="P1394" s="7">
        <v>42709</v>
      </c>
      <c r="Q1394" t="s">
        <v>587</v>
      </c>
      <c r="R1394" s="13">
        <v>-1.57</v>
      </c>
    </row>
    <row r="1395" spans="11:18" x14ac:dyDescent="0.35">
      <c r="K1395" t="s">
        <v>845</v>
      </c>
      <c r="L1395" t="s">
        <v>32</v>
      </c>
      <c r="M1395" t="s">
        <v>12</v>
      </c>
      <c r="N1395">
        <v>112414</v>
      </c>
      <c r="P1395" s="7">
        <v>42709</v>
      </c>
      <c r="Q1395" t="s">
        <v>587</v>
      </c>
      <c r="R1395" s="13">
        <v>0</v>
      </c>
    </row>
    <row r="1396" spans="11:18" x14ac:dyDescent="0.35">
      <c r="K1396" t="s">
        <v>845</v>
      </c>
      <c r="L1396" t="s">
        <v>32</v>
      </c>
      <c r="M1396" t="s">
        <v>12</v>
      </c>
      <c r="N1396">
        <v>112414</v>
      </c>
      <c r="P1396" s="7">
        <v>42709</v>
      </c>
      <c r="Q1396" t="s">
        <v>102</v>
      </c>
      <c r="R1396" s="13">
        <v>0</v>
      </c>
    </row>
    <row r="1397" spans="11:18" x14ac:dyDescent="0.35">
      <c r="K1397" t="s">
        <v>317</v>
      </c>
      <c r="M1397" t="s">
        <v>12</v>
      </c>
      <c r="P1397" s="7">
        <v>42710</v>
      </c>
      <c r="Q1397" t="s">
        <v>101</v>
      </c>
      <c r="R1397" s="13">
        <v>9.49</v>
      </c>
    </row>
    <row r="1398" spans="11:18" x14ac:dyDescent="0.35">
      <c r="K1398" t="s">
        <v>317</v>
      </c>
      <c r="M1398" t="s">
        <v>12</v>
      </c>
      <c r="P1398" s="7">
        <v>42710</v>
      </c>
      <c r="Q1398" t="s">
        <v>102</v>
      </c>
      <c r="R1398" s="13">
        <v>-9.49</v>
      </c>
    </row>
    <row r="1399" spans="11:18" x14ac:dyDescent="0.35">
      <c r="K1399" t="s">
        <v>845</v>
      </c>
      <c r="L1399" t="s">
        <v>34</v>
      </c>
      <c r="M1399" t="s">
        <v>12</v>
      </c>
      <c r="N1399">
        <v>22115</v>
      </c>
      <c r="P1399" s="7">
        <v>42717</v>
      </c>
      <c r="Q1399" t="s">
        <v>587</v>
      </c>
      <c r="R1399" s="13">
        <v>0</v>
      </c>
    </row>
    <row r="1400" spans="11:18" x14ac:dyDescent="0.35">
      <c r="K1400" t="s">
        <v>845</v>
      </c>
      <c r="L1400" t="s">
        <v>34</v>
      </c>
      <c r="M1400" t="s">
        <v>12</v>
      </c>
      <c r="N1400">
        <v>22115</v>
      </c>
      <c r="P1400" s="7">
        <v>42717</v>
      </c>
      <c r="Q1400" t="s">
        <v>102</v>
      </c>
      <c r="R1400" s="13">
        <v>0</v>
      </c>
    </row>
    <row r="1401" spans="11:18" x14ac:dyDescent="0.35">
      <c r="K1401" t="s">
        <v>845</v>
      </c>
      <c r="L1401" t="s">
        <v>34</v>
      </c>
      <c r="M1401" t="s">
        <v>12</v>
      </c>
      <c r="N1401">
        <v>52815</v>
      </c>
      <c r="P1401" s="7">
        <v>42717</v>
      </c>
      <c r="Q1401" t="s">
        <v>102</v>
      </c>
      <c r="R1401" s="13">
        <v>3.1</v>
      </c>
    </row>
    <row r="1402" spans="11:18" x14ac:dyDescent="0.35">
      <c r="K1402" t="s">
        <v>845</v>
      </c>
      <c r="L1402" t="s">
        <v>34</v>
      </c>
      <c r="M1402" t="s">
        <v>12</v>
      </c>
      <c r="N1402">
        <v>52815</v>
      </c>
      <c r="P1402" s="7">
        <v>42717</v>
      </c>
      <c r="Q1402" t="s">
        <v>587</v>
      </c>
      <c r="R1402" s="13">
        <v>-3.1</v>
      </c>
    </row>
    <row r="1403" spans="11:18" x14ac:dyDescent="0.35">
      <c r="K1403" t="s">
        <v>845</v>
      </c>
      <c r="L1403" t="s">
        <v>34</v>
      </c>
      <c r="M1403" t="s">
        <v>12</v>
      </c>
      <c r="N1403">
        <v>112414</v>
      </c>
      <c r="P1403" s="7">
        <v>42717</v>
      </c>
      <c r="Q1403" t="s">
        <v>587</v>
      </c>
      <c r="R1403" s="13">
        <v>0</v>
      </c>
    </row>
    <row r="1404" spans="11:18" x14ac:dyDescent="0.35">
      <c r="K1404" t="s">
        <v>845</v>
      </c>
      <c r="L1404" t="s">
        <v>34</v>
      </c>
      <c r="M1404" t="s">
        <v>12</v>
      </c>
      <c r="N1404">
        <v>112414</v>
      </c>
      <c r="P1404" s="7">
        <v>42717</v>
      </c>
      <c r="Q1404" t="s">
        <v>102</v>
      </c>
      <c r="R1404" s="13">
        <v>0</v>
      </c>
    </row>
    <row r="1405" spans="11:18" x14ac:dyDescent="0.35">
      <c r="K1405" t="s">
        <v>317</v>
      </c>
      <c r="M1405" t="s">
        <v>12</v>
      </c>
      <c r="P1405" s="7">
        <v>42719</v>
      </c>
      <c r="Q1405" t="s">
        <v>101</v>
      </c>
      <c r="R1405" s="13">
        <v>11.02</v>
      </c>
    </row>
    <row r="1406" spans="11:18" x14ac:dyDescent="0.35">
      <c r="K1406" t="s">
        <v>317</v>
      </c>
      <c r="M1406" t="s">
        <v>12</v>
      </c>
      <c r="P1406" s="7">
        <v>42719</v>
      </c>
      <c r="Q1406" t="s">
        <v>102</v>
      </c>
      <c r="R1406" s="13">
        <v>-11.02</v>
      </c>
    </row>
    <row r="1407" spans="11:18" x14ac:dyDescent="0.35">
      <c r="K1407" t="s">
        <v>844</v>
      </c>
      <c r="L1407" t="s">
        <v>55</v>
      </c>
      <c r="M1407" t="s">
        <v>12</v>
      </c>
      <c r="N1407">
        <v>52815</v>
      </c>
      <c r="P1407" s="7">
        <v>42723</v>
      </c>
      <c r="Q1407" t="s">
        <v>102</v>
      </c>
      <c r="R1407" s="13">
        <v>38.47</v>
      </c>
    </row>
    <row r="1408" spans="11:18" x14ac:dyDescent="0.35">
      <c r="K1408" t="s">
        <v>844</v>
      </c>
      <c r="L1408" t="s">
        <v>55</v>
      </c>
      <c r="M1408" t="s">
        <v>12</v>
      </c>
      <c r="N1408">
        <v>52815</v>
      </c>
      <c r="P1408" s="7">
        <v>42723</v>
      </c>
      <c r="Q1408" t="s">
        <v>626</v>
      </c>
      <c r="R1408" s="13">
        <v>-38.47</v>
      </c>
    </row>
    <row r="1409" spans="11:18" x14ac:dyDescent="0.35">
      <c r="K1409" t="s">
        <v>845</v>
      </c>
      <c r="L1409" t="s">
        <v>55</v>
      </c>
      <c r="M1409" t="s">
        <v>12</v>
      </c>
      <c r="N1409">
        <v>22115</v>
      </c>
      <c r="P1409" s="7">
        <v>42723</v>
      </c>
      <c r="Q1409" t="s">
        <v>587</v>
      </c>
      <c r="R1409" s="13">
        <v>0</v>
      </c>
    </row>
    <row r="1410" spans="11:18" x14ac:dyDescent="0.35">
      <c r="K1410" t="s">
        <v>845</v>
      </c>
      <c r="L1410" t="s">
        <v>55</v>
      </c>
      <c r="M1410" t="s">
        <v>12</v>
      </c>
      <c r="N1410">
        <v>22115</v>
      </c>
      <c r="P1410" s="7">
        <v>42723</v>
      </c>
      <c r="Q1410" t="s">
        <v>102</v>
      </c>
      <c r="R1410" s="13">
        <v>0</v>
      </c>
    </row>
    <row r="1411" spans="11:18" x14ac:dyDescent="0.35">
      <c r="K1411" t="s">
        <v>845</v>
      </c>
      <c r="L1411" t="s">
        <v>55</v>
      </c>
      <c r="M1411" t="s">
        <v>12</v>
      </c>
      <c r="N1411">
        <v>112414</v>
      </c>
      <c r="P1411" s="7">
        <v>42723</v>
      </c>
      <c r="Q1411" t="s">
        <v>587</v>
      </c>
      <c r="R1411" s="13">
        <v>0</v>
      </c>
    </row>
    <row r="1412" spans="11:18" x14ac:dyDescent="0.35">
      <c r="K1412" t="s">
        <v>845</v>
      </c>
      <c r="L1412" t="s">
        <v>55</v>
      </c>
      <c r="M1412" t="s">
        <v>12</v>
      </c>
      <c r="N1412">
        <v>112414</v>
      </c>
      <c r="P1412" s="7">
        <v>42723</v>
      </c>
      <c r="Q1412" t="s">
        <v>102</v>
      </c>
      <c r="R1412" s="13">
        <v>0</v>
      </c>
    </row>
    <row r="1413" spans="11:18" x14ac:dyDescent="0.35">
      <c r="K1413" t="s">
        <v>845</v>
      </c>
      <c r="L1413" t="s">
        <v>58</v>
      </c>
      <c r="M1413" t="s">
        <v>12</v>
      </c>
      <c r="N1413">
        <v>22115</v>
      </c>
      <c r="P1413" s="7">
        <v>42725</v>
      </c>
      <c r="Q1413" t="s">
        <v>587</v>
      </c>
      <c r="R1413" s="13">
        <v>0</v>
      </c>
    </row>
    <row r="1414" spans="11:18" x14ac:dyDescent="0.35">
      <c r="K1414" t="s">
        <v>845</v>
      </c>
      <c r="L1414" t="s">
        <v>58</v>
      </c>
      <c r="M1414" t="s">
        <v>12</v>
      </c>
      <c r="N1414">
        <v>22115</v>
      </c>
      <c r="P1414" s="7">
        <v>42725</v>
      </c>
      <c r="Q1414" t="s">
        <v>102</v>
      </c>
      <c r="R1414" s="13">
        <v>0</v>
      </c>
    </row>
    <row r="1415" spans="11:18" x14ac:dyDescent="0.35">
      <c r="K1415" t="s">
        <v>845</v>
      </c>
      <c r="L1415" t="s">
        <v>58</v>
      </c>
      <c r="M1415" t="s">
        <v>12</v>
      </c>
      <c r="N1415">
        <v>52815</v>
      </c>
      <c r="P1415" s="7">
        <v>42725</v>
      </c>
      <c r="Q1415" t="s">
        <v>102</v>
      </c>
      <c r="R1415" s="13">
        <v>2.0099999999999998</v>
      </c>
    </row>
    <row r="1416" spans="11:18" x14ac:dyDescent="0.35">
      <c r="K1416" t="s">
        <v>845</v>
      </c>
      <c r="L1416" t="s">
        <v>58</v>
      </c>
      <c r="M1416" t="s">
        <v>12</v>
      </c>
      <c r="N1416">
        <v>52815</v>
      </c>
      <c r="P1416" s="7">
        <v>42725</v>
      </c>
      <c r="Q1416" t="s">
        <v>587</v>
      </c>
      <c r="R1416" s="13">
        <v>-2.0099999999999998</v>
      </c>
    </row>
    <row r="1417" spans="11:18" x14ac:dyDescent="0.35">
      <c r="K1417" t="s">
        <v>845</v>
      </c>
      <c r="L1417" t="s">
        <v>58</v>
      </c>
      <c r="M1417" t="s">
        <v>12</v>
      </c>
      <c r="N1417">
        <v>112414</v>
      </c>
      <c r="P1417" s="7">
        <v>42725</v>
      </c>
      <c r="Q1417" t="s">
        <v>587</v>
      </c>
      <c r="R1417" s="13">
        <v>0</v>
      </c>
    </row>
    <row r="1418" spans="11:18" x14ac:dyDescent="0.35">
      <c r="K1418" t="s">
        <v>845</v>
      </c>
      <c r="L1418" t="s">
        <v>58</v>
      </c>
      <c r="M1418" t="s">
        <v>12</v>
      </c>
      <c r="N1418">
        <v>112414</v>
      </c>
      <c r="P1418" s="7">
        <v>42725</v>
      </c>
      <c r="Q1418" t="s">
        <v>102</v>
      </c>
      <c r="R1418" s="13">
        <v>0</v>
      </c>
    </row>
    <row r="1419" spans="11:18" x14ac:dyDescent="0.35">
      <c r="K1419" t="s">
        <v>845</v>
      </c>
      <c r="L1419" t="s">
        <v>65</v>
      </c>
      <c r="M1419" t="s">
        <v>12</v>
      </c>
      <c r="N1419">
        <v>22115</v>
      </c>
      <c r="P1419" s="7">
        <v>42733</v>
      </c>
      <c r="Q1419" t="s">
        <v>587</v>
      </c>
      <c r="R1419" s="13">
        <v>0</v>
      </c>
    </row>
    <row r="1420" spans="11:18" x14ac:dyDescent="0.35">
      <c r="K1420" t="s">
        <v>845</v>
      </c>
      <c r="L1420" t="s">
        <v>65</v>
      </c>
      <c r="M1420" t="s">
        <v>12</v>
      </c>
      <c r="N1420">
        <v>22115</v>
      </c>
      <c r="P1420" s="7">
        <v>42733</v>
      </c>
      <c r="Q1420" t="s">
        <v>102</v>
      </c>
      <c r="R1420" s="13">
        <v>0</v>
      </c>
    </row>
    <row r="1421" spans="11:18" x14ac:dyDescent="0.35">
      <c r="K1421" t="s">
        <v>845</v>
      </c>
      <c r="L1421" t="s">
        <v>65</v>
      </c>
      <c r="M1421" t="s">
        <v>12</v>
      </c>
      <c r="N1421">
        <v>52815</v>
      </c>
      <c r="P1421" s="7">
        <v>42733</v>
      </c>
      <c r="Q1421" t="s">
        <v>102</v>
      </c>
      <c r="R1421" s="13">
        <v>1.41</v>
      </c>
    </row>
    <row r="1422" spans="11:18" x14ac:dyDescent="0.35">
      <c r="K1422" t="s">
        <v>845</v>
      </c>
      <c r="L1422" t="s">
        <v>65</v>
      </c>
      <c r="M1422" t="s">
        <v>12</v>
      </c>
      <c r="N1422">
        <v>52815</v>
      </c>
      <c r="P1422" s="7">
        <v>42733</v>
      </c>
      <c r="Q1422" t="s">
        <v>587</v>
      </c>
      <c r="R1422" s="13">
        <v>-1.41</v>
      </c>
    </row>
    <row r="1423" spans="11:18" x14ac:dyDescent="0.35">
      <c r="K1423" t="s">
        <v>845</v>
      </c>
      <c r="L1423" t="s">
        <v>65</v>
      </c>
      <c r="M1423" t="s">
        <v>12</v>
      </c>
      <c r="N1423">
        <v>112414</v>
      </c>
      <c r="P1423" s="7">
        <v>42733</v>
      </c>
      <c r="Q1423" t="s">
        <v>587</v>
      </c>
      <c r="R1423" s="13">
        <v>0</v>
      </c>
    </row>
    <row r="1424" spans="11:18" x14ac:dyDescent="0.35">
      <c r="K1424" t="s">
        <v>845</v>
      </c>
      <c r="L1424" t="s">
        <v>65</v>
      </c>
      <c r="M1424" t="s">
        <v>12</v>
      </c>
      <c r="N1424">
        <v>112414</v>
      </c>
      <c r="P1424" s="7">
        <v>42733</v>
      </c>
      <c r="Q1424" t="s">
        <v>102</v>
      </c>
      <c r="R1424" s="13">
        <v>0</v>
      </c>
    </row>
    <row r="1425" spans="11:18" x14ac:dyDescent="0.35">
      <c r="K1425" t="s">
        <v>845</v>
      </c>
      <c r="L1425" t="s">
        <v>66</v>
      </c>
      <c r="M1425" t="s">
        <v>12</v>
      </c>
      <c r="N1425">
        <v>22115</v>
      </c>
      <c r="P1425" s="7">
        <v>42738</v>
      </c>
      <c r="Q1425" t="s">
        <v>587</v>
      </c>
      <c r="R1425" s="13">
        <v>0</v>
      </c>
    </row>
    <row r="1426" spans="11:18" x14ac:dyDescent="0.35">
      <c r="K1426" t="s">
        <v>845</v>
      </c>
      <c r="L1426" t="s">
        <v>66</v>
      </c>
      <c r="M1426" t="s">
        <v>12</v>
      </c>
      <c r="N1426">
        <v>22115</v>
      </c>
      <c r="P1426" s="7">
        <v>42738</v>
      </c>
      <c r="Q1426" t="s">
        <v>102</v>
      </c>
      <c r="R1426" s="13">
        <v>0</v>
      </c>
    </row>
    <row r="1427" spans="11:18" x14ac:dyDescent="0.35">
      <c r="K1427" t="s">
        <v>845</v>
      </c>
      <c r="L1427" t="s">
        <v>51</v>
      </c>
      <c r="M1427" t="s">
        <v>12</v>
      </c>
      <c r="N1427">
        <v>22115</v>
      </c>
      <c r="P1427" s="7">
        <v>42738</v>
      </c>
      <c r="Q1427" t="s">
        <v>587</v>
      </c>
      <c r="R1427" s="13">
        <v>0</v>
      </c>
    </row>
    <row r="1428" spans="11:18" x14ac:dyDescent="0.35">
      <c r="K1428" t="s">
        <v>845</v>
      </c>
      <c r="L1428" t="s">
        <v>51</v>
      </c>
      <c r="M1428" t="s">
        <v>12</v>
      </c>
      <c r="N1428">
        <v>22115</v>
      </c>
      <c r="P1428" s="7">
        <v>42738</v>
      </c>
      <c r="Q1428" t="s">
        <v>102</v>
      </c>
      <c r="R1428" s="13">
        <v>0</v>
      </c>
    </row>
    <row r="1429" spans="11:18" x14ac:dyDescent="0.35">
      <c r="K1429" t="s">
        <v>845</v>
      </c>
      <c r="L1429" t="s">
        <v>66</v>
      </c>
      <c r="M1429" t="s">
        <v>12</v>
      </c>
      <c r="N1429">
        <v>52815</v>
      </c>
      <c r="P1429" s="7">
        <v>42738</v>
      </c>
      <c r="Q1429" t="s">
        <v>102</v>
      </c>
      <c r="R1429" s="13">
        <v>2.31</v>
      </c>
    </row>
    <row r="1430" spans="11:18" x14ac:dyDescent="0.35">
      <c r="K1430" t="s">
        <v>845</v>
      </c>
      <c r="L1430" t="s">
        <v>66</v>
      </c>
      <c r="M1430" t="s">
        <v>12</v>
      </c>
      <c r="N1430">
        <v>52815</v>
      </c>
      <c r="P1430" s="7">
        <v>42738</v>
      </c>
      <c r="Q1430" t="s">
        <v>587</v>
      </c>
      <c r="R1430" s="13">
        <v>-2.31</v>
      </c>
    </row>
    <row r="1431" spans="11:18" x14ac:dyDescent="0.35">
      <c r="K1431" t="s">
        <v>845</v>
      </c>
      <c r="L1431" t="s">
        <v>51</v>
      </c>
      <c r="M1431" t="s">
        <v>12</v>
      </c>
      <c r="N1431">
        <v>52815</v>
      </c>
      <c r="P1431" s="7">
        <v>42738</v>
      </c>
      <c r="Q1431" t="s">
        <v>102</v>
      </c>
      <c r="R1431" s="13">
        <v>1</v>
      </c>
    </row>
    <row r="1432" spans="11:18" x14ac:dyDescent="0.35">
      <c r="K1432" t="s">
        <v>845</v>
      </c>
      <c r="L1432" t="s">
        <v>51</v>
      </c>
      <c r="M1432" t="s">
        <v>12</v>
      </c>
      <c r="N1432">
        <v>52815</v>
      </c>
      <c r="P1432" s="7">
        <v>42738</v>
      </c>
      <c r="Q1432" t="s">
        <v>587</v>
      </c>
      <c r="R1432" s="13">
        <v>-1</v>
      </c>
    </row>
    <row r="1433" spans="11:18" x14ac:dyDescent="0.35">
      <c r="K1433" t="s">
        <v>845</v>
      </c>
      <c r="L1433" t="s">
        <v>66</v>
      </c>
      <c r="M1433" t="s">
        <v>12</v>
      </c>
      <c r="N1433">
        <v>112414</v>
      </c>
      <c r="P1433" s="7">
        <v>42738</v>
      </c>
      <c r="Q1433" t="s">
        <v>587</v>
      </c>
      <c r="R1433" s="13">
        <v>0</v>
      </c>
    </row>
    <row r="1434" spans="11:18" x14ac:dyDescent="0.35">
      <c r="K1434" t="s">
        <v>845</v>
      </c>
      <c r="L1434" t="s">
        <v>66</v>
      </c>
      <c r="M1434" t="s">
        <v>12</v>
      </c>
      <c r="N1434">
        <v>112414</v>
      </c>
      <c r="P1434" s="7">
        <v>42738</v>
      </c>
      <c r="Q1434" t="s">
        <v>102</v>
      </c>
      <c r="R1434" s="13">
        <v>0</v>
      </c>
    </row>
    <row r="1435" spans="11:18" x14ac:dyDescent="0.35">
      <c r="K1435" t="s">
        <v>845</v>
      </c>
      <c r="L1435" t="s">
        <v>51</v>
      </c>
      <c r="M1435" t="s">
        <v>12</v>
      </c>
      <c r="N1435">
        <v>112414</v>
      </c>
      <c r="P1435" s="7">
        <v>42738</v>
      </c>
      <c r="Q1435" t="s">
        <v>587</v>
      </c>
      <c r="R1435" s="13">
        <v>0</v>
      </c>
    </row>
    <row r="1436" spans="11:18" x14ac:dyDescent="0.35">
      <c r="K1436" t="s">
        <v>845</v>
      </c>
      <c r="L1436" t="s">
        <v>51</v>
      </c>
      <c r="M1436" t="s">
        <v>12</v>
      </c>
      <c r="N1436">
        <v>112414</v>
      </c>
      <c r="P1436" s="7">
        <v>42738</v>
      </c>
      <c r="Q1436" t="s">
        <v>102</v>
      </c>
      <c r="R1436" s="13">
        <v>0</v>
      </c>
    </row>
    <row r="1437" spans="11:18" x14ac:dyDescent="0.35">
      <c r="K1437" t="s">
        <v>845</v>
      </c>
      <c r="L1437" t="s">
        <v>64</v>
      </c>
      <c r="M1437" t="s">
        <v>12</v>
      </c>
      <c r="N1437">
        <v>22115</v>
      </c>
      <c r="P1437" s="7">
        <v>42748</v>
      </c>
      <c r="Q1437" t="s">
        <v>587</v>
      </c>
      <c r="R1437" s="13">
        <v>0</v>
      </c>
    </row>
    <row r="1438" spans="11:18" x14ac:dyDescent="0.35">
      <c r="K1438" t="s">
        <v>845</v>
      </c>
      <c r="L1438" t="s">
        <v>64</v>
      </c>
      <c r="M1438" t="s">
        <v>12</v>
      </c>
      <c r="N1438">
        <v>22115</v>
      </c>
      <c r="P1438" s="7">
        <v>42748</v>
      </c>
      <c r="Q1438" t="s">
        <v>102</v>
      </c>
      <c r="R1438" s="13">
        <v>0</v>
      </c>
    </row>
    <row r="1439" spans="11:18" x14ac:dyDescent="0.35">
      <c r="K1439" t="s">
        <v>845</v>
      </c>
      <c r="L1439" t="s">
        <v>64</v>
      </c>
      <c r="M1439" t="s">
        <v>12</v>
      </c>
      <c r="N1439">
        <v>52815</v>
      </c>
      <c r="P1439" s="7">
        <v>42748</v>
      </c>
      <c r="Q1439" t="s">
        <v>102</v>
      </c>
      <c r="R1439" s="13">
        <v>2.58</v>
      </c>
    </row>
    <row r="1440" spans="11:18" x14ac:dyDescent="0.35">
      <c r="K1440" t="s">
        <v>845</v>
      </c>
      <c r="L1440" t="s">
        <v>64</v>
      </c>
      <c r="M1440" t="s">
        <v>12</v>
      </c>
      <c r="N1440">
        <v>52815</v>
      </c>
      <c r="P1440" s="7">
        <v>42748</v>
      </c>
      <c r="Q1440" t="s">
        <v>587</v>
      </c>
      <c r="R1440" s="13">
        <v>-2.58</v>
      </c>
    </row>
    <row r="1441" spans="11:18" x14ac:dyDescent="0.35">
      <c r="K1441" t="s">
        <v>845</v>
      </c>
      <c r="L1441" t="s">
        <v>64</v>
      </c>
      <c r="M1441" t="s">
        <v>12</v>
      </c>
      <c r="N1441">
        <v>112414</v>
      </c>
      <c r="P1441" s="7">
        <v>42748</v>
      </c>
      <c r="Q1441" t="s">
        <v>587</v>
      </c>
      <c r="R1441" s="13">
        <v>0</v>
      </c>
    </row>
    <row r="1442" spans="11:18" x14ac:dyDescent="0.35">
      <c r="K1442" t="s">
        <v>845</v>
      </c>
      <c r="L1442" t="s">
        <v>64</v>
      </c>
      <c r="M1442" t="s">
        <v>12</v>
      </c>
      <c r="N1442">
        <v>112414</v>
      </c>
      <c r="P1442" s="7">
        <v>42748</v>
      </c>
      <c r="Q1442" t="s">
        <v>102</v>
      </c>
      <c r="R1442" s="13">
        <v>0</v>
      </c>
    </row>
    <row r="1443" spans="11:18" x14ac:dyDescent="0.35">
      <c r="K1443" t="s">
        <v>317</v>
      </c>
      <c r="M1443" t="s">
        <v>12</v>
      </c>
      <c r="P1443" s="7">
        <v>42759</v>
      </c>
      <c r="Q1443" t="s">
        <v>101</v>
      </c>
      <c r="R1443" s="13">
        <v>47.78</v>
      </c>
    </row>
    <row r="1444" spans="11:18" x14ac:dyDescent="0.35">
      <c r="K1444" t="s">
        <v>317</v>
      </c>
      <c r="M1444" t="s">
        <v>12</v>
      </c>
      <c r="P1444" s="7">
        <v>42759</v>
      </c>
      <c r="Q1444" t="s">
        <v>102</v>
      </c>
      <c r="R1444" s="13">
        <v>-47.78</v>
      </c>
    </row>
    <row r="1445" spans="11:18" x14ac:dyDescent="0.35">
      <c r="K1445" t="s">
        <v>845</v>
      </c>
      <c r="L1445" t="s">
        <v>30</v>
      </c>
      <c r="M1445" t="s">
        <v>12</v>
      </c>
      <c r="N1445">
        <v>22115</v>
      </c>
      <c r="P1445" s="7">
        <v>42760</v>
      </c>
      <c r="Q1445" t="s">
        <v>587</v>
      </c>
      <c r="R1445" s="13">
        <v>0</v>
      </c>
    </row>
    <row r="1446" spans="11:18" x14ac:dyDescent="0.35">
      <c r="K1446" t="s">
        <v>845</v>
      </c>
      <c r="L1446" t="s">
        <v>30</v>
      </c>
      <c r="M1446" t="s">
        <v>12</v>
      </c>
      <c r="N1446">
        <v>22115</v>
      </c>
      <c r="P1446" s="7">
        <v>42760</v>
      </c>
      <c r="Q1446" t="s">
        <v>102</v>
      </c>
      <c r="R1446" s="13">
        <v>0</v>
      </c>
    </row>
    <row r="1447" spans="11:18" x14ac:dyDescent="0.35">
      <c r="K1447" t="s">
        <v>845</v>
      </c>
      <c r="L1447" t="s">
        <v>35</v>
      </c>
      <c r="M1447" t="s">
        <v>12</v>
      </c>
      <c r="N1447">
        <v>22115</v>
      </c>
      <c r="P1447" s="7">
        <v>42760</v>
      </c>
      <c r="Q1447" t="s">
        <v>587</v>
      </c>
      <c r="R1447" s="13">
        <v>0</v>
      </c>
    </row>
    <row r="1448" spans="11:18" x14ac:dyDescent="0.35">
      <c r="K1448" t="s">
        <v>845</v>
      </c>
      <c r="L1448" t="s">
        <v>35</v>
      </c>
      <c r="M1448" t="s">
        <v>12</v>
      </c>
      <c r="N1448">
        <v>22115</v>
      </c>
      <c r="P1448" s="7">
        <v>42760</v>
      </c>
      <c r="Q1448" t="s">
        <v>102</v>
      </c>
      <c r="R1448" s="13">
        <v>0</v>
      </c>
    </row>
    <row r="1449" spans="11:18" x14ac:dyDescent="0.35">
      <c r="K1449" t="s">
        <v>845</v>
      </c>
      <c r="L1449" t="s">
        <v>30</v>
      </c>
      <c r="M1449" t="s">
        <v>12</v>
      </c>
      <c r="N1449">
        <v>52815</v>
      </c>
      <c r="P1449" s="7">
        <v>42760</v>
      </c>
      <c r="Q1449" t="s">
        <v>102</v>
      </c>
      <c r="R1449" s="13">
        <v>2.99</v>
      </c>
    </row>
    <row r="1450" spans="11:18" x14ac:dyDescent="0.35">
      <c r="K1450" t="s">
        <v>845</v>
      </c>
      <c r="L1450" t="s">
        <v>30</v>
      </c>
      <c r="M1450" t="s">
        <v>12</v>
      </c>
      <c r="N1450">
        <v>52815</v>
      </c>
      <c r="P1450" s="7">
        <v>42760</v>
      </c>
      <c r="Q1450" t="s">
        <v>587</v>
      </c>
      <c r="R1450" s="13">
        <v>-2.99</v>
      </c>
    </row>
    <row r="1451" spans="11:18" x14ac:dyDescent="0.35">
      <c r="K1451" t="s">
        <v>845</v>
      </c>
      <c r="L1451" t="s">
        <v>35</v>
      </c>
      <c r="M1451" t="s">
        <v>12</v>
      </c>
      <c r="N1451">
        <v>52815</v>
      </c>
      <c r="P1451" s="7">
        <v>42760</v>
      </c>
      <c r="Q1451" t="s">
        <v>102</v>
      </c>
      <c r="R1451" s="13">
        <v>1.74</v>
      </c>
    </row>
    <row r="1452" spans="11:18" x14ac:dyDescent="0.35">
      <c r="K1452" t="s">
        <v>845</v>
      </c>
      <c r="L1452" t="s">
        <v>35</v>
      </c>
      <c r="M1452" t="s">
        <v>12</v>
      </c>
      <c r="N1452">
        <v>52815</v>
      </c>
      <c r="P1452" s="7">
        <v>42760</v>
      </c>
      <c r="Q1452" t="s">
        <v>587</v>
      </c>
      <c r="R1452" s="13">
        <v>-1.74</v>
      </c>
    </row>
    <row r="1453" spans="11:18" x14ac:dyDescent="0.35">
      <c r="K1453" t="s">
        <v>845</v>
      </c>
      <c r="L1453" t="s">
        <v>30</v>
      </c>
      <c r="M1453" t="s">
        <v>12</v>
      </c>
      <c r="N1453">
        <v>112414</v>
      </c>
      <c r="P1453" s="7">
        <v>42760</v>
      </c>
      <c r="Q1453" t="s">
        <v>587</v>
      </c>
      <c r="R1453" s="13">
        <v>0</v>
      </c>
    </row>
    <row r="1454" spans="11:18" x14ac:dyDescent="0.35">
      <c r="K1454" t="s">
        <v>845</v>
      </c>
      <c r="L1454" t="s">
        <v>30</v>
      </c>
      <c r="M1454" t="s">
        <v>12</v>
      </c>
      <c r="N1454">
        <v>112414</v>
      </c>
      <c r="P1454" s="7">
        <v>42760</v>
      </c>
      <c r="Q1454" t="s">
        <v>102</v>
      </c>
      <c r="R1454" s="13">
        <v>0</v>
      </c>
    </row>
    <row r="1455" spans="11:18" x14ac:dyDescent="0.35">
      <c r="K1455" t="s">
        <v>845</v>
      </c>
      <c r="L1455" t="s">
        <v>35</v>
      </c>
      <c r="M1455" t="s">
        <v>12</v>
      </c>
      <c r="N1455">
        <v>112414</v>
      </c>
      <c r="P1455" s="7">
        <v>42760</v>
      </c>
      <c r="Q1455" t="s">
        <v>587</v>
      </c>
      <c r="R1455" s="13">
        <v>0</v>
      </c>
    </row>
    <row r="1456" spans="11:18" x14ac:dyDescent="0.35">
      <c r="K1456" t="s">
        <v>845</v>
      </c>
      <c r="L1456" t="s">
        <v>35</v>
      </c>
      <c r="M1456" t="s">
        <v>12</v>
      </c>
      <c r="N1456">
        <v>112414</v>
      </c>
      <c r="P1456" s="7">
        <v>42760</v>
      </c>
      <c r="Q1456" t="s">
        <v>102</v>
      </c>
      <c r="R1456" s="13">
        <v>0</v>
      </c>
    </row>
    <row r="1457" spans="11:18" x14ac:dyDescent="0.35">
      <c r="K1457" t="s">
        <v>317</v>
      </c>
      <c r="M1457" t="s">
        <v>12</v>
      </c>
      <c r="P1457" s="7">
        <v>42775</v>
      </c>
      <c r="Q1457" t="s">
        <v>101</v>
      </c>
      <c r="R1457" s="13">
        <v>4.7300000000000004</v>
      </c>
    </row>
    <row r="1458" spans="11:18" x14ac:dyDescent="0.35">
      <c r="K1458" t="s">
        <v>317</v>
      </c>
      <c r="M1458" t="s">
        <v>12</v>
      </c>
      <c r="P1458" s="7">
        <v>42775</v>
      </c>
      <c r="Q1458" t="s">
        <v>102</v>
      </c>
      <c r="R1458" s="13">
        <v>-4.7300000000000004</v>
      </c>
    </row>
    <row r="1459" spans="11:18" x14ac:dyDescent="0.35">
      <c r="K1459" t="s">
        <v>849</v>
      </c>
      <c r="L1459" t="s">
        <v>36</v>
      </c>
      <c r="M1459" t="s">
        <v>12</v>
      </c>
      <c r="N1459">
        <v>52815</v>
      </c>
      <c r="P1459" s="7">
        <v>42779</v>
      </c>
      <c r="Q1459" t="s">
        <v>102</v>
      </c>
      <c r="R1459" s="13">
        <v>442.06</v>
      </c>
    </row>
    <row r="1460" spans="11:18" x14ac:dyDescent="0.35">
      <c r="K1460" t="s">
        <v>849</v>
      </c>
      <c r="L1460" t="s">
        <v>36</v>
      </c>
      <c r="M1460" t="s">
        <v>12</v>
      </c>
      <c r="N1460">
        <v>52815</v>
      </c>
      <c r="P1460" s="7">
        <v>42779</v>
      </c>
      <c r="Q1460" t="s">
        <v>630</v>
      </c>
      <c r="R1460" s="13">
        <v>0</v>
      </c>
    </row>
    <row r="1461" spans="11:18" x14ac:dyDescent="0.35">
      <c r="K1461" t="s">
        <v>849</v>
      </c>
      <c r="L1461" t="s">
        <v>36</v>
      </c>
      <c r="M1461" t="s">
        <v>12</v>
      </c>
      <c r="N1461">
        <v>52815</v>
      </c>
      <c r="P1461" s="7">
        <v>42779</v>
      </c>
      <c r="Q1461" t="s">
        <v>631</v>
      </c>
      <c r="R1461" s="13">
        <v>0</v>
      </c>
    </row>
    <row r="1462" spans="11:18" x14ac:dyDescent="0.35">
      <c r="K1462" t="s">
        <v>849</v>
      </c>
      <c r="L1462" t="s">
        <v>36</v>
      </c>
      <c r="M1462" t="s">
        <v>12</v>
      </c>
      <c r="N1462">
        <v>52815</v>
      </c>
      <c r="P1462" s="7">
        <v>42779</v>
      </c>
      <c r="Q1462" t="s">
        <v>818</v>
      </c>
      <c r="R1462" s="13">
        <v>-0.35</v>
      </c>
    </row>
    <row r="1463" spans="11:18" x14ac:dyDescent="0.35">
      <c r="K1463" t="s">
        <v>849</v>
      </c>
      <c r="L1463" t="s">
        <v>36</v>
      </c>
      <c r="M1463" t="s">
        <v>12</v>
      </c>
      <c r="N1463">
        <v>52815</v>
      </c>
      <c r="P1463" s="7">
        <v>42779</v>
      </c>
      <c r="Q1463" t="s">
        <v>143</v>
      </c>
      <c r="R1463" s="13">
        <v>-102.85999999999999</v>
      </c>
    </row>
    <row r="1464" spans="11:18" x14ac:dyDescent="0.35">
      <c r="K1464" t="s">
        <v>849</v>
      </c>
      <c r="L1464" t="s">
        <v>36</v>
      </c>
      <c r="M1464" t="s">
        <v>12</v>
      </c>
      <c r="N1464">
        <v>52815</v>
      </c>
      <c r="O1464">
        <v>-19.22</v>
      </c>
      <c r="P1464" s="7">
        <v>42779</v>
      </c>
      <c r="Q1464" t="s">
        <v>702</v>
      </c>
      <c r="R1464" s="13">
        <v>-338.85</v>
      </c>
    </row>
    <row r="1465" spans="11:18" x14ac:dyDescent="0.35">
      <c r="K1465" t="s">
        <v>317</v>
      </c>
      <c r="M1465" t="s">
        <v>12</v>
      </c>
      <c r="P1465" s="7">
        <v>42782</v>
      </c>
      <c r="Q1465" t="s">
        <v>101</v>
      </c>
      <c r="R1465" s="13">
        <v>442.06</v>
      </c>
    </row>
    <row r="1466" spans="11:18" x14ac:dyDescent="0.35">
      <c r="K1466" t="s">
        <v>317</v>
      </c>
      <c r="M1466" t="s">
        <v>12</v>
      </c>
      <c r="P1466" s="7">
        <v>42782</v>
      </c>
      <c r="Q1466" t="s">
        <v>102</v>
      </c>
      <c r="R1466" s="13">
        <v>-442.06</v>
      </c>
    </row>
    <row r="1467" spans="11:18" x14ac:dyDescent="0.35">
      <c r="K1467" t="s">
        <v>845</v>
      </c>
      <c r="L1467" t="s">
        <v>57</v>
      </c>
      <c r="M1467" t="s">
        <v>12</v>
      </c>
      <c r="N1467">
        <v>22115</v>
      </c>
      <c r="P1467" s="7">
        <v>42787</v>
      </c>
      <c r="Q1467" t="s">
        <v>587</v>
      </c>
      <c r="R1467" s="13">
        <v>0</v>
      </c>
    </row>
    <row r="1468" spans="11:18" x14ac:dyDescent="0.35">
      <c r="K1468" t="s">
        <v>845</v>
      </c>
      <c r="L1468" t="s">
        <v>57</v>
      </c>
      <c r="M1468" t="s">
        <v>12</v>
      </c>
      <c r="N1468">
        <v>22115</v>
      </c>
      <c r="P1468" s="7">
        <v>42787</v>
      </c>
      <c r="Q1468" t="s">
        <v>102</v>
      </c>
      <c r="R1468" s="13">
        <v>0</v>
      </c>
    </row>
    <row r="1469" spans="11:18" x14ac:dyDescent="0.35">
      <c r="K1469" t="s">
        <v>845</v>
      </c>
      <c r="L1469" t="s">
        <v>57</v>
      </c>
      <c r="M1469" t="s">
        <v>12</v>
      </c>
      <c r="N1469">
        <v>52815</v>
      </c>
      <c r="P1469" s="7">
        <v>42787</v>
      </c>
      <c r="Q1469" t="s">
        <v>102</v>
      </c>
      <c r="R1469" s="13">
        <v>3.34</v>
      </c>
    </row>
    <row r="1470" spans="11:18" x14ac:dyDescent="0.35">
      <c r="K1470" t="s">
        <v>845</v>
      </c>
      <c r="L1470" t="s">
        <v>57</v>
      </c>
      <c r="M1470" t="s">
        <v>12</v>
      </c>
      <c r="N1470">
        <v>52815</v>
      </c>
      <c r="P1470" s="7">
        <v>42787</v>
      </c>
      <c r="Q1470" t="s">
        <v>587</v>
      </c>
      <c r="R1470" s="13">
        <v>-3.34</v>
      </c>
    </row>
    <row r="1471" spans="11:18" x14ac:dyDescent="0.35">
      <c r="K1471" t="s">
        <v>845</v>
      </c>
      <c r="L1471" t="s">
        <v>57</v>
      </c>
      <c r="M1471" t="s">
        <v>12</v>
      </c>
      <c r="N1471">
        <v>112414</v>
      </c>
      <c r="P1471" s="7">
        <v>42787</v>
      </c>
      <c r="Q1471" t="s">
        <v>587</v>
      </c>
      <c r="R1471" s="13">
        <v>0</v>
      </c>
    </row>
    <row r="1472" spans="11:18" x14ac:dyDescent="0.35">
      <c r="K1472" t="s">
        <v>845</v>
      </c>
      <c r="L1472" t="s">
        <v>57</v>
      </c>
      <c r="M1472" t="s">
        <v>12</v>
      </c>
      <c r="N1472">
        <v>112414</v>
      </c>
      <c r="P1472" s="7">
        <v>42787</v>
      </c>
      <c r="Q1472" t="s">
        <v>102</v>
      </c>
      <c r="R1472" s="13">
        <v>0</v>
      </c>
    </row>
    <row r="1473" spans="11:18" x14ac:dyDescent="0.35">
      <c r="K1473" t="s">
        <v>845</v>
      </c>
      <c r="L1473" t="s">
        <v>63</v>
      </c>
      <c r="M1473" t="s">
        <v>12</v>
      </c>
      <c r="N1473">
        <v>22115</v>
      </c>
      <c r="P1473" s="7">
        <v>42790</v>
      </c>
      <c r="Q1473" t="s">
        <v>587</v>
      </c>
      <c r="R1473" s="13">
        <v>0</v>
      </c>
    </row>
    <row r="1474" spans="11:18" x14ac:dyDescent="0.35">
      <c r="K1474" t="s">
        <v>845</v>
      </c>
      <c r="L1474" t="s">
        <v>63</v>
      </c>
      <c r="M1474" t="s">
        <v>12</v>
      </c>
      <c r="N1474">
        <v>22115</v>
      </c>
      <c r="P1474" s="7">
        <v>42790</v>
      </c>
      <c r="Q1474" t="s">
        <v>102</v>
      </c>
      <c r="R1474" s="13">
        <v>0</v>
      </c>
    </row>
    <row r="1475" spans="11:18" x14ac:dyDescent="0.35">
      <c r="K1475" t="s">
        <v>845</v>
      </c>
      <c r="L1475" t="s">
        <v>63</v>
      </c>
      <c r="M1475" t="s">
        <v>12</v>
      </c>
      <c r="N1475">
        <v>52815</v>
      </c>
      <c r="P1475" s="7">
        <v>42790</v>
      </c>
      <c r="Q1475" t="s">
        <v>102</v>
      </c>
      <c r="R1475" s="13">
        <v>5.53</v>
      </c>
    </row>
    <row r="1476" spans="11:18" x14ac:dyDescent="0.35">
      <c r="K1476" t="s">
        <v>845</v>
      </c>
      <c r="L1476" t="s">
        <v>63</v>
      </c>
      <c r="M1476" t="s">
        <v>12</v>
      </c>
      <c r="N1476">
        <v>52815</v>
      </c>
      <c r="P1476" s="7">
        <v>42790</v>
      </c>
      <c r="Q1476" t="s">
        <v>587</v>
      </c>
      <c r="R1476" s="13">
        <v>-5.53</v>
      </c>
    </row>
    <row r="1477" spans="11:18" x14ac:dyDescent="0.35">
      <c r="K1477" t="s">
        <v>845</v>
      </c>
      <c r="L1477" t="s">
        <v>63</v>
      </c>
      <c r="M1477" t="s">
        <v>12</v>
      </c>
      <c r="N1477">
        <v>112414</v>
      </c>
      <c r="P1477" s="7">
        <v>42790</v>
      </c>
      <c r="Q1477" t="s">
        <v>587</v>
      </c>
      <c r="R1477" s="13">
        <v>0</v>
      </c>
    </row>
    <row r="1478" spans="11:18" x14ac:dyDescent="0.35">
      <c r="K1478" t="s">
        <v>845</v>
      </c>
      <c r="L1478" t="s">
        <v>63</v>
      </c>
      <c r="M1478" t="s">
        <v>12</v>
      </c>
      <c r="N1478">
        <v>112414</v>
      </c>
      <c r="P1478" s="7">
        <v>42790</v>
      </c>
      <c r="Q1478" t="s">
        <v>102</v>
      </c>
      <c r="R1478" s="13">
        <v>0</v>
      </c>
    </row>
    <row r="1479" spans="11:18" x14ac:dyDescent="0.35">
      <c r="K1479" t="s">
        <v>317</v>
      </c>
      <c r="M1479" t="s">
        <v>12</v>
      </c>
      <c r="P1479" s="7">
        <v>42800</v>
      </c>
      <c r="Q1479" t="s">
        <v>101</v>
      </c>
      <c r="R1479" s="13">
        <v>8.8699999999999992</v>
      </c>
    </row>
    <row r="1480" spans="11:18" x14ac:dyDescent="0.35">
      <c r="K1480" t="s">
        <v>317</v>
      </c>
      <c r="M1480" t="s">
        <v>12</v>
      </c>
      <c r="P1480" s="7">
        <v>42800</v>
      </c>
      <c r="Q1480" t="s">
        <v>102</v>
      </c>
      <c r="R1480" s="13">
        <v>-8.8699999999999992</v>
      </c>
    </row>
    <row r="1481" spans="11:18" x14ac:dyDescent="0.35">
      <c r="K1481" t="s">
        <v>845</v>
      </c>
      <c r="L1481" t="s">
        <v>32</v>
      </c>
      <c r="M1481" t="s">
        <v>12</v>
      </c>
      <c r="N1481">
        <v>22115</v>
      </c>
      <c r="P1481" s="7">
        <v>42800</v>
      </c>
      <c r="Q1481" t="s">
        <v>587</v>
      </c>
      <c r="R1481" s="13">
        <v>0</v>
      </c>
    </row>
    <row r="1482" spans="11:18" x14ac:dyDescent="0.35">
      <c r="K1482" t="s">
        <v>845</v>
      </c>
      <c r="L1482" t="s">
        <v>32</v>
      </c>
      <c r="M1482" t="s">
        <v>12</v>
      </c>
      <c r="N1482">
        <v>22115</v>
      </c>
      <c r="P1482" s="7">
        <v>42800</v>
      </c>
      <c r="Q1482" t="s">
        <v>102</v>
      </c>
      <c r="R1482" s="13">
        <v>0</v>
      </c>
    </row>
    <row r="1483" spans="11:18" x14ac:dyDescent="0.35">
      <c r="K1483" t="s">
        <v>845</v>
      </c>
      <c r="L1483" t="s">
        <v>32</v>
      </c>
      <c r="M1483" t="s">
        <v>12</v>
      </c>
      <c r="N1483">
        <v>52815</v>
      </c>
      <c r="P1483" s="7">
        <v>42800</v>
      </c>
      <c r="Q1483" t="s">
        <v>102</v>
      </c>
      <c r="R1483" s="13">
        <v>1.57</v>
      </c>
    </row>
    <row r="1484" spans="11:18" x14ac:dyDescent="0.35">
      <c r="K1484" t="s">
        <v>845</v>
      </c>
      <c r="L1484" t="s">
        <v>32</v>
      </c>
      <c r="M1484" t="s">
        <v>12</v>
      </c>
      <c r="N1484">
        <v>52815</v>
      </c>
      <c r="P1484" s="7">
        <v>42800</v>
      </c>
      <c r="Q1484" t="s">
        <v>587</v>
      </c>
      <c r="R1484" s="13">
        <v>-1.57</v>
      </c>
    </row>
    <row r="1485" spans="11:18" x14ac:dyDescent="0.35">
      <c r="K1485" t="s">
        <v>845</v>
      </c>
      <c r="L1485" t="s">
        <v>32</v>
      </c>
      <c r="M1485" t="s">
        <v>12</v>
      </c>
      <c r="N1485">
        <v>112414</v>
      </c>
      <c r="P1485" s="7">
        <v>42800</v>
      </c>
      <c r="Q1485" t="s">
        <v>587</v>
      </c>
      <c r="R1485" s="13">
        <v>0</v>
      </c>
    </row>
    <row r="1486" spans="11:18" x14ac:dyDescent="0.35">
      <c r="K1486" t="s">
        <v>845</v>
      </c>
      <c r="L1486" t="s">
        <v>32</v>
      </c>
      <c r="M1486" t="s">
        <v>12</v>
      </c>
      <c r="N1486">
        <v>112414</v>
      </c>
      <c r="P1486" s="7">
        <v>42800</v>
      </c>
      <c r="Q1486" t="s">
        <v>102</v>
      </c>
      <c r="R1486" s="13">
        <v>0</v>
      </c>
    </row>
    <row r="1487" spans="11:18" x14ac:dyDescent="0.35">
      <c r="K1487" t="s">
        <v>317</v>
      </c>
      <c r="M1487" t="s">
        <v>12</v>
      </c>
      <c r="P1487" s="7">
        <v>42802</v>
      </c>
      <c r="Q1487" t="s">
        <v>101</v>
      </c>
      <c r="R1487" s="13">
        <v>1.57</v>
      </c>
    </row>
    <row r="1488" spans="11:18" x14ac:dyDescent="0.35">
      <c r="K1488" t="s">
        <v>317</v>
      </c>
      <c r="M1488" t="s">
        <v>12</v>
      </c>
      <c r="P1488" s="7">
        <v>42802</v>
      </c>
      <c r="Q1488" t="s">
        <v>102</v>
      </c>
      <c r="R1488" s="13">
        <v>-1.57</v>
      </c>
    </row>
    <row r="1489" spans="11:18" x14ac:dyDescent="0.35">
      <c r="K1489" t="s">
        <v>845</v>
      </c>
      <c r="L1489" t="s">
        <v>72</v>
      </c>
      <c r="M1489" t="s">
        <v>12</v>
      </c>
      <c r="N1489">
        <v>22115</v>
      </c>
      <c r="P1489" s="7">
        <v>42814</v>
      </c>
      <c r="Q1489" t="s">
        <v>587</v>
      </c>
      <c r="R1489" s="13">
        <v>0</v>
      </c>
    </row>
    <row r="1490" spans="11:18" x14ac:dyDescent="0.35">
      <c r="K1490" t="s">
        <v>845</v>
      </c>
      <c r="L1490" t="s">
        <v>72</v>
      </c>
      <c r="M1490" t="s">
        <v>12</v>
      </c>
      <c r="N1490">
        <v>22115</v>
      </c>
      <c r="P1490" s="7">
        <v>42814</v>
      </c>
      <c r="Q1490" t="s">
        <v>102</v>
      </c>
      <c r="R1490" s="13">
        <v>0</v>
      </c>
    </row>
    <row r="1491" spans="11:18" x14ac:dyDescent="0.35">
      <c r="K1491" t="s">
        <v>845</v>
      </c>
      <c r="L1491" t="s">
        <v>72</v>
      </c>
      <c r="M1491" t="s">
        <v>12</v>
      </c>
      <c r="N1491">
        <v>52815</v>
      </c>
      <c r="P1491" s="7">
        <v>42814</v>
      </c>
      <c r="Q1491" t="s">
        <v>102</v>
      </c>
      <c r="R1491" s="13">
        <v>1.84</v>
      </c>
    </row>
    <row r="1492" spans="11:18" x14ac:dyDescent="0.35">
      <c r="K1492" t="s">
        <v>845</v>
      </c>
      <c r="L1492" t="s">
        <v>72</v>
      </c>
      <c r="M1492" t="s">
        <v>12</v>
      </c>
      <c r="N1492">
        <v>52815</v>
      </c>
      <c r="P1492" s="7">
        <v>42814</v>
      </c>
      <c r="Q1492" t="s">
        <v>587</v>
      </c>
      <c r="R1492" s="13">
        <v>-1.84</v>
      </c>
    </row>
    <row r="1493" spans="11:18" x14ac:dyDescent="0.35">
      <c r="K1493" t="s">
        <v>845</v>
      </c>
      <c r="L1493" t="s">
        <v>72</v>
      </c>
      <c r="M1493" t="s">
        <v>12</v>
      </c>
      <c r="N1493">
        <v>112414</v>
      </c>
      <c r="P1493" s="7">
        <v>42814</v>
      </c>
      <c r="Q1493" t="s">
        <v>587</v>
      </c>
      <c r="R1493" s="13">
        <v>0</v>
      </c>
    </row>
    <row r="1494" spans="11:18" x14ac:dyDescent="0.35">
      <c r="K1494" t="s">
        <v>845</v>
      </c>
      <c r="L1494" t="s">
        <v>72</v>
      </c>
      <c r="M1494" t="s">
        <v>12</v>
      </c>
      <c r="N1494">
        <v>112414</v>
      </c>
      <c r="P1494" s="7">
        <v>42814</v>
      </c>
      <c r="Q1494" t="s">
        <v>102</v>
      </c>
      <c r="R1494" s="13">
        <v>0</v>
      </c>
    </row>
    <row r="1495" spans="11:18" x14ac:dyDescent="0.35">
      <c r="K1495" t="s">
        <v>845</v>
      </c>
      <c r="L1495" t="s">
        <v>34</v>
      </c>
      <c r="M1495" t="s">
        <v>12</v>
      </c>
      <c r="N1495">
        <v>22115</v>
      </c>
      <c r="P1495" s="7">
        <v>42822</v>
      </c>
      <c r="Q1495" t="s">
        <v>587</v>
      </c>
      <c r="R1495" s="13">
        <v>0</v>
      </c>
    </row>
    <row r="1496" spans="11:18" x14ac:dyDescent="0.35">
      <c r="K1496" t="s">
        <v>845</v>
      </c>
      <c r="L1496" t="s">
        <v>34</v>
      </c>
      <c r="M1496" t="s">
        <v>12</v>
      </c>
      <c r="N1496">
        <v>22115</v>
      </c>
      <c r="P1496" s="7">
        <v>42822</v>
      </c>
      <c r="Q1496" t="s">
        <v>102</v>
      </c>
      <c r="R1496" s="13">
        <v>0</v>
      </c>
    </row>
    <row r="1497" spans="11:18" x14ac:dyDescent="0.35">
      <c r="K1497" t="s">
        <v>845</v>
      </c>
      <c r="L1497" t="s">
        <v>34</v>
      </c>
      <c r="M1497" t="s">
        <v>12</v>
      </c>
      <c r="N1497">
        <v>52815</v>
      </c>
      <c r="P1497" s="7">
        <v>42822</v>
      </c>
      <c r="Q1497" t="s">
        <v>102</v>
      </c>
      <c r="R1497" s="13">
        <v>3.19</v>
      </c>
    </row>
    <row r="1498" spans="11:18" x14ac:dyDescent="0.35">
      <c r="K1498" t="s">
        <v>845</v>
      </c>
      <c r="L1498" t="s">
        <v>34</v>
      </c>
      <c r="M1498" t="s">
        <v>12</v>
      </c>
      <c r="N1498">
        <v>52815</v>
      </c>
      <c r="P1498" s="7">
        <v>42822</v>
      </c>
      <c r="Q1498" t="s">
        <v>587</v>
      </c>
      <c r="R1498" s="13">
        <v>-3.19</v>
      </c>
    </row>
    <row r="1499" spans="11:18" x14ac:dyDescent="0.35">
      <c r="K1499" t="s">
        <v>845</v>
      </c>
      <c r="L1499" t="s">
        <v>34</v>
      </c>
      <c r="M1499" t="s">
        <v>12</v>
      </c>
      <c r="N1499">
        <v>112414</v>
      </c>
      <c r="P1499" s="7">
        <v>42822</v>
      </c>
      <c r="Q1499" t="s">
        <v>587</v>
      </c>
      <c r="R1499" s="13">
        <v>0</v>
      </c>
    </row>
    <row r="1500" spans="11:18" x14ac:dyDescent="0.35">
      <c r="K1500" t="s">
        <v>845</v>
      </c>
      <c r="L1500" t="s">
        <v>34</v>
      </c>
      <c r="M1500" t="s">
        <v>12</v>
      </c>
      <c r="N1500">
        <v>112414</v>
      </c>
      <c r="P1500" s="7">
        <v>42822</v>
      </c>
      <c r="Q1500" t="s">
        <v>102</v>
      </c>
      <c r="R1500" s="13">
        <v>0</v>
      </c>
    </row>
    <row r="1501" spans="11:18" x14ac:dyDescent="0.35">
      <c r="K1501" t="s">
        <v>845</v>
      </c>
      <c r="L1501" t="s">
        <v>58</v>
      </c>
      <c r="M1501" t="s">
        <v>12</v>
      </c>
      <c r="N1501">
        <v>22115</v>
      </c>
      <c r="P1501" s="7">
        <v>42823</v>
      </c>
      <c r="Q1501" t="s">
        <v>587</v>
      </c>
      <c r="R1501" s="13">
        <v>0</v>
      </c>
    </row>
    <row r="1502" spans="11:18" x14ac:dyDescent="0.35">
      <c r="K1502" t="s">
        <v>845</v>
      </c>
      <c r="L1502" t="s">
        <v>58</v>
      </c>
      <c r="M1502" t="s">
        <v>12</v>
      </c>
      <c r="N1502">
        <v>22115</v>
      </c>
      <c r="P1502" s="7">
        <v>42823</v>
      </c>
      <c r="Q1502" t="s">
        <v>102</v>
      </c>
      <c r="R1502" s="13">
        <v>0</v>
      </c>
    </row>
    <row r="1503" spans="11:18" x14ac:dyDescent="0.35">
      <c r="K1503" t="s">
        <v>845</v>
      </c>
      <c r="L1503" t="s">
        <v>58</v>
      </c>
      <c r="M1503" t="s">
        <v>12</v>
      </c>
      <c r="N1503">
        <v>52815</v>
      </c>
      <c r="P1503" s="7">
        <v>42823</v>
      </c>
      <c r="Q1503" t="s">
        <v>102</v>
      </c>
      <c r="R1503" s="13">
        <v>2.0099999999999998</v>
      </c>
    </row>
    <row r="1504" spans="11:18" x14ac:dyDescent="0.35">
      <c r="K1504" t="s">
        <v>845</v>
      </c>
      <c r="L1504" t="s">
        <v>58</v>
      </c>
      <c r="M1504" t="s">
        <v>12</v>
      </c>
      <c r="N1504">
        <v>52815</v>
      </c>
      <c r="P1504" s="7">
        <v>42823</v>
      </c>
      <c r="Q1504" t="s">
        <v>587</v>
      </c>
      <c r="R1504" s="13">
        <v>-2.0099999999999998</v>
      </c>
    </row>
    <row r="1505" spans="11:18" x14ac:dyDescent="0.35">
      <c r="K1505" t="s">
        <v>845</v>
      </c>
      <c r="L1505" t="s">
        <v>58</v>
      </c>
      <c r="M1505" t="s">
        <v>12</v>
      </c>
      <c r="N1505">
        <v>112414</v>
      </c>
      <c r="P1505" s="7">
        <v>42823</v>
      </c>
      <c r="Q1505" t="s">
        <v>587</v>
      </c>
      <c r="R1505" s="13">
        <v>0</v>
      </c>
    </row>
    <row r="1506" spans="11:18" x14ac:dyDescent="0.35">
      <c r="K1506" t="s">
        <v>845</v>
      </c>
      <c r="L1506" t="s">
        <v>58</v>
      </c>
      <c r="M1506" t="s">
        <v>12</v>
      </c>
      <c r="N1506">
        <v>112414</v>
      </c>
      <c r="P1506" s="7">
        <v>42823</v>
      </c>
      <c r="Q1506" t="s">
        <v>102</v>
      </c>
      <c r="R1506" s="13">
        <v>0</v>
      </c>
    </row>
    <row r="1507" spans="11:18" x14ac:dyDescent="0.35">
      <c r="K1507" t="s">
        <v>845</v>
      </c>
      <c r="L1507" t="s">
        <v>65</v>
      </c>
      <c r="M1507" t="s">
        <v>12</v>
      </c>
      <c r="N1507">
        <v>22115</v>
      </c>
      <c r="P1507" s="7">
        <v>42824</v>
      </c>
      <c r="Q1507" t="s">
        <v>587</v>
      </c>
      <c r="R1507" s="13">
        <v>0</v>
      </c>
    </row>
    <row r="1508" spans="11:18" x14ac:dyDescent="0.35">
      <c r="K1508" t="s">
        <v>845</v>
      </c>
      <c r="L1508" t="s">
        <v>65</v>
      </c>
      <c r="M1508" t="s">
        <v>12</v>
      </c>
      <c r="N1508">
        <v>22115</v>
      </c>
      <c r="P1508" s="7">
        <v>42824</v>
      </c>
      <c r="Q1508" t="s">
        <v>102</v>
      </c>
      <c r="R1508" s="13">
        <v>0</v>
      </c>
    </row>
    <row r="1509" spans="11:18" x14ac:dyDescent="0.35">
      <c r="K1509" t="s">
        <v>845</v>
      </c>
      <c r="L1509" t="s">
        <v>65</v>
      </c>
      <c r="M1509" t="s">
        <v>12</v>
      </c>
      <c r="N1509">
        <v>52815</v>
      </c>
      <c r="P1509" s="7">
        <v>42824</v>
      </c>
      <c r="Q1509" t="s">
        <v>102</v>
      </c>
      <c r="R1509" s="13">
        <v>1.56</v>
      </c>
    </row>
    <row r="1510" spans="11:18" x14ac:dyDescent="0.35">
      <c r="K1510" t="s">
        <v>845</v>
      </c>
      <c r="L1510" t="s">
        <v>65</v>
      </c>
      <c r="M1510" t="s">
        <v>12</v>
      </c>
      <c r="N1510">
        <v>52815</v>
      </c>
      <c r="P1510" s="7">
        <v>42824</v>
      </c>
      <c r="Q1510" t="s">
        <v>587</v>
      </c>
      <c r="R1510" s="13">
        <v>-1.56</v>
      </c>
    </row>
    <row r="1511" spans="11:18" x14ac:dyDescent="0.35">
      <c r="K1511" t="s">
        <v>845</v>
      </c>
      <c r="L1511" t="s">
        <v>65</v>
      </c>
      <c r="M1511" t="s">
        <v>12</v>
      </c>
      <c r="N1511">
        <v>112414</v>
      </c>
      <c r="P1511" s="7">
        <v>42824</v>
      </c>
      <c r="Q1511" t="s">
        <v>587</v>
      </c>
      <c r="R1511" s="13">
        <v>0</v>
      </c>
    </row>
    <row r="1512" spans="11:18" x14ac:dyDescent="0.35">
      <c r="K1512" t="s">
        <v>845</v>
      </c>
      <c r="L1512" t="s">
        <v>65</v>
      </c>
      <c r="M1512" t="s">
        <v>12</v>
      </c>
      <c r="N1512">
        <v>112414</v>
      </c>
      <c r="P1512" s="7">
        <v>42824</v>
      </c>
      <c r="Q1512" t="s">
        <v>102</v>
      </c>
      <c r="R1512" s="13">
        <v>0</v>
      </c>
    </row>
    <row r="1513" spans="11:18" x14ac:dyDescent="0.35">
      <c r="K1513" t="s">
        <v>845</v>
      </c>
      <c r="L1513" t="s">
        <v>66</v>
      </c>
      <c r="M1513" t="s">
        <v>12</v>
      </c>
      <c r="N1513">
        <v>22115</v>
      </c>
      <c r="P1513" s="7">
        <v>42828</v>
      </c>
      <c r="Q1513" t="s">
        <v>587</v>
      </c>
      <c r="R1513" s="13">
        <v>0</v>
      </c>
    </row>
    <row r="1514" spans="11:18" x14ac:dyDescent="0.35">
      <c r="K1514" t="s">
        <v>845</v>
      </c>
      <c r="L1514" t="s">
        <v>66</v>
      </c>
      <c r="M1514" t="s">
        <v>12</v>
      </c>
      <c r="N1514">
        <v>22115</v>
      </c>
      <c r="P1514" s="7">
        <v>42828</v>
      </c>
      <c r="Q1514" t="s">
        <v>102</v>
      </c>
      <c r="R1514" s="13">
        <v>0</v>
      </c>
    </row>
    <row r="1515" spans="11:18" x14ac:dyDescent="0.35">
      <c r="K1515" t="s">
        <v>845</v>
      </c>
      <c r="L1515" t="s">
        <v>51</v>
      </c>
      <c r="M1515" t="s">
        <v>12</v>
      </c>
      <c r="N1515">
        <v>22115</v>
      </c>
      <c r="P1515" s="7">
        <v>42828</v>
      </c>
      <c r="Q1515" t="s">
        <v>587</v>
      </c>
      <c r="R1515" s="13">
        <v>0</v>
      </c>
    </row>
    <row r="1516" spans="11:18" x14ac:dyDescent="0.35">
      <c r="K1516" t="s">
        <v>845</v>
      </c>
      <c r="L1516" t="s">
        <v>51</v>
      </c>
      <c r="M1516" t="s">
        <v>12</v>
      </c>
      <c r="N1516">
        <v>22115</v>
      </c>
      <c r="P1516" s="7">
        <v>42828</v>
      </c>
      <c r="Q1516" t="s">
        <v>102</v>
      </c>
      <c r="R1516" s="13">
        <v>0</v>
      </c>
    </row>
    <row r="1517" spans="11:18" x14ac:dyDescent="0.35">
      <c r="K1517" t="s">
        <v>845</v>
      </c>
      <c r="L1517" t="s">
        <v>66</v>
      </c>
      <c r="M1517" t="s">
        <v>12</v>
      </c>
      <c r="N1517">
        <v>52815</v>
      </c>
      <c r="P1517" s="7">
        <v>42828</v>
      </c>
      <c r="Q1517" t="s">
        <v>102</v>
      </c>
      <c r="R1517" s="13">
        <v>2.31</v>
      </c>
    </row>
    <row r="1518" spans="11:18" x14ac:dyDescent="0.35">
      <c r="K1518" t="s">
        <v>845</v>
      </c>
      <c r="L1518" t="s">
        <v>66</v>
      </c>
      <c r="M1518" t="s">
        <v>12</v>
      </c>
      <c r="N1518">
        <v>52815</v>
      </c>
      <c r="P1518" s="7">
        <v>42828</v>
      </c>
      <c r="Q1518" t="s">
        <v>587</v>
      </c>
      <c r="R1518" s="13">
        <v>-2.31</v>
      </c>
    </row>
    <row r="1519" spans="11:18" x14ac:dyDescent="0.35">
      <c r="K1519" t="s">
        <v>845</v>
      </c>
      <c r="L1519" t="s">
        <v>51</v>
      </c>
      <c r="M1519" t="s">
        <v>12</v>
      </c>
      <c r="N1519">
        <v>52815</v>
      </c>
      <c r="P1519" s="7">
        <v>42828</v>
      </c>
      <c r="Q1519" t="s">
        <v>102</v>
      </c>
      <c r="R1519" s="13">
        <v>1</v>
      </c>
    </row>
    <row r="1520" spans="11:18" x14ac:dyDescent="0.35">
      <c r="K1520" t="s">
        <v>845</v>
      </c>
      <c r="L1520" t="s">
        <v>51</v>
      </c>
      <c r="M1520" t="s">
        <v>12</v>
      </c>
      <c r="N1520">
        <v>52815</v>
      </c>
      <c r="P1520" s="7">
        <v>42828</v>
      </c>
      <c r="Q1520" t="s">
        <v>587</v>
      </c>
      <c r="R1520" s="13">
        <v>-1</v>
      </c>
    </row>
    <row r="1521" spans="11:18" x14ac:dyDescent="0.35">
      <c r="K1521" t="s">
        <v>845</v>
      </c>
      <c r="L1521" t="s">
        <v>66</v>
      </c>
      <c r="M1521" t="s">
        <v>12</v>
      </c>
      <c r="N1521">
        <v>112414</v>
      </c>
      <c r="P1521" s="7">
        <v>42828</v>
      </c>
      <c r="Q1521" t="s">
        <v>587</v>
      </c>
      <c r="R1521" s="13">
        <v>0</v>
      </c>
    </row>
    <row r="1522" spans="11:18" x14ac:dyDescent="0.35">
      <c r="K1522" t="s">
        <v>845</v>
      </c>
      <c r="L1522" t="s">
        <v>66</v>
      </c>
      <c r="M1522" t="s">
        <v>12</v>
      </c>
      <c r="N1522">
        <v>112414</v>
      </c>
      <c r="P1522" s="7">
        <v>42828</v>
      </c>
      <c r="Q1522" t="s">
        <v>102</v>
      </c>
      <c r="R1522" s="13">
        <v>0</v>
      </c>
    </row>
    <row r="1523" spans="11:18" x14ac:dyDescent="0.35">
      <c r="K1523" t="s">
        <v>845</v>
      </c>
      <c r="L1523" t="s">
        <v>51</v>
      </c>
      <c r="M1523" t="s">
        <v>12</v>
      </c>
      <c r="N1523">
        <v>112414</v>
      </c>
      <c r="P1523" s="7">
        <v>42828</v>
      </c>
      <c r="Q1523" t="s">
        <v>587</v>
      </c>
      <c r="R1523" s="13">
        <v>0</v>
      </c>
    </row>
    <row r="1524" spans="11:18" x14ac:dyDescent="0.35">
      <c r="K1524" t="s">
        <v>845</v>
      </c>
      <c r="L1524" t="s">
        <v>51</v>
      </c>
      <c r="M1524" t="s">
        <v>12</v>
      </c>
      <c r="N1524">
        <v>112414</v>
      </c>
      <c r="P1524" s="7">
        <v>42828</v>
      </c>
      <c r="Q1524" t="s">
        <v>102</v>
      </c>
      <c r="R1524" s="13">
        <v>0</v>
      </c>
    </row>
    <row r="1525" spans="11:18" x14ac:dyDescent="0.35">
      <c r="K1525" t="s">
        <v>317</v>
      </c>
      <c r="M1525" t="s">
        <v>12</v>
      </c>
      <c r="P1525" s="7">
        <v>42832</v>
      </c>
      <c r="Q1525" t="s">
        <v>101</v>
      </c>
      <c r="R1525" s="13">
        <v>11.91</v>
      </c>
    </row>
    <row r="1526" spans="11:18" x14ac:dyDescent="0.35">
      <c r="K1526" t="s">
        <v>317</v>
      </c>
      <c r="M1526" t="s">
        <v>12</v>
      </c>
      <c r="P1526" s="7">
        <v>42832</v>
      </c>
      <c r="Q1526" t="s">
        <v>102</v>
      </c>
      <c r="R1526" s="13">
        <v>-11.91</v>
      </c>
    </row>
    <row r="1527" spans="11:18" x14ac:dyDescent="0.35">
      <c r="K1527" t="s">
        <v>845</v>
      </c>
      <c r="L1527" t="s">
        <v>64</v>
      </c>
      <c r="M1527" t="s">
        <v>12</v>
      </c>
      <c r="N1527">
        <v>22115</v>
      </c>
      <c r="P1527" s="7">
        <v>42838</v>
      </c>
      <c r="Q1527" t="s">
        <v>587</v>
      </c>
      <c r="R1527" s="13">
        <v>0</v>
      </c>
    </row>
    <row r="1528" spans="11:18" x14ac:dyDescent="0.35">
      <c r="K1528" t="s">
        <v>845</v>
      </c>
      <c r="L1528" t="s">
        <v>64</v>
      </c>
      <c r="M1528" t="s">
        <v>12</v>
      </c>
      <c r="N1528">
        <v>22115</v>
      </c>
      <c r="P1528" s="7">
        <v>42838</v>
      </c>
      <c r="Q1528" t="s">
        <v>102</v>
      </c>
      <c r="R1528" s="13">
        <v>0</v>
      </c>
    </row>
    <row r="1529" spans="11:18" x14ac:dyDescent="0.35">
      <c r="K1529" t="s">
        <v>845</v>
      </c>
      <c r="L1529" t="s">
        <v>64</v>
      </c>
      <c r="M1529" t="s">
        <v>12</v>
      </c>
      <c r="N1529">
        <v>52815</v>
      </c>
      <c r="P1529" s="7">
        <v>42838</v>
      </c>
      <c r="Q1529" t="s">
        <v>102</v>
      </c>
      <c r="R1529" s="13">
        <v>2.58</v>
      </c>
    </row>
    <row r="1530" spans="11:18" x14ac:dyDescent="0.35">
      <c r="K1530" t="s">
        <v>845</v>
      </c>
      <c r="L1530" t="s">
        <v>64</v>
      </c>
      <c r="M1530" t="s">
        <v>12</v>
      </c>
      <c r="N1530">
        <v>52815</v>
      </c>
      <c r="P1530" s="7">
        <v>42838</v>
      </c>
      <c r="Q1530" t="s">
        <v>587</v>
      </c>
      <c r="R1530" s="13">
        <v>-2.58</v>
      </c>
    </row>
    <row r="1531" spans="11:18" x14ac:dyDescent="0.35">
      <c r="K1531" t="s">
        <v>845</v>
      </c>
      <c r="L1531" t="s">
        <v>64</v>
      </c>
      <c r="M1531" t="s">
        <v>12</v>
      </c>
      <c r="N1531">
        <v>112414</v>
      </c>
      <c r="P1531" s="7">
        <v>42838</v>
      </c>
      <c r="Q1531" t="s">
        <v>587</v>
      </c>
      <c r="R1531" s="13">
        <v>0</v>
      </c>
    </row>
    <row r="1532" spans="11:18" x14ac:dyDescent="0.35">
      <c r="K1532" t="s">
        <v>845</v>
      </c>
      <c r="L1532" t="s">
        <v>64</v>
      </c>
      <c r="M1532" t="s">
        <v>12</v>
      </c>
      <c r="N1532">
        <v>112414</v>
      </c>
      <c r="P1532" s="7">
        <v>42838</v>
      </c>
      <c r="Q1532" t="s">
        <v>102</v>
      </c>
      <c r="R1532" s="13">
        <v>0</v>
      </c>
    </row>
    <row r="1533" spans="11:18" x14ac:dyDescent="0.35">
      <c r="K1533" t="s">
        <v>845</v>
      </c>
      <c r="L1533" t="s">
        <v>30</v>
      </c>
      <c r="M1533" t="s">
        <v>12</v>
      </c>
      <c r="N1533">
        <v>22115</v>
      </c>
      <c r="P1533" s="7">
        <v>42851</v>
      </c>
      <c r="Q1533" t="s">
        <v>587</v>
      </c>
      <c r="R1533" s="13">
        <v>0</v>
      </c>
    </row>
    <row r="1534" spans="11:18" x14ac:dyDescent="0.35">
      <c r="K1534" t="s">
        <v>845</v>
      </c>
      <c r="L1534" t="s">
        <v>30</v>
      </c>
      <c r="M1534" t="s">
        <v>12</v>
      </c>
      <c r="N1534">
        <v>22115</v>
      </c>
      <c r="P1534" s="7">
        <v>42851</v>
      </c>
      <c r="Q1534" t="s">
        <v>102</v>
      </c>
      <c r="R1534" s="13">
        <v>0</v>
      </c>
    </row>
    <row r="1535" spans="11:18" x14ac:dyDescent="0.35">
      <c r="K1535" t="s">
        <v>845</v>
      </c>
      <c r="L1535" t="s">
        <v>35</v>
      </c>
      <c r="M1535" t="s">
        <v>12</v>
      </c>
      <c r="N1535">
        <v>22115</v>
      </c>
      <c r="P1535" s="7">
        <v>42851</v>
      </c>
      <c r="Q1535" t="s">
        <v>587</v>
      </c>
      <c r="R1535" s="13">
        <v>0</v>
      </c>
    </row>
    <row r="1536" spans="11:18" x14ac:dyDescent="0.35">
      <c r="K1536" t="s">
        <v>845</v>
      </c>
      <c r="L1536" t="s">
        <v>35</v>
      </c>
      <c r="M1536" t="s">
        <v>12</v>
      </c>
      <c r="N1536">
        <v>22115</v>
      </c>
      <c r="P1536" s="7">
        <v>42851</v>
      </c>
      <c r="Q1536" t="s">
        <v>102</v>
      </c>
      <c r="R1536" s="13">
        <v>0</v>
      </c>
    </row>
    <row r="1537" spans="11:18" x14ac:dyDescent="0.35">
      <c r="K1537" t="s">
        <v>845</v>
      </c>
      <c r="L1537" t="s">
        <v>30</v>
      </c>
      <c r="M1537" t="s">
        <v>12</v>
      </c>
      <c r="N1537">
        <v>52815</v>
      </c>
      <c r="P1537" s="7">
        <v>42851</v>
      </c>
      <c r="Q1537" t="s">
        <v>102</v>
      </c>
      <c r="R1537" s="13">
        <v>3.34</v>
      </c>
    </row>
    <row r="1538" spans="11:18" x14ac:dyDescent="0.35">
      <c r="K1538" t="s">
        <v>845</v>
      </c>
      <c r="L1538" t="s">
        <v>30</v>
      </c>
      <c r="M1538" t="s">
        <v>12</v>
      </c>
      <c r="N1538">
        <v>52815</v>
      </c>
      <c r="P1538" s="7">
        <v>42851</v>
      </c>
      <c r="Q1538" t="s">
        <v>587</v>
      </c>
      <c r="R1538" s="13">
        <v>-3.34</v>
      </c>
    </row>
    <row r="1539" spans="11:18" x14ac:dyDescent="0.35">
      <c r="K1539" t="s">
        <v>845</v>
      </c>
      <c r="L1539" t="s">
        <v>35</v>
      </c>
      <c r="M1539" t="s">
        <v>12</v>
      </c>
      <c r="N1539">
        <v>52815</v>
      </c>
      <c r="P1539" s="7">
        <v>42851</v>
      </c>
      <c r="Q1539" t="s">
        <v>102</v>
      </c>
      <c r="R1539" s="13">
        <v>1.74</v>
      </c>
    </row>
    <row r="1540" spans="11:18" x14ac:dyDescent="0.35">
      <c r="K1540" t="s">
        <v>845</v>
      </c>
      <c r="L1540" t="s">
        <v>35</v>
      </c>
      <c r="M1540" t="s">
        <v>12</v>
      </c>
      <c r="N1540">
        <v>52815</v>
      </c>
      <c r="P1540" s="7">
        <v>42851</v>
      </c>
      <c r="Q1540" t="s">
        <v>587</v>
      </c>
      <c r="R1540" s="13">
        <v>-1.74</v>
      </c>
    </row>
    <row r="1541" spans="11:18" x14ac:dyDescent="0.35">
      <c r="K1541" t="s">
        <v>845</v>
      </c>
      <c r="L1541" t="s">
        <v>30</v>
      </c>
      <c r="M1541" t="s">
        <v>12</v>
      </c>
      <c r="N1541">
        <v>112414</v>
      </c>
      <c r="P1541" s="7">
        <v>42851</v>
      </c>
      <c r="Q1541" t="s">
        <v>587</v>
      </c>
      <c r="R1541" s="13">
        <v>0</v>
      </c>
    </row>
    <row r="1542" spans="11:18" x14ac:dyDescent="0.35">
      <c r="K1542" t="s">
        <v>845</v>
      </c>
      <c r="L1542" t="s">
        <v>30</v>
      </c>
      <c r="M1542" t="s">
        <v>12</v>
      </c>
      <c r="N1542">
        <v>112414</v>
      </c>
      <c r="P1542" s="7">
        <v>42851</v>
      </c>
      <c r="Q1542" t="s">
        <v>102</v>
      </c>
      <c r="R1542" s="13">
        <v>0</v>
      </c>
    </row>
    <row r="1543" spans="11:18" x14ac:dyDescent="0.35">
      <c r="K1543" t="s">
        <v>845</v>
      </c>
      <c r="L1543" t="s">
        <v>35</v>
      </c>
      <c r="M1543" t="s">
        <v>12</v>
      </c>
      <c r="N1543">
        <v>112414</v>
      </c>
      <c r="P1543" s="7">
        <v>42851</v>
      </c>
      <c r="Q1543" t="s">
        <v>587</v>
      </c>
      <c r="R1543" s="13">
        <v>0</v>
      </c>
    </row>
    <row r="1544" spans="11:18" x14ac:dyDescent="0.35">
      <c r="K1544" t="s">
        <v>845</v>
      </c>
      <c r="L1544" t="s">
        <v>35</v>
      </c>
      <c r="M1544" t="s">
        <v>12</v>
      </c>
      <c r="N1544">
        <v>112414</v>
      </c>
      <c r="P1544" s="7">
        <v>42851</v>
      </c>
      <c r="Q1544" t="s">
        <v>102</v>
      </c>
      <c r="R1544" s="13">
        <v>0</v>
      </c>
    </row>
    <row r="1545" spans="11:18" x14ac:dyDescent="0.35">
      <c r="K1545" t="s">
        <v>841</v>
      </c>
      <c r="L1545" t="s">
        <v>63</v>
      </c>
      <c r="M1545" t="s">
        <v>12</v>
      </c>
      <c r="N1545">
        <v>112414</v>
      </c>
      <c r="P1545" s="7">
        <v>42871</v>
      </c>
      <c r="Q1545" t="s">
        <v>840</v>
      </c>
      <c r="R1545" s="13">
        <v>7.66</v>
      </c>
    </row>
    <row r="1546" spans="11:18" x14ac:dyDescent="0.35">
      <c r="K1546" t="s">
        <v>841</v>
      </c>
      <c r="L1546" t="s">
        <v>63</v>
      </c>
      <c r="M1546" t="s">
        <v>12</v>
      </c>
      <c r="N1546">
        <v>112414</v>
      </c>
      <c r="P1546" s="7">
        <v>42871</v>
      </c>
      <c r="Q1546" t="s">
        <v>102</v>
      </c>
      <c r="R1546" s="13">
        <v>-7.66</v>
      </c>
    </row>
    <row r="1547" spans="11:18" x14ac:dyDescent="0.35">
      <c r="K1547" t="s">
        <v>845</v>
      </c>
      <c r="L1547" t="s">
        <v>57</v>
      </c>
      <c r="M1547" t="s">
        <v>12</v>
      </c>
      <c r="N1547">
        <v>22115</v>
      </c>
      <c r="P1547" s="7">
        <v>42877</v>
      </c>
      <c r="Q1547" t="s">
        <v>587</v>
      </c>
      <c r="R1547" s="13">
        <v>0</v>
      </c>
    </row>
    <row r="1548" spans="11:18" x14ac:dyDescent="0.35">
      <c r="K1548" t="s">
        <v>845</v>
      </c>
      <c r="L1548" t="s">
        <v>57</v>
      </c>
      <c r="M1548" t="s">
        <v>12</v>
      </c>
      <c r="N1548">
        <v>22115</v>
      </c>
      <c r="P1548" s="7">
        <v>42877</v>
      </c>
      <c r="Q1548" t="s">
        <v>102</v>
      </c>
      <c r="R1548" s="13">
        <v>0</v>
      </c>
    </row>
    <row r="1549" spans="11:18" x14ac:dyDescent="0.35">
      <c r="K1549" t="s">
        <v>845</v>
      </c>
      <c r="L1549" t="s">
        <v>57</v>
      </c>
      <c r="M1549" t="s">
        <v>12</v>
      </c>
      <c r="N1549">
        <v>52815</v>
      </c>
      <c r="P1549" s="7">
        <v>42877</v>
      </c>
      <c r="Q1549" t="s">
        <v>102</v>
      </c>
      <c r="R1549" s="13">
        <v>13.14</v>
      </c>
    </row>
    <row r="1550" spans="11:18" x14ac:dyDescent="0.35">
      <c r="K1550" t="s">
        <v>845</v>
      </c>
      <c r="L1550" t="s">
        <v>57</v>
      </c>
      <c r="M1550" t="s">
        <v>12</v>
      </c>
      <c r="N1550">
        <v>52815</v>
      </c>
      <c r="P1550" s="7">
        <v>42877</v>
      </c>
      <c r="Q1550" t="s">
        <v>587</v>
      </c>
      <c r="R1550" s="13">
        <v>-13.14</v>
      </c>
    </row>
    <row r="1551" spans="11:18" x14ac:dyDescent="0.35">
      <c r="K1551" t="s">
        <v>845</v>
      </c>
      <c r="L1551" t="s">
        <v>57</v>
      </c>
      <c r="M1551" t="s">
        <v>12</v>
      </c>
      <c r="N1551">
        <v>112414</v>
      </c>
      <c r="P1551" s="7">
        <v>42877</v>
      </c>
      <c r="Q1551" t="s">
        <v>587</v>
      </c>
      <c r="R1551" s="13">
        <v>0</v>
      </c>
    </row>
    <row r="1552" spans="11:18" x14ac:dyDescent="0.35">
      <c r="K1552" t="s">
        <v>845</v>
      </c>
      <c r="L1552" t="s">
        <v>57</v>
      </c>
      <c r="M1552" t="s">
        <v>12</v>
      </c>
      <c r="N1552">
        <v>112414</v>
      </c>
      <c r="P1552" s="7">
        <v>42877</v>
      </c>
      <c r="Q1552" t="s">
        <v>102</v>
      </c>
      <c r="R1552" s="13">
        <v>0</v>
      </c>
    </row>
    <row r="1553" spans="11:18" x14ac:dyDescent="0.35">
      <c r="K1553" t="s">
        <v>845</v>
      </c>
      <c r="L1553" t="s">
        <v>63</v>
      </c>
      <c r="M1553" t="s">
        <v>12</v>
      </c>
      <c r="N1553">
        <v>22115</v>
      </c>
      <c r="P1553" s="7">
        <v>42881</v>
      </c>
      <c r="Q1553" t="s">
        <v>587</v>
      </c>
      <c r="R1553" s="13">
        <v>0</v>
      </c>
    </row>
    <row r="1554" spans="11:18" x14ac:dyDescent="0.35">
      <c r="K1554" t="s">
        <v>845</v>
      </c>
      <c r="L1554" t="s">
        <v>63</v>
      </c>
      <c r="M1554" t="s">
        <v>12</v>
      </c>
      <c r="N1554">
        <v>22115</v>
      </c>
      <c r="P1554" s="7">
        <v>42881</v>
      </c>
      <c r="Q1554" t="s">
        <v>102</v>
      </c>
      <c r="R1554" s="13">
        <v>0</v>
      </c>
    </row>
    <row r="1555" spans="11:18" x14ac:dyDescent="0.35">
      <c r="K1555" t="s">
        <v>845</v>
      </c>
      <c r="L1555" t="s">
        <v>63</v>
      </c>
      <c r="M1555" t="s">
        <v>12</v>
      </c>
      <c r="N1555">
        <v>52815</v>
      </c>
      <c r="P1555" s="7">
        <v>42881</v>
      </c>
      <c r="Q1555" t="s">
        <v>102</v>
      </c>
      <c r="R1555" s="13">
        <v>5.53</v>
      </c>
    </row>
    <row r="1556" spans="11:18" x14ac:dyDescent="0.35">
      <c r="K1556" t="s">
        <v>845</v>
      </c>
      <c r="L1556" t="s">
        <v>63</v>
      </c>
      <c r="M1556" t="s">
        <v>12</v>
      </c>
      <c r="N1556">
        <v>52815</v>
      </c>
      <c r="P1556" s="7">
        <v>42881</v>
      </c>
      <c r="Q1556" t="s">
        <v>587</v>
      </c>
      <c r="R1556" s="13">
        <v>-5.53</v>
      </c>
    </row>
    <row r="1557" spans="11:18" x14ac:dyDescent="0.35">
      <c r="K1557" t="s">
        <v>845</v>
      </c>
      <c r="L1557" t="s">
        <v>63</v>
      </c>
      <c r="M1557" t="s">
        <v>12</v>
      </c>
      <c r="N1557">
        <v>112414</v>
      </c>
      <c r="P1557" s="7">
        <v>42881</v>
      </c>
      <c r="Q1557" t="s">
        <v>587</v>
      </c>
      <c r="R1557" s="13">
        <v>0</v>
      </c>
    </row>
    <row r="1558" spans="11:18" x14ac:dyDescent="0.35">
      <c r="K1558" t="s">
        <v>845</v>
      </c>
      <c r="L1558" t="s">
        <v>63</v>
      </c>
      <c r="M1558" t="s">
        <v>12</v>
      </c>
      <c r="N1558">
        <v>112414</v>
      </c>
      <c r="P1558" s="7">
        <v>42881</v>
      </c>
      <c r="Q1558" t="s">
        <v>102</v>
      </c>
      <c r="R1558" s="13">
        <v>0</v>
      </c>
    </row>
    <row r="1559" spans="11:18" x14ac:dyDescent="0.35">
      <c r="K1559" t="s">
        <v>845</v>
      </c>
      <c r="L1559" t="s">
        <v>32</v>
      </c>
      <c r="M1559" t="s">
        <v>12</v>
      </c>
      <c r="N1559">
        <v>22115</v>
      </c>
      <c r="P1559" s="7">
        <v>42891</v>
      </c>
      <c r="Q1559" t="s">
        <v>587</v>
      </c>
      <c r="R1559" s="13">
        <v>0</v>
      </c>
    </row>
    <row r="1560" spans="11:18" x14ac:dyDescent="0.35">
      <c r="K1560" t="s">
        <v>845</v>
      </c>
      <c r="L1560" t="s">
        <v>32</v>
      </c>
      <c r="M1560" t="s">
        <v>12</v>
      </c>
      <c r="N1560">
        <v>22115</v>
      </c>
      <c r="P1560" s="7">
        <v>42891</v>
      </c>
      <c r="Q1560" t="s">
        <v>102</v>
      </c>
      <c r="R1560" s="13">
        <v>0</v>
      </c>
    </row>
    <row r="1561" spans="11:18" x14ac:dyDescent="0.35">
      <c r="K1561" t="s">
        <v>845</v>
      </c>
      <c r="L1561" t="s">
        <v>32</v>
      </c>
      <c r="M1561" t="s">
        <v>12</v>
      </c>
      <c r="N1561">
        <v>52815</v>
      </c>
      <c r="P1561" s="7">
        <v>42891</v>
      </c>
      <c r="Q1561" t="s">
        <v>102</v>
      </c>
      <c r="R1561" s="13">
        <v>1.57</v>
      </c>
    </row>
    <row r="1562" spans="11:18" x14ac:dyDescent="0.35">
      <c r="K1562" t="s">
        <v>845</v>
      </c>
      <c r="L1562" t="s">
        <v>32</v>
      </c>
      <c r="M1562" t="s">
        <v>12</v>
      </c>
      <c r="N1562">
        <v>52815</v>
      </c>
      <c r="P1562" s="7">
        <v>42891</v>
      </c>
      <c r="Q1562" t="s">
        <v>587</v>
      </c>
      <c r="R1562" s="13">
        <v>-1.57</v>
      </c>
    </row>
    <row r="1563" spans="11:18" x14ac:dyDescent="0.35">
      <c r="K1563" t="s">
        <v>845</v>
      </c>
      <c r="L1563" t="s">
        <v>32</v>
      </c>
      <c r="M1563" t="s">
        <v>12</v>
      </c>
      <c r="N1563">
        <v>112414</v>
      </c>
      <c r="P1563" s="7">
        <v>42891</v>
      </c>
      <c r="Q1563" t="s">
        <v>587</v>
      </c>
      <c r="R1563" s="13">
        <v>0</v>
      </c>
    </row>
    <row r="1564" spans="11:18" x14ac:dyDescent="0.35">
      <c r="K1564" t="s">
        <v>845</v>
      </c>
      <c r="L1564" t="s">
        <v>32</v>
      </c>
      <c r="M1564" t="s">
        <v>12</v>
      </c>
      <c r="N1564">
        <v>112414</v>
      </c>
      <c r="P1564" s="7">
        <v>42891</v>
      </c>
      <c r="Q1564" t="s">
        <v>102</v>
      </c>
      <c r="R1564" s="13">
        <v>0</v>
      </c>
    </row>
    <row r="1565" spans="11:18" x14ac:dyDescent="0.35">
      <c r="K1565" t="s">
        <v>845</v>
      </c>
      <c r="L1565" t="s">
        <v>72</v>
      </c>
      <c r="M1565" t="s">
        <v>12</v>
      </c>
      <c r="N1565">
        <v>22115</v>
      </c>
      <c r="P1565" s="7">
        <v>42905</v>
      </c>
      <c r="Q1565" t="s">
        <v>587</v>
      </c>
      <c r="R1565" s="13">
        <v>0</v>
      </c>
    </row>
    <row r="1566" spans="11:18" x14ac:dyDescent="0.35">
      <c r="K1566" t="s">
        <v>845</v>
      </c>
      <c r="L1566" t="s">
        <v>72</v>
      </c>
      <c r="M1566" t="s">
        <v>12</v>
      </c>
      <c r="N1566">
        <v>22115</v>
      </c>
      <c r="P1566" s="7">
        <v>42905</v>
      </c>
      <c r="Q1566" t="s">
        <v>102</v>
      </c>
      <c r="R1566" s="13">
        <v>0</v>
      </c>
    </row>
    <row r="1567" spans="11:18" x14ac:dyDescent="0.35">
      <c r="K1567" t="s">
        <v>845</v>
      </c>
      <c r="L1567" t="s">
        <v>72</v>
      </c>
      <c r="M1567" t="s">
        <v>12</v>
      </c>
      <c r="N1567">
        <v>52815</v>
      </c>
      <c r="P1567" s="7">
        <v>42905</v>
      </c>
      <c r="Q1567" t="s">
        <v>102</v>
      </c>
      <c r="R1567" s="13">
        <v>1.84</v>
      </c>
    </row>
    <row r="1568" spans="11:18" x14ac:dyDescent="0.35">
      <c r="K1568" t="s">
        <v>845</v>
      </c>
      <c r="L1568" t="s">
        <v>72</v>
      </c>
      <c r="M1568" t="s">
        <v>12</v>
      </c>
      <c r="N1568">
        <v>52815</v>
      </c>
      <c r="P1568" s="7">
        <v>42905</v>
      </c>
      <c r="Q1568" t="s">
        <v>587</v>
      </c>
      <c r="R1568" s="13">
        <v>-1.84</v>
      </c>
    </row>
    <row r="1569" spans="11:18" x14ac:dyDescent="0.35">
      <c r="K1569" t="s">
        <v>845</v>
      </c>
      <c r="L1569" t="s">
        <v>72</v>
      </c>
      <c r="M1569" t="s">
        <v>12</v>
      </c>
      <c r="N1569">
        <v>112414</v>
      </c>
      <c r="P1569" s="7">
        <v>42905</v>
      </c>
      <c r="Q1569" t="s">
        <v>587</v>
      </c>
      <c r="R1569" s="13">
        <v>0</v>
      </c>
    </row>
    <row r="1570" spans="11:18" x14ac:dyDescent="0.35">
      <c r="K1570" t="s">
        <v>845</v>
      </c>
      <c r="L1570" t="s">
        <v>72</v>
      </c>
      <c r="M1570" t="s">
        <v>12</v>
      </c>
      <c r="N1570">
        <v>112414</v>
      </c>
      <c r="P1570" s="7">
        <v>42905</v>
      </c>
      <c r="Q1570" t="s">
        <v>102</v>
      </c>
      <c r="R1570" s="13">
        <v>0</v>
      </c>
    </row>
    <row r="1571" spans="11:18" x14ac:dyDescent="0.35">
      <c r="K1571" t="s">
        <v>845</v>
      </c>
      <c r="L1571" t="s">
        <v>34</v>
      </c>
      <c r="M1571" t="s">
        <v>12</v>
      </c>
      <c r="N1571">
        <v>22115</v>
      </c>
      <c r="P1571" s="7">
        <v>42906</v>
      </c>
      <c r="Q1571" t="s">
        <v>587</v>
      </c>
      <c r="R1571" s="13">
        <v>0</v>
      </c>
    </row>
    <row r="1572" spans="11:18" x14ac:dyDescent="0.35">
      <c r="K1572" t="s">
        <v>845</v>
      </c>
      <c r="L1572" t="s">
        <v>34</v>
      </c>
      <c r="M1572" t="s">
        <v>12</v>
      </c>
      <c r="N1572">
        <v>22115</v>
      </c>
      <c r="P1572" s="7">
        <v>42906</v>
      </c>
      <c r="Q1572" t="s">
        <v>102</v>
      </c>
      <c r="R1572" s="13">
        <v>0</v>
      </c>
    </row>
    <row r="1573" spans="11:18" x14ac:dyDescent="0.35">
      <c r="K1573" t="s">
        <v>845</v>
      </c>
      <c r="L1573" t="s">
        <v>34</v>
      </c>
      <c r="M1573" t="s">
        <v>12</v>
      </c>
      <c r="N1573">
        <v>52815</v>
      </c>
      <c r="P1573" s="7">
        <v>42906</v>
      </c>
      <c r="Q1573" t="s">
        <v>102</v>
      </c>
      <c r="R1573" s="13">
        <v>3.19</v>
      </c>
    </row>
    <row r="1574" spans="11:18" x14ac:dyDescent="0.35">
      <c r="K1574" t="s">
        <v>845</v>
      </c>
      <c r="L1574" t="s">
        <v>34</v>
      </c>
      <c r="M1574" t="s">
        <v>12</v>
      </c>
      <c r="N1574">
        <v>52815</v>
      </c>
      <c r="P1574" s="7">
        <v>42906</v>
      </c>
      <c r="Q1574" t="s">
        <v>587</v>
      </c>
      <c r="R1574" s="13">
        <v>-3.19</v>
      </c>
    </row>
    <row r="1575" spans="11:18" x14ac:dyDescent="0.35">
      <c r="K1575" t="s">
        <v>845</v>
      </c>
      <c r="L1575" t="s">
        <v>34</v>
      </c>
      <c r="M1575" t="s">
        <v>12</v>
      </c>
      <c r="N1575">
        <v>112414</v>
      </c>
      <c r="P1575" s="7">
        <v>42906</v>
      </c>
      <c r="Q1575" t="s">
        <v>587</v>
      </c>
      <c r="R1575" s="13">
        <v>0</v>
      </c>
    </row>
    <row r="1576" spans="11:18" x14ac:dyDescent="0.35">
      <c r="K1576" t="s">
        <v>845</v>
      </c>
      <c r="L1576" t="s">
        <v>34</v>
      </c>
      <c r="M1576" t="s">
        <v>12</v>
      </c>
      <c r="N1576">
        <v>112414</v>
      </c>
      <c r="P1576" s="7">
        <v>42906</v>
      </c>
      <c r="Q1576" t="s">
        <v>102</v>
      </c>
      <c r="R1576" s="13">
        <v>0</v>
      </c>
    </row>
    <row r="1577" spans="11:18" x14ac:dyDescent="0.35">
      <c r="K1577" t="s">
        <v>317</v>
      </c>
      <c r="M1577" t="s">
        <v>12</v>
      </c>
      <c r="P1577" s="7">
        <v>42912</v>
      </c>
      <c r="Q1577" t="s">
        <v>101</v>
      </c>
      <c r="R1577" s="13">
        <v>25.27</v>
      </c>
    </row>
    <row r="1578" spans="11:18" x14ac:dyDescent="0.35">
      <c r="K1578" t="s">
        <v>317</v>
      </c>
      <c r="M1578" t="s">
        <v>12</v>
      </c>
      <c r="P1578" s="7">
        <v>42912</v>
      </c>
      <c r="Q1578" t="s">
        <v>102</v>
      </c>
      <c r="R1578" s="13">
        <v>-25.27</v>
      </c>
    </row>
    <row r="1579" spans="11:18" x14ac:dyDescent="0.35">
      <c r="K1579" t="s">
        <v>845</v>
      </c>
      <c r="L1579" t="s">
        <v>58</v>
      </c>
      <c r="M1579" t="s">
        <v>12</v>
      </c>
      <c r="N1579">
        <v>22115</v>
      </c>
      <c r="P1579" s="7">
        <v>42914</v>
      </c>
      <c r="Q1579" t="s">
        <v>587</v>
      </c>
      <c r="R1579" s="13">
        <v>0</v>
      </c>
    </row>
    <row r="1580" spans="11:18" x14ac:dyDescent="0.35">
      <c r="K1580" t="s">
        <v>845</v>
      </c>
      <c r="L1580" t="s">
        <v>58</v>
      </c>
      <c r="M1580" t="s">
        <v>12</v>
      </c>
      <c r="N1580">
        <v>22115</v>
      </c>
      <c r="P1580" s="7">
        <v>42914</v>
      </c>
      <c r="Q1580" t="s">
        <v>102</v>
      </c>
      <c r="R1580" s="13">
        <v>0</v>
      </c>
    </row>
    <row r="1581" spans="11:18" x14ac:dyDescent="0.35">
      <c r="K1581" t="s">
        <v>845</v>
      </c>
      <c r="L1581" t="s">
        <v>58</v>
      </c>
      <c r="M1581" t="s">
        <v>12</v>
      </c>
      <c r="N1581">
        <v>52815</v>
      </c>
      <c r="P1581" s="7">
        <v>42914</v>
      </c>
      <c r="Q1581" t="s">
        <v>102</v>
      </c>
      <c r="R1581" s="13">
        <v>2.0099999999999998</v>
      </c>
    </row>
    <row r="1582" spans="11:18" x14ac:dyDescent="0.35">
      <c r="K1582" t="s">
        <v>845</v>
      </c>
      <c r="L1582" t="s">
        <v>58</v>
      </c>
      <c r="M1582" t="s">
        <v>12</v>
      </c>
      <c r="N1582">
        <v>52815</v>
      </c>
      <c r="P1582" s="7">
        <v>42914</v>
      </c>
      <c r="Q1582" t="s">
        <v>587</v>
      </c>
      <c r="R1582" s="13">
        <v>-2.0099999999999998</v>
      </c>
    </row>
    <row r="1583" spans="11:18" x14ac:dyDescent="0.35">
      <c r="K1583" t="s">
        <v>845</v>
      </c>
      <c r="L1583" t="s">
        <v>58</v>
      </c>
      <c r="M1583" t="s">
        <v>12</v>
      </c>
      <c r="N1583">
        <v>112414</v>
      </c>
      <c r="P1583" s="7">
        <v>42914</v>
      </c>
      <c r="Q1583" t="s">
        <v>587</v>
      </c>
      <c r="R1583" s="13">
        <v>0</v>
      </c>
    </row>
    <row r="1584" spans="11:18" x14ac:dyDescent="0.35">
      <c r="K1584" t="s">
        <v>845</v>
      </c>
      <c r="L1584" t="s">
        <v>58</v>
      </c>
      <c r="M1584" t="s">
        <v>12</v>
      </c>
      <c r="N1584">
        <v>112414</v>
      </c>
      <c r="P1584" s="7">
        <v>42914</v>
      </c>
      <c r="Q1584" t="s">
        <v>102</v>
      </c>
      <c r="R1584" s="13">
        <v>0</v>
      </c>
    </row>
    <row r="1585" spans="11:18" x14ac:dyDescent="0.35">
      <c r="K1585" t="s">
        <v>845</v>
      </c>
      <c r="L1585" t="s">
        <v>65</v>
      </c>
      <c r="M1585" t="s">
        <v>12</v>
      </c>
      <c r="N1585">
        <v>22115</v>
      </c>
      <c r="P1585" s="7">
        <v>42915</v>
      </c>
      <c r="Q1585" t="s">
        <v>587</v>
      </c>
      <c r="R1585" s="13">
        <v>0</v>
      </c>
    </row>
    <row r="1586" spans="11:18" x14ac:dyDescent="0.35">
      <c r="K1586" t="s">
        <v>845</v>
      </c>
      <c r="L1586" t="s">
        <v>65</v>
      </c>
      <c r="M1586" t="s">
        <v>12</v>
      </c>
      <c r="N1586">
        <v>22115</v>
      </c>
      <c r="P1586" s="7">
        <v>42915</v>
      </c>
      <c r="Q1586" t="s">
        <v>102</v>
      </c>
      <c r="R1586" s="13">
        <v>0</v>
      </c>
    </row>
    <row r="1587" spans="11:18" x14ac:dyDescent="0.35">
      <c r="K1587" t="s">
        <v>845</v>
      </c>
      <c r="L1587" t="s">
        <v>65</v>
      </c>
      <c r="M1587" t="s">
        <v>12</v>
      </c>
      <c r="N1587">
        <v>52815</v>
      </c>
      <c r="P1587" s="7">
        <v>42915</v>
      </c>
      <c r="Q1587" t="s">
        <v>102</v>
      </c>
      <c r="R1587" s="13">
        <v>1.56</v>
      </c>
    </row>
    <row r="1588" spans="11:18" x14ac:dyDescent="0.35">
      <c r="K1588" t="s">
        <v>845</v>
      </c>
      <c r="L1588" t="s">
        <v>65</v>
      </c>
      <c r="M1588" t="s">
        <v>12</v>
      </c>
      <c r="N1588">
        <v>52815</v>
      </c>
      <c r="P1588" s="7">
        <v>42915</v>
      </c>
      <c r="Q1588" t="s">
        <v>587</v>
      </c>
      <c r="R1588" s="13">
        <v>-1.56</v>
      </c>
    </row>
    <row r="1589" spans="11:18" x14ac:dyDescent="0.35">
      <c r="K1589" t="s">
        <v>845</v>
      </c>
      <c r="L1589" t="s">
        <v>65</v>
      </c>
      <c r="M1589" t="s">
        <v>12</v>
      </c>
      <c r="N1589">
        <v>112414</v>
      </c>
      <c r="P1589" s="7">
        <v>42915</v>
      </c>
      <c r="Q1589" t="s">
        <v>587</v>
      </c>
      <c r="R1589" s="13">
        <v>0</v>
      </c>
    </row>
    <row r="1590" spans="11:18" x14ac:dyDescent="0.35">
      <c r="K1590" t="s">
        <v>845</v>
      </c>
      <c r="L1590" t="s">
        <v>65</v>
      </c>
      <c r="M1590" t="s">
        <v>12</v>
      </c>
      <c r="N1590">
        <v>112414</v>
      </c>
      <c r="P1590" s="7">
        <v>42915</v>
      </c>
      <c r="Q1590" t="s">
        <v>102</v>
      </c>
      <c r="R1590" s="13">
        <v>0</v>
      </c>
    </row>
    <row r="1591" spans="11:18" x14ac:dyDescent="0.35">
      <c r="K1591" t="s">
        <v>845</v>
      </c>
      <c r="L1591" t="s">
        <v>66</v>
      </c>
      <c r="M1591" t="s">
        <v>12</v>
      </c>
      <c r="N1591">
        <v>22115</v>
      </c>
      <c r="P1591" s="7">
        <v>42919</v>
      </c>
      <c r="Q1591" t="s">
        <v>587</v>
      </c>
      <c r="R1591" s="13">
        <v>0</v>
      </c>
    </row>
    <row r="1592" spans="11:18" x14ac:dyDescent="0.35">
      <c r="K1592" t="s">
        <v>845</v>
      </c>
      <c r="L1592" t="s">
        <v>66</v>
      </c>
      <c r="M1592" t="s">
        <v>12</v>
      </c>
      <c r="N1592">
        <v>22115</v>
      </c>
      <c r="P1592" s="7">
        <v>42919</v>
      </c>
      <c r="Q1592" t="s">
        <v>102</v>
      </c>
      <c r="R1592" s="13">
        <v>0</v>
      </c>
    </row>
    <row r="1593" spans="11:18" x14ac:dyDescent="0.35">
      <c r="K1593" t="s">
        <v>845</v>
      </c>
      <c r="L1593" t="s">
        <v>51</v>
      </c>
      <c r="M1593" t="s">
        <v>12</v>
      </c>
      <c r="N1593">
        <v>22115</v>
      </c>
      <c r="P1593" s="7">
        <v>42919</v>
      </c>
      <c r="Q1593" t="s">
        <v>587</v>
      </c>
      <c r="R1593" s="13">
        <v>0</v>
      </c>
    </row>
    <row r="1594" spans="11:18" x14ac:dyDescent="0.35">
      <c r="K1594" t="s">
        <v>845</v>
      </c>
      <c r="L1594" t="s">
        <v>51</v>
      </c>
      <c r="M1594" t="s">
        <v>12</v>
      </c>
      <c r="N1594">
        <v>22115</v>
      </c>
      <c r="P1594" s="7">
        <v>42919</v>
      </c>
      <c r="Q1594" t="s">
        <v>102</v>
      </c>
      <c r="R1594" s="13">
        <v>0</v>
      </c>
    </row>
    <row r="1595" spans="11:18" x14ac:dyDescent="0.35">
      <c r="K1595" t="s">
        <v>845</v>
      </c>
      <c r="L1595" t="s">
        <v>66</v>
      </c>
      <c r="M1595" t="s">
        <v>12</v>
      </c>
      <c r="N1595">
        <v>52815</v>
      </c>
      <c r="P1595" s="7">
        <v>42919</v>
      </c>
      <c r="Q1595" t="s">
        <v>102</v>
      </c>
      <c r="R1595" s="13">
        <v>2.52</v>
      </c>
    </row>
    <row r="1596" spans="11:18" x14ac:dyDescent="0.35">
      <c r="K1596" t="s">
        <v>845</v>
      </c>
      <c r="L1596" t="s">
        <v>66</v>
      </c>
      <c r="M1596" t="s">
        <v>12</v>
      </c>
      <c r="N1596">
        <v>52815</v>
      </c>
      <c r="P1596" s="7">
        <v>42919</v>
      </c>
      <c r="Q1596" t="s">
        <v>587</v>
      </c>
      <c r="R1596" s="13">
        <v>-2.52</v>
      </c>
    </row>
    <row r="1597" spans="11:18" x14ac:dyDescent="0.35">
      <c r="K1597" t="s">
        <v>845</v>
      </c>
      <c r="L1597" t="s">
        <v>51</v>
      </c>
      <c r="M1597" t="s">
        <v>12</v>
      </c>
      <c r="N1597">
        <v>52815</v>
      </c>
      <c r="P1597" s="7">
        <v>42919</v>
      </c>
      <c r="Q1597" t="s">
        <v>102</v>
      </c>
      <c r="R1597" s="13">
        <v>1</v>
      </c>
    </row>
    <row r="1598" spans="11:18" x14ac:dyDescent="0.35">
      <c r="K1598" t="s">
        <v>845</v>
      </c>
      <c r="L1598" t="s">
        <v>51</v>
      </c>
      <c r="M1598" t="s">
        <v>12</v>
      </c>
      <c r="N1598">
        <v>52815</v>
      </c>
      <c r="P1598" s="7">
        <v>42919</v>
      </c>
      <c r="Q1598" t="s">
        <v>587</v>
      </c>
      <c r="R1598" s="13">
        <v>-1</v>
      </c>
    </row>
    <row r="1599" spans="11:18" x14ac:dyDescent="0.35">
      <c r="K1599" t="s">
        <v>845</v>
      </c>
      <c r="L1599" t="s">
        <v>66</v>
      </c>
      <c r="M1599" t="s">
        <v>12</v>
      </c>
      <c r="N1599">
        <v>112414</v>
      </c>
      <c r="P1599" s="7">
        <v>42919</v>
      </c>
      <c r="Q1599" t="s">
        <v>587</v>
      </c>
      <c r="R1599" s="13">
        <v>0</v>
      </c>
    </row>
    <row r="1600" spans="11:18" x14ac:dyDescent="0.35">
      <c r="K1600" t="s">
        <v>845</v>
      </c>
      <c r="L1600" t="s">
        <v>66</v>
      </c>
      <c r="M1600" t="s">
        <v>12</v>
      </c>
      <c r="N1600">
        <v>112414</v>
      </c>
      <c r="P1600" s="7">
        <v>42919</v>
      </c>
      <c r="Q1600" t="s">
        <v>102</v>
      </c>
      <c r="R1600" s="13">
        <v>0</v>
      </c>
    </row>
    <row r="1601" spans="11:18" x14ac:dyDescent="0.35">
      <c r="K1601" t="s">
        <v>845</v>
      </c>
      <c r="L1601" t="s">
        <v>51</v>
      </c>
      <c r="M1601" t="s">
        <v>12</v>
      </c>
      <c r="N1601">
        <v>112414</v>
      </c>
      <c r="P1601" s="7">
        <v>42919</v>
      </c>
      <c r="Q1601" t="s">
        <v>587</v>
      </c>
      <c r="R1601" s="13">
        <v>0</v>
      </c>
    </row>
    <row r="1602" spans="11:18" x14ac:dyDescent="0.35">
      <c r="K1602" t="s">
        <v>845</v>
      </c>
      <c r="L1602" t="s">
        <v>51</v>
      </c>
      <c r="M1602" t="s">
        <v>12</v>
      </c>
      <c r="N1602">
        <v>112414</v>
      </c>
      <c r="P1602" s="7">
        <v>42919</v>
      </c>
      <c r="Q1602" t="s">
        <v>102</v>
      </c>
      <c r="R1602" s="13">
        <v>0</v>
      </c>
    </row>
    <row r="1603" spans="11:18" x14ac:dyDescent="0.35">
      <c r="K1603" t="s">
        <v>845</v>
      </c>
      <c r="L1603" t="s">
        <v>64</v>
      </c>
      <c r="M1603" t="s">
        <v>12</v>
      </c>
      <c r="N1603">
        <v>22115</v>
      </c>
      <c r="P1603" s="7">
        <v>42930</v>
      </c>
      <c r="Q1603" t="s">
        <v>587</v>
      </c>
      <c r="R1603" s="13">
        <v>0</v>
      </c>
    </row>
    <row r="1604" spans="11:18" x14ac:dyDescent="0.35">
      <c r="K1604" t="s">
        <v>845</v>
      </c>
      <c r="L1604" t="s">
        <v>64</v>
      </c>
      <c r="M1604" t="s">
        <v>12</v>
      </c>
      <c r="N1604">
        <v>22115</v>
      </c>
      <c r="P1604" s="7">
        <v>42930</v>
      </c>
      <c r="Q1604" t="s">
        <v>102</v>
      </c>
      <c r="R1604" s="13">
        <v>0</v>
      </c>
    </row>
    <row r="1605" spans="11:18" x14ac:dyDescent="0.35">
      <c r="K1605" t="s">
        <v>845</v>
      </c>
      <c r="L1605" t="s">
        <v>64</v>
      </c>
      <c r="M1605" t="s">
        <v>12</v>
      </c>
      <c r="N1605">
        <v>52815</v>
      </c>
      <c r="P1605" s="7">
        <v>42930</v>
      </c>
      <c r="Q1605" t="s">
        <v>102</v>
      </c>
      <c r="R1605" s="13">
        <v>2.58</v>
      </c>
    </row>
    <row r="1606" spans="11:18" x14ac:dyDescent="0.35">
      <c r="K1606" t="s">
        <v>845</v>
      </c>
      <c r="L1606" t="s">
        <v>64</v>
      </c>
      <c r="M1606" t="s">
        <v>12</v>
      </c>
      <c r="N1606">
        <v>52815</v>
      </c>
      <c r="P1606" s="7">
        <v>42930</v>
      </c>
      <c r="Q1606" t="s">
        <v>587</v>
      </c>
      <c r="R1606" s="13">
        <v>-2.58</v>
      </c>
    </row>
    <row r="1607" spans="11:18" x14ac:dyDescent="0.35">
      <c r="K1607" t="s">
        <v>845</v>
      </c>
      <c r="L1607" t="s">
        <v>64</v>
      </c>
      <c r="M1607" t="s">
        <v>12</v>
      </c>
      <c r="N1607">
        <v>112414</v>
      </c>
      <c r="P1607" s="7">
        <v>42930</v>
      </c>
      <c r="Q1607" t="s">
        <v>587</v>
      </c>
      <c r="R1607" s="13">
        <v>0</v>
      </c>
    </row>
    <row r="1608" spans="11:18" x14ac:dyDescent="0.35">
      <c r="K1608" t="s">
        <v>845</v>
      </c>
      <c r="L1608" t="s">
        <v>64</v>
      </c>
      <c r="M1608" t="s">
        <v>12</v>
      </c>
      <c r="N1608">
        <v>112414</v>
      </c>
      <c r="P1608" s="7">
        <v>42930</v>
      </c>
      <c r="Q1608" t="s">
        <v>102</v>
      </c>
      <c r="R1608" s="13">
        <v>0</v>
      </c>
    </row>
    <row r="1609" spans="11:18" x14ac:dyDescent="0.35">
      <c r="K1609" t="s">
        <v>845</v>
      </c>
      <c r="L1609" t="s">
        <v>30</v>
      </c>
      <c r="M1609" t="s">
        <v>12</v>
      </c>
      <c r="N1609">
        <v>22115</v>
      </c>
      <c r="P1609" s="7">
        <v>42942</v>
      </c>
      <c r="Q1609" t="s">
        <v>587</v>
      </c>
      <c r="R1609" s="13">
        <v>0</v>
      </c>
    </row>
    <row r="1610" spans="11:18" x14ac:dyDescent="0.35">
      <c r="K1610" t="s">
        <v>845</v>
      </c>
      <c r="L1610" t="s">
        <v>30</v>
      </c>
      <c r="M1610" t="s">
        <v>12</v>
      </c>
      <c r="N1610">
        <v>22115</v>
      </c>
      <c r="P1610" s="7">
        <v>42942</v>
      </c>
      <c r="Q1610" t="s">
        <v>102</v>
      </c>
      <c r="R1610" s="13">
        <v>0</v>
      </c>
    </row>
    <row r="1611" spans="11:18" x14ac:dyDescent="0.35">
      <c r="K1611" t="s">
        <v>845</v>
      </c>
      <c r="L1611" t="s">
        <v>35</v>
      </c>
      <c r="M1611" t="s">
        <v>12</v>
      </c>
      <c r="N1611">
        <v>22115</v>
      </c>
      <c r="P1611" s="7">
        <v>42942</v>
      </c>
      <c r="Q1611" t="s">
        <v>587</v>
      </c>
      <c r="R1611" s="13">
        <v>0</v>
      </c>
    </row>
    <row r="1612" spans="11:18" x14ac:dyDescent="0.35">
      <c r="K1612" t="s">
        <v>845</v>
      </c>
      <c r="L1612" t="s">
        <v>35</v>
      </c>
      <c r="M1612" t="s">
        <v>12</v>
      </c>
      <c r="N1612">
        <v>22115</v>
      </c>
      <c r="P1612" s="7">
        <v>42942</v>
      </c>
      <c r="Q1612" t="s">
        <v>102</v>
      </c>
      <c r="R1612" s="13">
        <v>0</v>
      </c>
    </row>
    <row r="1613" spans="11:18" x14ac:dyDescent="0.35">
      <c r="K1613" t="s">
        <v>845</v>
      </c>
      <c r="L1613" t="s">
        <v>30</v>
      </c>
      <c r="M1613" t="s">
        <v>12</v>
      </c>
      <c r="N1613">
        <v>52815</v>
      </c>
      <c r="P1613" s="7">
        <v>42942</v>
      </c>
      <c r="Q1613" t="s">
        <v>102</v>
      </c>
      <c r="R1613" s="13">
        <v>3.34</v>
      </c>
    </row>
    <row r="1614" spans="11:18" x14ac:dyDescent="0.35">
      <c r="K1614" t="s">
        <v>845</v>
      </c>
      <c r="L1614" t="s">
        <v>30</v>
      </c>
      <c r="M1614" t="s">
        <v>12</v>
      </c>
      <c r="N1614">
        <v>52815</v>
      </c>
      <c r="P1614" s="7">
        <v>42942</v>
      </c>
      <c r="Q1614" t="s">
        <v>587</v>
      </c>
      <c r="R1614" s="13">
        <v>-3.34</v>
      </c>
    </row>
    <row r="1615" spans="11:18" x14ac:dyDescent="0.35">
      <c r="K1615" t="s">
        <v>845</v>
      </c>
      <c r="L1615" t="s">
        <v>35</v>
      </c>
      <c r="M1615" t="s">
        <v>12</v>
      </c>
      <c r="N1615">
        <v>52815</v>
      </c>
      <c r="P1615" s="7">
        <v>42942</v>
      </c>
      <c r="Q1615" t="s">
        <v>102</v>
      </c>
      <c r="R1615" s="13">
        <v>1.74</v>
      </c>
    </row>
    <row r="1616" spans="11:18" x14ac:dyDescent="0.35">
      <c r="K1616" t="s">
        <v>845</v>
      </c>
      <c r="L1616" t="s">
        <v>35</v>
      </c>
      <c r="M1616" t="s">
        <v>12</v>
      </c>
      <c r="N1616">
        <v>52815</v>
      </c>
      <c r="P1616" s="7">
        <v>42942</v>
      </c>
      <c r="Q1616" t="s">
        <v>587</v>
      </c>
      <c r="R1616" s="13">
        <v>-1.74</v>
      </c>
    </row>
    <row r="1617" spans="11:18" x14ac:dyDescent="0.35">
      <c r="K1617" t="s">
        <v>845</v>
      </c>
      <c r="L1617" t="s">
        <v>30</v>
      </c>
      <c r="M1617" t="s">
        <v>12</v>
      </c>
      <c r="N1617">
        <v>112414</v>
      </c>
      <c r="P1617" s="7">
        <v>42942</v>
      </c>
      <c r="Q1617" t="s">
        <v>587</v>
      </c>
      <c r="R1617" s="13">
        <v>0</v>
      </c>
    </row>
    <row r="1618" spans="11:18" x14ac:dyDescent="0.35">
      <c r="K1618" t="s">
        <v>845</v>
      </c>
      <c r="L1618" t="s">
        <v>30</v>
      </c>
      <c r="M1618" t="s">
        <v>12</v>
      </c>
      <c r="N1618">
        <v>112414</v>
      </c>
      <c r="P1618" s="7">
        <v>42942</v>
      </c>
      <c r="Q1618" t="s">
        <v>102</v>
      </c>
      <c r="R1618" s="13">
        <v>0</v>
      </c>
    </row>
    <row r="1619" spans="11:18" x14ac:dyDescent="0.35">
      <c r="K1619" t="s">
        <v>845</v>
      </c>
      <c r="L1619" t="s">
        <v>35</v>
      </c>
      <c r="M1619" t="s">
        <v>12</v>
      </c>
      <c r="N1619">
        <v>112414</v>
      </c>
      <c r="P1619" s="7">
        <v>42942</v>
      </c>
      <c r="Q1619" t="s">
        <v>587</v>
      </c>
      <c r="R1619" s="13">
        <v>0</v>
      </c>
    </row>
    <row r="1620" spans="11:18" x14ac:dyDescent="0.35">
      <c r="K1620" t="s">
        <v>845</v>
      </c>
      <c r="L1620" t="s">
        <v>35</v>
      </c>
      <c r="M1620" t="s">
        <v>12</v>
      </c>
      <c r="N1620">
        <v>112414</v>
      </c>
      <c r="P1620" s="7">
        <v>42942</v>
      </c>
      <c r="Q1620" t="s">
        <v>102</v>
      </c>
      <c r="R1620" s="13">
        <v>0</v>
      </c>
    </row>
    <row r="1621" spans="11:18" x14ac:dyDescent="0.35">
      <c r="K1621" t="s">
        <v>849</v>
      </c>
      <c r="L1621" t="s">
        <v>59</v>
      </c>
      <c r="M1621" t="s">
        <v>12</v>
      </c>
      <c r="N1621">
        <v>52815</v>
      </c>
      <c r="P1621" s="7">
        <v>42955</v>
      </c>
      <c r="Q1621" t="s">
        <v>102</v>
      </c>
      <c r="R1621" s="13">
        <v>419.76</v>
      </c>
    </row>
    <row r="1622" spans="11:18" x14ac:dyDescent="0.35">
      <c r="K1622" t="s">
        <v>849</v>
      </c>
      <c r="L1622" t="s">
        <v>59</v>
      </c>
      <c r="M1622" t="s">
        <v>12</v>
      </c>
      <c r="N1622">
        <v>52815</v>
      </c>
      <c r="P1622" s="7">
        <v>42955</v>
      </c>
      <c r="Q1622" t="s">
        <v>630</v>
      </c>
      <c r="R1622" s="13">
        <v>0</v>
      </c>
    </row>
    <row r="1623" spans="11:18" x14ac:dyDescent="0.35">
      <c r="K1623" t="s">
        <v>849</v>
      </c>
      <c r="L1623" t="s">
        <v>59</v>
      </c>
      <c r="M1623" t="s">
        <v>12</v>
      </c>
      <c r="N1623">
        <v>52815</v>
      </c>
      <c r="P1623" s="7">
        <v>42955</v>
      </c>
      <c r="Q1623" t="s">
        <v>631</v>
      </c>
      <c r="R1623" s="13">
        <v>0</v>
      </c>
    </row>
    <row r="1624" spans="11:18" x14ac:dyDescent="0.35">
      <c r="K1624" t="s">
        <v>849</v>
      </c>
      <c r="L1624" t="s">
        <v>59</v>
      </c>
      <c r="M1624" t="s">
        <v>12</v>
      </c>
      <c r="N1624">
        <v>52815</v>
      </c>
      <c r="P1624" s="7">
        <v>42955</v>
      </c>
      <c r="Q1624" t="s">
        <v>827</v>
      </c>
      <c r="R1624" s="13">
        <v>-0.34</v>
      </c>
    </row>
    <row r="1625" spans="11:18" x14ac:dyDescent="0.35">
      <c r="K1625" t="s">
        <v>849</v>
      </c>
      <c r="L1625" t="s">
        <v>59</v>
      </c>
      <c r="M1625" t="s">
        <v>12</v>
      </c>
      <c r="N1625">
        <v>52815</v>
      </c>
      <c r="P1625" s="7">
        <v>42955</v>
      </c>
      <c r="Q1625" t="s">
        <v>143</v>
      </c>
      <c r="R1625" s="13">
        <v>-80.109999999999985</v>
      </c>
    </row>
    <row r="1626" spans="11:18" x14ac:dyDescent="0.35">
      <c r="K1626" t="s">
        <v>849</v>
      </c>
      <c r="L1626" t="s">
        <v>59</v>
      </c>
      <c r="M1626" t="s">
        <v>12</v>
      </c>
      <c r="N1626">
        <v>52815</v>
      </c>
      <c r="O1626">
        <v>-12.53</v>
      </c>
      <c r="P1626" s="7">
        <v>42955</v>
      </c>
      <c r="Q1626" t="s">
        <v>711</v>
      </c>
      <c r="R1626" s="13">
        <v>-339.31</v>
      </c>
    </row>
    <row r="1627" spans="11:18" x14ac:dyDescent="0.35">
      <c r="K1627" t="s">
        <v>845</v>
      </c>
      <c r="L1627" t="s">
        <v>57</v>
      </c>
      <c r="M1627" t="s">
        <v>12</v>
      </c>
      <c r="N1627">
        <v>22115</v>
      </c>
      <c r="P1627" s="7">
        <v>42968</v>
      </c>
      <c r="Q1627" t="s">
        <v>587</v>
      </c>
      <c r="R1627" s="13">
        <v>0</v>
      </c>
    </row>
    <row r="1628" spans="11:18" x14ac:dyDescent="0.35">
      <c r="K1628" t="s">
        <v>845</v>
      </c>
      <c r="L1628" t="s">
        <v>57</v>
      </c>
      <c r="M1628" t="s">
        <v>12</v>
      </c>
      <c r="N1628">
        <v>22115</v>
      </c>
      <c r="P1628" s="7">
        <v>42968</v>
      </c>
      <c r="Q1628" t="s">
        <v>102</v>
      </c>
      <c r="R1628" s="13">
        <v>0</v>
      </c>
    </row>
    <row r="1629" spans="11:18" x14ac:dyDescent="0.35">
      <c r="K1629" t="s">
        <v>845</v>
      </c>
      <c r="L1629" t="s">
        <v>57</v>
      </c>
      <c r="M1629" t="s">
        <v>12</v>
      </c>
      <c r="N1629">
        <v>52815</v>
      </c>
      <c r="P1629" s="7">
        <v>42968</v>
      </c>
      <c r="Q1629" t="s">
        <v>102</v>
      </c>
      <c r="R1629" s="13">
        <v>3.82</v>
      </c>
    </row>
    <row r="1630" spans="11:18" x14ac:dyDescent="0.35">
      <c r="K1630" t="s">
        <v>845</v>
      </c>
      <c r="L1630" t="s">
        <v>57</v>
      </c>
      <c r="M1630" t="s">
        <v>12</v>
      </c>
      <c r="N1630">
        <v>52815</v>
      </c>
      <c r="P1630" s="7">
        <v>42968</v>
      </c>
      <c r="Q1630" t="s">
        <v>587</v>
      </c>
      <c r="R1630" s="13">
        <v>-3.82</v>
      </c>
    </row>
    <row r="1631" spans="11:18" x14ac:dyDescent="0.35">
      <c r="K1631" t="s">
        <v>845</v>
      </c>
      <c r="L1631" t="s">
        <v>57</v>
      </c>
      <c r="M1631" t="s">
        <v>12</v>
      </c>
      <c r="N1631">
        <v>112414</v>
      </c>
      <c r="P1631" s="7">
        <v>42968</v>
      </c>
      <c r="Q1631" t="s">
        <v>587</v>
      </c>
      <c r="R1631" s="13">
        <v>0</v>
      </c>
    </row>
    <row r="1632" spans="11:18" x14ac:dyDescent="0.35">
      <c r="K1632" t="s">
        <v>845</v>
      </c>
      <c r="L1632" t="s">
        <v>57</v>
      </c>
      <c r="M1632" t="s">
        <v>12</v>
      </c>
      <c r="N1632">
        <v>112414</v>
      </c>
      <c r="P1632" s="7">
        <v>42968</v>
      </c>
      <c r="Q1632" t="s">
        <v>102</v>
      </c>
      <c r="R1632" s="13">
        <v>0</v>
      </c>
    </row>
    <row r="1633" spans="11:18" x14ac:dyDescent="0.35">
      <c r="K1633" t="s">
        <v>845</v>
      </c>
      <c r="L1633" t="s">
        <v>63</v>
      </c>
      <c r="M1633" t="s">
        <v>12</v>
      </c>
      <c r="N1633">
        <v>22115</v>
      </c>
      <c r="P1633" s="7">
        <v>42972</v>
      </c>
      <c r="Q1633" t="s">
        <v>587</v>
      </c>
      <c r="R1633" s="13">
        <v>0</v>
      </c>
    </row>
    <row r="1634" spans="11:18" x14ac:dyDescent="0.35">
      <c r="K1634" t="s">
        <v>845</v>
      </c>
      <c r="L1634" t="s">
        <v>63</v>
      </c>
      <c r="M1634" t="s">
        <v>12</v>
      </c>
      <c r="N1634">
        <v>22115</v>
      </c>
      <c r="P1634" s="7">
        <v>42972</v>
      </c>
      <c r="Q1634" t="s">
        <v>102</v>
      </c>
      <c r="R1634" s="13">
        <v>0</v>
      </c>
    </row>
    <row r="1635" spans="11:18" x14ac:dyDescent="0.35">
      <c r="K1635" t="s">
        <v>845</v>
      </c>
      <c r="L1635" t="s">
        <v>63</v>
      </c>
      <c r="M1635" t="s">
        <v>12</v>
      </c>
      <c r="N1635">
        <v>52815</v>
      </c>
      <c r="P1635" s="7">
        <v>42972</v>
      </c>
      <c r="Q1635" t="s">
        <v>102</v>
      </c>
      <c r="R1635" s="13">
        <v>5.53</v>
      </c>
    </row>
    <row r="1636" spans="11:18" x14ac:dyDescent="0.35">
      <c r="K1636" t="s">
        <v>845</v>
      </c>
      <c r="L1636" t="s">
        <v>63</v>
      </c>
      <c r="M1636" t="s">
        <v>12</v>
      </c>
      <c r="N1636">
        <v>52815</v>
      </c>
      <c r="P1636" s="7">
        <v>42972</v>
      </c>
      <c r="Q1636" t="s">
        <v>587</v>
      </c>
      <c r="R1636" s="13">
        <v>-5.53</v>
      </c>
    </row>
    <row r="1637" spans="11:18" x14ac:dyDescent="0.35">
      <c r="K1637" t="s">
        <v>845</v>
      </c>
      <c r="L1637" t="s">
        <v>63</v>
      </c>
      <c r="M1637" t="s">
        <v>12</v>
      </c>
      <c r="N1637">
        <v>112414</v>
      </c>
      <c r="P1637" s="7">
        <v>42972</v>
      </c>
      <c r="Q1637" t="s">
        <v>587</v>
      </c>
      <c r="R1637" s="13">
        <v>0</v>
      </c>
    </row>
    <row r="1638" spans="11:18" x14ac:dyDescent="0.35">
      <c r="K1638" t="s">
        <v>845</v>
      </c>
      <c r="L1638" t="s">
        <v>63</v>
      </c>
      <c r="M1638" t="s">
        <v>12</v>
      </c>
      <c r="N1638">
        <v>112414</v>
      </c>
      <c r="P1638" s="7">
        <v>42972</v>
      </c>
      <c r="Q1638" t="s">
        <v>102</v>
      </c>
      <c r="R1638" s="13">
        <v>0</v>
      </c>
    </row>
    <row r="1639" spans="11:18" x14ac:dyDescent="0.35">
      <c r="K1639" t="s">
        <v>845</v>
      </c>
      <c r="L1639" t="s">
        <v>32</v>
      </c>
      <c r="M1639" t="s">
        <v>12</v>
      </c>
      <c r="N1639">
        <v>22115</v>
      </c>
      <c r="P1639" s="7">
        <v>42983</v>
      </c>
      <c r="Q1639" t="s">
        <v>587</v>
      </c>
      <c r="R1639" s="13">
        <v>0</v>
      </c>
    </row>
    <row r="1640" spans="11:18" x14ac:dyDescent="0.35">
      <c r="K1640" t="s">
        <v>845</v>
      </c>
      <c r="L1640" t="s">
        <v>32</v>
      </c>
      <c r="M1640" t="s">
        <v>12</v>
      </c>
      <c r="N1640">
        <v>22115</v>
      </c>
      <c r="P1640" s="7">
        <v>42983</v>
      </c>
      <c r="Q1640" t="s">
        <v>102</v>
      </c>
      <c r="R1640" s="13">
        <v>0</v>
      </c>
    </row>
    <row r="1641" spans="11:18" x14ac:dyDescent="0.35">
      <c r="K1641" t="s">
        <v>845</v>
      </c>
      <c r="L1641" t="s">
        <v>32</v>
      </c>
      <c r="M1641" t="s">
        <v>12</v>
      </c>
      <c r="N1641">
        <v>52815</v>
      </c>
      <c r="P1641" s="7">
        <v>42983</v>
      </c>
      <c r="Q1641" t="s">
        <v>102</v>
      </c>
      <c r="R1641" s="13">
        <v>1.57</v>
      </c>
    </row>
    <row r="1642" spans="11:18" x14ac:dyDescent="0.35">
      <c r="K1642" t="s">
        <v>845</v>
      </c>
      <c r="L1642" t="s">
        <v>32</v>
      </c>
      <c r="M1642" t="s">
        <v>12</v>
      </c>
      <c r="N1642">
        <v>52815</v>
      </c>
      <c r="P1642" s="7">
        <v>42983</v>
      </c>
      <c r="Q1642" t="s">
        <v>587</v>
      </c>
      <c r="R1642" s="13">
        <v>-1.57</v>
      </c>
    </row>
    <row r="1643" spans="11:18" x14ac:dyDescent="0.35">
      <c r="K1643" t="s">
        <v>845</v>
      </c>
      <c r="L1643" t="s">
        <v>32</v>
      </c>
      <c r="M1643" t="s">
        <v>12</v>
      </c>
      <c r="N1643">
        <v>112414</v>
      </c>
      <c r="P1643" s="7">
        <v>42983</v>
      </c>
      <c r="Q1643" t="s">
        <v>587</v>
      </c>
      <c r="R1643" s="13">
        <v>0</v>
      </c>
    </row>
    <row r="1644" spans="11:18" x14ac:dyDescent="0.35">
      <c r="K1644" t="s">
        <v>845</v>
      </c>
      <c r="L1644" t="s">
        <v>32</v>
      </c>
      <c r="M1644" t="s">
        <v>12</v>
      </c>
      <c r="N1644">
        <v>112414</v>
      </c>
      <c r="P1644" s="7">
        <v>42983</v>
      </c>
      <c r="Q1644" t="s">
        <v>102</v>
      </c>
      <c r="R1644" s="13">
        <v>0</v>
      </c>
    </row>
    <row r="1645" spans="11:18" x14ac:dyDescent="0.35">
      <c r="K1645" t="s">
        <v>845</v>
      </c>
      <c r="L1645" t="s">
        <v>72</v>
      </c>
      <c r="M1645" t="s">
        <v>12</v>
      </c>
      <c r="N1645">
        <v>22115</v>
      </c>
      <c r="P1645" s="7">
        <v>42996</v>
      </c>
      <c r="Q1645" t="s">
        <v>587</v>
      </c>
      <c r="R1645" s="13">
        <v>0</v>
      </c>
    </row>
    <row r="1646" spans="11:18" x14ac:dyDescent="0.35">
      <c r="K1646" t="s">
        <v>845</v>
      </c>
      <c r="L1646" t="s">
        <v>72</v>
      </c>
      <c r="M1646" t="s">
        <v>12</v>
      </c>
      <c r="N1646">
        <v>22115</v>
      </c>
      <c r="P1646" s="7">
        <v>42996</v>
      </c>
      <c r="Q1646" t="s">
        <v>102</v>
      </c>
      <c r="R1646" s="13">
        <v>0</v>
      </c>
    </row>
    <row r="1647" spans="11:18" x14ac:dyDescent="0.35">
      <c r="K1647" t="s">
        <v>845</v>
      </c>
      <c r="L1647" t="s">
        <v>72</v>
      </c>
      <c r="M1647" t="s">
        <v>12</v>
      </c>
      <c r="N1647">
        <v>52815</v>
      </c>
      <c r="P1647" s="7">
        <v>42996</v>
      </c>
      <c r="Q1647" t="s">
        <v>102</v>
      </c>
      <c r="R1647" s="13">
        <v>1.84</v>
      </c>
    </row>
    <row r="1648" spans="11:18" x14ac:dyDescent="0.35">
      <c r="K1648" t="s">
        <v>845</v>
      </c>
      <c r="L1648" t="s">
        <v>72</v>
      </c>
      <c r="M1648" t="s">
        <v>12</v>
      </c>
      <c r="N1648">
        <v>52815</v>
      </c>
      <c r="P1648" s="7">
        <v>42996</v>
      </c>
      <c r="Q1648" t="s">
        <v>587</v>
      </c>
      <c r="R1648" s="13">
        <v>-1.84</v>
      </c>
    </row>
    <row r="1649" spans="11:18" x14ac:dyDescent="0.35">
      <c r="K1649" t="s">
        <v>845</v>
      </c>
      <c r="L1649" t="s">
        <v>72</v>
      </c>
      <c r="M1649" t="s">
        <v>12</v>
      </c>
      <c r="N1649">
        <v>112414</v>
      </c>
      <c r="P1649" s="7">
        <v>42996</v>
      </c>
      <c r="Q1649" t="s">
        <v>587</v>
      </c>
      <c r="R1649" s="13">
        <v>0</v>
      </c>
    </row>
    <row r="1650" spans="11:18" x14ac:dyDescent="0.35">
      <c r="K1650" t="s">
        <v>845</v>
      </c>
      <c r="L1650" t="s">
        <v>72</v>
      </c>
      <c r="M1650" t="s">
        <v>12</v>
      </c>
      <c r="N1650">
        <v>112414</v>
      </c>
      <c r="P1650" s="7">
        <v>42996</v>
      </c>
      <c r="Q1650" t="s">
        <v>102</v>
      </c>
      <c r="R1650" s="13">
        <v>0</v>
      </c>
    </row>
    <row r="1651" spans="11:18" x14ac:dyDescent="0.35">
      <c r="K1651" t="s">
        <v>845</v>
      </c>
      <c r="L1651" t="s">
        <v>58</v>
      </c>
      <c r="M1651" t="s">
        <v>12</v>
      </c>
      <c r="N1651">
        <v>22115</v>
      </c>
      <c r="P1651" s="7">
        <v>42998</v>
      </c>
      <c r="Q1651" t="s">
        <v>587</v>
      </c>
      <c r="R1651" s="13">
        <v>0</v>
      </c>
    </row>
    <row r="1652" spans="11:18" x14ac:dyDescent="0.35">
      <c r="K1652" t="s">
        <v>845</v>
      </c>
      <c r="L1652" t="s">
        <v>58</v>
      </c>
      <c r="M1652" t="s">
        <v>12</v>
      </c>
      <c r="N1652">
        <v>22115</v>
      </c>
      <c r="P1652" s="7">
        <v>42998</v>
      </c>
      <c r="Q1652" t="s">
        <v>102</v>
      </c>
      <c r="R1652" s="13">
        <v>0</v>
      </c>
    </row>
    <row r="1653" spans="11:18" x14ac:dyDescent="0.35">
      <c r="K1653" t="s">
        <v>845</v>
      </c>
      <c r="L1653" t="s">
        <v>58</v>
      </c>
      <c r="M1653" t="s">
        <v>12</v>
      </c>
      <c r="N1653">
        <v>52815</v>
      </c>
      <c r="P1653" s="7">
        <v>42998</v>
      </c>
      <c r="Q1653" t="s">
        <v>102</v>
      </c>
      <c r="R1653" s="13">
        <v>2.0099999999999998</v>
      </c>
    </row>
    <row r="1654" spans="11:18" x14ac:dyDescent="0.35">
      <c r="K1654" t="s">
        <v>845</v>
      </c>
      <c r="L1654" t="s">
        <v>58</v>
      </c>
      <c r="M1654" t="s">
        <v>12</v>
      </c>
      <c r="N1654">
        <v>52815</v>
      </c>
      <c r="P1654" s="7">
        <v>42998</v>
      </c>
      <c r="Q1654" t="s">
        <v>587</v>
      </c>
      <c r="R1654" s="13">
        <v>-2.0099999999999998</v>
      </c>
    </row>
    <row r="1655" spans="11:18" x14ac:dyDescent="0.35">
      <c r="K1655" t="s">
        <v>845</v>
      </c>
      <c r="L1655" t="s">
        <v>58</v>
      </c>
      <c r="M1655" t="s">
        <v>12</v>
      </c>
      <c r="N1655">
        <v>112414</v>
      </c>
      <c r="P1655" s="7">
        <v>42998</v>
      </c>
      <c r="Q1655" t="s">
        <v>587</v>
      </c>
      <c r="R1655" s="13">
        <v>0</v>
      </c>
    </row>
    <row r="1656" spans="11:18" x14ac:dyDescent="0.35">
      <c r="K1656" t="s">
        <v>845</v>
      </c>
      <c r="L1656" t="s">
        <v>58</v>
      </c>
      <c r="M1656" t="s">
        <v>12</v>
      </c>
      <c r="N1656">
        <v>112414</v>
      </c>
      <c r="P1656" s="7">
        <v>42998</v>
      </c>
      <c r="Q1656" t="s">
        <v>102</v>
      </c>
      <c r="R1656" s="13">
        <v>0</v>
      </c>
    </row>
    <row r="1657" spans="11:18" x14ac:dyDescent="0.35">
      <c r="K1657" t="s">
        <v>845</v>
      </c>
      <c r="L1657" t="s">
        <v>34</v>
      </c>
      <c r="M1657" t="s">
        <v>12</v>
      </c>
      <c r="N1657">
        <v>22115</v>
      </c>
      <c r="P1657" s="7">
        <v>42999</v>
      </c>
      <c r="Q1657" t="s">
        <v>587</v>
      </c>
      <c r="R1657" s="13">
        <v>0</v>
      </c>
    </row>
    <row r="1658" spans="11:18" x14ac:dyDescent="0.35">
      <c r="K1658" t="s">
        <v>845</v>
      </c>
      <c r="L1658" t="s">
        <v>34</v>
      </c>
      <c r="M1658" t="s">
        <v>12</v>
      </c>
      <c r="N1658">
        <v>22115</v>
      </c>
      <c r="P1658" s="7">
        <v>42999</v>
      </c>
      <c r="Q1658" t="s">
        <v>102</v>
      </c>
      <c r="R1658" s="13">
        <v>0</v>
      </c>
    </row>
    <row r="1659" spans="11:18" x14ac:dyDescent="0.35">
      <c r="K1659" t="s">
        <v>845</v>
      </c>
      <c r="L1659" t="s">
        <v>34</v>
      </c>
      <c r="M1659" t="s">
        <v>12</v>
      </c>
      <c r="N1659">
        <v>52815</v>
      </c>
      <c r="P1659" s="7">
        <v>42999</v>
      </c>
      <c r="Q1659" t="s">
        <v>102</v>
      </c>
      <c r="R1659" s="13">
        <v>3.19</v>
      </c>
    </row>
    <row r="1660" spans="11:18" x14ac:dyDescent="0.35">
      <c r="K1660" t="s">
        <v>845</v>
      </c>
      <c r="L1660" t="s">
        <v>34</v>
      </c>
      <c r="M1660" t="s">
        <v>12</v>
      </c>
      <c r="N1660">
        <v>52815</v>
      </c>
      <c r="P1660" s="7">
        <v>42999</v>
      </c>
      <c r="Q1660" t="s">
        <v>587</v>
      </c>
      <c r="R1660" s="13">
        <v>-3.19</v>
      </c>
    </row>
    <row r="1661" spans="11:18" x14ac:dyDescent="0.35">
      <c r="K1661" t="s">
        <v>845</v>
      </c>
      <c r="L1661" t="s">
        <v>34</v>
      </c>
      <c r="M1661" t="s">
        <v>12</v>
      </c>
      <c r="N1661">
        <v>112414</v>
      </c>
      <c r="P1661" s="7">
        <v>42999</v>
      </c>
      <c r="Q1661" t="s">
        <v>587</v>
      </c>
      <c r="R1661" s="13">
        <v>0</v>
      </c>
    </row>
    <row r="1662" spans="11:18" x14ac:dyDescent="0.35">
      <c r="K1662" t="s">
        <v>845</v>
      </c>
      <c r="L1662" t="s">
        <v>34</v>
      </c>
      <c r="M1662" t="s">
        <v>12</v>
      </c>
      <c r="N1662">
        <v>112414</v>
      </c>
      <c r="P1662" s="7">
        <v>42999</v>
      </c>
      <c r="Q1662" t="s">
        <v>102</v>
      </c>
      <c r="R1662" s="13">
        <v>0</v>
      </c>
    </row>
    <row r="1663" spans="11:18" x14ac:dyDescent="0.35">
      <c r="K1663" t="s">
        <v>845</v>
      </c>
      <c r="L1663" t="s">
        <v>65</v>
      </c>
      <c r="M1663" t="s">
        <v>12</v>
      </c>
      <c r="N1663">
        <v>22115</v>
      </c>
      <c r="P1663" s="7">
        <v>43006</v>
      </c>
      <c r="Q1663" t="s">
        <v>587</v>
      </c>
      <c r="R1663" s="13">
        <v>0</v>
      </c>
    </row>
    <row r="1664" spans="11:18" x14ac:dyDescent="0.35">
      <c r="K1664" t="s">
        <v>845</v>
      </c>
      <c r="L1664" t="s">
        <v>65</v>
      </c>
      <c r="M1664" t="s">
        <v>12</v>
      </c>
      <c r="N1664">
        <v>22115</v>
      </c>
      <c r="P1664" s="7">
        <v>43006</v>
      </c>
      <c r="Q1664" t="s">
        <v>102</v>
      </c>
      <c r="R1664" s="13">
        <v>0</v>
      </c>
    </row>
    <row r="1665" spans="11:18" x14ac:dyDescent="0.35">
      <c r="K1665" t="s">
        <v>845</v>
      </c>
      <c r="L1665" t="s">
        <v>65</v>
      </c>
      <c r="M1665" t="s">
        <v>12</v>
      </c>
      <c r="N1665">
        <v>52815</v>
      </c>
      <c r="P1665" s="7">
        <v>43006</v>
      </c>
      <c r="Q1665" t="s">
        <v>102</v>
      </c>
      <c r="R1665" s="13">
        <v>1.56</v>
      </c>
    </row>
    <row r="1666" spans="11:18" x14ac:dyDescent="0.35">
      <c r="K1666" t="s">
        <v>845</v>
      </c>
      <c r="L1666" t="s">
        <v>65</v>
      </c>
      <c r="M1666" t="s">
        <v>12</v>
      </c>
      <c r="N1666">
        <v>52815</v>
      </c>
      <c r="P1666" s="7">
        <v>43006</v>
      </c>
      <c r="Q1666" t="s">
        <v>587</v>
      </c>
      <c r="R1666" s="13">
        <v>-1.56</v>
      </c>
    </row>
    <row r="1667" spans="11:18" x14ac:dyDescent="0.35">
      <c r="K1667" t="s">
        <v>845</v>
      </c>
      <c r="L1667" t="s">
        <v>65</v>
      </c>
      <c r="M1667" t="s">
        <v>12</v>
      </c>
      <c r="N1667">
        <v>112414</v>
      </c>
      <c r="P1667" s="7">
        <v>43006</v>
      </c>
      <c r="Q1667" t="s">
        <v>587</v>
      </c>
      <c r="R1667" s="13">
        <v>0</v>
      </c>
    </row>
    <row r="1668" spans="11:18" x14ac:dyDescent="0.35">
      <c r="K1668" t="s">
        <v>845</v>
      </c>
      <c r="L1668" t="s">
        <v>65</v>
      </c>
      <c r="M1668" t="s">
        <v>12</v>
      </c>
      <c r="N1668">
        <v>112414</v>
      </c>
      <c r="P1668" s="7">
        <v>43006</v>
      </c>
      <c r="Q1668" t="s">
        <v>102</v>
      </c>
      <c r="R1668" s="13">
        <v>0</v>
      </c>
    </row>
    <row r="1669" spans="11:18" x14ac:dyDescent="0.35">
      <c r="K1669" t="s">
        <v>845</v>
      </c>
      <c r="L1669" t="s">
        <v>55</v>
      </c>
      <c r="M1669" t="s">
        <v>12</v>
      </c>
      <c r="N1669">
        <v>22115</v>
      </c>
      <c r="P1669" s="7">
        <v>43007</v>
      </c>
      <c r="Q1669" t="s">
        <v>587</v>
      </c>
      <c r="R1669" s="13">
        <v>0</v>
      </c>
    </row>
    <row r="1670" spans="11:18" x14ac:dyDescent="0.35">
      <c r="K1670" t="s">
        <v>845</v>
      </c>
      <c r="L1670" t="s">
        <v>55</v>
      </c>
      <c r="M1670" t="s">
        <v>12</v>
      </c>
      <c r="N1670">
        <v>22115</v>
      </c>
      <c r="P1670" s="7">
        <v>43007</v>
      </c>
      <c r="Q1670" t="s">
        <v>102</v>
      </c>
      <c r="R1670" s="13">
        <v>0</v>
      </c>
    </row>
    <row r="1671" spans="11:18" x14ac:dyDescent="0.35">
      <c r="K1671" t="s">
        <v>845</v>
      </c>
      <c r="L1671" t="s">
        <v>55</v>
      </c>
      <c r="M1671" t="s">
        <v>12</v>
      </c>
      <c r="N1671">
        <v>52815</v>
      </c>
      <c r="P1671" s="7">
        <v>43007</v>
      </c>
      <c r="Q1671" t="s">
        <v>102</v>
      </c>
      <c r="R1671" s="13">
        <v>38.47</v>
      </c>
    </row>
    <row r="1672" spans="11:18" x14ac:dyDescent="0.35">
      <c r="K1672" t="s">
        <v>845</v>
      </c>
      <c r="L1672" t="s">
        <v>55</v>
      </c>
      <c r="M1672" t="s">
        <v>12</v>
      </c>
      <c r="N1672">
        <v>52815</v>
      </c>
      <c r="P1672" s="7">
        <v>43007</v>
      </c>
      <c r="Q1672" t="s">
        <v>587</v>
      </c>
      <c r="R1672" s="13">
        <v>-38.47</v>
      </c>
    </row>
    <row r="1673" spans="11:18" x14ac:dyDescent="0.35">
      <c r="K1673" t="s">
        <v>845</v>
      </c>
      <c r="L1673" t="s">
        <v>55</v>
      </c>
      <c r="M1673" t="s">
        <v>12</v>
      </c>
      <c r="N1673">
        <v>112414</v>
      </c>
      <c r="P1673" s="7">
        <v>43007</v>
      </c>
      <c r="Q1673" t="s">
        <v>587</v>
      </c>
      <c r="R1673" s="13">
        <v>0</v>
      </c>
    </row>
    <row r="1674" spans="11:18" x14ac:dyDescent="0.35">
      <c r="K1674" t="s">
        <v>845</v>
      </c>
      <c r="L1674" t="s">
        <v>55</v>
      </c>
      <c r="M1674" t="s">
        <v>12</v>
      </c>
      <c r="N1674">
        <v>112414</v>
      </c>
      <c r="P1674" s="7">
        <v>43007</v>
      </c>
      <c r="Q1674" t="s">
        <v>102</v>
      </c>
      <c r="R1674" s="13">
        <v>0</v>
      </c>
    </row>
    <row r="1675" spans="11:18" x14ac:dyDescent="0.35">
      <c r="K1675" t="s">
        <v>845</v>
      </c>
      <c r="L1675" t="s">
        <v>66</v>
      </c>
      <c r="M1675" t="s">
        <v>12</v>
      </c>
      <c r="N1675">
        <v>22115</v>
      </c>
      <c r="P1675" s="7">
        <v>43010</v>
      </c>
      <c r="Q1675" t="s">
        <v>587</v>
      </c>
      <c r="R1675" s="13">
        <v>0</v>
      </c>
    </row>
    <row r="1676" spans="11:18" x14ac:dyDescent="0.35">
      <c r="K1676" t="s">
        <v>845</v>
      </c>
      <c r="L1676" t="s">
        <v>66</v>
      </c>
      <c r="M1676" t="s">
        <v>12</v>
      </c>
      <c r="N1676">
        <v>22115</v>
      </c>
      <c r="P1676" s="7">
        <v>43010</v>
      </c>
      <c r="Q1676" t="s">
        <v>102</v>
      </c>
      <c r="R1676" s="13">
        <v>0</v>
      </c>
    </row>
    <row r="1677" spans="11:18" x14ac:dyDescent="0.35">
      <c r="K1677" t="s">
        <v>845</v>
      </c>
      <c r="L1677" t="s">
        <v>51</v>
      </c>
      <c r="M1677" t="s">
        <v>12</v>
      </c>
      <c r="N1677">
        <v>22115</v>
      </c>
      <c r="P1677" s="7">
        <v>43010</v>
      </c>
      <c r="Q1677" t="s">
        <v>587</v>
      </c>
      <c r="R1677" s="13">
        <v>0</v>
      </c>
    </row>
    <row r="1678" spans="11:18" x14ac:dyDescent="0.35">
      <c r="K1678" t="s">
        <v>845</v>
      </c>
      <c r="L1678" t="s">
        <v>51</v>
      </c>
      <c r="M1678" t="s">
        <v>12</v>
      </c>
      <c r="N1678">
        <v>22115</v>
      </c>
      <c r="P1678" s="7">
        <v>43010</v>
      </c>
      <c r="Q1678" t="s">
        <v>102</v>
      </c>
      <c r="R1678" s="13">
        <v>0</v>
      </c>
    </row>
    <row r="1679" spans="11:18" x14ac:dyDescent="0.35">
      <c r="K1679" t="s">
        <v>845</v>
      </c>
      <c r="L1679" t="s">
        <v>66</v>
      </c>
      <c r="M1679" t="s">
        <v>12</v>
      </c>
      <c r="N1679">
        <v>52815</v>
      </c>
      <c r="P1679" s="7">
        <v>43010</v>
      </c>
      <c r="Q1679" t="s">
        <v>102</v>
      </c>
      <c r="R1679" s="13">
        <v>2.52</v>
      </c>
    </row>
    <row r="1680" spans="11:18" x14ac:dyDescent="0.35">
      <c r="K1680" t="s">
        <v>845</v>
      </c>
      <c r="L1680" t="s">
        <v>66</v>
      </c>
      <c r="M1680" t="s">
        <v>12</v>
      </c>
      <c r="N1680">
        <v>52815</v>
      </c>
      <c r="P1680" s="7">
        <v>43010</v>
      </c>
      <c r="Q1680" t="s">
        <v>587</v>
      </c>
      <c r="R1680" s="13">
        <v>-2.52</v>
      </c>
    </row>
    <row r="1681" spans="11:18" x14ac:dyDescent="0.35">
      <c r="K1681" t="s">
        <v>845</v>
      </c>
      <c r="L1681" t="s">
        <v>51</v>
      </c>
      <c r="M1681" t="s">
        <v>12</v>
      </c>
      <c r="N1681">
        <v>52815</v>
      </c>
      <c r="P1681" s="7">
        <v>43010</v>
      </c>
      <c r="Q1681" t="s">
        <v>102</v>
      </c>
      <c r="R1681" s="13">
        <v>1</v>
      </c>
    </row>
    <row r="1682" spans="11:18" x14ac:dyDescent="0.35">
      <c r="K1682" t="s">
        <v>845</v>
      </c>
      <c r="L1682" t="s">
        <v>51</v>
      </c>
      <c r="M1682" t="s">
        <v>12</v>
      </c>
      <c r="N1682">
        <v>52815</v>
      </c>
      <c r="P1682" s="7">
        <v>43010</v>
      </c>
      <c r="Q1682" t="s">
        <v>587</v>
      </c>
      <c r="R1682" s="13">
        <v>-1</v>
      </c>
    </row>
    <row r="1683" spans="11:18" x14ac:dyDescent="0.35">
      <c r="K1683" t="s">
        <v>845</v>
      </c>
      <c r="L1683" t="s">
        <v>66</v>
      </c>
      <c r="M1683" t="s">
        <v>12</v>
      </c>
      <c r="N1683">
        <v>112414</v>
      </c>
      <c r="P1683" s="7">
        <v>43010</v>
      </c>
      <c r="Q1683" t="s">
        <v>587</v>
      </c>
      <c r="R1683" s="13">
        <v>0</v>
      </c>
    </row>
    <row r="1684" spans="11:18" x14ac:dyDescent="0.35">
      <c r="K1684" t="s">
        <v>845</v>
      </c>
      <c r="L1684" t="s">
        <v>66</v>
      </c>
      <c r="M1684" t="s">
        <v>12</v>
      </c>
      <c r="N1684">
        <v>112414</v>
      </c>
      <c r="P1684" s="7">
        <v>43010</v>
      </c>
      <c r="Q1684" t="s">
        <v>102</v>
      </c>
      <c r="R1684" s="13">
        <v>0</v>
      </c>
    </row>
    <row r="1685" spans="11:18" x14ac:dyDescent="0.35">
      <c r="K1685" t="s">
        <v>845</v>
      </c>
      <c r="L1685" t="s">
        <v>51</v>
      </c>
      <c r="M1685" t="s">
        <v>12</v>
      </c>
      <c r="N1685">
        <v>112414</v>
      </c>
      <c r="P1685" s="7">
        <v>43010</v>
      </c>
      <c r="Q1685" t="s">
        <v>587</v>
      </c>
      <c r="R1685" s="13">
        <v>0</v>
      </c>
    </row>
    <row r="1686" spans="11:18" x14ac:dyDescent="0.35">
      <c r="K1686" t="s">
        <v>845</v>
      </c>
      <c r="L1686" t="s">
        <v>51</v>
      </c>
      <c r="M1686" t="s">
        <v>12</v>
      </c>
      <c r="N1686">
        <v>112414</v>
      </c>
      <c r="P1686" s="7">
        <v>43010</v>
      </c>
      <c r="Q1686" t="s">
        <v>102</v>
      </c>
      <c r="R1686" s="13">
        <v>0</v>
      </c>
    </row>
    <row r="1687" spans="11:18" x14ac:dyDescent="0.35">
      <c r="K1687" t="s">
        <v>317</v>
      </c>
      <c r="M1687" t="s">
        <v>12</v>
      </c>
      <c r="P1687" s="7">
        <v>43021</v>
      </c>
      <c r="Q1687" t="s">
        <v>101</v>
      </c>
      <c r="R1687" s="13">
        <v>496.02</v>
      </c>
    </row>
    <row r="1688" spans="11:18" x14ac:dyDescent="0.35">
      <c r="K1688" t="s">
        <v>317</v>
      </c>
      <c r="M1688" t="s">
        <v>12</v>
      </c>
      <c r="P1688" s="7">
        <v>43021</v>
      </c>
      <c r="Q1688" t="s">
        <v>102</v>
      </c>
      <c r="R1688" s="13">
        <v>-496.02</v>
      </c>
    </row>
    <row r="1689" spans="11:18" x14ac:dyDescent="0.35">
      <c r="K1689" t="s">
        <v>845</v>
      </c>
      <c r="L1689" t="s">
        <v>64</v>
      </c>
      <c r="M1689" t="s">
        <v>12</v>
      </c>
      <c r="N1689">
        <v>22115</v>
      </c>
      <c r="P1689" s="7">
        <v>43021</v>
      </c>
      <c r="Q1689" t="s">
        <v>587</v>
      </c>
      <c r="R1689" s="13">
        <v>0</v>
      </c>
    </row>
    <row r="1690" spans="11:18" x14ac:dyDescent="0.35">
      <c r="K1690" t="s">
        <v>845</v>
      </c>
      <c r="L1690" t="s">
        <v>64</v>
      </c>
      <c r="M1690" t="s">
        <v>12</v>
      </c>
      <c r="N1690">
        <v>22115</v>
      </c>
      <c r="P1690" s="7">
        <v>43021</v>
      </c>
      <c r="Q1690" t="s">
        <v>102</v>
      </c>
      <c r="R1690" s="13">
        <v>0</v>
      </c>
    </row>
    <row r="1691" spans="11:18" x14ac:dyDescent="0.35">
      <c r="K1691" t="s">
        <v>845</v>
      </c>
      <c r="L1691" t="s">
        <v>64</v>
      </c>
      <c r="M1691" t="s">
        <v>12</v>
      </c>
      <c r="N1691">
        <v>52815</v>
      </c>
      <c r="P1691" s="7">
        <v>43021</v>
      </c>
      <c r="Q1691" t="s">
        <v>102</v>
      </c>
      <c r="R1691" s="13">
        <v>2.58</v>
      </c>
    </row>
    <row r="1692" spans="11:18" x14ac:dyDescent="0.35">
      <c r="K1692" t="s">
        <v>845</v>
      </c>
      <c r="L1692" t="s">
        <v>64</v>
      </c>
      <c r="M1692" t="s">
        <v>12</v>
      </c>
      <c r="N1692">
        <v>52815</v>
      </c>
      <c r="P1692" s="7">
        <v>43021</v>
      </c>
      <c r="Q1692" t="s">
        <v>587</v>
      </c>
      <c r="R1692" s="13">
        <v>-2.58</v>
      </c>
    </row>
    <row r="1693" spans="11:18" x14ac:dyDescent="0.35">
      <c r="K1693" t="s">
        <v>845</v>
      </c>
      <c r="L1693" t="s">
        <v>64</v>
      </c>
      <c r="M1693" t="s">
        <v>12</v>
      </c>
      <c r="N1693">
        <v>112414</v>
      </c>
      <c r="P1693" s="7">
        <v>43021</v>
      </c>
      <c r="Q1693" t="s">
        <v>587</v>
      </c>
      <c r="R1693" s="13">
        <v>0</v>
      </c>
    </row>
    <row r="1694" spans="11:18" x14ac:dyDescent="0.35">
      <c r="K1694" t="s">
        <v>845</v>
      </c>
      <c r="L1694" t="s">
        <v>64</v>
      </c>
      <c r="M1694" t="s">
        <v>12</v>
      </c>
      <c r="N1694">
        <v>112414</v>
      </c>
      <c r="P1694" s="7">
        <v>43021</v>
      </c>
      <c r="Q1694" t="s">
        <v>102</v>
      </c>
      <c r="R1694" s="13">
        <v>0</v>
      </c>
    </row>
    <row r="1695" spans="11:18" x14ac:dyDescent="0.35">
      <c r="K1695" t="s">
        <v>246</v>
      </c>
      <c r="M1695" t="s">
        <v>12</v>
      </c>
      <c r="P1695" s="7">
        <v>43024</v>
      </c>
      <c r="Q1695" t="s">
        <v>102</v>
      </c>
      <c r="R1695" s="13">
        <v>2.58</v>
      </c>
    </row>
    <row r="1696" spans="11:18" x14ac:dyDescent="0.35">
      <c r="K1696" t="s">
        <v>246</v>
      </c>
      <c r="M1696" t="s">
        <v>12</v>
      </c>
      <c r="P1696" s="7">
        <v>43024</v>
      </c>
      <c r="Q1696" t="s">
        <v>101</v>
      </c>
      <c r="R1696" s="13">
        <v>-2.58</v>
      </c>
    </row>
    <row r="1697" spans="11:19" x14ac:dyDescent="0.35">
      <c r="K1697" t="s">
        <v>845</v>
      </c>
      <c r="L1697" t="s">
        <v>30</v>
      </c>
      <c r="M1697" t="s">
        <v>12</v>
      </c>
      <c r="N1697">
        <v>52815</v>
      </c>
      <c r="O1697">
        <v>2</v>
      </c>
      <c r="P1697" s="7">
        <v>43033</v>
      </c>
      <c r="Q1697" t="s">
        <v>102</v>
      </c>
      <c r="R1697" s="13">
        <v>3.34</v>
      </c>
      <c r="S1697" t="s">
        <v>1241</v>
      </c>
    </row>
    <row r="1698" spans="11:19" x14ac:dyDescent="0.35">
      <c r="K1698" t="s">
        <v>845</v>
      </c>
      <c r="L1698" t="s">
        <v>30</v>
      </c>
      <c r="M1698" t="s">
        <v>12</v>
      </c>
      <c r="N1698">
        <v>52815</v>
      </c>
      <c r="O1698">
        <v>2</v>
      </c>
      <c r="P1698" s="7">
        <v>43033</v>
      </c>
      <c r="Q1698" t="s">
        <v>587</v>
      </c>
      <c r="R1698" s="13">
        <v>-3.34</v>
      </c>
      <c r="S1698" t="s">
        <v>1241</v>
      </c>
    </row>
    <row r="1699" spans="11:19" x14ac:dyDescent="0.35">
      <c r="K1699" t="s">
        <v>845</v>
      </c>
      <c r="L1699" t="s">
        <v>35</v>
      </c>
      <c r="M1699" t="s">
        <v>12</v>
      </c>
      <c r="N1699">
        <v>52815</v>
      </c>
      <c r="O1699">
        <v>3</v>
      </c>
      <c r="P1699" s="7">
        <v>43033</v>
      </c>
      <c r="Q1699" t="s">
        <v>102</v>
      </c>
      <c r="R1699" s="13">
        <v>2.0299999999999998</v>
      </c>
      <c r="S1699" t="s">
        <v>1240</v>
      </c>
    </row>
    <row r="1700" spans="11:19" x14ac:dyDescent="0.35">
      <c r="K1700" t="s">
        <v>845</v>
      </c>
      <c r="L1700" t="s">
        <v>35</v>
      </c>
      <c r="M1700" t="s">
        <v>12</v>
      </c>
      <c r="N1700">
        <v>52815</v>
      </c>
      <c r="O1700">
        <v>3</v>
      </c>
      <c r="P1700" s="7">
        <v>43033</v>
      </c>
      <c r="Q1700" t="s">
        <v>587</v>
      </c>
      <c r="R1700" s="13">
        <v>-2.0299999999999998</v>
      </c>
      <c r="S1700" t="s">
        <v>1240</v>
      </c>
    </row>
    <row r="1701" spans="11:19" x14ac:dyDescent="0.35">
      <c r="K1701" t="s">
        <v>317</v>
      </c>
      <c r="M1701" t="s">
        <v>12</v>
      </c>
      <c r="P1701" s="7">
        <v>43034</v>
      </c>
      <c r="Q1701" t="s">
        <v>101</v>
      </c>
      <c r="R1701" s="13">
        <v>5.16</v>
      </c>
    </row>
    <row r="1702" spans="11:19" x14ac:dyDescent="0.35">
      <c r="K1702" t="s">
        <v>317</v>
      </c>
      <c r="M1702" t="s">
        <v>12</v>
      </c>
      <c r="P1702" s="7">
        <v>43034</v>
      </c>
      <c r="Q1702" t="s">
        <v>102</v>
      </c>
      <c r="R1702" s="13">
        <v>-5.16</v>
      </c>
    </row>
    <row r="1703" spans="11:19" x14ac:dyDescent="0.35">
      <c r="K1703" t="s">
        <v>845</v>
      </c>
      <c r="L1703" t="s">
        <v>25</v>
      </c>
      <c r="M1703" t="s">
        <v>12</v>
      </c>
      <c r="N1703">
        <v>52815</v>
      </c>
      <c r="O1703">
        <v>3</v>
      </c>
      <c r="P1703" s="7">
        <v>43039</v>
      </c>
      <c r="Q1703" t="s">
        <v>102</v>
      </c>
      <c r="R1703" s="13">
        <v>9.48</v>
      </c>
      <c r="S1703" t="s">
        <v>1244</v>
      </c>
    </row>
    <row r="1704" spans="11:19" x14ac:dyDescent="0.35">
      <c r="K1704" t="s">
        <v>845</v>
      </c>
      <c r="L1704" t="s">
        <v>25</v>
      </c>
      <c r="M1704" t="s">
        <v>12</v>
      </c>
      <c r="N1704">
        <v>52815</v>
      </c>
      <c r="O1704">
        <v>3</v>
      </c>
      <c r="P1704" s="7">
        <v>43039</v>
      </c>
      <c r="Q1704" t="s">
        <v>587</v>
      </c>
      <c r="R1704" s="13">
        <v>-9.48</v>
      </c>
      <c r="S1704" t="s">
        <v>1244</v>
      </c>
    </row>
    <row r="1705" spans="11:19" x14ac:dyDescent="0.35">
      <c r="K1705" t="s">
        <v>246</v>
      </c>
      <c r="M1705" t="s">
        <v>12</v>
      </c>
      <c r="P1705" s="7">
        <v>43046</v>
      </c>
      <c r="Q1705" t="s">
        <v>102</v>
      </c>
      <c r="R1705" s="13">
        <v>2000</v>
      </c>
    </row>
    <row r="1706" spans="11:19" x14ac:dyDescent="0.35">
      <c r="K1706" t="s">
        <v>246</v>
      </c>
      <c r="M1706" t="s">
        <v>12</v>
      </c>
      <c r="P1706" s="7">
        <v>43046</v>
      </c>
      <c r="Q1706" t="s">
        <v>101</v>
      </c>
      <c r="R1706" s="13">
        <v>-2000</v>
      </c>
    </row>
    <row r="1707" spans="11:19" x14ac:dyDescent="0.35">
      <c r="K1707" t="s">
        <v>1258</v>
      </c>
      <c r="M1707" t="s">
        <v>12</v>
      </c>
      <c r="P1707" s="7">
        <v>43055</v>
      </c>
      <c r="Q1707" t="s">
        <v>102</v>
      </c>
      <c r="R1707" s="13">
        <v>7.66</v>
      </c>
    </row>
    <row r="1708" spans="11:19" x14ac:dyDescent="0.35">
      <c r="K1708" t="s">
        <v>1258</v>
      </c>
      <c r="M1708" t="s">
        <v>12</v>
      </c>
      <c r="P1708" s="7">
        <v>43055</v>
      </c>
      <c r="Q1708" t="s">
        <v>840</v>
      </c>
      <c r="R1708" s="13">
        <v>-7.66</v>
      </c>
    </row>
    <row r="1709" spans="11:19" x14ac:dyDescent="0.35">
      <c r="K1709" t="s">
        <v>844</v>
      </c>
      <c r="L1709" t="s">
        <v>57</v>
      </c>
      <c r="M1709" t="s">
        <v>12</v>
      </c>
      <c r="P1709" s="7">
        <v>43059</v>
      </c>
      <c r="Q1709" t="s">
        <v>102</v>
      </c>
      <c r="R1709" s="13">
        <v>15.29</v>
      </c>
      <c r="S1709" t="s">
        <v>1257</v>
      </c>
    </row>
    <row r="1710" spans="11:19" x14ac:dyDescent="0.35">
      <c r="K1710" t="s">
        <v>844</v>
      </c>
      <c r="L1710" t="s">
        <v>57</v>
      </c>
      <c r="M1710" t="s">
        <v>12</v>
      </c>
      <c r="P1710" s="7">
        <v>43059</v>
      </c>
      <c r="R1710" s="13">
        <v>-15.29</v>
      </c>
      <c r="S1710" t="s">
        <v>1257</v>
      </c>
    </row>
    <row r="1711" spans="11:19" x14ac:dyDescent="0.35">
      <c r="K1711" t="s">
        <v>845</v>
      </c>
      <c r="L1711" t="s">
        <v>63</v>
      </c>
      <c r="M1711" t="s">
        <v>12</v>
      </c>
      <c r="N1711">
        <v>52815</v>
      </c>
      <c r="O1711">
        <v>1</v>
      </c>
      <c r="P1711" s="7">
        <v>43063</v>
      </c>
      <c r="Q1711" t="s">
        <v>102</v>
      </c>
      <c r="R1711" s="13">
        <v>5.53</v>
      </c>
      <c r="S1711" t="s">
        <v>1239</v>
      </c>
    </row>
    <row r="1712" spans="11:19" x14ac:dyDescent="0.35">
      <c r="K1712" t="s">
        <v>845</v>
      </c>
      <c r="L1712" t="s">
        <v>63</v>
      </c>
      <c r="M1712" t="s">
        <v>12</v>
      </c>
      <c r="N1712">
        <v>52815</v>
      </c>
      <c r="O1712">
        <v>1</v>
      </c>
      <c r="P1712" s="7">
        <v>43063</v>
      </c>
      <c r="Q1712" t="s">
        <v>587</v>
      </c>
      <c r="R1712" s="13">
        <v>-5.53</v>
      </c>
      <c r="S1712" t="s">
        <v>1239</v>
      </c>
    </row>
    <row r="1713" spans="11:19" x14ac:dyDescent="0.35">
      <c r="K1713" t="s">
        <v>845</v>
      </c>
      <c r="L1713" t="s">
        <v>32</v>
      </c>
      <c r="M1713" t="s">
        <v>12</v>
      </c>
      <c r="N1713">
        <v>52815</v>
      </c>
      <c r="O1713">
        <v>2</v>
      </c>
      <c r="P1713" s="7">
        <v>43073</v>
      </c>
      <c r="Q1713" t="s">
        <v>102</v>
      </c>
      <c r="R1713" s="13">
        <v>1.57</v>
      </c>
      <c r="S1713" t="s">
        <v>1238</v>
      </c>
    </row>
    <row r="1714" spans="11:19" x14ac:dyDescent="0.35">
      <c r="K1714" t="s">
        <v>845</v>
      </c>
      <c r="L1714" t="s">
        <v>32</v>
      </c>
      <c r="M1714" t="s">
        <v>12</v>
      </c>
      <c r="N1714">
        <v>52815</v>
      </c>
      <c r="O1714">
        <v>2</v>
      </c>
      <c r="P1714" s="7">
        <v>43073</v>
      </c>
      <c r="Q1714" t="s">
        <v>587</v>
      </c>
      <c r="R1714" s="13">
        <v>-1.57</v>
      </c>
      <c r="S1714" t="s">
        <v>1238</v>
      </c>
    </row>
    <row r="1715" spans="11:19" x14ac:dyDescent="0.35">
      <c r="K1715" t="s">
        <v>845</v>
      </c>
      <c r="L1715" t="s">
        <v>45</v>
      </c>
      <c r="M1715" t="s">
        <v>12</v>
      </c>
      <c r="N1715">
        <v>52815</v>
      </c>
      <c r="O1715">
        <v>3</v>
      </c>
      <c r="P1715" s="7">
        <v>43074</v>
      </c>
      <c r="Q1715" t="s">
        <v>102</v>
      </c>
      <c r="R1715" s="13">
        <v>1.06</v>
      </c>
      <c r="S1715" t="s">
        <v>1235</v>
      </c>
    </row>
    <row r="1716" spans="11:19" x14ac:dyDescent="0.35">
      <c r="K1716" t="s">
        <v>845</v>
      </c>
      <c r="L1716" t="s">
        <v>45</v>
      </c>
      <c r="M1716" t="s">
        <v>12</v>
      </c>
      <c r="N1716">
        <v>52815</v>
      </c>
      <c r="O1716">
        <v>3</v>
      </c>
      <c r="P1716" s="7">
        <v>43074</v>
      </c>
      <c r="Q1716" t="s">
        <v>587</v>
      </c>
      <c r="R1716" s="13">
        <v>-1.06</v>
      </c>
      <c r="S1716" t="s">
        <v>1235</v>
      </c>
    </row>
    <row r="1717" spans="11:19" x14ac:dyDescent="0.35">
      <c r="K1717" t="s">
        <v>845</v>
      </c>
      <c r="L1717" t="s">
        <v>34</v>
      </c>
      <c r="M1717" t="s">
        <v>12</v>
      </c>
      <c r="N1717">
        <v>52815</v>
      </c>
      <c r="O1717">
        <v>3</v>
      </c>
      <c r="P1717" s="7">
        <v>43081</v>
      </c>
      <c r="Q1717" t="s">
        <v>102</v>
      </c>
      <c r="R1717" s="13">
        <v>3.19</v>
      </c>
      <c r="S1717" t="s">
        <v>1236</v>
      </c>
    </row>
    <row r="1718" spans="11:19" x14ac:dyDescent="0.35">
      <c r="K1718" t="s">
        <v>845</v>
      </c>
      <c r="L1718" t="s">
        <v>34</v>
      </c>
      <c r="M1718" t="s">
        <v>12</v>
      </c>
      <c r="N1718">
        <v>52815</v>
      </c>
      <c r="O1718">
        <v>3</v>
      </c>
      <c r="P1718" s="7">
        <v>43081</v>
      </c>
      <c r="Q1718" t="s">
        <v>587</v>
      </c>
      <c r="R1718" s="13">
        <v>-3.19</v>
      </c>
      <c r="S1718" t="s">
        <v>1236</v>
      </c>
    </row>
    <row r="1719" spans="11:19" x14ac:dyDescent="0.35">
      <c r="K1719" t="s">
        <v>845</v>
      </c>
      <c r="L1719" t="s">
        <v>72</v>
      </c>
      <c r="M1719" t="s">
        <v>12</v>
      </c>
      <c r="N1719">
        <v>52815</v>
      </c>
      <c r="O1719">
        <v>1</v>
      </c>
      <c r="P1719" s="7">
        <v>43087</v>
      </c>
      <c r="Q1719" t="s">
        <v>102</v>
      </c>
      <c r="R1719" s="13">
        <v>0.09</v>
      </c>
      <c r="S1719" t="s">
        <v>1237</v>
      </c>
    </row>
    <row r="1720" spans="11:19" x14ac:dyDescent="0.35">
      <c r="K1720" t="s">
        <v>845</v>
      </c>
      <c r="L1720" t="s">
        <v>72</v>
      </c>
      <c r="M1720" t="s">
        <v>12</v>
      </c>
      <c r="N1720">
        <v>52815</v>
      </c>
      <c r="O1720">
        <v>1</v>
      </c>
      <c r="P1720" s="7">
        <v>43087</v>
      </c>
      <c r="Q1720" t="s">
        <v>587</v>
      </c>
      <c r="R1720" s="13">
        <v>-0.09</v>
      </c>
      <c r="S1720" t="s">
        <v>1237</v>
      </c>
    </row>
    <row r="1721" spans="11:19" x14ac:dyDescent="0.35">
      <c r="K1721" t="s">
        <v>845</v>
      </c>
      <c r="L1721" t="s">
        <v>65</v>
      </c>
      <c r="M1721" t="s">
        <v>12</v>
      </c>
      <c r="N1721">
        <v>52815</v>
      </c>
      <c r="O1721">
        <v>1</v>
      </c>
      <c r="P1721" s="7">
        <v>43097</v>
      </c>
      <c r="Q1721" t="s">
        <v>102</v>
      </c>
      <c r="R1721" s="13">
        <v>1.56</v>
      </c>
      <c r="S1721" t="s">
        <v>1234</v>
      </c>
    </row>
    <row r="1722" spans="11:19" x14ac:dyDescent="0.35">
      <c r="K1722" t="s">
        <v>845</v>
      </c>
      <c r="L1722" t="s">
        <v>65</v>
      </c>
      <c r="M1722" t="s">
        <v>12</v>
      </c>
      <c r="N1722">
        <v>52815</v>
      </c>
      <c r="O1722">
        <v>1</v>
      </c>
      <c r="P1722" s="7">
        <v>43097</v>
      </c>
      <c r="Q1722" t="s">
        <v>587</v>
      </c>
      <c r="R1722" s="13">
        <v>-1.56</v>
      </c>
      <c r="S1722" t="s">
        <v>1234</v>
      </c>
    </row>
    <row r="1723" spans="11:19" x14ac:dyDescent="0.35">
      <c r="K1723" t="s">
        <v>845</v>
      </c>
      <c r="L1723" t="s">
        <v>58</v>
      </c>
      <c r="M1723" t="s">
        <v>12</v>
      </c>
      <c r="N1723">
        <v>52815</v>
      </c>
      <c r="O1723">
        <v>2</v>
      </c>
      <c r="P1723" s="7">
        <v>43097</v>
      </c>
      <c r="Q1723" t="s">
        <v>102</v>
      </c>
      <c r="R1723" s="13">
        <v>2.0099999999999998</v>
      </c>
      <c r="S1723" t="s">
        <v>1243</v>
      </c>
    </row>
    <row r="1724" spans="11:19" x14ac:dyDescent="0.35">
      <c r="K1724" t="s">
        <v>845</v>
      </c>
      <c r="L1724" t="s">
        <v>58</v>
      </c>
      <c r="M1724" t="s">
        <v>12</v>
      </c>
      <c r="N1724">
        <v>52815</v>
      </c>
      <c r="O1724">
        <v>2</v>
      </c>
      <c r="P1724" s="7">
        <v>43097</v>
      </c>
      <c r="Q1724" t="s">
        <v>587</v>
      </c>
      <c r="R1724" s="13">
        <v>-2.0099999999999998</v>
      </c>
      <c r="S1724" t="s">
        <v>1243</v>
      </c>
    </row>
    <row r="1725" spans="11:19" x14ac:dyDescent="0.35">
      <c r="K1725" t="s">
        <v>845</v>
      </c>
      <c r="L1725" t="s">
        <v>51</v>
      </c>
      <c r="M1725" t="s">
        <v>12</v>
      </c>
      <c r="N1725">
        <v>52815</v>
      </c>
      <c r="O1725">
        <v>2</v>
      </c>
      <c r="P1725" s="7">
        <v>43102</v>
      </c>
      <c r="Q1725" t="s">
        <v>102</v>
      </c>
      <c r="R1725" s="13">
        <v>1</v>
      </c>
      <c r="S1725" t="s">
        <v>1232</v>
      </c>
    </row>
    <row r="1726" spans="11:19" x14ac:dyDescent="0.35">
      <c r="K1726" t="s">
        <v>845</v>
      </c>
      <c r="L1726" t="s">
        <v>51</v>
      </c>
      <c r="M1726" t="s">
        <v>12</v>
      </c>
      <c r="N1726">
        <v>52815</v>
      </c>
      <c r="O1726">
        <v>2</v>
      </c>
      <c r="P1726" s="7">
        <v>43102</v>
      </c>
      <c r="Q1726" t="s">
        <v>587</v>
      </c>
      <c r="R1726" s="13">
        <v>-1</v>
      </c>
      <c r="S1726" t="s">
        <v>1232</v>
      </c>
    </row>
    <row r="1727" spans="11:19" x14ac:dyDescent="0.35">
      <c r="K1727" t="s">
        <v>845</v>
      </c>
      <c r="L1727" t="s">
        <v>66</v>
      </c>
      <c r="M1727" t="s">
        <v>12</v>
      </c>
      <c r="N1727">
        <v>52815</v>
      </c>
      <c r="O1727">
        <v>1</v>
      </c>
      <c r="P1727" s="7">
        <v>43102</v>
      </c>
      <c r="Q1727" t="s">
        <v>102</v>
      </c>
      <c r="R1727" s="13">
        <v>2.52</v>
      </c>
      <c r="S1727" t="s">
        <v>1233</v>
      </c>
    </row>
    <row r="1728" spans="11:19" x14ac:dyDescent="0.35">
      <c r="K1728" t="s">
        <v>845</v>
      </c>
      <c r="L1728" t="s">
        <v>66</v>
      </c>
      <c r="M1728" t="s">
        <v>12</v>
      </c>
      <c r="N1728">
        <v>52815</v>
      </c>
      <c r="O1728">
        <v>1</v>
      </c>
      <c r="P1728" s="7">
        <v>43102</v>
      </c>
      <c r="Q1728" t="s">
        <v>587</v>
      </c>
      <c r="R1728" s="13">
        <v>-2.52</v>
      </c>
      <c r="S1728" t="s">
        <v>1233</v>
      </c>
    </row>
    <row r="1729" spans="11:19" x14ac:dyDescent="0.35">
      <c r="K1729" t="s">
        <v>845</v>
      </c>
      <c r="L1729" t="s">
        <v>69</v>
      </c>
      <c r="M1729" t="s">
        <v>12</v>
      </c>
      <c r="N1729">
        <v>52815</v>
      </c>
      <c r="O1729">
        <v>1</v>
      </c>
      <c r="P1729" s="7">
        <v>43104</v>
      </c>
      <c r="Q1729" t="s">
        <v>102</v>
      </c>
      <c r="R1729" s="13">
        <v>1.5</v>
      </c>
      <c r="S1729" t="s">
        <v>1242</v>
      </c>
    </row>
    <row r="1730" spans="11:19" x14ac:dyDescent="0.35">
      <c r="K1730" t="s">
        <v>845</v>
      </c>
      <c r="L1730" t="s">
        <v>69</v>
      </c>
      <c r="M1730" t="s">
        <v>12</v>
      </c>
      <c r="N1730">
        <v>52815</v>
      </c>
      <c r="O1730">
        <v>1</v>
      </c>
      <c r="P1730" s="7">
        <v>43104</v>
      </c>
      <c r="Q1730" t="s">
        <v>587</v>
      </c>
      <c r="R1730" s="13">
        <v>-1.5</v>
      </c>
      <c r="S1730" t="s">
        <v>1242</v>
      </c>
    </row>
    <row r="1731" spans="11:19" x14ac:dyDescent="0.35">
      <c r="K1731" t="s">
        <v>845</v>
      </c>
      <c r="L1731" t="s">
        <v>64</v>
      </c>
      <c r="M1731" t="s">
        <v>12</v>
      </c>
      <c r="N1731">
        <v>52815</v>
      </c>
      <c r="O1731">
        <v>1</v>
      </c>
      <c r="P1731" s="7">
        <v>43118</v>
      </c>
      <c r="Q1731" t="s">
        <v>102</v>
      </c>
      <c r="R1731" s="13">
        <v>0.12</v>
      </c>
      <c r="S1731" t="s">
        <v>1231</v>
      </c>
    </row>
    <row r="1732" spans="11:19" x14ac:dyDescent="0.35">
      <c r="K1732" t="s">
        <v>845</v>
      </c>
      <c r="L1732" t="s">
        <v>64</v>
      </c>
      <c r="M1732" t="s">
        <v>12</v>
      </c>
      <c r="N1732">
        <v>52815</v>
      </c>
      <c r="O1732">
        <v>1</v>
      </c>
      <c r="P1732" s="7">
        <v>43118</v>
      </c>
      <c r="Q1732" t="s">
        <v>587</v>
      </c>
      <c r="R1732" s="13">
        <v>-0.12</v>
      </c>
      <c r="S1732" t="s">
        <v>1231</v>
      </c>
    </row>
    <row r="1733" spans="11:19" x14ac:dyDescent="0.35">
      <c r="K1733" t="s">
        <v>845</v>
      </c>
      <c r="L1733" t="s">
        <v>35</v>
      </c>
      <c r="M1733" t="s">
        <v>12</v>
      </c>
      <c r="N1733">
        <v>52815</v>
      </c>
      <c r="O1733">
        <v>3</v>
      </c>
      <c r="P1733" s="7">
        <v>43124</v>
      </c>
      <c r="Q1733" t="s">
        <v>102</v>
      </c>
      <c r="R1733" s="13">
        <v>2.0299999999999998</v>
      </c>
      <c r="S1733" t="s">
        <v>1240</v>
      </c>
    </row>
    <row r="1734" spans="11:19" x14ac:dyDescent="0.35">
      <c r="K1734" t="s">
        <v>845</v>
      </c>
      <c r="L1734" t="s">
        <v>35</v>
      </c>
      <c r="M1734" t="s">
        <v>12</v>
      </c>
      <c r="N1734">
        <v>52815</v>
      </c>
      <c r="O1734">
        <v>3</v>
      </c>
      <c r="P1734" s="7">
        <v>43124</v>
      </c>
      <c r="Q1734" t="s">
        <v>587</v>
      </c>
      <c r="R1734" s="13">
        <v>-2.0299999999999998</v>
      </c>
      <c r="S1734" t="s">
        <v>1240</v>
      </c>
    </row>
    <row r="1735" spans="11:19" x14ac:dyDescent="0.35">
      <c r="K1735" t="s">
        <v>845</v>
      </c>
      <c r="L1735" t="s">
        <v>30</v>
      </c>
      <c r="M1735" t="s">
        <v>12</v>
      </c>
      <c r="N1735">
        <v>52815</v>
      </c>
      <c r="O1735">
        <v>2</v>
      </c>
      <c r="P1735" s="7">
        <v>43124</v>
      </c>
      <c r="Q1735" t="s">
        <v>102</v>
      </c>
      <c r="R1735" s="13">
        <v>3.34</v>
      </c>
      <c r="S1735" t="s">
        <v>1241</v>
      </c>
    </row>
    <row r="1736" spans="11:19" x14ac:dyDescent="0.35">
      <c r="K1736" t="s">
        <v>845</v>
      </c>
      <c r="L1736" t="s">
        <v>30</v>
      </c>
      <c r="M1736" t="s">
        <v>12</v>
      </c>
      <c r="N1736">
        <v>52815</v>
      </c>
      <c r="O1736">
        <v>2</v>
      </c>
      <c r="P1736" s="7">
        <v>43124</v>
      </c>
      <c r="Q1736" t="s">
        <v>587</v>
      </c>
      <c r="R1736" s="13">
        <v>-3.34</v>
      </c>
      <c r="S1736" t="s">
        <v>1241</v>
      </c>
    </row>
    <row r="1737" spans="11:19" x14ac:dyDescent="0.35">
      <c r="K1737" t="s">
        <v>841</v>
      </c>
      <c r="M1737" t="s">
        <v>12</v>
      </c>
      <c r="P1737" s="7">
        <v>43147</v>
      </c>
      <c r="Q1737" t="s">
        <v>840</v>
      </c>
      <c r="R1737" s="13">
        <v>10</v>
      </c>
    </row>
    <row r="1738" spans="11:19" x14ac:dyDescent="0.35">
      <c r="K1738" t="s">
        <v>841</v>
      </c>
      <c r="M1738" t="s">
        <v>12</v>
      </c>
      <c r="P1738" s="7">
        <v>43147</v>
      </c>
      <c r="Q1738" t="s">
        <v>102</v>
      </c>
      <c r="R1738" s="13">
        <v>-10</v>
      </c>
    </row>
    <row r="1739" spans="11:19" x14ac:dyDescent="0.35">
      <c r="K1739" t="s">
        <v>844</v>
      </c>
      <c r="L1739" t="s">
        <v>57</v>
      </c>
      <c r="M1739" t="s">
        <v>12</v>
      </c>
      <c r="P1739" s="7">
        <v>43151</v>
      </c>
      <c r="Q1739" t="s">
        <v>102</v>
      </c>
      <c r="R1739" s="13">
        <v>1.05</v>
      </c>
      <c r="S1739" t="s">
        <v>1257</v>
      </c>
    </row>
    <row r="1740" spans="11:19" x14ac:dyDescent="0.35">
      <c r="K1740" t="s">
        <v>844</v>
      </c>
      <c r="L1740" t="s">
        <v>57</v>
      </c>
      <c r="M1740" t="s">
        <v>12</v>
      </c>
      <c r="P1740" s="7">
        <v>43151</v>
      </c>
      <c r="R1740" s="13">
        <v>-1.05</v>
      </c>
      <c r="S1740" t="s">
        <v>1257</v>
      </c>
    </row>
    <row r="1741" spans="11:19" x14ac:dyDescent="0.35">
      <c r="K1741" t="s">
        <v>845</v>
      </c>
      <c r="L1741" t="s">
        <v>63</v>
      </c>
      <c r="M1741" t="s">
        <v>12</v>
      </c>
      <c r="N1741">
        <v>52815</v>
      </c>
      <c r="O1741">
        <v>1</v>
      </c>
      <c r="P1741" s="7">
        <v>43154</v>
      </c>
      <c r="Q1741" t="s">
        <v>102</v>
      </c>
      <c r="R1741" s="13">
        <v>0.14000000000000001</v>
      </c>
      <c r="S1741" t="s">
        <v>1239</v>
      </c>
    </row>
    <row r="1742" spans="11:19" x14ac:dyDescent="0.35">
      <c r="K1742" t="s">
        <v>845</v>
      </c>
      <c r="L1742" t="s">
        <v>63</v>
      </c>
      <c r="M1742" t="s">
        <v>12</v>
      </c>
      <c r="N1742">
        <v>52815</v>
      </c>
      <c r="O1742">
        <v>1</v>
      </c>
      <c r="P1742" s="7">
        <v>43154</v>
      </c>
      <c r="Q1742" t="s">
        <v>587</v>
      </c>
      <c r="R1742" s="13">
        <v>-0.14000000000000001</v>
      </c>
      <c r="S1742" t="s">
        <v>1239</v>
      </c>
    </row>
    <row r="1743" spans="11:19" x14ac:dyDescent="0.35">
      <c r="K1743" t="s">
        <v>246</v>
      </c>
      <c r="M1743" t="s">
        <v>12</v>
      </c>
      <c r="P1743" s="7">
        <v>43164</v>
      </c>
      <c r="Q1743" t="s">
        <v>102</v>
      </c>
      <c r="R1743" s="13">
        <v>3000</v>
      </c>
    </row>
    <row r="1744" spans="11:19" x14ac:dyDescent="0.35">
      <c r="K1744" t="s">
        <v>246</v>
      </c>
      <c r="M1744" t="s">
        <v>12</v>
      </c>
      <c r="P1744" s="7">
        <v>43164</v>
      </c>
      <c r="Q1744" t="s">
        <v>101</v>
      </c>
      <c r="R1744" s="13">
        <v>-3000</v>
      </c>
    </row>
    <row r="1745" spans="11:19" x14ac:dyDescent="0.35">
      <c r="K1745" t="s">
        <v>845</v>
      </c>
      <c r="L1745" t="s">
        <v>32</v>
      </c>
      <c r="M1745" t="s">
        <v>12</v>
      </c>
      <c r="N1745">
        <v>52815</v>
      </c>
      <c r="O1745">
        <v>2</v>
      </c>
      <c r="P1745" s="7">
        <v>43164</v>
      </c>
      <c r="Q1745" t="s">
        <v>102</v>
      </c>
      <c r="R1745" s="13">
        <v>1.57</v>
      </c>
      <c r="S1745" t="s">
        <v>1238</v>
      </c>
    </row>
    <row r="1746" spans="11:19" x14ac:dyDescent="0.35">
      <c r="K1746" t="s">
        <v>845</v>
      </c>
      <c r="L1746" t="s">
        <v>32</v>
      </c>
      <c r="M1746" t="s">
        <v>12</v>
      </c>
      <c r="N1746">
        <v>52815</v>
      </c>
      <c r="O1746">
        <v>2</v>
      </c>
      <c r="P1746" s="7">
        <v>43164</v>
      </c>
      <c r="Q1746" t="s">
        <v>587</v>
      </c>
      <c r="R1746" s="13">
        <v>-1.57</v>
      </c>
      <c r="S1746" t="s">
        <v>1238</v>
      </c>
    </row>
    <row r="1747" spans="11:19" x14ac:dyDescent="0.35">
      <c r="K1747" t="s">
        <v>845</v>
      </c>
      <c r="L1747" t="s">
        <v>72</v>
      </c>
      <c r="M1747" t="s">
        <v>12</v>
      </c>
      <c r="N1747">
        <v>52815</v>
      </c>
      <c r="O1747">
        <v>1</v>
      </c>
      <c r="P1747" s="7">
        <v>43178</v>
      </c>
      <c r="Q1747" t="s">
        <v>102</v>
      </c>
      <c r="R1747" s="13">
        <v>0.09</v>
      </c>
      <c r="S1747" t="s">
        <v>1237</v>
      </c>
    </row>
    <row r="1748" spans="11:19" x14ac:dyDescent="0.35">
      <c r="K1748" t="s">
        <v>845</v>
      </c>
      <c r="L1748" t="s">
        <v>72</v>
      </c>
      <c r="M1748" t="s">
        <v>12</v>
      </c>
      <c r="N1748">
        <v>52815</v>
      </c>
      <c r="O1748">
        <v>1</v>
      </c>
      <c r="P1748" s="7">
        <v>43178</v>
      </c>
      <c r="Q1748" t="s">
        <v>587</v>
      </c>
      <c r="R1748" s="13">
        <v>-0.09</v>
      </c>
      <c r="S1748" t="s">
        <v>1237</v>
      </c>
    </row>
    <row r="1749" spans="11:19" x14ac:dyDescent="0.35">
      <c r="K1749" t="s">
        <v>845</v>
      </c>
      <c r="L1749" t="s">
        <v>34</v>
      </c>
      <c r="M1749" t="s">
        <v>12</v>
      </c>
      <c r="N1749">
        <v>52815</v>
      </c>
      <c r="O1749">
        <v>3</v>
      </c>
      <c r="P1749" s="7">
        <v>43179</v>
      </c>
      <c r="Q1749" t="s">
        <v>102</v>
      </c>
      <c r="R1749" s="13">
        <v>3.19</v>
      </c>
      <c r="S1749" t="s">
        <v>1236</v>
      </c>
    </row>
    <row r="1750" spans="11:19" x14ac:dyDescent="0.35">
      <c r="K1750" t="s">
        <v>845</v>
      </c>
      <c r="L1750" t="s">
        <v>34</v>
      </c>
      <c r="M1750" t="s">
        <v>12</v>
      </c>
      <c r="N1750">
        <v>52815</v>
      </c>
      <c r="O1750">
        <v>3</v>
      </c>
      <c r="P1750" s="7">
        <v>43179</v>
      </c>
      <c r="Q1750" t="s">
        <v>587</v>
      </c>
      <c r="R1750" s="13">
        <v>-3.19</v>
      </c>
      <c r="S1750" t="s">
        <v>1236</v>
      </c>
    </row>
    <row r="1751" spans="11:19" x14ac:dyDescent="0.35">
      <c r="K1751" t="s">
        <v>317</v>
      </c>
      <c r="M1751" t="s">
        <v>12</v>
      </c>
      <c r="P1751" s="7">
        <v>43181</v>
      </c>
      <c r="Q1751" t="s">
        <v>101</v>
      </c>
      <c r="R1751" s="13">
        <v>10200.42</v>
      </c>
    </row>
    <row r="1752" spans="11:19" x14ac:dyDescent="0.35">
      <c r="K1752" t="s">
        <v>317</v>
      </c>
      <c r="M1752" t="s">
        <v>12</v>
      </c>
      <c r="P1752" s="7">
        <v>43181</v>
      </c>
      <c r="Q1752" t="s">
        <v>102</v>
      </c>
      <c r="R1752" s="13">
        <v>-10200.42</v>
      </c>
    </row>
    <row r="1753" spans="11:19" x14ac:dyDescent="0.35">
      <c r="K1753" t="s">
        <v>845</v>
      </c>
      <c r="L1753" t="s">
        <v>45</v>
      </c>
      <c r="M1753" t="s">
        <v>12</v>
      </c>
      <c r="N1753">
        <v>52815</v>
      </c>
      <c r="O1753">
        <v>3</v>
      </c>
      <c r="P1753" s="7">
        <v>43187</v>
      </c>
      <c r="Q1753" t="s">
        <v>102</v>
      </c>
      <c r="R1753" s="13">
        <v>1.06</v>
      </c>
      <c r="S1753" t="s">
        <v>1235</v>
      </c>
    </row>
    <row r="1754" spans="11:19" x14ac:dyDescent="0.35">
      <c r="K1754" t="s">
        <v>845</v>
      </c>
      <c r="L1754" t="s">
        <v>45</v>
      </c>
      <c r="M1754" t="s">
        <v>12</v>
      </c>
      <c r="N1754">
        <v>52815</v>
      </c>
      <c r="O1754">
        <v>3</v>
      </c>
      <c r="P1754" s="7">
        <v>43187</v>
      </c>
      <c r="Q1754" t="s">
        <v>587</v>
      </c>
      <c r="R1754" s="13">
        <v>-1.06</v>
      </c>
      <c r="S1754" t="s">
        <v>1235</v>
      </c>
    </row>
    <row r="1755" spans="11:19" x14ac:dyDescent="0.35">
      <c r="K1755" t="s">
        <v>845</v>
      </c>
      <c r="L1755" t="s">
        <v>65</v>
      </c>
      <c r="M1755" t="s">
        <v>12</v>
      </c>
      <c r="N1755">
        <v>52815</v>
      </c>
      <c r="O1755">
        <v>1</v>
      </c>
      <c r="P1755" s="7">
        <v>43188</v>
      </c>
      <c r="Q1755" t="s">
        <v>102</v>
      </c>
      <c r="R1755" s="13">
        <v>1.71</v>
      </c>
      <c r="S1755" t="s">
        <v>1234</v>
      </c>
    </row>
    <row r="1756" spans="11:19" x14ac:dyDescent="0.35">
      <c r="K1756" t="s">
        <v>845</v>
      </c>
      <c r="L1756" t="s">
        <v>65</v>
      </c>
      <c r="M1756" t="s">
        <v>12</v>
      </c>
      <c r="N1756">
        <v>52815</v>
      </c>
      <c r="O1756">
        <v>1</v>
      </c>
      <c r="P1756" s="7">
        <v>43188</v>
      </c>
      <c r="Q1756" t="s">
        <v>587</v>
      </c>
      <c r="R1756" s="13">
        <v>-1.71</v>
      </c>
      <c r="S1756" t="s">
        <v>1234</v>
      </c>
    </row>
    <row r="1757" spans="11:19" x14ac:dyDescent="0.35">
      <c r="K1757" t="s">
        <v>845</v>
      </c>
      <c r="L1757" t="s">
        <v>66</v>
      </c>
      <c r="M1757" t="s">
        <v>12</v>
      </c>
      <c r="N1757">
        <v>52815</v>
      </c>
      <c r="O1757">
        <v>1</v>
      </c>
      <c r="P1757" s="7">
        <v>43192</v>
      </c>
      <c r="Q1757" t="s">
        <v>102</v>
      </c>
      <c r="R1757" s="13">
        <v>2.52</v>
      </c>
      <c r="S1757" t="s">
        <v>1233</v>
      </c>
    </row>
    <row r="1758" spans="11:19" x14ac:dyDescent="0.35">
      <c r="K1758" t="s">
        <v>845</v>
      </c>
      <c r="L1758" t="s">
        <v>66</v>
      </c>
      <c r="M1758" t="s">
        <v>12</v>
      </c>
      <c r="N1758">
        <v>52815</v>
      </c>
      <c r="O1758">
        <v>1</v>
      </c>
      <c r="P1758" s="7">
        <v>43192</v>
      </c>
      <c r="Q1758" t="s">
        <v>587</v>
      </c>
      <c r="R1758" s="13">
        <v>-2.52</v>
      </c>
      <c r="S1758" t="s">
        <v>1233</v>
      </c>
    </row>
    <row r="1759" spans="11:19" x14ac:dyDescent="0.35">
      <c r="K1759" t="s">
        <v>845</v>
      </c>
      <c r="L1759" t="s">
        <v>51</v>
      </c>
      <c r="M1759" t="s">
        <v>12</v>
      </c>
      <c r="N1759">
        <v>52815</v>
      </c>
      <c r="O1759">
        <v>2</v>
      </c>
      <c r="P1759" s="7">
        <v>43193</v>
      </c>
      <c r="Q1759" t="s">
        <v>102</v>
      </c>
      <c r="R1759" s="13">
        <v>1</v>
      </c>
      <c r="S1759" t="s">
        <v>1232</v>
      </c>
    </row>
    <row r="1760" spans="11:19" x14ac:dyDescent="0.35">
      <c r="K1760" t="s">
        <v>845</v>
      </c>
      <c r="L1760" t="s">
        <v>51</v>
      </c>
      <c r="M1760" t="s">
        <v>12</v>
      </c>
      <c r="N1760">
        <v>52815</v>
      </c>
      <c r="O1760">
        <v>2</v>
      </c>
      <c r="P1760" s="7">
        <v>43193</v>
      </c>
      <c r="Q1760" t="s">
        <v>587</v>
      </c>
      <c r="R1760" s="13">
        <v>-1</v>
      </c>
      <c r="S1760" t="s">
        <v>1232</v>
      </c>
    </row>
    <row r="1761" spans="1:19" x14ac:dyDescent="0.35">
      <c r="K1761" t="s">
        <v>317</v>
      </c>
      <c r="M1761" t="s">
        <v>12</v>
      </c>
      <c r="P1761" s="7">
        <v>43203</v>
      </c>
      <c r="Q1761" t="s">
        <v>101</v>
      </c>
      <c r="R1761" s="13">
        <v>6.29</v>
      </c>
    </row>
    <row r="1762" spans="1:19" x14ac:dyDescent="0.35">
      <c r="K1762" t="s">
        <v>317</v>
      </c>
      <c r="M1762" t="s">
        <v>12</v>
      </c>
      <c r="P1762" s="7">
        <v>43203</v>
      </c>
      <c r="Q1762" t="s">
        <v>102</v>
      </c>
      <c r="R1762" s="13">
        <v>-6.29</v>
      </c>
    </row>
    <row r="1763" spans="1:19" x14ac:dyDescent="0.35">
      <c r="K1763" t="s">
        <v>845</v>
      </c>
      <c r="L1763" t="s">
        <v>64</v>
      </c>
      <c r="M1763" t="s">
        <v>12</v>
      </c>
      <c r="N1763">
        <v>52815</v>
      </c>
      <c r="O1763">
        <v>1</v>
      </c>
      <c r="P1763" s="7">
        <v>43203</v>
      </c>
      <c r="Q1763" t="s">
        <v>102</v>
      </c>
      <c r="R1763" s="13">
        <v>0.12</v>
      </c>
      <c r="S1763" t="s">
        <v>1231</v>
      </c>
    </row>
    <row r="1764" spans="1:19" x14ac:dyDescent="0.35">
      <c r="K1764" t="s">
        <v>845</v>
      </c>
      <c r="L1764" t="s">
        <v>64</v>
      </c>
      <c r="M1764" t="s">
        <v>12</v>
      </c>
      <c r="N1764">
        <v>52815</v>
      </c>
      <c r="O1764">
        <v>1</v>
      </c>
      <c r="P1764" s="7">
        <v>43203</v>
      </c>
      <c r="Q1764" t="s">
        <v>587</v>
      </c>
      <c r="R1764" s="13">
        <v>-0.12</v>
      </c>
      <c r="S1764" t="s">
        <v>1231</v>
      </c>
    </row>
    <row r="1765" spans="1:19" x14ac:dyDescent="0.35">
      <c r="K1765" t="s">
        <v>317</v>
      </c>
      <c r="M1765" t="s">
        <v>12</v>
      </c>
      <c r="P1765" s="7">
        <v>43245</v>
      </c>
      <c r="Q1765" t="s">
        <v>101</v>
      </c>
      <c r="R1765" s="13">
        <v>0.12</v>
      </c>
    </row>
    <row r="1766" spans="1:19" x14ac:dyDescent="0.35">
      <c r="K1766" t="s">
        <v>317</v>
      </c>
      <c r="M1766" t="s">
        <v>12</v>
      </c>
      <c r="P1766" s="7">
        <v>43245</v>
      </c>
      <c r="Q1766" t="s">
        <v>102</v>
      </c>
      <c r="R1766" s="13">
        <v>-0.12</v>
      </c>
    </row>
    <row r="1767" spans="1:19" x14ac:dyDescent="0.35">
      <c r="K1767" t="s">
        <v>862</v>
      </c>
      <c r="M1767" t="s">
        <v>12</v>
      </c>
      <c r="O1767" s="4"/>
      <c r="P1767" s="7">
        <v>43070</v>
      </c>
      <c r="Q1767" t="s">
        <v>101</v>
      </c>
      <c r="R1767" s="77">
        <v>3657.8399999999997</v>
      </c>
    </row>
    <row r="1768" spans="1:19" x14ac:dyDescent="0.35">
      <c r="B1768" s="1" t="s">
        <v>100</v>
      </c>
      <c r="C1768" s="1" t="s">
        <v>1354</v>
      </c>
      <c r="D1768" s="1" t="s">
        <v>1355</v>
      </c>
      <c r="E1768" s="1" t="s">
        <v>1356</v>
      </c>
      <c r="F1768" s="1" t="s">
        <v>589</v>
      </c>
      <c r="G1768" s="76" t="s">
        <v>2</v>
      </c>
      <c r="H1768" s="76" t="s">
        <v>997</v>
      </c>
      <c r="I1768" s="1" t="s">
        <v>2</v>
      </c>
      <c r="J1768" s="1" t="s">
        <v>1357</v>
      </c>
      <c r="K1768" t="s">
        <v>862</v>
      </c>
      <c r="M1768" t="s">
        <v>12</v>
      </c>
      <c r="O1768" s="4"/>
      <c r="P1768" s="7">
        <v>43070</v>
      </c>
      <c r="Q1768" t="s">
        <v>102</v>
      </c>
      <c r="R1768" s="77">
        <v>-3657.8399999999997</v>
      </c>
    </row>
    <row r="1769" spans="1:19" x14ac:dyDescent="0.35">
      <c r="A1769" t="s">
        <v>72</v>
      </c>
      <c r="B1769" s="77">
        <v>668.64</v>
      </c>
      <c r="C1769">
        <v>0</v>
      </c>
      <c r="D1769">
        <v>0</v>
      </c>
      <c r="E1769" s="13">
        <f>ROUND(I1769*H1799,2)</f>
        <v>-322</v>
      </c>
      <c r="F1769">
        <v>0</v>
      </c>
      <c r="G1769" s="13"/>
      <c r="I1769">
        <v>7</v>
      </c>
      <c r="K1769" t="s">
        <v>849</v>
      </c>
      <c r="L1769" t="s">
        <v>72</v>
      </c>
      <c r="M1769" t="s">
        <v>12</v>
      </c>
      <c r="N1769">
        <v>52815</v>
      </c>
      <c r="P1769" s="7">
        <v>43070</v>
      </c>
      <c r="Q1769" t="s">
        <v>102</v>
      </c>
      <c r="R1769" s="13">
        <v>668.64</v>
      </c>
    </row>
    <row r="1770" spans="1:19" x14ac:dyDescent="0.35">
      <c r="A1770" t="s">
        <v>69</v>
      </c>
      <c r="B1770" s="77">
        <v>740</v>
      </c>
      <c r="C1770">
        <v>0</v>
      </c>
      <c r="D1770">
        <v>0</v>
      </c>
      <c r="E1770" s="77">
        <f>ROUND(I1770*H1794,2)</f>
        <v>-325.44</v>
      </c>
      <c r="F1770">
        <v>0</v>
      </c>
      <c r="G1770" s="13"/>
      <c r="I1770">
        <v>8</v>
      </c>
      <c r="K1770" t="s">
        <v>849</v>
      </c>
      <c r="L1770" t="s">
        <v>72</v>
      </c>
      <c r="M1770" t="s">
        <v>12</v>
      </c>
      <c r="N1770">
        <v>52815</v>
      </c>
      <c r="P1770" s="7">
        <v>43070</v>
      </c>
      <c r="Q1770" t="s">
        <v>630</v>
      </c>
      <c r="R1770" s="13">
        <v>0</v>
      </c>
    </row>
    <row r="1771" spans="1:19" x14ac:dyDescent="0.35">
      <c r="A1771" t="s">
        <v>57</v>
      </c>
      <c r="B1771" s="77">
        <v>519.79999999999995</v>
      </c>
      <c r="C1771">
        <v>0</v>
      </c>
      <c r="D1771">
        <v>0</v>
      </c>
      <c r="E1771" s="77">
        <f>ROUND(I1771*H1792,2)</f>
        <v>-325.22000000000003</v>
      </c>
      <c r="F1771">
        <v>0</v>
      </c>
      <c r="G1771" s="13"/>
      <c r="I1771">
        <v>23</v>
      </c>
      <c r="K1771" t="s">
        <v>849</v>
      </c>
      <c r="L1771" t="s">
        <v>72</v>
      </c>
      <c r="M1771" t="s">
        <v>12</v>
      </c>
      <c r="N1771">
        <v>52815</v>
      </c>
      <c r="P1771" s="7">
        <v>43070</v>
      </c>
      <c r="Q1771" t="s">
        <v>631</v>
      </c>
      <c r="R1771" s="13">
        <v>0</v>
      </c>
    </row>
    <row r="1772" spans="1:19" x14ac:dyDescent="0.35">
      <c r="A1772" t="s">
        <v>54</v>
      </c>
      <c r="B1772" s="77">
        <v>383.6</v>
      </c>
      <c r="C1772">
        <v>0</v>
      </c>
      <c r="D1772">
        <v>0</v>
      </c>
      <c r="E1772" s="77">
        <f>ROUND(I1772*H1782,2)</f>
        <v>-323.52</v>
      </c>
      <c r="F1772">
        <v>0</v>
      </c>
      <c r="G1772" s="13"/>
      <c r="I1772">
        <v>8</v>
      </c>
      <c r="K1772" t="s">
        <v>849</v>
      </c>
      <c r="L1772" t="s">
        <v>72</v>
      </c>
      <c r="M1772" t="s">
        <v>12</v>
      </c>
      <c r="N1772">
        <v>52815</v>
      </c>
      <c r="P1772" s="7">
        <v>43070</v>
      </c>
      <c r="Q1772" t="s">
        <v>716</v>
      </c>
      <c r="R1772" s="13">
        <v>-322</v>
      </c>
    </row>
    <row r="1773" spans="1:19" x14ac:dyDescent="0.35">
      <c r="A1773" t="s">
        <v>63</v>
      </c>
      <c r="B1773" s="77">
        <v>426.15</v>
      </c>
      <c r="C1773">
        <v>0</v>
      </c>
      <c r="D1773">
        <v>0</v>
      </c>
      <c r="E1773" s="77">
        <f>ROUND(I1773*H1779,2)</f>
        <v>-319.95</v>
      </c>
      <c r="F1773">
        <v>0</v>
      </c>
      <c r="G1773" s="13"/>
      <c r="I1773">
        <v>15</v>
      </c>
      <c r="K1773" t="s">
        <v>849</v>
      </c>
      <c r="L1773" t="s">
        <v>72</v>
      </c>
      <c r="M1773" t="s">
        <v>12</v>
      </c>
      <c r="N1773">
        <v>52815</v>
      </c>
      <c r="P1773" s="7">
        <v>43070</v>
      </c>
      <c r="Q1773" t="s">
        <v>832</v>
      </c>
      <c r="R1773" s="13">
        <v>0</v>
      </c>
    </row>
    <row r="1774" spans="1:19" x14ac:dyDescent="0.35">
      <c r="A1774" t="s">
        <v>64</v>
      </c>
      <c r="B1774" s="77">
        <v>500.7</v>
      </c>
      <c r="C1774">
        <v>0</v>
      </c>
      <c r="D1774">
        <v>0</v>
      </c>
      <c r="E1774" s="77">
        <f>ROUND(I1774*H1777,2)</f>
        <v>-323.04000000000002</v>
      </c>
      <c r="F1774">
        <v>0</v>
      </c>
      <c r="G1774" s="13"/>
      <c r="I1774">
        <v>6</v>
      </c>
      <c r="K1774" t="s">
        <v>849</v>
      </c>
      <c r="L1774" t="s">
        <v>72</v>
      </c>
      <c r="M1774" t="s">
        <v>12</v>
      </c>
      <c r="N1774">
        <v>52815</v>
      </c>
      <c r="P1774" s="7">
        <v>43070</v>
      </c>
      <c r="Q1774" t="s">
        <v>143</v>
      </c>
      <c r="R1774" s="13">
        <v>-346.64</v>
      </c>
    </row>
    <row r="1775" spans="1:19" x14ac:dyDescent="0.35">
      <c r="A1775" t="s">
        <v>67</v>
      </c>
      <c r="B1775" s="77">
        <v>418.95</v>
      </c>
      <c r="C1775">
        <v>0</v>
      </c>
      <c r="D1775">
        <v>0</v>
      </c>
      <c r="E1775" s="77">
        <f>ROUND(I1775*H1793,2)</f>
        <v>-324.73</v>
      </c>
      <c r="F1775">
        <v>0</v>
      </c>
      <c r="G1775" s="13"/>
      <c r="I1775">
        <v>7</v>
      </c>
      <c r="K1775" t="s">
        <v>849</v>
      </c>
      <c r="L1775" t="s">
        <v>69</v>
      </c>
      <c r="M1775" t="s">
        <v>12</v>
      </c>
      <c r="N1775">
        <v>52815</v>
      </c>
      <c r="P1775" s="7">
        <v>43070</v>
      </c>
      <c r="Q1775" t="s">
        <v>102</v>
      </c>
      <c r="R1775" s="13">
        <v>740</v>
      </c>
    </row>
    <row r="1776" spans="1:19" x14ac:dyDescent="0.35">
      <c r="A1776" t="s">
        <v>25</v>
      </c>
      <c r="B1776" s="13">
        <v>382.72</v>
      </c>
      <c r="C1776" s="13">
        <v>0.74</v>
      </c>
      <c r="D1776" s="13">
        <v>0.01</v>
      </c>
      <c r="E1776" s="13">
        <f>IF(I1776="",J1776,ROUND(I1776*H1776,2))</f>
        <v>-337.87</v>
      </c>
      <c r="F1776" s="13">
        <v>-0.34</v>
      </c>
      <c r="G1776">
        <v>9.48</v>
      </c>
      <c r="H1776" s="81">
        <v>-35.640295358649787</v>
      </c>
      <c r="J1776" s="13">
        <v>-337.87</v>
      </c>
      <c r="K1776" t="s">
        <v>849</v>
      </c>
      <c r="L1776" t="s">
        <v>69</v>
      </c>
      <c r="M1776" t="s">
        <v>12</v>
      </c>
      <c r="N1776">
        <v>52815</v>
      </c>
      <c r="P1776" s="7">
        <v>43070</v>
      </c>
      <c r="Q1776" t="s">
        <v>630</v>
      </c>
      <c r="R1776" s="13">
        <v>0</v>
      </c>
    </row>
    <row r="1777" spans="1:18" x14ac:dyDescent="0.35">
      <c r="A1777" t="s">
        <v>64</v>
      </c>
      <c r="B1777" s="13">
        <v>25.69</v>
      </c>
      <c r="C1777" s="13">
        <v>0.04</v>
      </c>
      <c r="D1777" s="13">
        <v>0.01</v>
      </c>
      <c r="E1777" s="13">
        <f t="shared" ref="E1777:E1801" si="0">IF(I1777="",J1777,ROUND(I1777*H1777,2))</f>
        <v>-15.61</v>
      </c>
      <c r="F1777" s="13">
        <v>-0.34</v>
      </c>
      <c r="G1777">
        <v>6.29</v>
      </c>
      <c r="H1777" s="81">
        <v>-53.84</v>
      </c>
      <c r="I1777" s="77">
        <v>0.28999999999999998</v>
      </c>
      <c r="J1777" s="13">
        <v>-338.65</v>
      </c>
      <c r="K1777" t="s">
        <v>849</v>
      </c>
      <c r="L1777" t="s">
        <v>69</v>
      </c>
      <c r="M1777" t="s">
        <v>12</v>
      </c>
      <c r="N1777">
        <v>52815</v>
      </c>
      <c r="P1777" s="7">
        <v>43070</v>
      </c>
      <c r="Q1777" t="s">
        <v>631</v>
      </c>
      <c r="R1777" s="13">
        <v>0</v>
      </c>
    </row>
    <row r="1778" spans="1:18" x14ac:dyDescent="0.35">
      <c r="A1778" t="s">
        <v>30</v>
      </c>
      <c r="B1778" s="13">
        <v>520.27</v>
      </c>
      <c r="C1778" s="13">
        <v>1.01</v>
      </c>
      <c r="D1778" s="13">
        <v>0.02</v>
      </c>
      <c r="E1778" s="13">
        <f t="shared" si="0"/>
        <v>-337.07</v>
      </c>
      <c r="F1778" s="13">
        <v>-0.34</v>
      </c>
      <c r="G1778">
        <v>11.5</v>
      </c>
      <c r="H1778" s="81">
        <v>-29.310434782608695</v>
      </c>
      <c r="J1778" s="13">
        <v>-337.07</v>
      </c>
      <c r="K1778" t="s">
        <v>849</v>
      </c>
      <c r="L1778" t="s">
        <v>69</v>
      </c>
      <c r="M1778" t="s">
        <v>12</v>
      </c>
      <c r="N1778">
        <v>52815</v>
      </c>
      <c r="P1778" s="7">
        <v>43070</v>
      </c>
      <c r="Q1778" t="s">
        <v>709</v>
      </c>
      <c r="R1778" s="13">
        <v>-325.44</v>
      </c>
    </row>
    <row r="1779" spans="1:18" x14ac:dyDescent="0.35">
      <c r="A1779" t="s">
        <v>63</v>
      </c>
      <c r="B1779" s="13">
        <v>12.64</v>
      </c>
      <c r="C1779" s="13">
        <v>0.03</v>
      </c>
      <c r="D1779" s="13">
        <v>0.01</v>
      </c>
      <c r="E1779" s="13">
        <f t="shared" si="0"/>
        <v>-16.850000000000001</v>
      </c>
      <c r="F1779" s="13">
        <v>-0.35</v>
      </c>
      <c r="G1779">
        <v>15.79</v>
      </c>
      <c r="H1779" s="81">
        <v>-21.329955668144397</v>
      </c>
      <c r="I1779" s="77">
        <v>0.79</v>
      </c>
      <c r="J1779" s="13">
        <v>-336.8</v>
      </c>
      <c r="K1779" t="s">
        <v>849</v>
      </c>
      <c r="L1779" t="s">
        <v>69</v>
      </c>
      <c r="M1779" t="s">
        <v>12</v>
      </c>
      <c r="N1779">
        <v>52815</v>
      </c>
      <c r="P1779" s="7">
        <v>43070</v>
      </c>
      <c r="Q1779" t="s">
        <v>825</v>
      </c>
      <c r="R1779" s="13">
        <v>0</v>
      </c>
    </row>
    <row r="1780" spans="1:18" x14ac:dyDescent="0.35">
      <c r="A1780" t="s">
        <v>32</v>
      </c>
      <c r="B1780" s="13">
        <v>383.55</v>
      </c>
      <c r="C1780" s="13">
        <v>0.74</v>
      </c>
      <c r="D1780" s="13">
        <v>0.01</v>
      </c>
      <c r="E1780" s="13">
        <f t="shared" si="0"/>
        <v>-337.96</v>
      </c>
      <c r="F1780" s="13">
        <v>-0.35</v>
      </c>
      <c r="G1780">
        <v>5.23</v>
      </c>
      <c r="H1780" s="81">
        <v>-64.619502868068821</v>
      </c>
      <c r="J1780" s="13">
        <v>-337.96</v>
      </c>
      <c r="K1780" t="s">
        <v>849</v>
      </c>
      <c r="L1780" t="s">
        <v>69</v>
      </c>
      <c r="M1780" t="s">
        <v>12</v>
      </c>
      <c r="N1780">
        <v>52815</v>
      </c>
      <c r="P1780" s="7">
        <v>43070</v>
      </c>
      <c r="Q1780" t="s">
        <v>143</v>
      </c>
      <c r="R1780" s="13">
        <v>-414.56</v>
      </c>
    </row>
    <row r="1781" spans="1:18" x14ac:dyDescent="0.35">
      <c r="A1781" t="s">
        <v>31</v>
      </c>
      <c r="B1781" s="13">
        <v>114.93</v>
      </c>
      <c r="C1781" s="13">
        <v>0.23</v>
      </c>
      <c r="D1781" s="13">
        <v>0.01</v>
      </c>
      <c r="E1781" s="13">
        <f t="shared" si="0"/>
        <v>-339.14</v>
      </c>
      <c r="F1781" s="13">
        <v>-0.35</v>
      </c>
      <c r="G1781">
        <v>16.36</v>
      </c>
      <c r="H1781" s="81">
        <v>-20.729828850855746</v>
      </c>
      <c r="J1781" s="13">
        <v>-339.14</v>
      </c>
      <c r="K1781" t="s">
        <v>849</v>
      </c>
      <c r="L1781" t="s">
        <v>57</v>
      </c>
      <c r="M1781" t="s">
        <v>12</v>
      </c>
      <c r="N1781">
        <v>52815</v>
      </c>
      <c r="P1781" s="7">
        <v>43070</v>
      </c>
      <c r="Q1781" t="s">
        <v>102</v>
      </c>
      <c r="R1781" s="13">
        <v>519.79999999999995</v>
      </c>
    </row>
    <row r="1782" spans="1:18" x14ac:dyDescent="0.35">
      <c r="A1782" t="s">
        <v>54</v>
      </c>
      <c r="B1782" s="13">
        <v>33.81</v>
      </c>
      <c r="C1782" s="13">
        <v>7.0000000000000007E-2</v>
      </c>
      <c r="D1782" s="13">
        <v>0.01</v>
      </c>
      <c r="E1782" s="13">
        <f t="shared" si="0"/>
        <v>-16.18</v>
      </c>
      <c r="F1782" s="13">
        <v>-0.35</v>
      </c>
      <c r="G1782">
        <v>8.4</v>
      </c>
      <c r="H1782" s="81">
        <v>-40.44047619047619</v>
      </c>
      <c r="I1782" s="77">
        <v>0.4</v>
      </c>
      <c r="J1782" s="13">
        <v>-339.7</v>
      </c>
      <c r="K1782" t="s">
        <v>849</v>
      </c>
      <c r="L1782" t="s">
        <v>57</v>
      </c>
      <c r="M1782" t="s">
        <v>12</v>
      </c>
      <c r="N1782">
        <v>52815</v>
      </c>
      <c r="P1782" s="7">
        <v>43070</v>
      </c>
      <c r="Q1782" t="s">
        <v>630</v>
      </c>
      <c r="R1782" s="13">
        <v>0</v>
      </c>
    </row>
    <row r="1783" spans="1:18" x14ac:dyDescent="0.35">
      <c r="A1783" t="s">
        <v>55</v>
      </c>
      <c r="B1783" s="13">
        <v>72.94</v>
      </c>
      <c r="C1783" s="13">
        <v>0.14000000000000001</v>
      </c>
      <c r="D1783" s="13">
        <v>0.01</v>
      </c>
      <c r="E1783" s="13">
        <f t="shared" si="0"/>
        <v>-339.81</v>
      </c>
      <c r="F1783" s="13">
        <v>-0.34</v>
      </c>
      <c r="G1783">
        <v>256.45999999999998</v>
      </c>
      <c r="H1783" s="81">
        <v>-1.33</v>
      </c>
      <c r="J1783" s="13">
        <v>-339.81</v>
      </c>
      <c r="K1783" t="s">
        <v>849</v>
      </c>
      <c r="L1783" t="s">
        <v>57</v>
      </c>
      <c r="M1783" t="s">
        <v>12</v>
      </c>
      <c r="N1783">
        <v>52815</v>
      </c>
      <c r="P1783" s="7">
        <v>43070</v>
      </c>
      <c r="Q1783" t="s">
        <v>631</v>
      </c>
      <c r="R1783" s="13">
        <v>0</v>
      </c>
    </row>
    <row r="1784" spans="1:18" x14ac:dyDescent="0.35">
      <c r="A1784" t="s">
        <v>34</v>
      </c>
      <c r="B1784" s="13">
        <v>128.44999999999999</v>
      </c>
      <c r="C1784" s="13">
        <v>0.24</v>
      </c>
      <c r="D1784" s="13">
        <v>0.01</v>
      </c>
      <c r="E1784" s="13">
        <f t="shared" si="0"/>
        <v>-337.61</v>
      </c>
      <c r="F1784" s="13">
        <v>-0.34</v>
      </c>
      <c r="G1784">
        <v>8.39</v>
      </c>
      <c r="H1784" s="81">
        <v>-40.239570917759238</v>
      </c>
      <c r="J1784" s="13">
        <v>-337.61</v>
      </c>
      <c r="K1784" t="s">
        <v>849</v>
      </c>
      <c r="L1784" t="s">
        <v>57</v>
      </c>
      <c r="M1784" t="s">
        <v>12</v>
      </c>
      <c r="N1784">
        <v>52815</v>
      </c>
      <c r="P1784" s="7">
        <v>43070</v>
      </c>
      <c r="Q1784" t="s">
        <v>707</v>
      </c>
      <c r="R1784" s="13">
        <v>-325.22000000000003</v>
      </c>
    </row>
    <row r="1785" spans="1:18" x14ac:dyDescent="0.35">
      <c r="A1785" t="s">
        <v>65</v>
      </c>
      <c r="B1785" s="13">
        <v>239.29</v>
      </c>
      <c r="C1785" s="13">
        <v>0.46</v>
      </c>
      <c r="D1785" s="13">
        <v>0.01</v>
      </c>
      <c r="E1785" s="13">
        <f t="shared" si="0"/>
        <v>-339.45</v>
      </c>
      <c r="F1785" s="13">
        <v>-0.34</v>
      </c>
      <c r="G1785">
        <v>3</v>
      </c>
      <c r="H1785" s="81">
        <v>-113.14999999999999</v>
      </c>
      <c r="J1785" s="13">
        <v>-339.45</v>
      </c>
      <c r="K1785" t="s">
        <v>849</v>
      </c>
      <c r="L1785" t="s">
        <v>57</v>
      </c>
      <c r="M1785" t="s">
        <v>12</v>
      </c>
      <c r="N1785">
        <v>52815</v>
      </c>
      <c r="P1785" s="7">
        <v>43070</v>
      </c>
      <c r="Q1785" t="s">
        <v>823</v>
      </c>
      <c r="R1785" s="13">
        <v>0</v>
      </c>
    </row>
    <row r="1786" spans="1:18" x14ac:dyDescent="0.35">
      <c r="A1786" t="s">
        <v>66</v>
      </c>
      <c r="B1786" s="13">
        <v>279.49</v>
      </c>
      <c r="C1786" s="13">
        <v>0.54</v>
      </c>
      <c r="D1786" s="13">
        <v>0.01</v>
      </c>
      <c r="E1786" s="13">
        <f t="shared" si="0"/>
        <v>-337.26</v>
      </c>
      <c r="F1786" s="13">
        <v>-0.34</v>
      </c>
      <c r="G1786">
        <v>10.5</v>
      </c>
      <c r="H1786" s="81">
        <v>-32.119999999999997</v>
      </c>
      <c r="J1786" s="13">
        <v>-337.26</v>
      </c>
      <c r="K1786" t="s">
        <v>849</v>
      </c>
      <c r="L1786" t="s">
        <v>57</v>
      </c>
      <c r="M1786" t="s">
        <v>12</v>
      </c>
      <c r="N1786">
        <v>52815</v>
      </c>
      <c r="P1786" s="7">
        <v>43070</v>
      </c>
      <c r="Q1786" t="s">
        <v>143</v>
      </c>
      <c r="R1786" s="13">
        <v>-194.57999999999993</v>
      </c>
    </row>
    <row r="1787" spans="1:18" x14ac:dyDescent="0.35">
      <c r="A1787" t="s">
        <v>35</v>
      </c>
      <c r="B1787" s="13">
        <v>433.11</v>
      </c>
      <c r="C1787" s="13">
        <v>0.83</v>
      </c>
      <c r="D1787" s="13">
        <v>0.02</v>
      </c>
      <c r="E1787" s="13">
        <f t="shared" si="0"/>
        <v>-337.33</v>
      </c>
      <c r="F1787" s="13">
        <v>-0.35</v>
      </c>
      <c r="G1787">
        <v>5.79</v>
      </c>
      <c r="H1787" s="81">
        <v>-58.26</v>
      </c>
      <c r="J1787" s="13">
        <v>-337.33</v>
      </c>
      <c r="K1787" t="s">
        <v>849</v>
      </c>
      <c r="L1787" t="s">
        <v>54</v>
      </c>
      <c r="M1787" t="s">
        <v>12</v>
      </c>
      <c r="N1787">
        <v>52815</v>
      </c>
      <c r="P1787" s="7">
        <v>43070</v>
      </c>
      <c r="Q1787" t="s">
        <v>102</v>
      </c>
      <c r="R1787" s="13">
        <v>383.6</v>
      </c>
    </row>
    <row r="1788" spans="1:18" x14ac:dyDescent="0.35">
      <c r="A1788" t="s">
        <v>68</v>
      </c>
      <c r="B1788" s="13">
        <v>100.58</v>
      </c>
      <c r="C1788" s="13">
        <v>0.2</v>
      </c>
      <c r="D1788" s="13">
        <v>0.01</v>
      </c>
      <c r="E1788" s="13">
        <f t="shared" si="0"/>
        <v>-338.42</v>
      </c>
      <c r="F1788" s="13">
        <v>-0.34</v>
      </c>
      <c r="G1788">
        <v>6.09</v>
      </c>
      <c r="H1788" s="81">
        <v>-55.569786535303784</v>
      </c>
      <c r="J1788" s="13">
        <v>-338.42</v>
      </c>
      <c r="K1788" t="s">
        <v>849</v>
      </c>
      <c r="L1788" t="s">
        <v>54</v>
      </c>
      <c r="M1788" t="s">
        <v>12</v>
      </c>
      <c r="N1788">
        <v>52815</v>
      </c>
      <c r="P1788" s="7">
        <v>43070</v>
      </c>
      <c r="Q1788" t="s">
        <v>630</v>
      </c>
      <c r="R1788" s="13">
        <v>0</v>
      </c>
    </row>
    <row r="1789" spans="1:18" x14ac:dyDescent="0.35">
      <c r="A1789" t="s">
        <v>38</v>
      </c>
      <c r="B1789" s="13">
        <v>630.57000000000005</v>
      </c>
      <c r="C1789" s="13">
        <v>1.21</v>
      </c>
      <c r="D1789" s="13">
        <v>0.02</v>
      </c>
      <c r="E1789" s="13">
        <f t="shared" si="0"/>
        <v>-332.08</v>
      </c>
      <c r="F1789" s="13">
        <v>-0.34</v>
      </c>
      <c r="G1789">
        <v>503.92</v>
      </c>
      <c r="H1789" s="81">
        <v>-0.66</v>
      </c>
      <c r="J1789" s="13">
        <v>-332.08</v>
      </c>
      <c r="K1789" t="s">
        <v>849</v>
      </c>
      <c r="L1789" t="s">
        <v>54</v>
      </c>
      <c r="M1789" t="s">
        <v>12</v>
      </c>
      <c r="N1789">
        <v>52815</v>
      </c>
      <c r="P1789" s="7">
        <v>43070</v>
      </c>
      <c r="Q1789" t="s">
        <v>631</v>
      </c>
      <c r="R1789" s="13">
        <v>0</v>
      </c>
    </row>
    <row r="1790" spans="1:18" x14ac:dyDescent="0.35">
      <c r="A1790" t="s">
        <v>39</v>
      </c>
      <c r="B1790" s="13">
        <v>240.94</v>
      </c>
      <c r="C1790" s="13">
        <v>0.46</v>
      </c>
      <c r="D1790" s="13">
        <v>0.01</v>
      </c>
      <c r="E1790" s="13">
        <f t="shared" si="0"/>
        <v>-338.31</v>
      </c>
      <c r="F1790" s="13">
        <v>-0.35</v>
      </c>
      <c r="G1790">
        <v>33.07</v>
      </c>
      <c r="H1790" s="81">
        <v>-10.230117931660114</v>
      </c>
      <c r="J1790" s="13">
        <v>-338.31</v>
      </c>
      <c r="K1790" t="s">
        <v>849</v>
      </c>
      <c r="L1790" t="s">
        <v>54</v>
      </c>
      <c r="M1790" t="s">
        <v>12</v>
      </c>
      <c r="N1790">
        <v>52815</v>
      </c>
      <c r="P1790" s="7">
        <v>43070</v>
      </c>
      <c r="Q1790" t="s">
        <v>696</v>
      </c>
      <c r="R1790" s="13">
        <v>-323.52</v>
      </c>
    </row>
    <row r="1791" spans="1:18" x14ac:dyDescent="0.35">
      <c r="A1791" t="s">
        <v>58</v>
      </c>
      <c r="B1791" s="13">
        <v>240.71</v>
      </c>
      <c r="C1791" s="13">
        <v>0.48</v>
      </c>
      <c r="D1791" s="13">
        <v>0.01</v>
      </c>
      <c r="E1791" s="13">
        <f t="shared" si="0"/>
        <v>-337.68</v>
      </c>
      <c r="F1791" s="13">
        <v>-0.34</v>
      </c>
      <c r="G1791">
        <v>16.079999999999998</v>
      </c>
      <c r="H1791" s="81">
        <v>-21.000000000000004</v>
      </c>
      <c r="J1791" s="13">
        <v>-337.68</v>
      </c>
      <c r="K1791" t="s">
        <v>849</v>
      </c>
      <c r="L1791" t="s">
        <v>54</v>
      </c>
      <c r="M1791" t="s">
        <v>12</v>
      </c>
      <c r="N1791">
        <v>52815</v>
      </c>
      <c r="P1791" s="7">
        <v>43070</v>
      </c>
      <c r="Q1791" t="s">
        <v>812</v>
      </c>
      <c r="R1791" s="13">
        <v>0</v>
      </c>
    </row>
    <row r="1792" spans="1:18" x14ac:dyDescent="0.35">
      <c r="A1792" t="s">
        <v>57</v>
      </c>
      <c r="B1792" s="13">
        <v>24.11</v>
      </c>
      <c r="C1792" s="13">
        <v>0.04</v>
      </c>
      <c r="D1792" s="13">
        <v>0.01</v>
      </c>
      <c r="E1792" s="13">
        <f t="shared" si="0"/>
        <v>-12.58</v>
      </c>
      <c r="F1792" s="13">
        <v>-0.35</v>
      </c>
      <c r="G1792">
        <v>23.89</v>
      </c>
      <c r="H1792" s="81">
        <v>-14.139807450816241</v>
      </c>
      <c r="I1792" s="77">
        <v>0.89</v>
      </c>
      <c r="J1792" s="13">
        <v>-337.8</v>
      </c>
      <c r="K1792" t="s">
        <v>849</v>
      </c>
      <c r="L1792" t="s">
        <v>54</v>
      </c>
      <c r="M1792" t="s">
        <v>12</v>
      </c>
      <c r="N1792">
        <v>52815</v>
      </c>
      <c r="P1792" s="7">
        <v>43070</v>
      </c>
      <c r="Q1792" t="s">
        <v>143</v>
      </c>
      <c r="R1792" s="13">
        <v>-60.080000000000041</v>
      </c>
    </row>
    <row r="1793" spans="1:18" x14ac:dyDescent="0.35">
      <c r="A1793" t="s">
        <v>67</v>
      </c>
      <c r="B1793" s="13">
        <v>18.260000000000002</v>
      </c>
      <c r="C1793" s="13">
        <v>0.04</v>
      </c>
      <c r="D1793" s="13">
        <v>0.01</v>
      </c>
      <c r="E1793" s="13">
        <f t="shared" si="0"/>
        <v>-13.92</v>
      </c>
      <c r="F1793" s="13">
        <v>-0.35</v>
      </c>
      <c r="G1793">
        <v>7.3</v>
      </c>
      <c r="H1793" s="81">
        <v>-46.390410958904106</v>
      </c>
      <c r="I1793" s="77">
        <v>0.3</v>
      </c>
      <c r="J1793" s="13">
        <v>-338.65</v>
      </c>
      <c r="K1793" t="s">
        <v>849</v>
      </c>
      <c r="L1793" t="s">
        <v>63</v>
      </c>
      <c r="M1793" t="s">
        <v>12</v>
      </c>
      <c r="N1793">
        <v>52815</v>
      </c>
      <c r="P1793" s="7">
        <v>43070</v>
      </c>
      <c r="Q1793" t="s">
        <v>102</v>
      </c>
      <c r="R1793" s="13">
        <v>426.15</v>
      </c>
    </row>
    <row r="1794" spans="1:18" x14ac:dyDescent="0.35">
      <c r="A1794" t="s">
        <v>69</v>
      </c>
      <c r="B1794" s="13">
        <v>18.059999999999999</v>
      </c>
      <c r="C1794" s="13">
        <v>0.04</v>
      </c>
      <c r="D1794" s="13">
        <v>0.01</v>
      </c>
      <c r="E1794" s="13">
        <f t="shared" si="0"/>
        <v>-12.2</v>
      </c>
      <c r="F1794" s="13">
        <v>-0.34</v>
      </c>
      <c r="G1794">
        <v>8.3000000000000007</v>
      </c>
      <c r="H1794" s="81">
        <v>-40.679518072289149</v>
      </c>
      <c r="I1794" s="77">
        <v>0.3</v>
      </c>
      <c r="J1794" s="13">
        <v>-337.64</v>
      </c>
      <c r="K1794" t="s">
        <v>849</v>
      </c>
      <c r="L1794" t="s">
        <v>63</v>
      </c>
      <c r="M1794" t="s">
        <v>12</v>
      </c>
      <c r="N1794">
        <v>52815</v>
      </c>
      <c r="P1794" s="7">
        <v>43070</v>
      </c>
      <c r="Q1794" t="s">
        <v>630</v>
      </c>
      <c r="R1794" s="13">
        <v>0</v>
      </c>
    </row>
    <row r="1795" spans="1:18" x14ac:dyDescent="0.35">
      <c r="A1795" t="s">
        <v>70</v>
      </c>
      <c r="B1795" s="13">
        <v>57.43</v>
      </c>
      <c r="C1795" s="13">
        <v>0.11</v>
      </c>
      <c r="D1795" s="13">
        <v>0.01</v>
      </c>
      <c r="E1795" s="13">
        <f t="shared" si="0"/>
        <v>-336.06</v>
      </c>
      <c r="F1795" s="13">
        <v>-0.34</v>
      </c>
      <c r="G1795">
        <v>7.83</v>
      </c>
      <c r="H1795" s="81">
        <v>-42.919540229885058</v>
      </c>
      <c r="J1795" s="13">
        <v>-336.06</v>
      </c>
      <c r="K1795" t="s">
        <v>849</v>
      </c>
      <c r="L1795" t="s">
        <v>63</v>
      </c>
      <c r="M1795" t="s">
        <v>12</v>
      </c>
      <c r="N1795">
        <v>52815</v>
      </c>
      <c r="P1795" s="7">
        <v>43070</v>
      </c>
      <c r="Q1795" t="s">
        <v>631</v>
      </c>
      <c r="R1795" s="13">
        <v>0</v>
      </c>
    </row>
    <row r="1796" spans="1:18" x14ac:dyDescent="0.35">
      <c r="A1796" t="s">
        <v>41</v>
      </c>
      <c r="B1796" s="13">
        <v>143.66</v>
      </c>
      <c r="C1796" s="13">
        <v>0.28999999999999998</v>
      </c>
      <c r="D1796" s="13">
        <v>0.01</v>
      </c>
      <c r="E1796" s="13">
        <f t="shared" si="0"/>
        <v>-337.39</v>
      </c>
      <c r="F1796" s="13">
        <v>-0.34</v>
      </c>
      <c r="G1796">
        <v>49.47</v>
      </c>
      <c r="H1796" s="81">
        <v>-6.8200929856478671</v>
      </c>
      <c r="J1796" s="13">
        <v>-337.39</v>
      </c>
      <c r="K1796" t="s">
        <v>849</v>
      </c>
      <c r="L1796" t="s">
        <v>63</v>
      </c>
      <c r="M1796" t="s">
        <v>12</v>
      </c>
      <c r="N1796">
        <v>52815</v>
      </c>
      <c r="P1796" s="7">
        <v>43070</v>
      </c>
      <c r="Q1796" t="s">
        <v>691</v>
      </c>
      <c r="R1796" s="13">
        <v>-319.95</v>
      </c>
    </row>
    <row r="1797" spans="1:18" x14ac:dyDescent="0.35">
      <c r="A1797" t="s">
        <v>60</v>
      </c>
      <c r="B1797" s="13">
        <v>107.14</v>
      </c>
      <c r="C1797" s="13">
        <v>0.2</v>
      </c>
      <c r="D1797" s="13">
        <v>0.01</v>
      </c>
      <c r="E1797" s="13">
        <f t="shared" si="0"/>
        <v>-337.62</v>
      </c>
      <c r="F1797" s="13">
        <v>-0.34</v>
      </c>
      <c r="G1797">
        <v>86.57</v>
      </c>
      <c r="H1797" s="81">
        <v>-3.899965345962805</v>
      </c>
      <c r="J1797" s="13">
        <v>-337.62</v>
      </c>
      <c r="K1797" t="s">
        <v>849</v>
      </c>
      <c r="L1797" t="s">
        <v>63</v>
      </c>
      <c r="M1797" t="s">
        <v>12</v>
      </c>
      <c r="N1797">
        <v>52815</v>
      </c>
      <c r="P1797" s="7">
        <v>43070</v>
      </c>
      <c r="Q1797" t="s">
        <v>807</v>
      </c>
      <c r="R1797" s="13">
        <v>0</v>
      </c>
    </row>
    <row r="1798" spans="1:18" x14ac:dyDescent="0.35">
      <c r="A1798" t="s">
        <v>45</v>
      </c>
      <c r="B1798" s="13">
        <v>229.65</v>
      </c>
      <c r="C1798" s="13">
        <v>0.44</v>
      </c>
      <c r="D1798" s="13">
        <v>0.01</v>
      </c>
      <c r="E1798" s="13">
        <f t="shared" si="0"/>
        <v>-336.92</v>
      </c>
      <c r="F1798" s="13">
        <v>-0.34</v>
      </c>
      <c r="G1798">
        <v>21.11</v>
      </c>
      <c r="H1798" s="81">
        <v>-15.960208432022739</v>
      </c>
      <c r="J1798" s="13">
        <v>-336.92</v>
      </c>
      <c r="K1798" t="s">
        <v>849</v>
      </c>
      <c r="L1798" t="s">
        <v>63</v>
      </c>
      <c r="M1798" t="s">
        <v>12</v>
      </c>
      <c r="N1798">
        <v>52815</v>
      </c>
      <c r="P1798" s="7">
        <v>43070</v>
      </c>
      <c r="Q1798" t="s">
        <v>143</v>
      </c>
      <c r="R1798" s="13">
        <v>-106.19999999999999</v>
      </c>
    </row>
    <row r="1799" spans="1:18" x14ac:dyDescent="0.35">
      <c r="A1799" t="s">
        <v>72</v>
      </c>
      <c r="B1799" s="13">
        <v>37.39</v>
      </c>
      <c r="C1799" s="13">
        <v>7.0000000000000007E-2</v>
      </c>
      <c r="D1799" s="13">
        <v>0.01</v>
      </c>
      <c r="E1799" s="13">
        <f t="shared" si="0"/>
        <v>-17.02</v>
      </c>
      <c r="F1799" s="13">
        <v>-0.34</v>
      </c>
      <c r="G1799">
        <v>7.37</v>
      </c>
      <c r="H1799" s="81">
        <v>-46</v>
      </c>
      <c r="I1799" s="77">
        <v>0.37</v>
      </c>
      <c r="J1799" s="13">
        <v>-339.02</v>
      </c>
      <c r="K1799" t="s">
        <v>849</v>
      </c>
      <c r="L1799" t="s">
        <v>64</v>
      </c>
      <c r="M1799" t="s">
        <v>12</v>
      </c>
      <c r="N1799">
        <v>52815</v>
      </c>
      <c r="P1799" s="7">
        <v>43070</v>
      </c>
      <c r="Q1799" t="s">
        <v>102</v>
      </c>
      <c r="R1799" s="13">
        <v>500.7</v>
      </c>
    </row>
    <row r="1800" spans="1:18" x14ac:dyDescent="0.35">
      <c r="A1800" t="s">
        <v>50</v>
      </c>
      <c r="B1800" s="13">
        <v>502.63</v>
      </c>
      <c r="C1800" s="13">
        <v>0.98</v>
      </c>
      <c r="D1800" s="13">
        <v>0.02</v>
      </c>
      <c r="E1800" s="13">
        <f t="shared" si="0"/>
        <v>-340.45</v>
      </c>
      <c r="F1800" s="13">
        <v>-0.34</v>
      </c>
      <c r="G1800">
        <v>13.16</v>
      </c>
      <c r="H1800" s="81">
        <v>-25.870060790273556</v>
      </c>
      <c r="J1800" s="13">
        <v>-340.45</v>
      </c>
      <c r="K1800" t="s">
        <v>849</v>
      </c>
      <c r="L1800" t="s">
        <v>64</v>
      </c>
      <c r="M1800" t="s">
        <v>12</v>
      </c>
      <c r="N1800">
        <v>52815</v>
      </c>
      <c r="P1800" s="7">
        <v>43070</v>
      </c>
      <c r="Q1800" t="s">
        <v>630</v>
      </c>
      <c r="R1800" s="13">
        <v>0</v>
      </c>
    </row>
    <row r="1801" spans="1:18" x14ac:dyDescent="0.35">
      <c r="A1801" t="s">
        <v>51</v>
      </c>
      <c r="B1801" s="13">
        <v>163.04</v>
      </c>
      <c r="C1801" s="13">
        <v>0.32</v>
      </c>
      <c r="D1801" s="13">
        <v>0.01</v>
      </c>
      <c r="E1801" s="13">
        <f t="shared" si="0"/>
        <v>-337.47</v>
      </c>
      <c r="F1801" s="13">
        <v>-0.34</v>
      </c>
      <c r="G1801">
        <v>4.99</v>
      </c>
      <c r="H1801" s="81">
        <v>-67.63</v>
      </c>
      <c r="J1801" s="13">
        <v>-337.47</v>
      </c>
      <c r="K1801" t="s">
        <v>849</v>
      </c>
      <c r="L1801" t="s">
        <v>64</v>
      </c>
      <c r="M1801" t="s">
        <v>12</v>
      </c>
      <c r="N1801">
        <v>52815</v>
      </c>
      <c r="P1801" s="7">
        <v>43070</v>
      </c>
      <c r="Q1801" t="s">
        <v>631</v>
      </c>
      <c r="R1801" s="13">
        <v>0</v>
      </c>
    </row>
    <row r="1802" spans="1:18" x14ac:dyDescent="0.35">
      <c r="J1802" s="77"/>
      <c r="K1802" t="s">
        <v>849</v>
      </c>
      <c r="L1802" t="s">
        <v>64</v>
      </c>
      <c r="M1802" t="s">
        <v>12</v>
      </c>
      <c r="N1802">
        <v>52815</v>
      </c>
      <c r="P1802" s="7">
        <v>43070</v>
      </c>
      <c r="Q1802" t="s">
        <v>692</v>
      </c>
      <c r="R1802" s="13">
        <v>-323.04000000000002</v>
      </c>
    </row>
    <row r="1803" spans="1:18" x14ac:dyDescent="0.35">
      <c r="J1803" s="77"/>
      <c r="K1803" t="s">
        <v>849</v>
      </c>
      <c r="L1803" t="s">
        <v>64</v>
      </c>
      <c r="M1803" t="s">
        <v>12</v>
      </c>
      <c r="N1803">
        <v>52815</v>
      </c>
      <c r="P1803" s="7">
        <v>43070</v>
      </c>
      <c r="Q1803" t="s">
        <v>808</v>
      </c>
      <c r="R1803" s="13">
        <v>0</v>
      </c>
    </row>
    <row r="1804" spans="1:18" x14ac:dyDescent="0.35">
      <c r="J1804" s="77"/>
      <c r="K1804" t="s">
        <v>849</v>
      </c>
      <c r="L1804" t="s">
        <v>64</v>
      </c>
      <c r="M1804" t="s">
        <v>12</v>
      </c>
      <c r="N1804">
        <v>52815</v>
      </c>
      <c r="P1804" s="7">
        <v>43070</v>
      </c>
      <c r="Q1804" t="s">
        <v>143</v>
      </c>
      <c r="R1804" s="13">
        <v>-177.65999999999997</v>
      </c>
    </row>
    <row r="1805" spans="1:18" x14ac:dyDescent="0.35">
      <c r="J1805" s="77"/>
      <c r="K1805" t="s">
        <v>849</v>
      </c>
      <c r="L1805" t="s">
        <v>67</v>
      </c>
      <c r="M1805" t="s">
        <v>12</v>
      </c>
      <c r="N1805">
        <v>52815</v>
      </c>
      <c r="P1805" s="7">
        <v>43070</v>
      </c>
      <c r="Q1805" t="s">
        <v>102</v>
      </c>
      <c r="R1805" s="13">
        <v>418.95</v>
      </c>
    </row>
    <row r="1806" spans="1:18" x14ac:dyDescent="0.35">
      <c r="J1806" s="77"/>
      <c r="K1806" t="s">
        <v>849</v>
      </c>
      <c r="L1806" t="s">
        <v>67</v>
      </c>
      <c r="M1806" t="s">
        <v>12</v>
      </c>
      <c r="N1806">
        <v>52815</v>
      </c>
      <c r="P1806" s="7">
        <v>43070</v>
      </c>
      <c r="Q1806" t="s">
        <v>630</v>
      </c>
      <c r="R1806" s="13">
        <v>0</v>
      </c>
    </row>
    <row r="1807" spans="1:18" x14ac:dyDescent="0.35">
      <c r="J1807" s="77"/>
      <c r="K1807" t="s">
        <v>849</v>
      </c>
      <c r="L1807" t="s">
        <v>67</v>
      </c>
      <c r="M1807" t="s">
        <v>12</v>
      </c>
      <c r="N1807">
        <v>52815</v>
      </c>
      <c r="P1807" s="7">
        <v>43070</v>
      </c>
      <c r="Q1807" t="s">
        <v>631</v>
      </c>
      <c r="R1807" s="13">
        <v>0</v>
      </c>
    </row>
    <row r="1808" spans="1:18" x14ac:dyDescent="0.35">
      <c r="J1808" s="77"/>
      <c r="K1808" t="s">
        <v>849</v>
      </c>
      <c r="L1808" t="s">
        <v>67</v>
      </c>
      <c r="M1808" t="s">
        <v>12</v>
      </c>
      <c r="N1808">
        <v>52815</v>
      </c>
      <c r="P1808" s="7">
        <v>43070</v>
      </c>
      <c r="Q1808" t="s">
        <v>703</v>
      </c>
      <c r="R1808" s="13">
        <v>-324.73</v>
      </c>
    </row>
    <row r="1809" spans="10:18" x14ac:dyDescent="0.35">
      <c r="J1809" s="77"/>
      <c r="K1809" t="s">
        <v>849</v>
      </c>
      <c r="L1809" t="s">
        <v>67</v>
      </c>
      <c r="M1809" t="s">
        <v>12</v>
      </c>
      <c r="N1809">
        <v>52815</v>
      </c>
      <c r="P1809" s="7">
        <v>43070</v>
      </c>
      <c r="Q1809" t="s">
        <v>819</v>
      </c>
      <c r="R1809" s="13">
        <v>0</v>
      </c>
    </row>
    <row r="1810" spans="10:18" x14ac:dyDescent="0.35">
      <c r="J1810" s="77"/>
      <c r="K1810" t="s">
        <v>849</v>
      </c>
      <c r="L1810" t="s">
        <v>67</v>
      </c>
      <c r="M1810" t="s">
        <v>12</v>
      </c>
      <c r="N1810">
        <v>52815</v>
      </c>
      <c r="P1810" s="7">
        <v>43070</v>
      </c>
      <c r="Q1810" t="s">
        <v>143</v>
      </c>
      <c r="R1810" s="13">
        <v>-94.21999999999997</v>
      </c>
    </row>
    <row r="1811" spans="10:18" x14ac:dyDescent="0.35">
      <c r="J1811" s="77"/>
      <c r="K1811" t="s">
        <v>849</v>
      </c>
      <c r="L1811" t="s">
        <v>25</v>
      </c>
      <c r="M1811" t="s">
        <v>12</v>
      </c>
      <c r="N1811">
        <v>52815</v>
      </c>
      <c r="P1811" s="7">
        <v>43175</v>
      </c>
      <c r="Q1811" t="s">
        <v>102</v>
      </c>
      <c r="R1811" s="13">
        <v>382.72</v>
      </c>
    </row>
    <row r="1812" spans="10:18" x14ac:dyDescent="0.35">
      <c r="J1812" s="77"/>
      <c r="K1812" t="s">
        <v>849</v>
      </c>
      <c r="L1812" t="s">
        <v>25</v>
      </c>
      <c r="M1812" t="s">
        <v>12</v>
      </c>
      <c r="N1812">
        <v>52815</v>
      </c>
      <c r="P1812" s="7">
        <v>43175</v>
      </c>
      <c r="Q1812" t="s">
        <v>630</v>
      </c>
      <c r="R1812" s="13">
        <v>0.74</v>
      </c>
    </row>
    <row r="1813" spans="10:18" x14ac:dyDescent="0.35">
      <c r="J1813" s="77"/>
      <c r="K1813" t="s">
        <v>849</v>
      </c>
      <c r="L1813" t="s">
        <v>25</v>
      </c>
      <c r="M1813" t="s">
        <v>12</v>
      </c>
      <c r="N1813">
        <v>52815</v>
      </c>
      <c r="P1813" s="7">
        <v>43175</v>
      </c>
      <c r="Q1813" t="s">
        <v>631</v>
      </c>
      <c r="R1813" s="13">
        <v>0.01</v>
      </c>
    </row>
    <row r="1814" spans="10:18" x14ac:dyDescent="0.35">
      <c r="J1814" s="77"/>
      <c r="K1814" t="s">
        <v>849</v>
      </c>
      <c r="L1814" t="s">
        <v>25</v>
      </c>
      <c r="M1814" t="s">
        <v>12</v>
      </c>
      <c r="N1814">
        <v>52815</v>
      </c>
      <c r="P1814" s="7">
        <v>43175</v>
      </c>
      <c r="Q1814" t="s">
        <v>690</v>
      </c>
      <c r="R1814" s="13">
        <v>-337.87</v>
      </c>
    </row>
    <row r="1815" spans="10:18" x14ac:dyDescent="0.35">
      <c r="J1815" s="77"/>
      <c r="K1815" t="s">
        <v>849</v>
      </c>
      <c r="L1815" t="s">
        <v>25</v>
      </c>
      <c r="M1815" t="s">
        <v>12</v>
      </c>
      <c r="N1815">
        <v>52815</v>
      </c>
      <c r="P1815" s="7">
        <v>43175</v>
      </c>
      <c r="Q1815" t="s">
        <v>806</v>
      </c>
      <c r="R1815" s="13">
        <v>-0.34</v>
      </c>
    </row>
    <row r="1816" spans="10:18" x14ac:dyDescent="0.35">
      <c r="J1816" s="77"/>
      <c r="K1816" t="s">
        <v>849</v>
      </c>
      <c r="L1816" t="s">
        <v>25</v>
      </c>
      <c r="M1816" t="s">
        <v>12</v>
      </c>
      <c r="N1816">
        <v>52815</v>
      </c>
      <c r="P1816" s="7">
        <v>43175</v>
      </c>
      <c r="Q1816" t="s">
        <v>143</v>
      </c>
      <c r="R1816" s="13">
        <v>-45.260000000000048</v>
      </c>
    </row>
    <row r="1817" spans="10:18" x14ac:dyDescent="0.35">
      <c r="J1817" s="77"/>
      <c r="K1817" t="s">
        <v>849</v>
      </c>
      <c r="L1817" t="s">
        <v>64</v>
      </c>
      <c r="M1817" t="s">
        <v>12</v>
      </c>
      <c r="N1817">
        <v>52815</v>
      </c>
      <c r="P1817" s="7">
        <v>43175</v>
      </c>
      <c r="Q1817" t="s">
        <v>102</v>
      </c>
      <c r="R1817" s="13">
        <v>25.69</v>
      </c>
    </row>
    <row r="1818" spans="10:18" x14ac:dyDescent="0.35">
      <c r="J1818" s="77"/>
      <c r="K1818" t="s">
        <v>849</v>
      </c>
      <c r="L1818" t="s">
        <v>64</v>
      </c>
      <c r="M1818" t="s">
        <v>12</v>
      </c>
      <c r="N1818">
        <v>52815</v>
      </c>
      <c r="P1818" s="7">
        <v>43175</v>
      </c>
      <c r="Q1818" t="s">
        <v>630</v>
      </c>
      <c r="R1818" s="13">
        <v>0.04</v>
      </c>
    </row>
    <row r="1819" spans="10:18" x14ac:dyDescent="0.35">
      <c r="J1819" s="77"/>
      <c r="K1819" t="s">
        <v>849</v>
      </c>
      <c r="L1819" t="s">
        <v>64</v>
      </c>
      <c r="M1819" t="s">
        <v>12</v>
      </c>
      <c r="N1819">
        <v>52815</v>
      </c>
      <c r="P1819" s="7">
        <v>43175</v>
      </c>
      <c r="Q1819" t="s">
        <v>631</v>
      </c>
      <c r="R1819" s="13">
        <v>0.01</v>
      </c>
    </row>
    <row r="1820" spans="10:18" x14ac:dyDescent="0.35">
      <c r="J1820" s="77"/>
      <c r="K1820" t="s">
        <v>849</v>
      </c>
      <c r="L1820" t="s">
        <v>64</v>
      </c>
      <c r="M1820" t="s">
        <v>12</v>
      </c>
      <c r="N1820">
        <v>52815</v>
      </c>
      <c r="P1820" s="7">
        <v>43175</v>
      </c>
      <c r="Q1820" t="s">
        <v>692</v>
      </c>
      <c r="R1820" s="13">
        <v>-15.61</v>
      </c>
    </row>
    <row r="1821" spans="10:18" x14ac:dyDescent="0.35">
      <c r="J1821" s="77"/>
      <c r="K1821" t="s">
        <v>849</v>
      </c>
      <c r="L1821" t="s">
        <v>64</v>
      </c>
      <c r="M1821" t="s">
        <v>12</v>
      </c>
      <c r="N1821">
        <v>52815</v>
      </c>
      <c r="P1821" s="7">
        <v>43175</v>
      </c>
      <c r="Q1821" t="s">
        <v>808</v>
      </c>
      <c r="R1821" s="13">
        <v>-0.34</v>
      </c>
    </row>
    <row r="1822" spans="10:18" x14ac:dyDescent="0.35">
      <c r="J1822" s="77"/>
      <c r="K1822" t="s">
        <v>849</v>
      </c>
      <c r="L1822" t="s">
        <v>64</v>
      </c>
      <c r="M1822" t="s">
        <v>12</v>
      </c>
      <c r="N1822">
        <v>52815</v>
      </c>
      <c r="P1822" s="7">
        <v>43175</v>
      </c>
      <c r="Q1822" t="s">
        <v>143</v>
      </c>
      <c r="R1822" s="13">
        <v>-9.7900000000000009</v>
      </c>
    </row>
    <row r="1823" spans="10:18" x14ac:dyDescent="0.35">
      <c r="J1823" s="77"/>
      <c r="K1823" t="s">
        <v>849</v>
      </c>
      <c r="L1823" t="s">
        <v>30</v>
      </c>
      <c r="M1823" t="s">
        <v>12</v>
      </c>
      <c r="N1823">
        <v>52815</v>
      </c>
      <c r="P1823" s="7">
        <v>43175</v>
      </c>
      <c r="Q1823" t="s">
        <v>102</v>
      </c>
      <c r="R1823" s="13">
        <v>520.27</v>
      </c>
    </row>
    <row r="1824" spans="10:18" x14ac:dyDescent="0.35">
      <c r="J1824" s="77"/>
      <c r="K1824" t="s">
        <v>849</v>
      </c>
      <c r="L1824" t="s">
        <v>30</v>
      </c>
      <c r="M1824" t="s">
        <v>12</v>
      </c>
      <c r="N1824">
        <v>52815</v>
      </c>
      <c r="P1824" s="7">
        <v>43175</v>
      </c>
      <c r="Q1824" t="s">
        <v>630</v>
      </c>
      <c r="R1824" s="13">
        <v>1.01</v>
      </c>
    </row>
    <row r="1825" spans="10:18" x14ac:dyDescent="0.35">
      <c r="J1825" s="77"/>
      <c r="K1825" t="s">
        <v>849</v>
      </c>
      <c r="L1825" t="s">
        <v>30</v>
      </c>
      <c r="M1825" t="s">
        <v>12</v>
      </c>
      <c r="N1825">
        <v>52815</v>
      </c>
      <c r="P1825" s="7">
        <v>43175</v>
      </c>
      <c r="Q1825" t="s">
        <v>631</v>
      </c>
      <c r="R1825" s="13">
        <v>0.02</v>
      </c>
    </row>
    <row r="1826" spans="10:18" x14ac:dyDescent="0.35">
      <c r="J1826" s="77"/>
      <c r="K1826" t="s">
        <v>849</v>
      </c>
      <c r="L1826" t="s">
        <v>30</v>
      </c>
      <c r="M1826" t="s">
        <v>12</v>
      </c>
      <c r="N1826">
        <v>52815</v>
      </c>
      <c r="P1826" s="7">
        <v>43175</v>
      </c>
      <c r="Q1826" t="s">
        <v>693</v>
      </c>
      <c r="R1826" s="13">
        <v>-337.07</v>
      </c>
    </row>
    <row r="1827" spans="10:18" x14ac:dyDescent="0.35">
      <c r="J1827" s="77"/>
      <c r="K1827" t="s">
        <v>849</v>
      </c>
      <c r="L1827" t="s">
        <v>30</v>
      </c>
      <c r="M1827" t="s">
        <v>12</v>
      </c>
      <c r="N1827">
        <v>52815</v>
      </c>
      <c r="P1827" s="7">
        <v>43175</v>
      </c>
      <c r="Q1827" t="s">
        <v>809</v>
      </c>
      <c r="R1827" s="13">
        <v>-0.34</v>
      </c>
    </row>
    <row r="1828" spans="10:18" x14ac:dyDescent="0.35">
      <c r="J1828" s="77"/>
      <c r="K1828" t="s">
        <v>849</v>
      </c>
      <c r="L1828" t="s">
        <v>30</v>
      </c>
      <c r="M1828" t="s">
        <v>12</v>
      </c>
      <c r="N1828">
        <v>52815</v>
      </c>
      <c r="P1828" s="7">
        <v>43175</v>
      </c>
      <c r="Q1828" t="s">
        <v>143</v>
      </c>
      <c r="R1828" s="13">
        <v>-183.89</v>
      </c>
    </row>
    <row r="1829" spans="10:18" x14ac:dyDescent="0.35">
      <c r="J1829" s="77"/>
      <c r="K1829" t="s">
        <v>849</v>
      </c>
      <c r="L1829" t="s">
        <v>63</v>
      </c>
      <c r="M1829" t="s">
        <v>12</v>
      </c>
      <c r="N1829">
        <v>52815</v>
      </c>
      <c r="P1829" s="7">
        <v>43175</v>
      </c>
      <c r="Q1829" t="s">
        <v>102</v>
      </c>
      <c r="R1829" s="13">
        <v>12.64</v>
      </c>
    </row>
    <row r="1830" spans="10:18" x14ac:dyDescent="0.35">
      <c r="J1830" s="77"/>
      <c r="K1830" t="s">
        <v>849</v>
      </c>
      <c r="L1830" t="s">
        <v>63</v>
      </c>
      <c r="M1830" t="s">
        <v>12</v>
      </c>
      <c r="N1830">
        <v>52815</v>
      </c>
      <c r="P1830" s="7">
        <v>43175</v>
      </c>
      <c r="Q1830" t="s">
        <v>630</v>
      </c>
      <c r="R1830" s="13">
        <v>0.03</v>
      </c>
    </row>
    <row r="1831" spans="10:18" x14ac:dyDescent="0.35">
      <c r="J1831" s="77"/>
      <c r="K1831" t="s">
        <v>849</v>
      </c>
      <c r="L1831" t="s">
        <v>63</v>
      </c>
      <c r="M1831" t="s">
        <v>12</v>
      </c>
      <c r="N1831">
        <v>52815</v>
      </c>
      <c r="P1831" s="7">
        <v>43175</v>
      </c>
      <c r="Q1831" t="s">
        <v>631</v>
      </c>
      <c r="R1831" s="13">
        <v>0.01</v>
      </c>
    </row>
    <row r="1832" spans="10:18" x14ac:dyDescent="0.35">
      <c r="J1832" s="77"/>
      <c r="K1832" t="s">
        <v>849</v>
      </c>
      <c r="L1832" t="s">
        <v>63</v>
      </c>
      <c r="M1832" t="s">
        <v>12</v>
      </c>
      <c r="N1832">
        <v>52815</v>
      </c>
      <c r="P1832" s="7">
        <v>43175</v>
      </c>
      <c r="Q1832" t="s">
        <v>691</v>
      </c>
      <c r="R1832" s="13">
        <v>-16.850000000000001</v>
      </c>
    </row>
    <row r="1833" spans="10:18" x14ac:dyDescent="0.35">
      <c r="J1833" s="77"/>
      <c r="K1833" t="s">
        <v>849</v>
      </c>
      <c r="L1833" t="s">
        <v>63</v>
      </c>
      <c r="M1833" t="s">
        <v>12</v>
      </c>
      <c r="N1833">
        <v>52815</v>
      </c>
      <c r="P1833" s="7">
        <v>43175</v>
      </c>
      <c r="Q1833" t="s">
        <v>807</v>
      </c>
      <c r="R1833" s="13">
        <v>-0.35</v>
      </c>
    </row>
    <row r="1834" spans="10:18" x14ac:dyDescent="0.35">
      <c r="J1834" s="77"/>
      <c r="K1834" t="s">
        <v>849</v>
      </c>
      <c r="L1834" t="s">
        <v>63</v>
      </c>
      <c r="M1834" t="s">
        <v>12</v>
      </c>
      <c r="N1834">
        <v>52815</v>
      </c>
      <c r="P1834" s="7">
        <v>43175</v>
      </c>
      <c r="Q1834" t="s">
        <v>150</v>
      </c>
      <c r="R1834" s="13">
        <v>4.5199999999999996</v>
      </c>
    </row>
    <row r="1835" spans="10:18" x14ac:dyDescent="0.35">
      <c r="J1835" s="77"/>
      <c r="K1835" t="s">
        <v>849</v>
      </c>
      <c r="L1835" t="s">
        <v>32</v>
      </c>
      <c r="M1835" t="s">
        <v>12</v>
      </c>
      <c r="N1835">
        <v>52815</v>
      </c>
      <c r="P1835" s="7">
        <v>43175</v>
      </c>
      <c r="Q1835" t="s">
        <v>102</v>
      </c>
      <c r="R1835" s="13">
        <v>383.55</v>
      </c>
    </row>
    <row r="1836" spans="10:18" x14ac:dyDescent="0.35">
      <c r="J1836" s="77"/>
      <c r="K1836" t="s">
        <v>849</v>
      </c>
      <c r="L1836" t="s">
        <v>32</v>
      </c>
      <c r="M1836" t="s">
        <v>12</v>
      </c>
      <c r="N1836">
        <v>52815</v>
      </c>
      <c r="P1836" s="7">
        <v>43175</v>
      </c>
      <c r="Q1836" t="s">
        <v>630</v>
      </c>
      <c r="R1836" s="13">
        <v>0.74</v>
      </c>
    </row>
    <row r="1837" spans="10:18" x14ac:dyDescent="0.35">
      <c r="J1837" s="77"/>
      <c r="K1837" t="s">
        <v>849</v>
      </c>
      <c r="L1837" t="s">
        <v>32</v>
      </c>
      <c r="M1837" t="s">
        <v>12</v>
      </c>
      <c r="N1837">
        <v>52815</v>
      </c>
      <c r="P1837" s="7">
        <v>43175</v>
      </c>
      <c r="Q1837" t="s">
        <v>631</v>
      </c>
      <c r="R1837" s="13">
        <v>0.01</v>
      </c>
    </row>
    <row r="1838" spans="10:18" x14ac:dyDescent="0.35">
      <c r="J1838" s="77"/>
      <c r="K1838" t="s">
        <v>849</v>
      </c>
      <c r="L1838" t="s">
        <v>32</v>
      </c>
      <c r="M1838" t="s">
        <v>12</v>
      </c>
      <c r="N1838">
        <v>52815</v>
      </c>
      <c r="P1838" s="7">
        <v>43175</v>
      </c>
      <c r="Q1838" t="s">
        <v>695</v>
      </c>
      <c r="R1838" s="13">
        <v>-337.96</v>
      </c>
    </row>
    <row r="1839" spans="10:18" x14ac:dyDescent="0.35">
      <c r="J1839" s="77"/>
      <c r="K1839" t="s">
        <v>849</v>
      </c>
      <c r="L1839" t="s">
        <v>32</v>
      </c>
      <c r="M1839" t="s">
        <v>12</v>
      </c>
      <c r="N1839">
        <v>52815</v>
      </c>
      <c r="P1839" s="7">
        <v>43175</v>
      </c>
      <c r="Q1839" t="s">
        <v>811</v>
      </c>
      <c r="R1839" s="13">
        <v>-0.35</v>
      </c>
    </row>
    <row r="1840" spans="10:18" x14ac:dyDescent="0.35">
      <c r="J1840" s="77"/>
      <c r="K1840" t="s">
        <v>849</v>
      </c>
      <c r="L1840" t="s">
        <v>32</v>
      </c>
      <c r="M1840" t="s">
        <v>12</v>
      </c>
      <c r="N1840">
        <v>52815</v>
      </c>
      <c r="P1840" s="7">
        <v>43175</v>
      </c>
      <c r="Q1840" t="s">
        <v>143</v>
      </c>
      <c r="R1840" s="13">
        <v>-45.990000000000009</v>
      </c>
    </row>
    <row r="1841" spans="10:18" x14ac:dyDescent="0.35">
      <c r="J1841" s="77"/>
      <c r="K1841" t="s">
        <v>849</v>
      </c>
      <c r="L1841" t="s">
        <v>31</v>
      </c>
      <c r="M1841" t="s">
        <v>12</v>
      </c>
      <c r="N1841">
        <v>52815</v>
      </c>
      <c r="P1841" s="7">
        <v>43175</v>
      </c>
      <c r="Q1841" t="s">
        <v>102</v>
      </c>
      <c r="R1841" s="13">
        <v>114.93</v>
      </c>
    </row>
    <row r="1842" spans="10:18" x14ac:dyDescent="0.35">
      <c r="J1842" s="77"/>
      <c r="K1842" t="s">
        <v>849</v>
      </c>
      <c r="L1842" t="s">
        <v>31</v>
      </c>
      <c r="M1842" t="s">
        <v>12</v>
      </c>
      <c r="N1842">
        <v>52815</v>
      </c>
      <c r="P1842" s="7">
        <v>43175</v>
      </c>
      <c r="Q1842" t="s">
        <v>630</v>
      </c>
      <c r="R1842" s="13">
        <v>0.23</v>
      </c>
    </row>
    <row r="1843" spans="10:18" x14ac:dyDescent="0.35">
      <c r="J1843" s="77"/>
      <c r="K1843" t="s">
        <v>849</v>
      </c>
      <c r="L1843" t="s">
        <v>31</v>
      </c>
      <c r="M1843" t="s">
        <v>12</v>
      </c>
      <c r="N1843">
        <v>52815</v>
      </c>
      <c r="P1843" s="7">
        <v>43175</v>
      </c>
      <c r="Q1843" t="s">
        <v>631</v>
      </c>
      <c r="R1843" s="13">
        <v>0.01</v>
      </c>
    </row>
    <row r="1844" spans="10:18" x14ac:dyDescent="0.35">
      <c r="J1844" s="77"/>
      <c r="K1844" t="s">
        <v>849</v>
      </c>
      <c r="L1844" t="s">
        <v>31</v>
      </c>
      <c r="M1844" t="s">
        <v>12</v>
      </c>
      <c r="N1844">
        <v>52815</v>
      </c>
      <c r="P1844" s="7">
        <v>43175</v>
      </c>
      <c r="Q1844" t="s">
        <v>694</v>
      </c>
      <c r="R1844" s="13">
        <v>-339.14</v>
      </c>
    </row>
    <row r="1845" spans="10:18" x14ac:dyDescent="0.35">
      <c r="J1845" s="77"/>
      <c r="K1845" t="s">
        <v>849</v>
      </c>
      <c r="L1845" t="s">
        <v>31</v>
      </c>
      <c r="M1845" t="s">
        <v>12</v>
      </c>
      <c r="N1845">
        <v>52815</v>
      </c>
      <c r="P1845" s="7">
        <v>43175</v>
      </c>
      <c r="Q1845" t="s">
        <v>810</v>
      </c>
      <c r="R1845" s="13">
        <v>-0.35</v>
      </c>
    </row>
    <row r="1846" spans="10:18" x14ac:dyDescent="0.35">
      <c r="J1846" s="77"/>
      <c r="K1846" t="s">
        <v>849</v>
      </c>
      <c r="L1846" t="s">
        <v>31</v>
      </c>
      <c r="M1846" t="s">
        <v>12</v>
      </c>
      <c r="N1846">
        <v>52815</v>
      </c>
      <c r="P1846" s="7">
        <v>43175</v>
      </c>
      <c r="Q1846" t="s">
        <v>150</v>
      </c>
      <c r="R1846" s="13">
        <v>224.32</v>
      </c>
    </row>
    <row r="1847" spans="10:18" x14ac:dyDescent="0.35">
      <c r="J1847" s="77"/>
      <c r="K1847" t="s">
        <v>849</v>
      </c>
      <c r="L1847" t="s">
        <v>54</v>
      </c>
      <c r="M1847" t="s">
        <v>12</v>
      </c>
      <c r="N1847">
        <v>52815</v>
      </c>
      <c r="P1847" s="7">
        <v>43175</v>
      </c>
      <c r="Q1847" t="s">
        <v>102</v>
      </c>
      <c r="R1847" s="13">
        <v>33.81</v>
      </c>
    </row>
    <row r="1848" spans="10:18" x14ac:dyDescent="0.35">
      <c r="J1848" s="77"/>
      <c r="K1848" t="s">
        <v>849</v>
      </c>
      <c r="L1848" t="s">
        <v>54</v>
      </c>
      <c r="M1848" t="s">
        <v>12</v>
      </c>
      <c r="N1848">
        <v>52815</v>
      </c>
      <c r="P1848" s="7">
        <v>43175</v>
      </c>
      <c r="Q1848" t="s">
        <v>630</v>
      </c>
      <c r="R1848" s="13">
        <v>7.0000000000000007E-2</v>
      </c>
    </row>
    <row r="1849" spans="10:18" x14ac:dyDescent="0.35">
      <c r="J1849" s="77"/>
      <c r="K1849" t="s">
        <v>849</v>
      </c>
      <c r="L1849" t="s">
        <v>54</v>
      </c>
      <c r="M1849" t="s">
        <v>12</v>
      </c>
      <c r="N1849">
        <v>52815</v>
      </c>
      <c r="P1849" s="7">
        <v>43175</v>
      </c>
      <c r="Q1849" t="s">
        <v>631</v>
      </c>
      <c r="R1849" s="13">
        <v>0.01</v>
      </c>
    </row>
    <row r="1850" spans="10:18" x14ac:dyDescent="0.35">
      <c r="J1850" s="77"/>
      <c r="K1850" t="s">
        <v>849</v>
      </c>
      <c r="L1850" t="s">
        <v>54</v>
      </c>
      <c r="M1850" t="s">
        <v>12</v>
      </c>
      <c r="N1850">
        <v>52815</v>
      </c>
      <c r="P1850" s="7">
        <v>43175</v>
      </c>
      <c r="Q1850" t="s">
        <v>696</v>
      </c>
      <c r="R1850" s="13">
        <v>-16.18</v>
      </c>
    </row>
    <row r="1851" spans="10:18" x14ac:dyDescent="0.35">
      <c r="J1851" s="77"/>
      <c r="K1851" t="s">
        <v>849</v>
      </c>
      <c r="L1851" t="s">
        <v>54</v>
      </c>
      <c r="M1851" t="s">
        <v>12</v>
      </c>
      <c r="N1851">
        <v>52815</v>
      </c>
      <c r="P1851" s="7">
        <v>43175</v>
      </c>
      <c r="Q1851" t="s">
        <v>812</v>
      </c>
      <c r="R1851" s="13">
        <v>-0.35</v>
      </c>
    </row>
    <row r="1852" spans="10:18" x14ac:dyDescent="0.35">
      <c r="J1852" s="77"/>
      <c r="K1852" t="s">
        <v>849</v>
      </c>
      <c r="L1852" t="s">
        <v>54</v>
      </c>
      <c r="M1852" t="s">
        <v>12</v>
      </c>
      <c r="N1852">
        <v>52815</v>
      </c>
      <c r="P1852" s="7">
        <v>43175</v>
      </c>
      <c r="Q1852" t="s">
        <v>143</v>
      </c>
      <c r="R1852" s="13">
        <v>-17.360000000000003</v>
      </c>
    </row>
    <row r="1853" spans="10:18" x14ac:dyDescent="0.35">
      <c r="J1853" s="77"/>
      <c r="K1853" t="s">
        <v>849</v>
      </c>
      <c r="L1853" t="s">
        <v>55</v>
      </c>
      <c r="M1853" t="s">
        <v>12</v>
      </c>
      <c r="N1853">
        <v>52815</v>
      </c>
      <c r="P1853" s="7">
        <v>43175</v>
      </c>
      <c r="Q1853" t="s">
        <v>102</v>
      </c>
      <c r="R1853" s="13">
        <v>72.94</v>
      </c>
    </row>
    <row r="1854" spans="10:18" x14ac:dyDescent="0.35">
      <c r="J1854" s="77"/>
      <c r="K1854" t="s">
        <v>849</v>
      </c>
      <c r="L1854" t="s">
        <v>55</v>
      </c>
      <c r="M1854" t="s">
        <v>12</v>
      </c>
      <c r="N1854">
        <v>52815</v>
      </c>
      <c r="P1854" s="7">
        <v>43175</v>
      </c>
      <c r="Q1854" t="s">
        <v>630</v>
      </c>
      <c r="R1854" s="13">
        <v>0.14000000000000001</v>
      </c>
    </row>
    <row r="1855" spans="10:18" x14ac:dyDescent="0.35">
      <c r="J1855" s="77"/>
      <c r="K1855" t="s">
        <v>849</v>
      </c>
      <c r="L1855" t="s">
        <v>55</v>
      </c>
      <c r="M1855" t="s">
        <v>12</v>
      </c>
      <c r="N1855">
        <v>52815</v>
      </c>
      <c r="P1855" s="7">
        <v>43175</v>
      </c>
      <c r="Q1855" t="s">
        <v>631</v>
      </c>
      <c r="R1855" s="13">
        <v>0.01</v>
      </c>
    </row>
    <row r="1856" spans="10:18" x14ac:dyDescent="0.35">
      <c r="J1856" s="77"/>
      <c r="K1856" t="s">
        <v>849</v>
      </c>
      <c r="L1856" t="s">
        <v>55</v>
      </c>
      <c r="M1856" t="s">
        <v>12</v>
      </c>
      <c r="N1856">
        <v>52815</v>
      </c>
      <c r="P1856" s="7">
        <v>43175</v>
      </c>
      <c r="Q1856" t="s">
        <v>697</v>
      </c>
      <c r="R1856" s="13">
        <v>-339.81</v>
      </c>
    </row>
    <row r="1857" spans="10:18" x14ac:dyDescent="0.35">
      <c r="J1857" s="77"/>
      <c r="K1857" t="s">
        <v>849</v>
      </c>
      <c r="L1857" t="s">
        <v>55</v>
      </c>
      <c r="M1857" t="s">
        <v>12</v>
      </c>
      <c r="N1857">
        <v>52815</v>
      </c>
      <c r="P1857" s="7">
        <v>43175</v>
      </c>
      <c r="Q1857" t="s">
        <v>813</v>
      </c>
      <c r="R1857" s="13">
        <v>-0.34</v>
      </c>
    </row>
    <row r="1858" spans="10:18" x14ac:dyDescent="0.35">
      <c r="J1858" s="77"/>
      <c r="K1858" t="s">
        <v>849</v>
      </c>
      <c r="L1858" t="s">
        <v>55</v>
      </c>
      <c r="M1858" t="s">
        <v>12</v>
      </c>
      <c r="N1858">
        <v>52815</v>
      </c>
      <c r="P1858" s="7">
        <v>43175</v>
      </c>
      <c r="Q1858" t="s">
        <v>150</v>
      </c>
      <c r="R1858" s="13">
        <v>267.06</v>
      </c>
    </row>
    <row r="1859" spans="10:18" x14ac:dyDescent="0.35">
      <c r="J1859" s="77"/>
      <c r="K1859" t="s">
        <v>849</v>
      </c>
      <c r="L1859" t="s">
        <v>34</v>
      </c>
      <c r="M1859" t="s">
        <v>12</v>
      </c>
      <c r="N1859">
        <v>52815</v>
      </c>
      <c r="P1859" s="7">
        <v>43175</v>
      </c>
      <c r="Q1859" t="s">
        <v>102</v>
      </c>
      <c r="R1859" s="13">
        <v>128.44999999999999</v>
      </c>
    </row>
    <row r="1860" spans="10:18" x14ac:dyDescent="0.35">
      <c r="J1860" s="77"/>
      <c r="K1860" t="s">
        <v>849</v>
      </c>
      <c r="L1860" t="s">
        <v>34</v>
      </c>
      <c r="M1860" t="s">
        <v>12</v>
      </c>
      <c r="N1860">
        <v>52815</v>
      </c>
      <c r="P1860" s="7">
        <v>43175</v>
      </c>
      <c r="Q1860" t="s">
        <v>630</v>
      </c>
      <c r="R1860" s="13">
        <v>0.24</v>
      </c>
    </row>
    <row r="1861" spans="10:18" x14ac:dyDescent="0.35">
      <c r="J1861" s="77"/>
      <c r="K1861" t="s">
        <v>849</v>
      </c>
      <c r="L1861" t="s">
        <v>34</v>
      </c>
      <c r="M1861" t="s">
        <v>12</v>
      </c>
      <c r="N1861">
        <v>52815</v>
      </c>
      <c r="P1861" s="7">
        <v>43175</v>
      </c>
      <c r="Q1861" t="s">
        <v>631</v>
      </c>
      <c r="R1861" s="13">
        <v>0.01</v>
      </c>
    </row>
    <row r="1862" spans="10:18" x14ac:dyDescent="0.35">
      <c r="J1862" s="77"/>
      <c r="K1862" t="s">
        <v>849</v>
      </c>
      <c r="L1862" t="s">
        <v>34</v>
      </c>
      <c r="M1862" t="s">
        <v>12</v>
      </c>
      <c r="N1862">
        <v>52815</v>
      </c>
      <c r="P1862" s="7">
        <v>43175</v>
      </c>
      <c r="Q1862" t="s">
        <v>699</v>
      </c>
      <c r="R1862" s="13">
        <v>-337.61</v>
      </c>
    </row>
    <row r="1863" spans="10:18" x14ac:dyDescent="0.35">
      <c r="J1863" s="77"/>
      <c r="K1863" t="s">
        <v>849</v>
      </c>
      <c r="L1863" t="s">
        <v>34</v>
      </c>
      <c r="M1863" t="s">
        <v>12</v>
      </c>
      <c r="N1863">
        <v>52815</v>
      </c>
      <c r="P1863" s="7">
        <v>43175</v>
      </c>
      <c r="Q1863" t="s">
        <v>815</v>
      </c>
      <c r="R1863" s="13">
        <v>-0.34</v>
      </c>
    </row>
    <row r="1864" spans="10:18" x14ac:dyDescent="0.35">
      <c r="J1864" s="77"/>
      <c r="K1864" t="s">
        <v>849</v>
      </c>
      <c r="L1864" t="s">
        <v>34</v>
      </c>
      <c r="M1864" t="s">
        <v>12</v>
      </c>
      <c r="N1864">
        <v>52815</v>
      </c>
      <c r="P1864" s="7">
        <v>43175</v>
      </c>
      <c r="Q1864" t="s">
        <v>150</v>
      </c>
      <c r="R1864" s="13">
        <v>209.25</v>
      </c>
    </row>
    <row r="1865" spans="10:18" x14ac:dyDescent="0.35">
      <c r="J1865" s="77"/>
      <c r="K1865" t="s">
        <v>849</v>
      </c>
      <c r="L1865" t="s">
        <v>65</v>
      </c>
      <c r="M1865" t="s">
        <v>12</v>
      </c>
      <c r="N1865">
        <v>52815</v>
      </c>
      <c r="P1865" s="7">
        <v>43175</v>
      </c>
      <c r="Q1865" t="s">
        <v>102</v>
      </c>
      <c r="R1865" s="13">
        <v>239.29</v>
      </c>
    </row>
    <row r="1866" spans="10:18" x14ac:dyDescent="0.35">
      <c r="J1866" s="77"/>
      <c r="K1866" t="s">
        <v>849</v>
      </c>
      <c r="L1866" t="s">
        <v>65</v>
      </c>
      <c r="M1866" t="s">
        <v>12</v>
      </c>
      <c r="N1866">
        <v>52815</v>
      </c>
      <c r="P1866" s="7">
        <v>43175</v>
      </c>
      <c r="Q1866" t="s">
        <v>630</v>
      </c>
      <c r="R1866" s="13">
        <v>0.46</v>
      </c>
    </row>
    <row r="1867" spans="10:18" x14ac:dyDescent="0.35">
      <c r="J1867" s="77"/>
      <c r="K1867" t="s">
        <v>849</v>
      </c>
      <c r="L1867" t="s">
        <v>65</v>
      </c>
      <c r="M1867" t="s">
        <v>12</v>
      </c>
      <c r="N1867">
        <v>52815</v>
      </c>
      <c r="P1867" s="7">
        <v>43175</v>
      </c>
      <c r="Q1867" t="s">
        <v>631</v>
      </c>
      <c r="R1867" s="13">
        <v>0.01</v>
      </c>
    </row>
    <row r="1868" spans="10:18" x14ac:dyDescent="0.35">
      <c r="J1868" s="77"/>
      <c r="K1868" t="s">
        <v>849</v>
      </c>
      <c r="L1868" t="s">
        <v>65</v>
      </c>
      <c r="M1868" t="s">
        <v>12</v>
      </c>
      <c r="N1868">
        <v>52815</v>
      </c>
      <c r="P1868" s="7">
        <v>43175</v>
      </c>
      <c r="Q1868" t="s">
        <v>698</v>
      </c>
      <c r="R1868" s="13">
        <v>-339.45</v>
      </c>
    </row>
    <row r="1869" spans="10:18" x14ac:dyDescent="0.35">
      <c r="J1869" s="77"/>
      <c r="K1869" t="s">
        <v>849</v>
      </c>
      <c r="L1869" t="s">
        <v>65</v>
      </c>
      <c r="M1869" t="s">
        <v>12</v>
      </c>
      <c r="N1869">
        <v>52815</v>
      </c>
      <c r="P1869" s="7">
        <v>43175</v>
      </c>
      <c r="Q1869" t="s">
        <v>814</v>
      </c>
      <c r="R1869" s="13">
        <v>-0.34</v>
      </c>
    </row>
    <row r="1870" spans="10:18" x14ac:dyDescent="0.35">
      <c r="J1870" s="77"/>
      <c r="K1870" t="s">
        <v>849</v>
      </c>
      <c r="L1870" t="s">
        <v>65</v>
      </c>
      <c r="M1870" t="s">
        <v>12</v>
      </c>
      <c r="N1870">
        <v>52815</v>
      </c>
      <c r="P1870" s="7">
        <v>43175</v>
      </c>
      <c r="Q1870" t="s">
        <v>150</v>
      </c>
      <c r="R1870" s="13">
        <v>100.03</v>
      </c>
    </row>
    <row r="1871" spans="10:18" x14ac:dyDescent="0.35">
      <c r="J1871" s="77"/>
      <c r="K1871" t="s">
        <v>849</v>
      </c>
      <c r="L1871" t="s">
        <v>66</v>
      </c>
      <c r="M1871" t="s">
        <v>12</v>
      </c>
      <c r="N1871">
        <v>52815</v>
      </c>
      <c r="P1871" s="7">
        <v>43175</v>
      </c>
      <c r="Q1871" t="s">
        <v>102</v>
      </c>
      <c r="R1871" s="13">
        <v>279.49</v>
      </c>
    </row>
    <row r="1872" spans="10:18" x14ac:dyDescent="0.35">
      <c r="J1872" s="77"/>
      <c r="K1872" t="s">
        <v>849</v>
      </c>
      <c r="L1872" t="s">
        <v>66</v>
      </c>
      <c r="M1872" t="s">
        <v>12</v>
      </c>
      <c r="N1872">
        <v>52815</v>
      </c>
      <c r="P1872" s="7">
        <v>43175</v>
      </c>
      <c r="Q1872" t="s">
        <v>630</v>
      </c>
      <c r="R1872" s="13">
        <v>0.54</v>
      </c>
    </row>
    <row r="1873" spans="10:18" x14ac:dyDescent="0.35">
      <c r="J1873" s="77"/>
      <c r="K1873" t="s">
        <v>849</v>
      </c>
      <c r="L1873" t="s">
        <v>66</v>
      </c>
      <c r="M1873" t="s">
        <v>12</v>
      </c>
      <c r="N1873">
        <v>52815</v>
      </c>
      <c r="P1873" s="7">
        <v>43175</v>
      </c>
      <c r="Q1873" t="s">
        <v>631</v>
      </c>
      <c r="R1873" s="13">
        <v>0.01</v>
      </c>
    </row>
    <row r="1874" spans="10:18" x14ac:dyDescent="0.35">
      <c r="J1874" s="77"/>
      <c r="K1874" t="s">
        <v>849</v>
      </c>
      <c r="L1874" t="s">
        <v>66</v>
      </c>
      <c r="M1874" t="s">
        <v>12</v>
      </c>
      <c r="N1874">
        <v>52815</v>
      </c>
      <c r="P1874" s="7">
        <v>43175</v>
      </c>
      <c r="Q1874" t="s">
        <v>700</v>
      </c>
      <c r="R1874" s="13">
        <v>-337.26</v>
      </c>
    </row>
    <row r="1875" spans="10:18" x14ac:dyDescent="0.35">
      <c r="J1875" s="77"/>
      <c r="K1875" t="s">
        <v>849</v>
      </c>
      <c r="L1875" t="s">
        <v>66</v>
      </c>
      <c r="M1875" t="s">
        <v>12</v>
      </c>
      <c r="N1875">
        <v>52815</v>
      </c>
      <c r="P1875" s="7">
        <v>43175</v>
      </c>
      <c r="Q1875" t="s">
        <v>816</v>
      </c>
      <c r="R1875" s="13">
        <v>-0.34</v>
      </c>
    </row>
    <row r="1876" spans="10:18" x14ac:dyDescent="0.35">
      <c r="J1876" s="77"/>
      <c r="K1876" t="s">
        <v>849</v>
      </c>
      <c r="L1876" t="s">
        <v>66</v>
      </c>
      <c r="M1876" t="s">
        <v>12</v>
      </c>
      <c r="N1876">
        <v>52815</v>
      </c>
      <c r="P1876" s="7">
        <v>43175</v>
      </c>
      <c r="Q1876" t="s">
        <v>150</v>
      </c>
      <c r="R1876" s="13">
        <v>57.559999999999945</v>
      </c>
    </row>
    <row r="1877" spans="10:18" x14ac:dyDescent="0.35">
      <c r="J1877" s="77"/>
      <c r="K1877" t="s">
        <v>849</v>
      </c>
      <c r="L1877" t="s">
        <v>35</v>
      </c>
      <c r="M1877" t="s">
        <v>12</v>
      </c>
      <c r="N1877">
        <v>52815</v>
      </c>
      <c r="P1877" s="7">
        <v>43175</v>
      </c>
      <c r="Q1877" t="s">
        <v>102</v>
      </c>
      <c r="R1877" s="13">
        <v>433.11</v>
      </c>
    </row>
    <row r="1878" spans="10:18" x14ac:dyDescent="0.35">
      <c r="J1878" s="77"/>
      <c r="K1878" t="s">
        <v>849</v>
      </c>
      <c r="L1878" t="s">
        <v>35</v>
      </c>
      <c r="M1878" t="s">
        <v>12</v>
      </c>
      <c r="N1878">
        <v>52815</v>
      </c>
      <c r="P1878" s="7">
        <v>43175</v>
      </c>
      <c r="Q1878" t="s">
        <v>630</v>
      </c>
      <c r="R1878" s="13">
        <v>0.83</v>
      </c>
    </row>
    <row r="1879" spans="10:18" x14ac:dyDescent="0.35">
      <c r="J1879" s="77"/>
      <c r="K1879" t="s">
        <v>849</v>
      </c>
      <c r="L1879" t="s">
        <v>35</v>
      </c>
      <c r="M1879" t="s">
        <v>12</v>
      </c>
      <c r="N1879">
        <v>52815</v>
      </c>
      <c r="P1879" s="7">
        <v>43175</v>
      </c>
      <c r="Q1879" t="s">
        <v>631</v>
      </c>
      <c r="R1879" s="13">
        <v>0.02</v>
      </c>
    </row>
    <row r="1880" spans="10:18" x14ac:dyDescent="0.35">
      <c r="J1880" s="77"/>
      <c r="K1880" t="s">
        <v>849</v>
      </c>
      <c r="L1880" t="s">
        <v>35</v>
      </c>
      <c r="M1880" t="s">
        <v>12</v>
      </c>
      <c r="N1880">
        <v>52815</v>
      </c>
      <c r="P1880" s="7">
        <v>43175</v>
      </c>
      <c r="Q1880" t="s">
        <v>701</v>
      </c>
      <c r="R1880" s="13">
        <v>-337.33</v>
      </c>
    </row>
    <row r="1881" spans="10:18" x14ac:dyDescent="0.35">
      <c r="J1881" s="77"/>
      <c r="K1881" t="s">
        <v>849</v>
      </c>
      <c r="L1881" t="s">
        <v>35</v>
      </c>
      <c r="M1881" t="s">
        <v>12</v>
      </c>
      <c r="N1881">
        <v>52815</v>
      </c>
      <c r="P1881" s="7">
        <v>43175</v>
      </c>
      <c r="Q1881" t="s">
        <v>817</v>
      </c>
      <c r="R1881" s="13">
        <v>-0.35</v>
      </c>
    </row>
    <row r="1882" spans="10:18" x14ac:dyDescent="0.35">
      <c r="J1882" s="77"/>
      <c r="K1882" t="s">
        <v>849</v>
      </c>
      <c r="L1882" t="s">
        <v>35</v>
      </c>
      <c r="M1882" t="s">
        <v>12</v>
      </c>
      <c r="N1882">
        <v>52815</v>
      </c>
      <c r="P1882" s="7">
        <v>43175</v>
      </c>
      <c r="Q1882" t="s">
        <v>143</v>
      </c>
      <c r="R1882" s="13">
        <v>-96.279999999999973</v>
      </c>
    </row>
    <row r="1883" spans="10:18" x14ac:dyDescent="0.35">
      <c r="J1883" s="77"/>
      <c r="K1883" t="s">
        <v>849</v>
      </c>
      <c r="L1883" t="s">
        <v>68</v>
      </c>
      <c r="M1883" t="s">
        <v>12</v>
      </c>
      <c r="N1883">
        <v>52815</v>
      </c>
      <c r="P1883" s="7">
        <v>43175</v>
      </c>
      <c r="Q1883" t="s">
        <v>102</v>
      </c>
      <c r="R1883" s="13">
        <v>100.58</v>
      </c>
    </row>
    <row r="1884" spans="10:18" x14ac:dyDescent="0.35">
      <c r="J1884" s="77"/>
      <c r="K1884" t="s">
        <v>849</v>
      </c>
      <c r="L1884" t="s">
        <v>68</v>
      </c>
      <c r="M1884" t="s">
        <v>12</v>
      </c>
      <c r="N1884">
        <v>52815</v>
      </c>
      <c r="P1884" s="7">
        <v>43175</v>
      </c>
      <c r="Q1884" t="s">
        <v>630</v>
      </c>
      <c r="R1884" s="13">
        <v>0.2</v>
      </c>
    </row>
    <row r="1885" spans="10:18" x14ac:dyDescent="0.35">
      <c r="J1885" s="77"/>
      <c r="K1885" t="s">
        <v>849</v>
      </c>
      <c r="L1885" t="s">
        <v>68</v>
      </c>
      <c r="M1885" t="s">
        <v>12</v>
      </c>
      <c r="N1885">
        <v>52815</v>
      </c>
      <c r="P1885" s="7">
        <v>43175</v>
      </c>
      <c r="Q1885" t="s">
        <v>631</v>
      </c>
      <c r="R1885" s="13">
        <v>0.01</v>
      </c>
    </row>
    <row r="1886" spans="10:18" x14ac:dyDescent="0.35">
      <c r="J1886" s="77"/>
      <c r="K1886" t="s">
        <v>849</v>
      </c>
      <c r="L1886" t="s">
        <v>68</v>
      </c>
      <c r="M1886" t="s">
        <v>12</v>
      </c>
      <c r="N1886">
        <v>52815</v>
      </c>
      <c r="P1886" s="7">
        <v>43175</v>
      </c>
      <c r="Q1886" t="s">
        <v>704</v>
      </c>
      <c r="R1886" s="13">
        <v>-338.42</v>
      </c>
    </row>
    <row r="1887" spans="10:18" x14ac:dyDescent="0.35">
      <c r="J1887" s="77"/>
      <c r="K1887" t="s">
        <v>849</v>
      </c>
      <c r="L1887" t="s">
        <v>68</v>
      </c>
      <c r="M1887" t="s">
        <v>12</v>
      </c>
      <c r="N1887">
        <v>52815</v>
      </c>
      <c r="P1887" s="7">
        <v>43175</v>
      </c>
      <c r="Q1887" t="s">
        <v>820</v>
      </c>
      <c r="R1887" s="13">
        <v>-0.34</v>
      </c>
    </row>
    <row r="1888" spans="10:18" x14ac:dyDescent="0.35">
      <c r="J1888" s="77"/>
      <c r="K1888" t="s">
        <v>849</v>
      </c>
      <c r="L1888" t="s">
        <v>68</v>
      </c>
      <c r="M1888" t="s">
        <v>12</v>
      </c>
      <c r="N1888">
        <v>52815</v>
      </c>
      <c r="P1888" s="7">
        <v>43175</v>
      </c>
      <c r="Q1888" t="s">
        <v>150</v>
      </c>
      <c r="R1888" s="13">
        <v>237.97000000000003</v>
      </c>
    </row>
    <row r="1889" spans="10:18" x14ac:dyDescent="0.35">
      <c r="J1889" s="77"/>
      <c r="K1889" t="s">
        <v>849</v>
      </c>
      <c r="L1889" t="s">
        <v>38</v>
      </c>
      <c r="M1889" t="s">
        <v>12</v>
      </c>
      <c r="N1889">
        <v>52815</v>
      </c>
      <c r="P1889" s="7">
        <v>43175</v>
      </c>
      <c r="Q1889" t="s">
        <v>102</v>
      </c>
      <c r="R1889" s="13">
        <v>630.57000000000005</v>
      </c>
    </row>
    <row r="1890" spans="10:18" x14ac:dyDescent="0.35">
      <c r="J1890" s="77"/>
      <c r="K1890" t="s">
        <v>849</v>
      </c>
      <c r="L1890" t="s">
        <v>38</v>
      </c>
      <c r="M1890" t="s">
        <v>12</v>
      </c>
      <c r="N1890">
        <v>52815</v>
      </c>
      <c r="P1890" s="7">
        <v>43175</v>
      </c>
      <c r="Q1890" t="s">
        <v>630</v>
      </c>
      <c r="R1890" s="13">
        <v>1.21</v>
      </c>
    </row>
    <row r="1891" spans="10:18" x14ac:dyDescent="0.35">
      <c r="J1891" s="77"/>
      <c r="K1891" t="s">
        <v>849</v>
      </c>
      <c r="L1891" t="s">
        <v>38</v>
      </c>
      <c r="M1891" t="s">
        <v>12</v>
      </c>
      <c r="N1891">
        <v>52815</v>
      </c>
      <c r="P1891" s="7">
        <v>43175</v>
      </c>
      <c r="Q1891" t="s">
        <v>631</v>
      </c>
      <c r="R1891" s="13">
        <v>0.02</v>
      </c>
    </row>
    <row r="1892" spans="10:18" x14ac:dyDescent="0.35">
      <c r="J1892" s="77"/>
      <c r="K1892" t="s">
        <v>849</v>
      </c>
      <c r="L1892" t="s">
        <v>38</v>
      </c>
      <c r="M1892" t="s">
        <v>12</v>
      </c>
      <c r="N1892">
        <v>52815</v>
      </c>
      <c r="P1892" s="7">
        <v>43175</v>
      </c>
      <c r="Q1892" t="s">
        <v>705</v>
      </c>
      <c r="R1892" s="13">
        <v>-332.08</v>
      </c>
    </row>
    <row r="1893" spans="10:18" x14ac:dyDescent="0.35">
      <c r="J1893" s="77"/>
      <c r="K1893" t="s">
        <v>849</v>
      </c>
      <c r="L1893" t="s">
        <v>38</v>
      </c>
      <c r="M1893" t="s">
        <v>12</v>
      </c>
      <c r="N1893">
        <v>52815</v>
      </c>
      <c r="P1893" s="7">
        <v>43175</v>
      </c>
      <c r="Q1893" t="s">
        <v>821</v>
      </c>
      <c r="R1893" s="13">
        <v>-1.03</v>
      </c>
    </row>
    <row r="1894" spans="10:18" x14ac:dyDescent="0.35">
      <c r="J1894" s="77"/>
      <c r="K1894" t="s">
        <v>849</v>
      </c>
      <c r="L1894" t="s">
        <v>38</v>
      </c>
      <c r="M1894" t="s">
        <v>12</v>
      </c>
      <c r="N1894">
        <v>52815</v>
      </c>
      <c r="P1894" s="7">
        <v>43175</v>
      </c>
      <c r="Q1894" t="s">
        <v>143</v>
      </c>
      <c r="R1894" s="13">
        <v>-299.38000000000005</v>
      </c>
    </row>
    <row r="1895" spans="10:18" x14ac:dyDescent="0.35">
      <c r="J1895" s="77"/>
      <c r="K1895" t="s">
        <v>849</v>
      </c>
      <c r="L1895" t="s">
        <v>39</v>
      </c>
      <c r="M1895" t="s">
        <v>12</v>
      </c>
      <c r="N1895">
        <v>52815</v>
      </c>
      <c r="P1895" s="7">
        <v>43175</v>
      </c>
      <c r="Q1895" t="s">
        <v>102</v>
      </c>
      <c r="R1895" s="13">
        <v>240.94</v>
      </c>
    </row>
    <row r="1896" spans="10:18" x14ac:dyDescent="0.35">
      <c r="J1896" s="77"/>
      <c r="K1896" t="s">
        <v>849</v>
      </c>
      <c r="L1896" t="s">
        <v>39</v>
      </c>
      <c r="M1896" t="s">
        <v>12</v>
      </c>
      <c r="N1896">
        <v>52815</v>
      </c>
      <c r="P1896" s="7">
        <v>43175</v>
      </c>
      <c r="Q1896" t="s">
        <v>630</v>
      </c>
      <c r="R1896" s="13">
        <v>0.46</v>
      </c>
    </row>
    <row r="1897" spans="10:18" x14ac:dyDescent="0.35">
      <c r="J1897" s="77"/>
      <c r="K1897" t="s">
        <v>849</v>
      </c>
      <c r="L1897" t="s">
        <v>39</v>
      </c>
      <c r="M1897" t="s">
        <v>12</v>
      </c>
      <c r="N1897">
        <v>52815</v>
      </c>
      <c r="P1897" s="7">
        <v>43175</v>
      </c>
      <c r="Q1897" t="s">
        <v>631</v>
      </c>
      <c r="R1897" s="13">
        <v>0.01</v>
      </c>
    </row>
    <row r="1898" spans="10:18" x14ac:dyDescent="0.35">
      <c r="J1898" s="77"/>
      <c r="K1898" t="s">
        <v>849</v>
      </c>
      <c r="L1898" t="s">
        <v>39</v>
      </c>
      <c r="M1898" t="s">
        <v>12</v>
      </c>
      <c r="N1898">
        <v>52815</v>
      </c>
      <c r="P1898" s="7">
        <v>43175</v>
      </c>
      <c r="Q1898" t="s">
        <v>706</v>
      </c>
      <c r="R1898" s="13">
        <v>-338.31</v>
      </c>
    </row>
    <row r="1899" spans="10:18" x14ac:dyDescent="0.35">
      <c r="J1899" s="77"/>
      <c r="K1899" t="s">
        <v>849</v>
      </c>
      <c r="L1899" t="s">
        <v>39</v>
      </c>
      <c r="M1899" t="s">
        <v>12</v>
      </c>
      <c r="N1899">
        <v>52815</v>
      </c>
      <c r="P1899" s="7">
        <v>43175</v>
      </c>
      <c r="Q1899" t="s">
        <v>822</v>
      </c>
      <c r="R1899" s="13">
        <v>-0.35</v>
      </c>
    </row>
    <row r="1900" spans="10:18" x14ac:dyDescent="0.35">
      <c r="J1900" s="77"/>
      <c r="K1900" t="s">
        <v>849</v>
      </c>
      <c r="L1900" t="s">
        <v>39</v>
      </c>
      <c r="M1900" t="s">
        <v>12</v>
      </c>
      <c r="N1900">
        <v>52815</v>
      </c>
      <c r="P1900" s="7">
        <v>43175</v>
      </c>
      <c r="Q1900" t="s">
        <v>150</v>
      </c>
      <c r="R1900" s="13">
        <v>97.250000000000057</v>
      </c>
    </row>
    <row r="1901" spans="10:18" x14ac:dyDescent="0.35">
      <c r="J1901" s="77"/>
      <c r="K1901" t="s">
        <v>849</v>
      </c>
      <c r="L1901" t="s">
        <v>58</v>
      </c>
      <c r="M1901" t="s">
        <v>12</v>
      </c>
      <c r="N1901">
        <v>52815</v>
      </c>
      <c r="P1901" s="7">
        <v>43175</v>
      </c>
      <c r="Q1901" t="s">
        <v>102</v>
      </c>
      <c r="R1901" s="13">
        <v>240.71</v>
      </c>
    </row>
    <row r="1902" spans="10:18" x14ac:dyDescent="0.35">
      <c r="J1902" s="77"/>
      <c r="K1902" t="s">
        <v>849</v>
      </c>
      <c r="L1902" t="s">
        <v>58</v>
      </c>
      <c r="M1902" t="s">
        <v>12</v>
      </c>
      <c r="N1902">
        <v>52815</v>
      </c>
      <c r="P1902" s="7">
        <v>43175</v>
      </c>
      <c r="Q1902" t="s">
        <v>630</v>
      </c>
      <c r="R1902" s="13">
        <v>0.48</v>
      </c>
    </row>
    <row r="1903" spans="10:18" x14ac:dyDescent="0.35">
      <c r="J1903" s="77"/>
      <c r="K1903" t="s">
        <v>849</v>
      </c>
      <c r="L1903" t="s">
        <v>58</v>
      </c>
      <c r="M1903" t="s">
        <v>12</v>
      </c>
      <c r="N1903">
        <v>52815</v>
      </c>
      <c r="P1903" s="7">
        <v>43175</v>
      </c>
      <c r="Q1903" t="s">
        <v>631</v>
      </c>
      <c r="R1903" s="13">
        <v>0.01</v>
      </c>
    </row>
    <row r="1904" spans="10:18" x14ac:dyDescent="0.35">
      <c r="J1904" s="77"/>
      <c r="K1904" t="s">
        <v>849</v>
      </c>
      <c r="L1904" t="s">
        <v>58</v>
      </c>
      <c r="M1904" t="s">
        <v>12</v>
      </c>
      <c r="N1904">
        <v>52815</v>
      </c>
      <c r="P1904" s="7">
        <v>43175</v>
      </c>
      <c r="Q1904" t="s">
        <v>708</v>
      </c>
      <c r="R1904" s="13">
        <v>-337.68</v>
      </c>
    </row>
    <row r="1905" spans="10:18" x14ac:dyDescent="0.35">
      <c r="J1905" s="77"/>
      <c r="K1905" t="s">
        <v>849</v>
      </c>
      <c r="L1905" t="s">
        <v>58</v>
      </c>
      <c r="M1905" t="s">
        <v>12</v>
      </c>
      <c r="N1905">
        <v>52815</v>
      </c>
      <c r="P1905" s="7">
        <v>43175</v>
      </c>
      <c r="Q1905" t="s">
        <v>824</v>
      </c>
      <c r="R1905" s="13">
        <v>-0.34</v>
      </c>
    </row>
    <row r="1906" spans="10:18" x14ac:dyDescent="0.35">
      <c r="J1906" s="77"/>
      <c r="K1906" t="s">
        <v>849</v>
      </c>
      <c r="L1906" t="s">
        <v>58</v>
      </c>
      <c r="M1906" t="s">
        <v>12</v>
      </c>
      <c r="N1906">
        <v>52815</v>
      </c>
      <c r="P1906" s="7">
        <v>43175</v>
      </c>
      <c r="Q1906" t="s">
        <v>150</v>
      </c>
      <c r="R1906" s="13">
        <v>96.819999999999965</v>
      </c>
    </row>
    <row r="1907" spans="10:18" x14ac:dyDescent="0.35">
      <c r="J1907" s="77"/>
      <c r="K1907" t="s">
        <v>849</v>
      </c>
      <c r="L1907" t="s">
        <v>57</v>
      </c>
      <c r="M1907" t="s">
        <v>12</v>
      </c>
      <c r="N1907">
        <v>52815</v>
      </c>
      <c r="P1907" s="7">
        <v>43175</v>
      </c>
      <c r="Q1907" t="s">
        <v>102</v>
      </c>
      <c r="R1907" s="13">
        <v>24.11</v>
      </c>
    </row>
    <row r="1908" spans="10:18" x14ac:dyDescent="0.35">
      <c r="J1908" s="77"/>
      <c r="K1908" t="s">
        <v>849</v>
      </c>
      <c r="L1908" t="s">
        <v>57</v>
      </c>
      <c r="M1908" t="s">
        <v>12</v>
      </c>
      <c r="N1908">
        <v>52815</v>
      </c>
      <c r="P1908" s="7">
        <v>43175</v>
      </c>
      <c r="Q1908" t="s">
        <v>630</v>
      </c>
      <c r="R1908" s="13">
        <v>0.04</v>
      </c>
    </row>
    <row r="1909" spans="10:18" x14ac:dyDescent="0.35">
      <c r="J1909" s="77"/>
      <c r="K1909" t="s">
        <v>849</v>
      </c>
      <c r="L1909" t="s">
        <v>57</v>
      </c>
      <c r="M1909" t="s">
        <v>12</v>
      </c>
      <c r="N1909">
        <v>52815</v>
      </c>
      <c r="P1909" s="7">
        <v>43175</v>
      </c>
      <c r="Q1909" t="s">
        <v>631</v>
      </c>
      <c r="R1909" s="13">
        <v>0.01</v>
      </c>
    </row>
    <row r="1910" spans="10:18" x14ac:dyDescent="0.35">
      <c r="J1910" s="77"/>
      <c r="K1910" t="s">
        <v>849</v>
      </c>
      <c r="L1910" t="s">
        <v>57</v>
      </c>
      <c r="M1910" t="s">
        <v>12</v>
      </c>
      <c r="N1910">
        <v>52815</v>
      </c>
      <c r="P1910" s="7">
        <v>43175</v>
      </c>
      <c r="Q1910" t="s">
        <v>707</v>
      </c>
      <c r="R1910" s="13">
        <v>-12.58</v>
      </c>
    </row>
    <row r="1911" spans="10:18" x14ac:dyDescent="0.35">
      <c r="J1911" s="77"/>
      <c r="K1911" t="s">
        <v>849</v>
      </c>
      <c r="L1911" t="s">
        <v>57</v>
      </c>
      <c r="M1911" t="s">
        <v>12</v>
      </c>
      <c r="N1911">
        <v>52815</v>
      </c>
      <c r="P1911" s="7">
        <v>43175</v>
      </c>
      <c r="Q1911" t="s">
        <v>823</v>
      </c>
      <c r="R1911" s="13">
        <v>-0.35</v>
      </c>
    </row>
    <row r="1912" spans="10:18" x14ac:dyDescent="0.35">
      <c r="J1912" s="77"/>
      <c r="K1912" t="s">
        <v>849</v>
      </c>
      <c r="L1912" t="s">
        <v>57</v>
      </c>
      <c r="M1912" t="s">
        <v>12</v>
      </c>
      <c r="N1912">
        <v>52815</v>
      </c>
      <c r="P1912" s="7">
        <v>43175</v>
      </c>
      <c r="Q1912" t="s">
        <v>143</v>
      </c>
      <c r="R1912" s="13">
        <v>-11.229999999999999</v>
      </c>
    </row>
    <row r="1913" spans="10:18" x14ac:dyDescent="0.35">
      <c r="J1913" s="77"/>
      <c r="K1913" t="s">
        <v>849</v>
      </c>
      <c r="L1913" t="s">
        <v>67</v>
      </c>
      <c r="M1913" t="s">
        <v>12</v>
      </c>
      <c r="N1913">
        <v>52815</v>
      </c>
      <c r="P1913" s="7">
        <v>43175</v>
      </c>
      <c r="Q1913" t="s">
        <v>102</v>
      </c>
      <c r="R1913" s="13">
        <v>18.260000000000002</v>
      </c>
    </row>
    <row r="1914" spans="10:18" x14ac:dyDescent="0.35">
      <c r="J1914" s="77"/>
      <c r="K1914" t="s">
        <v>849</v>
      </c>
      <c r="L1914" t="s">
        <v>67</v>
      </c>
      <c r="M1914" t="s">
        <v>12</v>
      </c>
      <c r="N1914">
        <v>52815</v>
      </c>
      <c r="P1914" s="7">
        <v>43175</v>
      </c>
      <c r="Q1914" t="s">
        <v>630</v>
      </c>
      <c r="R1914" s="13">
        <v>0.04</v>
      </c>
    </row>
    <row r="1915" spans="10:18" x14ac:dyDescent="0.35">
      <c r="J1915" s="77"/>
      <c r="K1915" t="s">
        <v>849</v>
      </c>
      <c r="L1915" t="s">
        <v>67</v>
      </c>
      <c r="M1915" t="s">
        <v>12</v>
      </c>
      <c r="N1915">
        <v>52815</v>
      </c>
      <c r="P1915" s="7">
        <v>43175</v>
      </c>
      <c r="Q1915" t="s">
        <v>631</v>
      </c>
      <c r="R1915" s="13">
        <v>0.01</v>
      </c>
    </row>
    <row r="1916" spans="10:18" x14ac:dyDescent="0.35">
      <c r="J1916" s="77"/>
      <c r="K1916" t="s">
        <v>849</v>
      </c>
      <c r="L1916" t="s">
        <v>67</v>
      </c>
      <c r="M1916" t="s">
        <v>12</v>
      </c>
      <c r="N1916">
        <v>52815</v>
      </c>
      <c r="P1916" s="7">
        <v>43175</v>
      </c>
      <c r="Q1916" t="s">
        <v>703</v>
      </c>
      <c r="R1916" s="13">
        <v>-13.92</v>
      </c>
    </row>
    <row r="1917" spans="10:18" x14ac:dyDescent="0.35">
      <c r="J1917" s="77"/>
      <c r="K1917" t="s">
        <v>849</v>
      </c>
      <c r="L1917" t="s">
        <v>67</v>
      </c>
      <c r="M1917" t="s">
        <v>12</v>
      </c>
      <c r="N1917">
        <v>52815</v>
      </c>
      <c r="P1917" s="7">
        <v>43175</v>
      </c>
      <c r="Q1917" t="s">
        <v>819</v>
      </c>
      <c r="R1917" s="13">
        <v>-0.35</v>
      </c>
    </row>
    <row r="1918" spans="10:18" x14ac:dyDescent="0.35">
      <c r="J1918" s="77"/>
      <c r="K1918" t="s">
        <v>849</v>
      </c>
      <c r="L1918" t="s">
        <v>67</v>
      </c>
      <c r="M1918" t="s">
        <v>12</v>
      </c>
      <c r="N1918">
        <v>52815</v>
      </c>
      <c r="P1918" s="7">
        <v>43175</v>
      </c>
      <c r="Q1918" t="s">
        <v>143</v>
      </c>
      <c r="R1918" s="13">
        <v>-4.0400000000000009</v>
      </c>
    </row>
    <row r="1919" spans="10:18" x14ac:dyDescent="0.35">
      <c r="J1919" s="77"/>
      <c r="K1919" t="s">
        <v>849</v>
      </c>
      <c r="L1919" t="s">
        <v>69</v>
      </c>
      <c r="M1919" t="s">
        <v>12</v>
      </c>
      <c r="N1919">
        <v>52815</v>
      </c>
      <c r="P1919" s="7">
        <v>43175</v>
      </c>
      <c r="Q1919" t="s">
        <v>102</v>
      </c>
      <c r="R1919" s="13">
        <v>18.059999999999999</v>
      </c>
    </row>
    <row r="1920" spans="10:18" x14ac:dyDescent="0.35">
      <c r="J1920" s="77"/>
      <c r="K1920" t="s">
        <v>849</v>
      </c>
      <c r="L1920" t="s">
        <v>69</v>
      </c>
      <c r="M1920" t="s">
        <v>12</v>
      </c>
      <c r="N1920">
        <v>52815</v>
      </c>
      <c r="P1920" s="7">
        <v>43175</v>
      </c>
      <c r="Q1920" t="s">
        <v>630</v>
      </c>
      <c r="R1920" s="13">
        <v>0.04</v>
      </c>
    </row>
    <row r="1921" spans="10:18" x14ac:dyDescent="0.35">
      <c r="J1921" s="77"/>
      <c r="K1921" t="s">
        <v>849</v>
      </c>
      <c r="L1921" t="s">
        <v>69</v>
      </c>
      <c r="M1921" t="s">
        <v>12</v>
      </c>
      <c r="N1921">
        <v>52815</v>
      </c>
      <c r="P1921" s="7">
        <v>43175</v>
      </c>
      <c r="Q1921" t="s">
        <v>631</v>
      </c>
      <c r="R1921" s="13">
        <v>0.01</v>
      </c>
    </row>
    <row r="1922" spans="10:18" x14ac:dyDescent="0.35">
      <c r="J1922" s="77"/>
      <c r="K1922" t="s">
        <v>849</v>
      </c>
      <c r="L1922" t="s">
        <v>69</v>
      </c>
      <c r="M1922" t="s">
        <v>12</v>
      </c>
      <c r="N1922">
        <v>52815</v>
      </c>
      <c r="P1922" s="7">
        <v>43175</v>
      </c>
      <c r="Q1922" t="s">
        <v>709</v>
      </c>
      <c r="R1922" s="13">
        <v>-12.2</v>
      </c>
    </row>
    <row r="1923" spans="10:18" x14ac:dyDescent="0.35">
      <c r="J1923" s="77"/>
      <c r="K1923" t="s">
        <v>849</v>
      </c>
      <c r="L1923" t="s">
        <v>69</v>
      </c>
      <c r="M1923" t="s">
        <v>12</v>
      </c>
      <c r="N1923">
        <v>52815</v>
      </c>
      <c r="P1923" s="7">
        <v>43175</v>
      </c>
      <c r="Q1923" t="s">
        <v>825</v>
      </c>
      <c r="R1923" s="13">
        <v>-0.34</v>
      </c>
    </row>
    <row r="1924" spans="10:18" x14ac:dyDescent="0.35">
      <c r="J1924" s="77"/>
      <c r="K1924" t="s">
        <v>849</v>
      </c>
      <c r="L1924" t="s">
        <v>69</v>
      </c>
      <c r="M1924" t="s">
        <v>12</v>
      </c>
      <c r="N1924">
        <v>52815</v>
      </c>
      <c r="P1924" s="7">
        <v>43175</v>
      </c>
      <c r="Q1924" t="s">
        <v>143</v>
      </c>
      <c r="R1924" s="13">
        <v>-5.5699999999999985</v>
      </c>
    </row>
    <row r="1925" spans="10:18" x14ac:dyDescent="0.35">
      <c r="J1925" s="77"/>
      <c r="K1925" t="s">
        <v>849</v>
      </c>
      <c r="L1925" t="s">
        <v>70</v>
      </c>
      <c r="M1925" t="s">
        <v>12</v>
      </c>
      <c r="N1925">
        <v>52815</v>
      </c>
      <c r="P1925" s="7">
        <v>43175</v>
      </c>
      <c r="Q1925" t="s">
        <v>102</v>
      </c>
      <c r="R1925" s="13">
        <v>57.43</v>
      </c>
    </row>
    <row r="1926" spans="10:18" x14ac:dyDescent="0.35">
      <c r="J1926" s="77"/>
      <c r="K1926" t="s">
        <v>849</v>
      </c>
      <c r="L1926" t="s">
        <v>70</v>
      </c>
      <c r="M1926" t="s">
        <v>12</v>
      </c>
      <c r="N1926">
        <v>52815</v>
      </c>
      <c r="P1926" s="7">
        <v>43175</v>
      </c>
      <c r="Q1926" t="s">
        <v>630</v>
      </c>
      <c r="R1926" s="13">
        <v>0.11</v>
      </c>
    </row>
    <row r="1927" spans="10:18" x14ac:dyDescent="0.35">
      <c r="J1927" s="77"/>
      <c r="K1927" t="s">
        <v>849</v>
      </c>
      <c r="L1927" t="s">
        <v>70</v>
      </c>
      <c r="M1927" t="s">
        <v>12</v>
      </c>
      <c r="N1927">
        <v>52815</v>
      </c>
      <c r="P1927" s="7">
        <v>43175</v>
      </c>
      <c r="Q1927" t="s">
        <v>631</v>
      </c>
      <c r="R1927" s="13">
        <v>0.01</v>
      </c>
    </row>
    <row r="1928" spans="10:18" x14ac:dyDescent="0.35">
      <c r="J1928" s="77"/>
      <c r="K1928" t="s">
        <v>849</v>
      </c>
      <c r="L1928" t="s">
        <v>70</v>
      </c>
      <c r="M1928" t="s">
        <v>12</v>
      </c>
      <c r="N1928">
        <v>52815</v>
      </c>
      <c r="P1928" s="7">
        <v>43175</v>
      </c>
      <c r="Q1928" t="s">
        <v>710</v>
      </c>
      <c r="R1928" s="13">
        <v>-336.06</v>
      </c>
    </row>
    <row r="1929" spans="10:18" x14ac:dyDescent="0.35">
      <c r="J1929" s="77"/>
      <c r="K1929" t="s">
        <v>849</v>
      </c>
      <c r="L1929" t="s">
        <v>70</v>
      </c>
      <c r="M1929" t="s">
        <v>12</v>
      </c>
      <c r="N1929">
        <v>52815</v>
      </c>
      <c r="P1929" s="7">
        <v>43175</v>
      </c>
      <c r="Q1929" t="s">
        <v>826</v>
      </c>
      <c r="R1929" s="13">
        <v>-0.34</v>
      </c>
    </row>
    <row r="1930" spans="10:18" x14ac:dyDescent="0.35">
      <c r="J1930" s="77"/>
      <c r="K1930" t="s">
        <v>849</v>
      </c>
      <c r="L1930" t="s">
        <v>70</v>
      </c>
      <c r="M1930" t="s">
        <v>12</v>
      </c>
      <c r="N1930">
        <v>52815</v>
      </c>
      <c r="P1930" s="7">
        <v>43175</v>
      </c>
      <c r="Q1930" t="s">
        <v>150</v>
      </c>
      <c r="R1930" s="13">
        <v>278.84999999999997</v>
      </c>
    </row>
    <row r="1931" spans="10:18" x14ac:dyDescent="0.35">
      <c r="J1931" s="77"/>
      <c r="K1931" t="s">
        <v>849</v>
      </c>
      <c r="L1931" t="s">
        <v>41</v>
      </c>
      <c r="M1931" t="s">
        <v>12</v>
      </c>
      <c r="N1931">
        <v>52815</v>
      </c>
      <c r="P1931" s="7">
        <v>43175</v>
      </c>
      <c r="Q1931" t="s">
        <v>102</v>
      </c>
      <c r="R1931" s="13">
        <v>143.66</v>
      </c>
    </row>
    <row r="1932" spans="10:18" x14ac:dyDescent="0.35">
      <c r="J1932" s="77"/>
      <c r="K1932" t="s">
        <v>849</v>
      </c>
      <c r="L1932" t="s">
        <v>41</v>
      </c>
      <c r="M1932" t="s">
        <v>12</v>
      </c>
      <c r="N1932">
        <v>52815</v>
      </c>
      <c r="P1932" s="7">
        <v>43175</v>
      </c>
      <c r="Q1932" t="s">
        <v>630</v>
      </c>
      <c r="R1932" s="13">
        <v>0.28999999999999998</v>
      </c>
    </row>
    <row r="1933" spans="10:18" x14ac:dyDescent="0.35">
      <c r="J1933" s="77"/>
      <c r="K1933" t="s">
        <v>849</v>
      </c>
      <c r="L1933" t="s">
        <v>41</v>
      </c>
      <c r="M1933" t="s">
        <v>12</v>
      </c>
      <c r="N1933">
        <v>52815</v>
      </c>
      <c r="P1933" s="7">
        <v>43175</v>
      </c>
      <c r="Q1933" t="s">
        <v>631</v>
      </c>
      <c r="R1933" s="13">
        <v>0.01</v>
      </c>
    </row>
    <row r="1934" spans="10:18" x14ac:dyDescent="0.35">
      <c r="J1934" s="77"/>
      <c r="K1934" t="s">
        <v>849</v>
      </c>
      <c r="L1934" t="s">
        <v>41</v>
      </c>
      <c r="M1934" t="s">
        <v>12</v>
      </c>
      <c r="N1934">
        <v>52815</v>
      </c>
      <c r="P1934" s="7">
        <v>43175</v>
      </c>
      <c r="Q1934" t="s">
        <v>713</v>
      </c>
      <c r="R1934" s="13">
        <v>-337.39</v>
      </c>
    </row>
    <row r="1935" spans="10:18" x14ac:dyDescent="0.35">
      <c r="J1935" s="77"/>
      <c r="K1935" t="s">
        <v>849</v>
      </c>
      <c r="L1935" t="s">
        <v>41</v>
      </c>
      <c r="M1935" t="s">
        <v>12</v>
      </c>
      <c r="N1935">
        <v>52815</v>
      </c>
      <c r="P1935" s="7">
        <v>43175</v>
      </c>
      <c r="Q1935" t="s">
        <v>829</v>
      </c>
      <c r="R1935" s="13">
        <v>-0.34</v>
      </c>
    </row>
    <row r="1936" spans="10:18" x14ac:dyDescent="0.35">
      <c r="J1936" s="77"/>
      <c r="K1936" t="s">
        <v>849</v>
      </c>
      <c r="L1936" t="s">
        <v>41</v>
      </c>
      <c r="M1936" t="s">
        <v>12</v>
      </c>
      <c r="N1936">
        <v>52815</v>
      </c>
      <c r="P1936" s="7">
        <v>43175</v>
      </c>
      <c r="Q1936" t="s">
        <v>150</v>
      </c>
      <c r="R1936" s="13">
        <v>193.76999999999995</v>
      </c>
    </row>
    <row r="1937" spans="10:18" x14ac:dyDescent="0.35">
      <c r="J1937" s="77"/>
      <c r="K1937" t="s">
        <v>849</v>
      </c>
      <c r="L1937" t="s">
        <v>60</v>
      </c>
      <c r="M1937" t="s">
        <v>12</v>
      </c>
      <c r="N1937">
        <v>52815</v>
      </c>
      <c r="P1937" s="7">
        <v>43175</v>
      </c>
      <c r="Q1937" t="s">
        <v>102</v>
      </c>
      <c r="R1937" s="13">
        <v>107.14</v>
      </c>
    </row>
    <row r="1938" spans="10:18" x14ac:dyDescent="0.35">
      <c r="J1938" s="77"/>
      <c r="K1938" t="s">
        <v>849</v>
      </c>
      <c r="L1938" t="s">
        <v>60</v>
      </c>
      <c r="M1938" t="s">
        <v>12</v>
      </c>
      <c r="N1938">
        <v>52815</v>
      </c>
      <c r="P1938" s="7">
        <v>43175</v>
      </c>
      <c r="Q1938" t="s">
        <v>630</v>
      </c>
      <c r="R1938" s="13">
        <v>0.2</v>
      </c>
    </row>
    <row r="1939" spans="10:18" x14ac:dyDescent="0.35">
      <c r="J1939" s="77"/>
      <c r="K1939" t="s">
        <v>849</v>
      </c>
      <c r="L1939" t="s">
        <v>60</v>
      </c>
      <c r="M1939" t="s">
        <v>12</v>
      </c>
      <c r="N1939">
        <v>52815</v>
      </c>
      <c r="P1939" s="7">
        <v>43175</v>
      </c>
      <c r="Q1939" t="s">
        <v>631</v>
      </c>
      <c r="R1939" s="13">
        <v>0.01</v>
      </c>
    </row>
    <row r="1940" spans="10:18" x14ac:dyDescent="0.35">
      <c r="J1940" s="77"/>
      <c r="K1940" t="s">
        <v>849</v>
      </c>
      <c r="L1940" t="s">
        <v>60</v>
      </c>
      <c r="M1940" t="s">
        <v>12</v>
      </c>
      <c r="N1940">
        <v>52815</v>
      </c>
      <c r="P1940" s="7">
        <v>43175</v>
      </c>
      <c r="Q1940" t="s">
        <v>714</v>
      </c>
      <c r="R1940" s="13">
        <v>-337.62</v>
      </c>
    </row>
    <row r="1941" spans="10:18" x14ac:dyDescent="0.35">
      <c r="J1941" s="77"/>
      <c r="K1941" t="s">
        <v>849</v>
      </c>
      <c r="L1941" t="s">
        <v>60</v>
      </c>
      <c r="M1941" t="s">
        <v>12</v>
      </c>
      <c r="N1941">
        <v>52815</v>
      </c>
      <c r="P1941" s="7">
        <v>43175</v>
      </c>
      <c r="Q1941" t="s">
        <v>830</v>
      </c>
      <c r="R1941" s="13">
        <v>-0.34</v>
      </c>
    </row>
    <row r="1942" spans="10:18" x14ac:dyDescent="0.35">
      <c r="J1942" s="77"/>
      <c r="K1942" t="s">
        <v>849</v>
      </c>
      <c r="L1942" t="s">
        <v>60</v>
      </c>
      <c r="M1942" t="s">
        <v>12</v>
      </c>
      <c r="N1942">
        <v>52815</v>
      </c>
      <c r="P1942" s="7">
        <v>43175</v>
      </c>
      <c r="Q1942" t="s">
        <v>150</v>
      </c>
      <c r="R1942" s="13">
        <v>230.61</v>
      </c>
    </row>
    <row r="1943" spans="10:18" x14ac:dyDescent="0.35">
      <c r="J1943" s="77"/>
      <c r="K1943" t="s">
        <v>849</v>
      </c>
      <c r="L1943" t="s">
        <v>45</v>
      </c>
      <c r="M1943" t="s">
        <v>12</v>
      </c>
      <c r="N1943">
        <v>52815</v>
      </c>
      <c r="P1943" s="7">
        <v>43175</v>
      </c>
      <c r="Q1943" t="s">
        <v>102</v>
      </c>
      <c r="R1943" s="13">
        <v>229.65</v>
      </c>
    </row>
    <row r="1944" spans="10:18" x14ac:dyDescent="0.35">
      <c r="J1944" s="77"/>
      <c r="K1944" t="s">
        <v>849</v>
      </c>
      <c r="L1944" t="s">
        <v>45</v>
      </c>
      <c r="M1944" t="s">
        <v>12</v>
      </c>
      <c r="N1944">
        <v>52815</v>
      </c>
      <c r="P1944" s="7">
        <v>43175</v>
      </c>
      <c r="Q1944" t="s">
        <v>630</v>
      </c>
      <c r="R1944" s="13">
        <v>0.44</v>
      </c>
    </row>
    <row r="1945" spans="10:18" x14ac:dyDescent="0.35">
      <c r="J1945" s="77"/>
      <c r="K1945" t="s">
        <v>849</v>
      </c>
      <c r="L1945" t="s">
        <v>45</v>
      </c>
      <c r="M1945" t="s">
        <v>12</v>
      </c>
      <c r="N1945">
        <v>52815</v>
      </c>
      <c r="P1945" s="7">
        <v>43175</v>
      </c>
      <c r="Q1945" t="s">
        <v>631</v>
      </c>
      <c r="R1945" s="13">
        <v>0.01</v>
      </c>
    </row>
    <row r="1946" spans="10:18" x14ac:dyDescent="0.35">
      <c r="J1946" s="77"/>
      <c r="K1946" t="s">
        <v>849</v>
      </c>
      <c r="L1946" t="s">
        <v>45</v>
      </c>
      <c r="M1946" t="s">
        <v>12</v>
      </c>
      <c r="N1946">
        <v>52815</v>
      </c>
      <c r="P1946" s="7">
        <v>43175</v>
      </c>
      <c r="Q1946" t="s">
        <v>715</v>
      </c>
      <c r="R1946" s="13">
        <v>-336.92</v>
      </c>
    </row>
    <row r="1947" spans="10:18" x14ac:dyDescent="0.35">
      <c r="J1947" s="77"/>
      <c r="K1947" t="s">
        <v>849</v>
      </c>
      <c r="L1947" t="s">
        <v>45</v>
      </c>
      <c r="M1947" t="s">
        <v>12</v>
      </c>
      <c r="N1947">
        <v>52815</v>
      </c>
      <c r="P1947" s="7">
        <v>43175</v>
      </c>
      <c r="Q1947" t="s">
        <v>831</v>
      </c>
      <c r="R1947" s="13">
        <v>-0.34</v>
      </c>
    </row>
    <row r="1948" spans="10:18" x14ac:dyDescent="0.35">
      <c r="J1948" s="77"/>
      <c r="K1948" t="s">
        <v>849</v>
      </c>
      <c r="L1948" t="s">
        <v>45</v>
      </c>
      <c r="M1948" t="s">
        <v>12</v>
      </c>
      <c r="N1948">
        <v>52815</v>
      </c>
      <c r="P1948" s="7">
        <v>43175</v>
      </c>
      <c r="Q1948" t="s">
        <v>150</v>
      </c>
      <c r="R1948" s="13">
        <v>107.16</v>
      </c>
    </row>
    <row r="1949" spans="10:18" x14ac:dyDescent="0.35">
      <c r="J1949" s="77"/>
      <c r="K1949" t="s">
        <v>849</v>
      </c>
      <c r="L1949" t="s">
        <v>72</v>
      </c>
      <c r="M1949" t="s">
        <v>12</v>
      </c>
      <c r="N1949">
        <v>52815</v>
      </c>
      <c r="P1949" s="7">
        <v>43175</v>
      </c>
      <c r="Q1949" t="s">
        <v>102</v>
      </c>
      <c r="R1949" s="13">
        <v>37.39</v>
      </c>
    </row>
    <row r="1950" spans="10:18" x14ac:dyDescent="0.35">
      <c r="J1950" s="77"/>
      <c r="K1950" t="s">
        <v>849</v>
      </c>
      <c r="L1950" t="s">
        <v>72</v>
      </c>
      <c r="M1950" t="s">
        <v>12</v>
      </c>
      <c r="N1950">
        <v>52815</v>
      </c>
      <c r="P1950" s="7">
        <v>43175</v>
      </c>
      <c r="Q1950" t="s">
        <v>630</v>
      </c>
      <c r="R1950" s="13">
        <v>7.0000000000000007E-2</v>
      </c>
    </row>
    <row r="1951" spans="10:18" x14ac:dyDescent="0.35">
      <c r="J1951" s="77"/>
      <c r="K1951" t="s">
        <v>849</v>
      </c>
      <c r="L1951" t="s">
        <v>72</v>
      </c>
      <c r="M1951" t="s">
        <v>12</v>
      </c>
      <c r="N1951">
        <v>52815</v>
      </c>
      <c r="P1951" s="7">
        <v>43175</v>
      </c>
      <c r="Q1951" t="s">
        <v>631</v>
      </c>
      <c r="R1951" s="13">
        <v>0.01</v>
      </c>
    </row>
    <row r="1952" spans="10:18" x14ac:dyDescent="0.35">
      <c r="J1952" s="77"/>
      <c r="K1952" t="s">
        <v>849</v>
      </c>
      <c r="L1952" t="s">
        <v>72</v>
      </c>
      <c r="M1952" t="s">
        <v>12</v>
      </c>
      <c r="N1952">
        <v>52815</v>
      </c>
      <c r="P1952" s="7">
        <v>43175</v>
      </c>
      <c r="Q1952" t="s">
        <v>716</v>
      </c>
      <c r="R1952" s="13">
        <v>-17.02</v>
      </c>
    </row>
    <row r="1953" spans="10:18" x14ac:dyDescent="0.35">
      <c r="J1953" s="77"/>
      <c r="K1953" t="s">
        <v>849</v>
      </c>
      <c r="L1953" t="s">
        <v>72</v>
      </c>
      <c r="M1953" t="s">
        <v>12</v>
      </c>
      <c r="N1953">
        <v>52815</v>
      </c>
      <c r="P1953" s="7">
        <v>43175</v>
      </c>
      <c r="Q1953" t="s">
        <v>832</v>
      </c>
      <c r="R1953" s="13">
        <v>-0.34</v>
      </c>
    </row>
    <row r="1954" spans="10:18" x14ac:dyDescent="0.35">
      <c r="J1954" s="77"/>
      <c r="K1954" t="s">
        <v>849</v>
      </c>
      <c r="L1954" t="s">
        <v>72</v>
      </c>
      <c r="M1954" t="s">
        <v>12</v>
      </c>
      <c r="N1954">
        <v>52815</v>
      </c>
      <c r="P1954" s="7">
        <v>43175</v>
      </c>
      <c r="Q1954" t="s">
        <v>143</v>
      </c>
      <c r="R1954" s="13">
        <v>-20.110000000000003</v>
      </c>
    </row>
    <row r="1955" spans="10:18" x14ac:dyDescent="0.35">
      <c r="J1955" s="77"/>
      <c r="K1955" t="s">
        <v>849</v>
      </c>
      <c r="L1955" t="s">
        <v>50</v>
      </c>
      <c r="M1955" t="s">
        <v>12</v>
      </c>
      <c r="N1955">
        <v>52815</v>
      </c>
      <c r="P1955" s="7">
        <v>43175</v>
      </c>
      <c r="Q1955" t="s">
        <v>102</v>
      </c>
      <c r="R1955" s="13">
        <v>502.63</v>
      </c>
    </row>
    <row r="1956" spans="10:18" x14ac:dyDescent="0.35">
      <c r="J1956" s="77"/>
      <c r="K1956" t="s">
        <v>849</v>
      </c>
      <c r="L1956" t="s">
        <v>50</v>
      </c>
      <c r="M1956" t="s">
        <v>12</v>
      </c>
      <c r="N1956">
        <v>52815</v>
      </c>
      <c r="P1956" s="7">
        <v>43175</v>
      </c>
      <c r="Q1956" t="s">
        <v>630</v>
      </c>
      <c r="R1956" s="13">
        <v>0.98</v>
      </c>
    </row>
    <row r="1957" spans="10:18" x14ac:dyDescent="0.35">
      <c r="J1957" s="77"/>
      <c r="K1957" t="s">
        <v>849</v>
      </c>
      <c r="L1957" t="s">
        <v>50</v>
      </c>
      <c r="M1957" t="s">
        <v>12</v>
      </c>
      <c r="N1957">
        <v>52815</v>
      </c>
      <c r="P1957" s="7">
        <v>43175</v>
      </c>
      <c r="Q1957" t="s">
        <v>631</v>
      </c>
      <c r="R1957" s="13">
        <v>0.02</v>
      </c>
    </row>
    <row r="1958" spans="10:18" x14ac:dyDescent="0.35">
      <c r="J1958" s="77"/>
      <c r="K1958" t="s">
        <v>849</v>
      </c>
      <c r="L1958" t="s">
        <v>50</v>
      </c>
      <c r="M1958" t="s">
        <v>12</v>
      </c>
      <c r="N1958">
        <v>52815</v>
      </c>
      <c r="P1958" s="7">
        <v>43175</v>
      </c>
      <c r="Q1958" t="s">
        <v>717</v>
      </c>
      <c r="R1958" s="13">
        <v>-340.45</v>
      </c>
    </row>
    <row r="1959" spans="10:18" x14ac:dyDescent="0.35">
      <c r="J1959" s="77"/>
      <c r="K1959" t="s">
        <v>849</v>
      </c>
      <c r="L1959" t="s">
        <v>50</v>
      </c>
      <c r="M1959" t="s">
        <v>12</v>
      </c>
      <c r="N1959">
        <v>52815</v>
      </c>
      <c r="P1959" s="7">
        <v>43175</v>
      </c>
      <c r="Q1959" t="s">
        <v>833</v>
      </c>
      <c r="R1959" s="13">
        <v>-0.34</v>
      </c>
    </row>
    <row r="1960" spans="10:18" x14ac:dyDescent="0.35">
      <c r="J1960" s="77"/>
      <c r="K1960" t="s">
        <v>849</v>
      </c>
      <c r="L1960" t="s">
        <v>50</v>
      </c>
      <c r="M1960" t="s">
        <v>12</v>
      </c>
      <c r="N1960">
        <v>52815</v>
      </c>
      <c r="P1960" s="7">
        <v>43175</v>
      </c>
      <c r="Q1960" t="s">
        <v>143</v>
      </c>
      <c r="R1960" s="13">
        <v>-162.84000000000003</v>
      </c>
    </row>
    <row r="1961" spans="10:18" x14ac:dyDescent="0.35">
      <c r="J1961" s="77"/>
      <c r="K1961" t="s">
        <v>849</v>
      </c>
      <c r="L1961" t="s">
        <v>51</v>
      </c>
      <c r="M1961" t="s">
        <v>12</v>
      </c>
      <c r="N1961">
        <v>52815</v>
      </c>
      <c r="P1961" s="7">
        <v>43175</v>
      </c>
      <c r="Q1961" t="s">
        <v>102</v>
      </c>
      <c r="R1961" s="13">
        <v>163.04</v>
      </c>
    </row>
    <row r="1962" spans="10:18" x14ac:dyDescent="0.35">
      <c r="J1962" s="77"/>
      <c r="K1962" t="s">
        <v>849</v>
      </c>
      <c r="L1962" t="s">
        <v>51</v>
      </c>
      <c r="M1962" t="s">
        <v>12</v>
      </c>
      <c r="N1962">
        <v>52815</v>
      </c>
      <c r="P1962" s="7">
        <v>43175</v>
      </c>
      <c r="Q1962" t="s">
        <v>630</v>
      </c>
      <c r="R1962" s="13">
        <v>0.32</v>
      </c>
    </row>
    <row r="1963" spans="10:18" x14ac:dyDescent="0.35">
      <c r="J1963" s="77"/>
      <c r="K1963" t="s">
        <v>849</v>
      </c>
      <c r="L1963" t="s">
        <v>51</v>
      </c>
      <c r="M1963" t="s">
        <v>12</v>
      </c>
      <c r="N1963">
        <v>52815</v>
      </c>
      <c r="P1963" s="7">
        <v>43175</v>
      </c>
      <c r="Q1963" t="s">
        <v>631</v>
      </c>
      <c r="R1963" s="13">
        <v>0.01</v>
      </c>
    </row>
    <row r="1964" spans="10:18" x14ac:dyDescent="0.35">
      <c r="J1964" s="77"/>
      <c r="K1964" t="s">
        <v>849</v>
      </c>
      <c r="L1964" t="s">
        <v>51</v>
      </c>
      <c r="M1964" t="s">
        <v>12</v>
      </c>
      <c r="N1964">
        <v>52815</v>
      </c>
      <c r="P1964" s="7">
        <v>43175</v>
      </c>
      <c r="Q1964" t="s">
        <v>718</v>
      </c>
      <c r="R1964" s="13">
        <v>-337.47</v>
      </c>
    </row>
    <row r="1965" spans="10:18" x14ac:dyDescent="0.35">
      <c r="J1965" s="77"/>
      <c r="K1965" t="s">
        <v>849</v>
      </c>
      <c r="L1965" t="s">
        <v>51</v>
      </c>
      <c r="M1965" t="s">
        <v>12</v>
      </c>
      <c r="N1965">
        <v>52815</v>
      </c>
      <c r="P1965" s="7">
        <v>43175</v>
      </c>
      <c r="Q1965" t="s">
        <v>834</v>
      </c>
      <c r="R1965" s="13">
        <v>-0.34</v>
      </c>
    </row>
    <row r="1966" spans="10:18" x14ac:dyDescent="0.35">
      <c r="J1966" s="77"/>
      <c r="K1966" t="s">
        <v>849</v>
      </c>
      <c r="L1966" t="s">
        <v>51</v>
      </c>
      <c r="M1966" t="s">
        <v>12</v>
      </c>
      <c r="N1966">
        <v>52815</v>
      </c>
      <c r="P1966" s="7">
        <v>43175</v>
      </c>
      <c r="Q1966" t="s">
        <v>150</v>
      </c>
      <c r="R1966" s="13">
        <v>174.44000000000003</v>
      </c>
    </row>
    <row r="1967" spans="10:18" x14ac:dyDescent="0.35">
      <c r="J1967" s="77"/>
    </row>
    <row r="1968" spans="10:18" x14ac:dyDescent="0.35">
      <c r="J1968" s="77"/>
    </row>
    <row r="1971" spans="15:16" x14ac:dyDescent="0.35">
      <c r="O1971" s="64"/>
      <c r="P1971" s="64"/>
    </row>
    <row r="1972" spans="15:16" x14ac:dyDescent="0.35">
      <c r="O1972" s="64"/>
      <c r="P1972" s="64"/>
    </row>
    <row r="1973" spans="15:16" x14ac:dyDescent="0.35">
      <c r="O1973" s="64"/>
      <c r="P1973" s="64"/>
    </row>
    <row r="1974" spans="15:16" x14ac:dyDescent="0.35">
      <c r="O1974" s="64"/>
      <c r="P1974" s="64"/>
    </row>
    <row r="1975" spans="15:16" x14ac:dyDescent="0.35">
      <c r="O1975" s="64"/>
      <c r="P1975" s="64"/>
    </row>
    <row r="1976" spans="15:16" x14ac:dyDescent="0.35">
      <c r="O1976" s="64"/>
      <c r="P1976" s="64"/>
    </row>
    <row r="1977" spans="15:16" x14ac:dyDescent="0.35">
      <c r="O1977" s="64"/>
      <c r="P1977" s="64"/>
    </row>
    <row r="1978" spans="15:16" x14ac:dyDescent="0.35">
      <c r="O1978" s="64"/>
      <c r="P1978" s="64"/>
    </row>
    <row r="1979" spans="15:16" x14ac:dyDescent="0.35">
      <c r="O1979" s="64"/>
      <c r="P1979" s="64"/>
    </row>
    <row r="1980" spans="15:16" x14ac:dyDescent="0.35">
      <c r="O1980" s="64"/>
      <c r="P1980" s="64"/>
    </row>
    <row r="1981" spans="15:16" x14ac:dyDescent="0.35">
      <c r="O1981" s="64"/>
      <c r="P1981" s="64"/>
    </row>
    <row r="1982" spans="15:16" x14ac:dyDescent="0.35">
      <c r="O1982" s="64"/>
      <c r="P1982" s="64"/>
    </row>
    <row r="1983" spans="15:16" x14ac:dyDescent="0.35">
      <c r="O1983" s="64"/>
      <c r="P1983" s="64"/>
    </row>
    <row r="1984" spans="15:16" x14ac:dyDescent="0.35">
      <c r="O1984" s="64"/>
      <c r="P1984" s="64"/>
    </row>
    <row r="1985" spans="15:16" x14ac:dyDescent="0.35">
      <c r="O1985" s="64"/>
      <c r="P1985" s="64"/>
    </row>
    <row r="1986" spans="15:16" x14ac:dyDescent="0.35">
      <c r="O1986" s="64"/>
      <c r="P1986" s="64"/>
    </row>
    <row r="1987" spans="15:16" x14ac:dyDescent="0.35">
      <c r="O1987" s="64"/>
      <c r="P1987" s="64"/>
    </row>
    <row r="1988" spans="15:16" x14ac:dyDescent="0.35">
      <c r="O1988" s="64"/>
      <c r="P1988" s="64"/>
    </row>
    <row r="1989" spans="15:16" x14ac:dyDescent="0.35">
      <c r="O1989" s="64"/>
      <c r="P1989" s="64"/>
    </row>
    <row r="1990" spans="15:16" x14ac:dyDescent="0.35">
      <c r="O1990" s="64"/>
      <c r="P1990" s="64"/>
    </row>
    <row r="1991" spans="15:16" x14ac:dyDescent="0.35">
      <c r="O1991" s="64"/>
      <c r="P1991" s="64"/>
    </row>
    <row r="1992" spans="15:16" x14ac:dyDescent="0.35">
      <c r="O1992" s="64"/>
      <c r="P1992" s="64"/>
    </row>
    <row r="1993" spans="15:16" x14ac:dyDescent="0.35">
      <c r="O1993" s="64"/>
      <c r="P1993" s="64"/>
    </row>
    <row r="1994" spans="15:16" x14ac:dyDescent="0.35">
      <c r="O1994" s="64"/>
      <c r="P1994" s="64"/>
    </row>
    <row r="1995" spans="15:16" x14ac:dyDescent="0.35">
      <c r="O1995" s="64"/>
      <c r="P1995" s="64"/>
    </row>
    <row r="1996" spans="15:16" x14ac:dyDescent="0.35">
      <c r="O1996" s="64"/>
      <c r="P1996" s="64"/>
    </row>
    <row r="1997" spans="15:16" x14ac:dyDescent="0.35">
      <c r="O1997" s="64"/>
      <c r="P1997" s="64"/>
    </row>
    <row r="1998" spans="15:16" x14ac:dyDescent="0.35">
      <c r="O1998" s="64"/>
      <c r="P1998" s="64"/>
    </row>
    <row r="1999" spans="15:16" x14ac:dyDescent="0.35">
      <c r="O1999" s="64"/>
      <c r="P1999" s="6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0E2D-E8BB-4521-865E-4DAF61D3648E}">
  <dimension ref="A1:Q40"/>
  <sheetViews>
    <sheetView topLeftCell="E1" workbookViewId="0">
      <selection activeCell="J3" sqref="J3"/>
    </sheetView>
  </sheetViews>
  <sheetFormatPr defaultRowHeight="14.5" x14ac:dyDescent="0.35"/>
  <cols>
    <col min="1" max="1" width="28.54296875" bestFit="1" customWidth="1"/>
    <col min="2" max="2" width="9.08984375" bestFit="1" customWidth="1"/>
    <col min="4" max="4" width="50.54296875" bestFit="1" customWidth="1"/>
    <col min="5" max="5" width="6.453125" bestFit="1" customWidth="1"/>
    <col min="6" max="6" width="44.36328125" bestFit="1" customWidth="1"/>
    <col min="7" max="7" width="3.08984375" customWidth="1"/>
    <col min="8" max="8" width="10.36328125" bestFit="1" customWidth="1"/>
    <col min="9" max="9" width="10.26953125" bestFit="1" customWidth="1"/>
    <col min="10" max="10" width="13.08984375" bestFit="1" customWidth="1"/>
    <col min="11" max="11" width="8.26953125" bestFit="1" customWidth="1"/>
    <col min="12" max="12" width="15.90625" bestFit="1" customWidth="1"/>
    <col min="13" max="13" width="16.08984375" bestFit="1" customWidth="1"/>
    <col min="14" max="14" width="11.26953125" bestFit="1" customWidth="1"/>
    <col min="15" max="15" width="16" bestFit="1" customWidth="1"/>
  </cols>
  <sheetData>
    <row r="1" spans="1:17" s="1" customFormat="1" x14ac:dyDescent="0.35">
      <c r="A1" s="1" t="s">
        <v>1259</v>
      </c>
      <c r="D1" s="1" t="s">
        <v>1260</v>
      </c>
      <c r="H1" s="1" t="s">
        <v>1376</v>
      </c>
      <c r="I1" s="84" t="s">
        <v>1365</v>
      </c>
      <c r="J1" s="84" t="s">
        <v>1368</v>
      </c>
      <c r="K1" s="84" t="s">
        <v>1370</v>
      </c>
      <c r="L1" s="86" t="s">
        <v>1366</v>
      </c>
      <c r="M1" s="86" t="s">
        <v>1367</v>
      </c>
      <c r="N1" s="84" t="s">
        <v>1369</v>
      </c>
      <c r="O1" s="1" t="s">
        <v>1371</v>
      </c>
      <c r="P1"/>
      <c r="Q1"/>
    </row>
    <row r="2" spans="1:17" x14ac:dyDescent="0.35">
      <c r="A2" t="s">
        <v>975</v>
      </c>
      <c r="B2" t="s">
        <v>1262</v>
      </c>
      <c r="D2" s="65" t="s">
        <v>1244</v>
      </c>
      <c r="E2" t="s">
        <v>25</v>
      </c>
      <c r="F2" t="str">
        <f>"{'"&amp;D2&amp;"': '"&amp;E2&amp;"', "</f>
        <v xml:space="preserve">{'ARGAN INC COM': 'AGX', </v>
      </c>
      <c r="H2" s="1">
        <v>2014</v>
      </c>
      <c r="I2" s="85">
        <v>14</v>
      </c>
      <c r="J2" s="85">
        <v>0</v>
      </c>
      <c r="K2" s="85">
        <v>0</v>
      </c>
      <c r="L2" s="15">
        <v>0.25</v>
      </c>
      <c r="M2" s="15">
        <v>0.15</v>
      </c>
      <c r="N2" s="85">
        <f>ROUND(M2*I2,0)</f>
        <v>2</v>
      </c>
      <c r="O2" s="85">
        <v>0</v>
      </c>
      <c r="P2" s="1"/>
      <c r="Q2" s="1"/>
    </row>
    <row r="3" spans="1:17" x14ac:dyDescent="0.35">
      <c r="A3" t="s">
        <v>981</v>
      </c>
      <c r="B3" t="s">
        <v>1263</v>
      </c>
      <c r="D3" s="65" t="s">
        <v>1233</v>
      </c>
      <c r="E3" t="s">
        <v>66</v>
      </c>
      <c r="F3" t="str">
        <f>F2&amp;"'"&amp;D3&amp;"': '"&amp;E3&amp;"', "</f>
        <v xml:space="preserve">{'ARGAN INC COM': 'AGX', 'BLOCK H &amp; R INC': 'HRB', </v>
      </c>
      <c r="H3" s="1">
        <v>2015</v>
      </c>
      <c r="I3" s="85">
        <v>576</v>
      </c>
      <c r="J3" s="85">
        <v>-561</v>
      </c>
      <c r="K3" s="85">
        <v>11</v>
      </c>
      <c r="L3" s="15">
        <v>0.15</v>
      </c>
      <c r="M3" s="15">
        <v>0</v>
      </c>
      <c r="N3" s="85">
        <f>ROUND(SUM(J3:K3)*L3,0)</f>
        <v>-83</v>
      </c>
      <c r="O3" s="85">
        <v>13</v>
      </c>
    </row>
    <row r="4" spans="1:17" x14ac:dyDescent="0.35">
      <c r="A4" t="s">
        <v>959</v>
      </c>
      <c r="B4" t="s">
        <v>1264</v>
      </c>
      <c r="D4" s="65" t="s">
        <v>1231</v>
      </c>
      <c r="E4" t="s">
        <v>64</v>
      </c>
      <c r="H4" s="1">
        <v>2016</v>
      </c>
      <c r="I4" s="85">
        <v>207</v>
      </c>
      <c r="J4" s="85">
        <v>-2078</v>
      </c>
      <c r="K4" s="85">
        <v>-3</v>
      </c>
      <c r="L4" s="15">
        <v>0.15</v>
      </c>
      <c r="M4" s="15">
        <v>0</v>
      </c>
      <c r="N4" s="85">
        <f>ROUND(SUM(J4:K4)*L4,0)</f>
        <v>-312</v>
      </c>
      <c r="O4" s="85">
        <v>7</v>
      </c>
    </row>
    <row r="5" spans="1:17" x14ac:dyDescent="0.35">
      <c r="A5" t="s">
        <v>963</v>
      </c>
      <c r="B5" t="s">
        <v>95</v>
      </c>
      <c r="D5" t="s">
        <v>1241</v>
      </c>
      <c r="E5" t="s">
        <v>30</v>
      </c>
      <c r="H5" s="1">
        <v>2017</v>
      </c>
      <c r="I5" s="85">
        <v>229</v>
      </c>
      <c r="J5" s="85">
        <v>330</v>
      </c>
      <c r="K5" s="85">
        <v>33</v>
      </c>
      <c r="L5" s="15">
        <v>0.15</v>
      </c>
      <c r="M5" s="15">
        <v>0</v>
      </c>
      <c r="N5" s="85">
        <v>0</v>
      </c>
      <c r="O5" s="85">
        <v>1</v>
      </c>
    </row>
    <row r="6" spans="1:17" x14ac:dyDescent="0.35">
      <c r="A6" t="s">
        <v>945</v>
      </c>
      <c r="B6" t="s">
        <v>25</v>
      </c>
      <c r="D6" t="s">
        <v>1255</v>
      </c>
      <c r="E6" t="s">
        <v>29</v>
      </c>
      <c r="H6" s="1">
        <v>2018</v>
      </c>
      <c r="I6" s="85"/>
      <c r="J6" s="85"/>
      <c r="K6" s="85"/>
      <c r="L6" s="15"/>
      <c r="M6" s="15"/>
      <c r="N6" s="85"/>
    </row>
    <row r="7" spans="1:17" x14ac:dyDescent="0.35">
      <c r="A7" t="s">
        <v>957</v>
      </c>
      <c r="B7" t="s">
        <v>93</v>
      </c>
      <c r="D7" s="65" t="s">
        <v>1239</v>
      </c>
      <c r="E7" t="s">
        <v>63</v>
      </c>
    </row>
    <row r="8" spans="1:17" x14ac:dyDescent="0.35">
      <c r="A8" t="s">
        <v>980</v>
      </c>
      <c r="B8" t="s">
        <v>980</v>
      </c>
      <c r="D8" s="65" t="s">
        <v>1238</v>
      </c>
      <c r="E8" t="s">
        <v>32</v>
      </c>
    </row>
    <row r="9" spans="1:17" x14ac:dyDescent="0.35">
      <c r="A9" t="s">
        <v>947</v>
      </c>
      <c r="B9" t="s">
        <v>92</v>
      </c>
      <c r="D9" t="s">
        <v>1253</v>
      </c>
      <c r="E9" t="s">
        <v>33</v>
      </c>
    </row>
    <row r="10" spans="1:17" x14ac:dyDescent="0.35">
      <c r="A10" t="s">
        <v>946</v>
      </c>
      <c r="B10" t="s">
        <v>90</v>
      </c>
      <c r="D10" s="65" t="s">
        <v>1245</v>
      </c>
      <c r="E10" t="s">
        <v>55</v>
      </c>
    </row>
    <row r="11" spans="1:17" x14ac:dyDescent="0.35">
      <c r="A11" t="s">
        <v>962</v>
      </c>
      <c r="B11" t="s">
        <v>89</v>
      </c>
      <c r="D11" t="s">
        <v>1248</v>
      </c>
      <c r="E11" t="s">
        <v>56</v>
      </c>
    </row>
    <row r="12" spans="1:17" x14ac:dyDescent="0.35">
      <c r="A12" t="s">
        <v>973</v>
      </c>
      <c r="B12" t="s">
        <v>1265</v>
      </c>
      <c r="D12" s="65" t="s">
        <v>1236</v>
      </c>
      <c r="E12" t="s">
        <v>34</v>
      </c>
    </row>
    <row r="13" spans="1:17" x14ac:dyDescent="0.35">
      <c r="A13" t="s">
        <v>970</v>
      </c>
      <c r="B13" t="s">
        <v>1266</v>
      </c>
      <c r="D13" s="65" t="s">
        <v>1234</v>
      </c>
      <c r="E13" t="s">
        <v>65</v>
      </c>
    </row>
    <row r="14" spans="1:17" x14ac:dyDescent="0.35">
      <c r="A14" t="s">
        <v>972</v>
      </c>
      <c r="B14" t="s">
        <v>1267</v>
      </c>
      <c r="D14" s="65" t="s">
        <v>1246</v>
      </c>
      <c r="E14" t="s">
        <v>36</v>
      </c>
    </row>
    <row r="15" spans="1:17" x14ac:dyDescent="0.35">
      <c r="A15" t="s">
        <v>979</v>
      </c>
      <c r="B15" t="s">
        <v>1268</v>
      </c>
      <c r="D15" t="s">
        <v>1240</v>
      </c>
      <c r="E15" t="s">
        <v>35</v>
      </c>
    </row>
    <row r="16" spans="1:17" x14ac:dyDescent="0.35">
      <c r="A16" t="s">
        <v>950</v>
      </c>
      <c r="B16" t="s">
        <v>1269</v>
      </c>
      <c r="D16" t="s">
        <v>1256</v>
      </c>
      <c r="E16" t="s">
        <v>37</v>
      </c>
    </row>
    <row r="17" spans="1:5" x14ac:dyDescent="0.35">
      <c r="A17" t="s">
        <v>971</v>
      </c>
      <c r="B17" t="s">
        <v>1270</v>
      </c>
      <c r="D17" s="65" t="s">
        <v>1243</v>
      </c>
      <c r="E17" t="s">
        <v>58</v>
      </c>
    </row>
    <row r="18" spans="1:5" x14ac:dyDescent="0.35">
      <c r="A18" t="s">
        <v>978</v>
      </c>
      <c r="B18" t="s">
        <v>1271</v>
      </c>
      <c r="D18" t="s">
        <v>1257</v>
      </c>
      <c r="E18" t="s">
        <v>57</v>
      </c>
    </row>
    <row r="19" spans="1:5" x14ac:dyDescent="0.35">
      <c r="A19" t="s">
        <v>966</v>
      </c>
      <c r="B19" t="s">
        <v>1272</v>
      </c>
      <c r="D19" t="s">
        <v>1249</v>
      </c>
      <c r="E19" t="s">
        <v>40</v>
      </c>
    </row>
    <row r="20" spans="1:5" x14ac:dyDescent="0.35">
      <c r="A20" t="s">
        <v>967</v>
      </c>
      <c r="B20" t="s">
        <v>1273</v>
      </c>
      <c r="D20" s="65" t="s">
        <v>1242</v>
      </c>
      <c r="E20" t="s">
        <v>69</v>
      </c>
    </row>
    <row r="21" spans="1:5" x14ac:dyDescent="0.35">
      <c r="A21" t="s">
        <v>944</v>
      </c>
      <c r="B21" t="s">
        <v>84</v>
      </c>
      <c r="D21" s="65" t="s">
        <v>1247</v>
      </c>
      <c r="E21" t="s">
        <v>41</v>
      </c>
    </row>
    <row r="22" spans="1:5" x14ac:dyDescent="0.35">
      <c r="A22" t="s">
        <v>953</v>
      </c>
      <c r="B22" t="s">
        <v>82</v>
      </c>
      <c r="D22" t="s">
        <v>1252</v>
      </c>
      <c r="E22" t="s">
        <v>42</v>
      </c>
    </row>
    <row r="23" spans="1:5" x14ac:dyDescent="0.35">
      <c r="A23" t="s">
        <v>81</v>
      </c>
      <c r="D23" s="65" t="s">
        <v>1235</v>
      </c>
      <c r="E23" t="s">
        <v>45</v>
      </c>
    </row>
    <row r="24" spans="1:5" x14ac:dyDescent="0.35">
      <c r="A24" t="s">
        <v>956</v>
      </c>
      <c r="B24" t="s">
        <v>1274</v>
      </c>
      <c r="D24" t="s">
        <v>1254</v>
      </c>
      <c r="E24" t="s">
        <v>46</v>
      </c>
    </row>
    <row r="25" spans="1:5" x14ac:dyDescent="0.35">
      <c r="A25" t="s">
        <v>951</v>
      </c>
      <c r="B25" t="s">
        <v>1275</v>
      </c>
      <c r="D25" s="65" t="s">
        <v>1237</v>
      </c>
      <c r="E25" t="s">
        <v>72</v>
      </c>
    </row>
    <row r="26" spans="1:5" x14ac:dyDescent="0.35">
      <c r="A26" t="s">
        <v>974</v>
      </c>
      <c r="B26" t="s">
        <v>1276</v>
      </c>
      <c r="D26" t="s">
        <v>1250</v>
      </c>
      <c r="E26" t="s">
        <v>97</v>
      </c>
    </row>
    <row r="27" spans="1:5" x14ac:dyDescent="0.35">
      <c r="A27" t="s">
        <v>961</v>
      </c>
      <c r="B27" t="s">
        <v>79</v>
      </c>
      <c r="D27" s="65" t="s">
        <v>1232</v>
      </c>
      <c r="E27" t="s">
        <v>51</v>
      </c>
    </row>
    <row r="28" spans="1:5" x14ac:dyDescent="0.35">
      <c r="A28" t="s">
        <v>955</v>
      </c>
      <c r="D28" t="s">
        <v>1251</v>
      </c>
      <c r="E28" t="s">
        <v>52</v>
      </c>
    </row>
    <row r="29" spans="1:5" x14ac:dyDescent="0.35">
      <c r="A29" t="s">
        <v>960</v>
      </c>
      <c r="B29" t="s">
        <v>1277</v>
      </c>
    </row>
    <row r="30" spans="1:5" x14ac:dyDescent="0.35">
      <c r="A30" t="s">
        <v>968</v>
      </c>
      <c r="B30" t="s">
        <v>1278</v>
      </c>
    </row>
    <row r="31" spans="1:5" x14ac:dyDescent="0.35">
      <c r="A31" t="s">
        <v>964</v>
      </c>
    </row>
    <row r="32" spans="1:5" x14ac:dyDescent="0.35">
      <c r="A32" t="s">
        <v>977</v>
      </c>
    </row>
    <row r="33" spans="1:1" x14ac:dyDescent="0.35">
      <c r="A33" t="s">
        <v>976</v>
      </c>
    </row>
    <row r="34" spans="1:1" x14ac:dyDescent="0.35">
      <c r="A34" t="s">
        <v>969</v>
      </c>
    </row>
    <row r="35" spans="1:1" x14ac:dyDescent="0.35">
      <c r="A35" t="s">
        <v>965</v>
      </c>
    </row>
    <row r="36" spans="1:1" x14ac:dyDescent="0.35">
      <c r="A36" t="s">
        <v>952</v>
      </c>
    </row>
    <row r="37" spans="1:1" x14ac:dyDescent="0.35">
      <c r="A37" t="s">
        <v>954</v>
      </c>
    </row>
    <row r="38" spans="1:1" x14ac:dyDescent="0.35">
      <c r="A38" t="s">
        <v>949</v>
      </c>
    </row>
    <row r="39" spans="1:1" x14ac:dyDescent="0.35">
      <c r="A39" t="s">
        <v>948</v>
      </c>
    </row>
    <row r="40" spans="1:1" x14ac:dyDescent="0.35">
      <c r="A40" t="s">
        <v>958</v>
      </c>
    </row>
  </sheetData>
  <sortState ref="D3:D29">
    <sortCondition ref="D3"/>
  </sortState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4197-60F8-4BE8-B4E3-667CADAB6228}">
  <dimension ref="A1:K37"/>
  <sheetViews>
    <sheetView topLeftCell="A20" workbookViewId="0">
      <selection activeCell="C35" sqref="C35"/>
    </sheetView>
  </sheetViews>
  <sheetFormatPr defaultRowHeight="14.5" x14ac:dyDescent="0.35"/>
  <cols>
    <col min="1" max="2" width="8.453125" bestFit="1" customWidth="1"/>
    <col min="3" max="3" width="7.81640625" bestFit="1" customWidth="1"/>
    <col min="4" max="4" width="7.453125" bestFit="1" customWidth="1"/>
    <col min="5" max="5" width="4.81640625" bestFit="1" customWidth="1"/>
    <col min="6" max="6" width="9.453125" bestFit="1" customWidth="1"/>
    <col min="7" max="7" width="35.26953125" bestFit="1" customWidth="1"/>
    <col min="8" max="8" width="8.26953125" bestFit="1" customWidth="1"/>
    <col min="10" max="10" width="35.26953125" bestFit="1" customWidth="1"/>
    <col min="11" max="11" width="8.26953125" bestFit="1" customWidth="1"/>
    <col min="12" max="12" width="4.1796875" customWidth="1"/>
  </cols>
  <sheetData>
    <row r="1" spans="1:6" x14ac:dyDescent="0.35">
      <c r="B1" s="88">
        <v>-9458.75</v>
      </c>
      <c r="C1">
        <v>8897.67</v>
      </c>
      <c r="D1">
        <f>B1+C1</f>
        <v>-561.07999999999993</v>
      </c>
    </row>
    <row r="2" spans="1:6" x14ac:dyDescent="0.35">
      <c r="B2" s="88">
        <v>-9394.9600000000028</v>
      </c>
      <c r="C2" s="88">
        <v>7459.04</v>
      </c>
      <c r="E2">
        <f>6694+379</f>
        <v>7073</v>
      </c>
      <c r="F2">
        <f>8810+341</f>
        <v>9151</v>
      </c>
    </row>
    <row r="11" spans="1:6" x14ac:dyDescent="0.35">
      <c r="A11">
        <v>1999.97</v>
      </c>
    </row>
    <row r="12" spans="1:6" x14ac:dyDescent="0.35">
      <c r="A12">
        <v>-2113.17</v>
      </c>
    </row>
    <row r="13" spans="1:6" x14ac:dyDescent="0.35">
      <c r="A13">
        <v>280.5</v>
      </c>
    </row>
    <row r="14" spans="1:6" x14ac:dyDescent="0.35">
      <c r="A14">
        <v>1.62</v>
      </c>
    </row>
    <row r="15" spans="1:6" x14ac:dyDescent="0.35">
      <c r="A15">
        <v>1.26</v>
      </c>
    </row>
    <row r="16" spans="1:6" x14ac:dyDescent="0.35">
      <c r="A16">
        <v>-170.21</v>
      </c>
    </row>
    <row r="22" spans="1:11" x14ac:dyDescent="0.35">
      <c r="A22" t="s">
        <v>849</v>
      </c>
      <c r="B22" t="s">
        <v>23</v>
      </c>
      <c r="C22" t="s">
        <v>12</v>
      </c>
      <c r="D22">
        <v>112414</v>
      </c>
      <c r="F22" s="7">
        <v>42339</v>
      </c>
      <c r="G22" t="s">
        <v>102</v>
      </c>
      <c r="H22" s="13">
        <v>358.58</v>
      </c>
      <c r="J22" t="s">
        <v>102</v>
      </c>
      <c r="K22" s="13">
        <f>358.58+0.41</f>
        <v>358.99</v>
      </c>
    </row>
    <row r="23" spans="1:11" x14ac:dyDescent="0.35">
      <c r="A23" t="s">
        <v>849</v>
      </c>
      <c r="B23" t="s">
        <v>23</v>
      </c>
      <c r="C23" t="s">
        <v>12</v>
      </c>
      <c r="D23">
        <v>112414</v>
      </c>
      <c r="F23" s="7">
        <v>42339</v>
      </c>
      <c r="G23" t="s">
        <v>630</v>
      </c>
      <c r="H23" s="13">
        <v>0.4</v>
      </c>
      <c r="J23" t="s">
        <v>748</v>
      </c>
      <c r="K23" s="13">
        <v>-0.33</v>
      </c>
    </row>
    <row r="24" spans="1:11" x14ac:dyDescent="0.35">
      <c r="A24" t="s">
        <v>849</v>
      </c>
      <c r="B24" t="s">
        <v>23</v>
      </c>
      <c r="C24" t="s">
        <v>12</v>
      </c>
      <c r="D24">
        <v>112414</v>
      </c>
      <c r="F24" s="7">
        <v>42339</v>
      </c>
      <c r="G24" t="s">
        <v>631</v>
      </c>
      <c r="H24" s="13">
        <v>0.01</v>
      </c>
      <c r="J24" t="s">
        <v>143</v>
      </c>
      <c r="K24" s="13">
        <v>-32.36</v>
      </c>
    </row>
    <row r="25" spans="1:11" x14ac:dyDescent="0.35">
      <c r="A25" t="s">
        <v>849</v>
      </c>
      <c r="B25" t="s">
        <v>23</v>
      </c>
      <c r="C25" t="s">
        <v>12</v>
      </c>
      <c r="D25">
        <v>112414</v>
      </c>
      <c r="F25" s="7">
        <v>42339</v>
      </c>
      <c r="G25" t="s">
        <v>748</v>
      </c>
      <c r="H25" s="13">
        <v>-0.33</v>
      </c>
      <c r="J25" t="s">
        <v>1402</v>
      </c>
      <c r="K25" s="13">
        <v>-0.41</v>
      </c>
    </row>
    <row r="26" spans="1:11" x14ac:dyDescent="0.35">
      <c r="A26" t="s">
        <v>849</v>
      </c>
      <c r="B26" t="s">
        <v>23</v>
      </c>
      <c r="C26" t="s">
        <v>12</v>
      </c>
      <c r="D26">
        <v>112414</v>
      </c>
      <c r="F26" s="7">
        <v>42339</v>
      </c>
      <c r="G26" t="s">
        <v>143</v>
      </c>
      <c r="H26" s="13">
        <v>-32.36</v>
      </c>
      <c r="J26" t="s">
        <v>632</v>
      </c>
      <c r="K26" s="13">
        <v>-325.89</v>
      </c>
    </row>
    <row r="27" spans="1:11" x14ac:dyDescent="0.35">
      <c r="A27" t="s">
        <v>849</v>
      </c>
      <c r="B27" t="s">
        <v>23</v>
      </c>
      <c r="C27" t="s">
        <v>12</v>
      </c>
      <c r="D27">
        <v>112414</v>
      </c>
      <c r="F27" s="7">
        <v>42339</v>
      </c>
      <c r="G27" t="s">
        <v>1402</v>
      </c>
      <c r="H27" s="13">
        <v>-0.41</v>
      </c>
    </row>
    <row r="28" spans="1:11" x14ac:dyDescent="0.35">
      <c r="A28" t="s">
        <v>849</v>
      </c>
      <c r="B28" t="s">
        <v>23</v>
      </c>
      <c r="C28" t="s">
        <v>12</v>
      </c>
      <c r="D28">
        <v>112414</v>
      </c>
      <c r="F28" s="7">
        <v>42339</v>
      </c>
      <c r="G28" t="s">
        <v>632</v>
      </c>
      <c r="H28" s="13">
        <v>-325.89</v>
      </c>
      <c r="J28" t="s">
        <v>630</v>
      </c>
      <c r="K28" s="13">
        <v>0.4</v>
      </c>
    </row>
    <row r="29" spans="1:11" x14ac:dyDescent="0.35">
      <c r="J29" t="s">
        <v>631</v>
      </c>
      <c r="K29" s="13">
        <v>0.01</v>
      </c>
    </row>
    <row r="30" spans="1:11" x14ac:dyDescent="0.35">
      <c r="J30" t="s">
        <v>100</v>
      </c>
      <c r="K30" s="13">
        <v>-0.41</v>
      </c>
    </row>
    <row r="31" spans="1:11" x14ac:dyDescent="0.35">
      <c r="A31" t="s">
        <v>849</v>
      </c>
      <c r="B31" t="s">
        <v>27</v>
      </c>
      <c r="C31" t="s">
        <v>12</v>
      </c>
      <c r="D31">
        <v>112414</v>
      </c>
      <c r="F31" s="7">
        <v>42339</v>
      </c>
      <c r="G31" t="s">
        <v>102</v>
      </c>
      <c r="H31" s="13">
        <v>234.8</v>
      </c>
    </row>
    <row r="32" spans="1:11" x14ac:dyDescent="0.35">
      <c r="A32" t="s">
        <v>849</v>
      </c>
      <c r="B32" t="s">
        <v>27</v>
      </c>
      <c r="C32" t="s">
        <v>12</v>
      </c>
      <c r="D32">
        <v>112414</v>
      </c>
      <c r="F32" s="7">
        <v>42339</v>
      </c>
      <c r="G32" t="s">
        <v>150</v>
      </c>
      <c r="H32" s="13">
        <v>91.35</v>
      </c>
    </row>
    <row r="33" spans="1:8" x14ac:dyDescent="0.35">
      <c r="A33" t="s">
        <v>849</v>
      </c>
      <c r="B33" t="s">
        <v>27</v>
      </c>
      <c r="C33" t="s">
        <v>12</v>
      </c>
      <c r="D33">
        <v>112414</v>
      </c>
      <c r="F33" s="7">
        <v>42339</v>
      </c>
      <c r="G33" t="s">
        <v>1402</v>
      </c>
      <c r="H33" s="13">
        <v>-0.28000000000000003</v>
      </c>
    </row>
    <row r="34" spans="1:8" x14ac:dyDescent="0.35">
      <c r="A34" t="s">
        <v>849</v>
      </c>
      <c r="B34" t="s">
        <v>27</v>
      </c>
      <c r="C34" t="s">
        <v>12</v>
      </c>
      <c r="D34">
        <v>112414</v>
      </c>
      <c r="F34" s="7">
        <v>42339</v>
      </c>
      <c r="G34" t="s">
        <v>630</v>
      </c>
      <c r="H34" s="13">
        <v>0.27</v>
      </c>
    </row>
    <row r="35" spans="1:8" x14ac:dyDescent="0.35">
      <c r="A35" t="s">
        <v>849</v>
      </c>
      <c r="B35" t="s">
        <v>27</v>
      </c>
      <c r="C35" t="s">
        <v>12</v>
      </c>
      <c r="D35">
        <v>112414</v>
      </c>
      <c r="F35" s="7">
        <v>42339</v>
      </c>
      <c r="G35" t="s">
        <v>631</v>
      </c>
      <c r="H35" s="13">
        <v>0.01</v>
      </c>
    </row>
    <row r="36" spans="1:8" x14ac:dyDescent="0.35">
      <c r="A36" t="s">
        <v>849</v>
      </c>
      <c r="B36" t="s">
        <v>27</v>
      </c>
      <c r="C36" t="s">
        <v>12</v>
      </c>
      <c r="D36">
        <v>112414</v>
      </c>
      <c r="F36" s="7">
        <v>42339</v>
      </c>
      <c r="G36" t="s">
        <v>752</v>
      </c>
      <c r="H36" s="13">
        <v>-0.33</v>
      </c>
    </row>
    <row r="37" spans="1:8" x14ac:dyDescent="0.35">
      <c r="A37" t="s">
        <v>849</v>
      </c>
      <c r="B37" t="s">
        <v>27</v>
      </c>
      <c r="C37" t="s">
        <v>12</v>
      </c>
      <c r="D37">
        <v>112414</v>
      </c>
      <c r="F37" s="7">
        <v>42339</v>
      </c>
      <c r="G37" t="s">
        <v>636</v>
      </c>
      <c r="H37" s="13">
        <v>-325.82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C4D591-9C34-4CC2-B310-0AFBAF02CB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Transactions</vt:lpstr>
      <vt:lpstr>Sheet27</vt:lpstr>
      <vt:lpstr>Pivot Timeline</vt:lpstr>
      <vt:lpstr>Pivot</vt:lpstr>
      <vt:lpstr>Transactions Backup</vt:lpstr>
      <vt:lpstr>IRR Calculation</vt:lpstr>
      <vt:lpstr>Questions</vt:lpstr>
      <vt:lpstr>From Robinhood</vt:lpstr>
      <vt:lpstr>From Motif</vt:lpstr>
      <vt:lpstr>From Motif Backup</vt:lpstr>
      <vt:lpstr>Reference Tables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Creed Naylor</cp:lastModifiedBy>
  <dcterms:created xsi:type="dcterms:W3CDTF">2015-06-05T18:17:20Z</dcterms:created>
  <dcterms:modified xsi:type="dcterms:W3CDTF">2018-11-15T03:16:08Z</dcterms:modified>
</cp:coreProperties>
</file>