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fa0d88b7feb4aa/Documents/Chris Reis Academia/Nuclear Engineering UCB/A Powerful Thesis/University of California^J Berkeley/HIM Implantaion Study/Simulations/"/>
    </mc:Choice>
  </mc:AlternateContent>
  <xr:revisionPtr revIDLastSave="88" documentId="13_ncr:1_{F017944F-44E7-DA47-BC5C-CEBE6DBF6D67}" xr6:coauthVersionLast="47" xr6:coauthVersionMax="47" xr10:uidLastSave="{06B86C1A-AB00-442D-9108-7E4CD8D8E1F3}"/>
  <bookViews>
    <workbookView xWindow="28680" yWindow="-16650" windowWidth="29040" windowHeight="15720" firstSheet="1" activeTab="1" xr2:uid="{982DD2B1-136A-5840-A529-0D4405A62637}"/>
  </bookViews>
  <sheets>
    <sheet name="Refined" sheetId="2" r:id="rId1"/>
    <sheet name="Original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3" i="1"/>
  <c r="B37" i="1"/>
  <c r="B36" i="1"/>
  <c r="B35" i="1"/>
  <c r="B32" i="1"/>
  <c r="B18" i="1"/>
  <c r="C8" i="2"/>
  <c r="C7" i="2"/>
  <c r="C6" i="2"/>
  <c r="C5" i="2"/>
  <c r="C4" i="2"/>
  <c r="B19" i="1"/>
  <c r="B21" i="1"/>
  <c r="B23" i="1"/>
  <c r="C23" i="1"/>
  <c r="B22" i="1"/>
  <c r="C22" i="1"/>
  <c r="B33" i="1"/>
  <c r="B26" i="1"/>
  <c r="B27" i="1"/>
  <c r="B12" i="1"/>
  <c r="G12" i="1"/>
  <c r="B34" i="1"/>
  <c r="B30" i="1"/>
  <c r="B7" i="1"/>
  <c r="B3" i="1"/>
  <c r="B4" i="1"/>
  <c r="B5" i="1"/>
  <c r="B13" i="1"/>
  <c r="B16" i="1"/>
  <c r="B20" i="1"/>
  <c r="C21" i="1"/>
</calcChain>
</file>

<file path=xl/sharedStrings.xml><?xml version="1.0" encoding="utf-8"?>
<sst xmlns="http://schemas.openxmlformats.org/spreadsheetml/2006/main" count="88" uniqueCount="53">
  <si>
    <t>inner radius</t>
  </si>
  <si>
    <t>outer radius</t>
  </si>
  <si>
    <t>circumference</t>
  </si>
  <si>
    <t>cm</t>
  </si>
  <si>
    <t>average circumference</t>
  </si>
  <si>
    <t>Area</t>
  </si>
  <si>
    <t>cm^2</t>
  </si>
  <si>
    <t>Power</t>
  </si>
  <si>
    <t>GW</t>
  </si>
  <si>
    <t># of neutrons/s</t>
  </si>
  <si>
    <t>#</t>
  </si>
  <si>
    <t>MW</t>
  </si>
  <si>
    <t>Oxygen fraction</t>
  </si>
  <si>
    <t>Density</t>
  </si>
  <si>
    <t>g/cm^3</t>
  </si>
  <si>
    <t>thickness</t>
  </si>
  <si>
    <t>µm</t>
  </si>
  <si>
    <t>O areal density</t>
  </si>
  <si>
    <t>atoms/cm^2</t>
  </si>
  <si>
    <t>Cross Section (mb)</t>
  </si>
  <si>
    <t>mb</t>
  </si>
  <si>
    <t>transmutation rate</t>
  </si>
  <si>
    <t>n/cm^2/s</t>
  </si>
  <si>
    <t>/s</t>
  </si>
  <si>
    <t>tramutation in 1 day</t>
  </si>
  <si>
    <t>transmutation in 1 month</t>
  </si>
  <si>
    <t>transmutation in 1 year</t>
  </si>
  <si>
    <t>transmutation in 10 years</t>
  </si>
  <si>
    <t>red not being used on this sheet</t>
  </si>
  <si>
    <t>14.1 MeV neutron Flux*</t>
  </si>
  <si>
    <t>Hastelloy</t>
  </si>
  <si>
    <t>g/mol</t>
  </si>
  <si>
    <r>
      <t>YBa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Cu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>7-x</t>
    </r>
    <r>
      <rPr>
        <b/>
        <sz val="12"/>
        <color theme="1"/>
        <rFont val="Times New Roman"/>
        <family val="1"/>
      </rPr>
      <t xml:space="preserve"> </t>
    </r>
  </si>
  <si>
    <r>
      <t>GdBa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Cu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>7-x</t>
    </r>
    <r>
      <rPr>
        <b/>
        <sz val="12"/>
        <color theme="1"/>
        <rFont val="Times New Roman"/>
        <family val="1"/>
      </rPr>
      <t xml:space="preserve"> </t>
    </r>
  </si>
  <si>
    <t>%</t>
  </si>
  <si>
    <t>transmutation in 30 years</t>
  </si>
  <si>
    <t>Property</t>
  </si>
  <si>
    <t>Qty</t>
  </si>
  <si>
    <t>Units</t>
  </si>
  <si>
    <t>Notes</t>
  </si>
  <si>
    <t>From Torsello's MCNP of ARC reactor</t>
  </si>
  <si>
    <r>
      <t xml:space="preserve">Total 14 MeV transmutation </t>
    </r>
    <r>
      <rPr>
        <sz val="12"/>
        <color theme="1"/>
        <rFont val="Aptos Narrow"/>
        <family val="2"/>
      </rPr>
      <t>σ</t>
    </r>
  </si>
  <si>
    <t>42 (n,p), 142 (n,a), 124(n,an)</t>
  </si>
  <si>
    <t>Transmutation Rate</t>
  </si>
  <si>
    <t>Rate of conversion for a target of arbitrary no of Oxygens</t>
  </si>
  <si>
    <t>Transmutations per day</t>
  </si>
  <si>
    <t>/d</t>
  </si>
  <si>
    <t>Transmutations per year</t>
  </si>
  <si>
    <t>/yr</t>
  </si>
  <si>
    <t>Transmutations per 10 years</t>
  </si>
  <si>
    <t>Transmutation per 30 years</t>
  </si>
  <si>
    <r>
      <t>Or 0.00027992853504% per lifetime. Literature states that for optimal Tc, Oxygen content be around 6.94 (</t>
    </r>
    <r>
      <rPr>
        <sz val="12"/>
        <color theme="1"/>
        <rFont val="Aptos Narrow"/>
        <family val="2"/>
      </rPr>
      <t>δ = 0.06) and we also know that YBCO transitions from orthogonal (superconducting) to tetragonal (normal/insulating) at O-content 6.60  (δ = 0.4) with an acceptable level around 6.9 (δ = 0.1). So assuming optimal doping at the time of reactor operation an acceptable change in O-content is ((6.94-6.9)/7)*100 = 0.5714% with unacceptable levels of transmutation =((6.94-6.6)/7)*100 = 4.857% well below what is projected to happen in even compact reactors.</t>
    </r>
  </si>
  <si>
    <t>* from ledda paper, 14 MeV neutron flux in ARC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</si>
</sst>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%"/>
  </numFmts>
  <fonts count="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004D-06A7-44F6-B849-0C03EA0C50E7}">
  <dimension ref="B1:M13"/>
  <sheetViews>
    <sheetView workbookViewId="0">
      <selection activeCell="E8" sqref="E8:M13"/>
    </sheetView>
  </sheetViews>
  <sheetFormatPr defaultRowHeight="15.6" x14ac:dyDescent="0.6"/>
  <cols>
    <col min="2" max="2" width="26.59765625" customWidth="1"/>
  </cols>
  <sheetData>
    <row r="1" spans="2:13" x14ac:dyDescent="0.6">
      <c r="B1" t="s">
        <v>36</v>
      </c>
      <c r="C1" t="s">
        <v>37</v>
      </c>
      <c r="D1" t="s">
        <v>38</v>
      </c>
      <c r="E1" t="s">
        <v>39</v>
      </c>
    </row>
    <row r="2" spans="2:13" x14ac:dyDescent="0.6">
      <c r="B2" t="s">
        <v>29</v>
      </c>
      <c r="C2" s="2">
        <v>9600000000</v>
      </c>
      <c r="D2" t="s">
        <v>22</v>
      </c>
      <c r="E2" s="7" t="s">
        <v>40</v>
      </c>
      <c r="F2" s="7"/>
      <c r="G2" s="7"/>
      <c r="H2" s="7"/>
      <c r="I2" s="7"/>
      <c r="J2" s="7"/>
      <c r="K2" s="7"/>
      <c r="L2" s="7"/>
      <c r="M2" s="7"/>
    </row>
    <row r="3" spans="2:13" x14ac:dyDescent="0.6">
      <c r="B3" t="s">
        <v>41</v>
      </c>
      <c r="C3">
        <v>308</v>
      </c>
      <c r="D3" t="s">
        <v>20</v>
      </c>
      <c r="E3" s="7" t="s">
        <v>42</v>
      </c>
      <c r="F3" s="7"/>
      <c r="G3" s="7"/>
      <c r="H3" s="7"/>
      <c r="I3" s="7"/>
      <c r="J3" s="7"/>
      <c r="K3" s="7"/>
      <c r="L3" s="7"/>
      <c r="M3" s="7"/>
    </row>
    <row r="4" spans="2:13" x14ac:dyDescent="0.6">
      <c r="B4" t="s">
        <v>43</v>
      </c>
      <c r="C4" s="2">
        <f>C2*C3*1E-27</f>
        <v>2.9568000000000002E-15</v>
      </c>
      <c r="D4" t="s">
        <v>23</v>
      </c>
      <c r="E4" s="7" t="s">
        <v>44</v>
      </c>
      <c r="F4" s="7"/>
      <c r="G4" s="7"/>
      <c r="H4" s="7"/>
      <c r="I4" s="7"/>
      <c r="J4" s="7"/>
      <c r="K4" s="7"/>
      <c r="L4" s="7"/>
      <c r="M4" s="7"/>
    </row>
    <row r="5" spans="2:13" x14ac:dyDescent="0.6">
      <c r="B5" t="s">
        <v>45</v>
      </c>
      <c r="C5" s="2">
        <f>C4*3600*24</f>
        <v>2.5546752000000001E-10</v>
      </c>
      <c r="D5" t="s">
        <v>46</v>
      </c>
      <c r="E5" s="7"/>
      <c r="F5" s="7"/>
      <c r="G5" s="7"/>
      <c r="H5" s="7"/>
      <c r="I5" s="7"/>
      <c r="J5" s="7"/>
      <c r="K5" s="7"/>
      <c r="L5" s="7"/>
      <c r="M5" s="7"/>
    </row>
    <row r="6" spans="2:13" x14ac:dyDescent="0.6">
      <c r="B6" t="s">
        <v>47</v>
      </c>
      <c r="C6" s="2">
        <f>C5*365.25</f>
        <v>9.3309511680000002E-8</v>
      </c>
      <c r="D6" t="s">
        <v>48</v>
      </c>
      <c r="E6" s="8"/>
      <c r="F6" s="7"/>
      <c r="G6" s="7"/>
      <c r="H6" s="7"/>
      <c r="I6" s="7"/>
      <c r="J6" s="7"/>
      <c r="K6" s="7"/>
      <c r="L6" s="7"/>
      <c r="M6" s="7"/>
    </row>
    <row r="7" spans="2:13" x14ac:dyDescent="0.6">
      <c r="B7" t="s">
        <v>49</v>
      </c>
      <c r="C7" s="2">
        <f>C6*10</f>
        <v>9.3309511680000004E-7</v>
      </c>
      <c r="E7" s="8"/>
      <c r="F7" s="7"/>
      <c r="G7" s="7"/>
      <c r="H7" s="7"/>
      <c r="I7" s="7"/>
      <c r="J7" s="7"/>
      <c r="K7" s="7"/>
      <c r="L7" s="7"/>
      <c r="M7" s="7"/>
    </row>
    <row r="8" spans="2:13" ht="15.6" customHeight="1" x14ac:dyDescent="0.6">
      <c r="B8" t="s">
        <v>50</v>
      </c>
      <c r="C8" s="2">
        <f>C7*3</f>
        <v>2.7992853504000003E-6</v>
      </c>
      <c r="D8" s="2"/>
      <c r="E8" s="6" t="s">
        <v>51</v>
      </c>
      <c r="F8" s="6"/>
      <c r="G8" s="6"/>
      <c r="H8" s="6"/>
      <c r="I8" s="6"/>
      <c r="J8" s="6"/>
      <c r="K8" s="6"/>
      <c r="L8" s="6"/>
      <c r="M8" s="6"/>
    </row>
    <row r="9" spans="2:13" x14ac:dyDescent="0.6">
      <c r="E9" s="6"/>
      <c r="F9" s="6"/>
      <c r="G9" s="6"/>
      <c r="H9" s="6"/>
      <c r="I9" s="6"/>
      <c r="J9" s="6"/>
      <c r="K9" s="6"/>
      <c r="L9" s="6"/>
      <c r="M9" s="6"/>
    </row>
    <row r="10" spans="2:13" x14ac:dyDescent="0.6">
      <c r="E10" s="6"/>
      <c r="F10" s="6"/>
      <c r="G10" s="6"/>
      <c r="H10" s="6"/>
      <c r="I10" s="6"/>
      <c r="J10" s="6"/>
      <c r="K10" s="6"/>
      <c r="L10" s="6"/>
      <c r="M10" s="6"/>
    </row>
    <row r="11" spans="2:13" x14ac:dyDescent="0.6"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6"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6">
      <c r="E13" s="6"/>
      <c r="F13" s="6"/>
      <c r="G13" s="6"/>
      <c r="H13" s="6"/>
      <c r="I13" s="6"/>
      <c r="J13" s="6"/>
      <c r="K13" s="6"/>
      <c r="L13" s="6"/>
      <c r="M13" s="6"/>
    </row>
  </sheetData>
  <mergeCells count="7">
    <mergeCell ref="E8:M13"/>
    <mergeCell ref="E2:M2"/>
    <mergeCell ref="E3:M3"/>
    <mergeCell ref="E4:M4"/>
    <mergeCell ref="E5:M5"/>
    <mergeCell ref="E6:M6"/>
    <mergeCell ref="E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FB7C-066E-484D-AB67-01F9482A8FEE}">
  <dimension ref="A1:H37"/>
  <sheetViews>
    <sheetView tabSelected="1" topLeftCell="A12" zoomScale="115" zoomScaleNormal="115" workbookViewId="0">
      <selection activeCell="G32" sqref="G32"/>
    </sheetView>
  </sheetViews>
  <sheetFormatPr defaultColWidth="10.796875" defaultRowHeight="15.6" x14ac:dyDescent="0.6"/>
  <cols>
    <col min="1" max="1" width="29.6484375" customWidth="1"/>
    <col min="2" max="2" width="12.1484375" bestFit="1" customWidth="1"/>
    <col min="3" max="3" width="11.69921875" bestFit="1" customWidth="1"/>
  </cols>
  <sheetData>
    <row r="1" spans="1:8" x14ac:dyDescent="0.6">
      <c r="A1" s="3" t="s">
        <v>0</v>
      </c>
      <c r="B1" s="3">
        <v>100</v>
      </c>
      <c r="C1" s="3" t="s">
        <v>3</v>
      </c>
    </row>
    <row r="2" spans="1:8" x14ac:dyDescent="0.6">
      <c r="A2" s="3" t="s">
        <v>1</v>
      </c>
      <c r="B2" s="3">
        <v>250</v>
      </c>
      <c r="C2" s="3" t="s">
        <v>3</v>
      </c>
      <c r="D2" t="s">
        <v>28</v>
      </c>
    </row>
    <row r="3" spans="1:8" x14ac:dyDescent="0.6">
      <c r="A3" s="3" t="s">
        <v>2</v>
      </c>
      <c r="B3" s="3">
        <f>2*PI()*SQRT((B1^2+B2^2)/2)</f>
        <v>1196.2828420394387</v>
      </c>
      <c r="C3" s="3" t="s">
        <v>3</v>
      </c>
    </row>
    <row r="4" spans="1:8" x14ac:dyDescent="0.6">
      <c r="A4" s="3" t="s">
        <v>4</v>
      </c>
      <c r="B4" s="3">
        <f>2*PI()*AVERAGE(B1:B2)</f>
        <v>1099.5574287564275</v>
      </c>
      <c r="C4" s="3" t="s">
        <v>3</v>
      </c>
    </row>
    <row r="5" spans="1:8" x14ac:dyDescent="0.6">
      <c r="A5" s="3" t="s">
        <v>5</v>
      </c>
      <c r="B5" s="3">
        <f>B3*B4</f>
        <v>1315381.6858583167</v>
      </c>
      <c r="C5" s="3" t="s">
        <v>6</v>
      </c>
    </row>
    <row r="6" spans="1:8" x14ac:dyDescent="0.6">
      <c r="A6" s="3" t="s">
        <v>7</v>
      </c>
      <c r="B6" s="3">
        <v>1</v>
      </c>
      <c r="C6" s="3" t="s">
        <v>8</v>
      </c>
    </row>
    <row r="7" spans="1:8" x14ac:dyDescent="0.6">
      <c r="A7" s="3" t="s">
        <v>9</v>
      </c>
      <c r="B7" s="3">
        <f>(B6*1000000000)/((14.1/0.8)*(0.00000000000016))</f>
        <v>3.5460992907801415E+20</v>
      </c>
      <c r="C7" s="3" t="s">
        <v>10</v>
      </c>
    </row>
    <row r="8" spans="1:8" x14ac:dyDescent="0.6">
      <c r="A8" t="s">
        <v>29</v>
      </c>
      <c r="B8" s="2">
        <v>1972136282864.8601</v>
      </c>
      <c r="C8" t="s">
        <v>22</v>
      </c>
      <c r="E8" t="s">
        <v>52</v>
      </c>
    </row>
    <row r="11" spans="1:8" ht="18" x14ac:dyDescent="0.75">
      <c r="A11" s="5" t="s">
        <v>32</v>
      </c>
      <c r="F11" s="4" t="s">
        <v>30</v>
      </c>
    </row>
    <row r="12" spans="1:8" x14ac:dyDescent="0.6">
      <c r="A12" t="s">
        <v>11</v>
      </c>
      <c r="B12">
        <f>89+(137*2)+(64*3)+(16*7)</f>
        <v>667</v>
      </c>
      <c r="C12" t="s">
        <v>14</v>
      </c>
      <c r="F12" t="s">
        <v>11</v>
      </c>
      <c r="G12">
        <f>58.69*0.4175+95.95*0.16+52*0.155+55.8*0.055+183.8*0.0375+58.9*0.01</f>
        <v>58.465575000000001</v>
      </c>
      <c r="H12" t="s">
        <v>31</v>
      </c>
    </row>
    <row r="13" spans="1:8" x14ac:dyDescent="0.6">
      <c r="A13" t="s">
        <v>12</v>
      </c>
      <c r="B13" s="1">
        <f>(16*7)/B12</f>
        <v>0.1679160419790105</v>
      </c>
    </row>
    <row r="14" spans="1:8" x14ac:dyDescent="0.6">
      <c r="A14" t="s">
        <v>13</v>
      </c>
      <c r="B14">
        <v>6.3</v>
      </c>
      <c r="C14" t="s">
        <v>14</v>
      </c>
      <c r="G14">
        <v>8.89</v>
      </c>
      <c r="H14" t="s">
        <v>14</v>
      </c>
    </row>
    <row r="15" spans="1:8" x14ac:dyDescent="0.6">
      <c r="A15" t="s">
        <v>15</v>
      </c>
      <c r="B15">
        <v>1</v>
      </c>
      <c r="C15" t="s">
        <v>16</v>
      </c>
    </row>
    <row r="16" spans="1:8" x14ac:dyDescent="0.6">
      <c r="A16" t="s">
        <v>17</v>
      </c>
      <c r="B16">
        <f>B12*B15*0.000001*B13*6.022E+23</f>
        <v>6.74464E+19</v>
      </c>
      <c r="C16" t="s">
        <v>18</v>
      </c>
    </row>
    <row r="17" spans="1:4" x14ac:dyDescent="0.6">
      <c r="A17" t="s">
        <v>19</v>
      </c>
      <c r="B17">
        <v>266</v>
      </c>
      <c r="C17" t="s">
        <v>20</v>
      </c>
    </row>
    <row r="18" spans="1:4" x14ac:dyDescent="0.6">
      <c r="A18" t="s">
        <v>21</v>
      </c>
      <c r="B18" s="2">
        <f>B8*B17*1E-27</f>
        <v>5.2458825124205288E-13</v>
      </c>
      <c r="C18" t="s">
        <v>23</v>
      </c>
    </row>
    <row r="19" spans="1:4" x14ac:dyDescent="0.6">
      <c r="A19" t="s">
        <v>24</v>
      </c>
      <c r="B19">
        <f>B18*24*3600</f>
        <v>4.5324424907313363E-8</v>
      </c>
    </row>
    <row r="20" spans="1:4" x14ac:dyDescent="0.6">
      <c r="A20" t="s">
        <v>25</v>
      </c>
      <c r="B20">
        <f>B19*30</f>
        <v>1.3597327472194008E-6</v>
      </c>
    </row>
    <row r="21" spans="1:4" x14ac:dyDescent="0.6">
      <c r="A21" t="s">
        <v>26</v>
      </c>
      <c r="B21">
        <f>B19*365.25</f>
        <v>1.6554746197396205E-5</v>
      </c>
      <c r="C21">
        <f>B21*100</f>
        <v>1.6554746197396206E-3</v>
      </c>
      <c r="D21" t="s">
        <v>34</v>
      </c>
    </row>
    <row r="22" spans="1:4" x14ac:dyDescent="0.6">
      <c r="A22" t="s">
        <v>27</v>
      </c>
      <c r="B22">
        <f>B21*10</f>
        <v>1.6554746197396206E-4</v>
      </c>
      <c r="C22">
        <f>B22*100</f>
        <v>1.6554746197396206E-2</v>
      </c>
      <c r="D22" t="s">
        <v>34</v>
      </c>
    </row>
    <row r="23" spans="1:4" x14ac:dyDescent="0.6">
      <c r="A23" t="s">
        <v>35</v>
      </c>
      <c r="B23">
        <f>B21*30</f>
        <v>4.9664238592188618E-4</v>
      </c>
      <c r="C23">
        <f>B23*100</f>
        <v>4.9664238592188617E-2</v>
      </c>
      <c r="D23" t="s">
        <v>34</v>
      </c>
    </row>
    <row r="25" spans="1:4" ht="18" x14ac:dyDescent="0.75">
      <c r="A25" s="5" t="s">
        <v>33</v>
      </c>
    </row>
    <row r="26" spans="1:4" x14ac:dyDescent="0.6">
      <c r="A26" t="s">
        <v>11</v>
      </c>
      <c r="B26">
        <f>157+(137*2)+(64*3)+(16*7)</f>
        <v>735</v>
      </c>
      <c r="C26" t="s">
        <v>14</v>
      </c>
    </row>
    <row r="27" spans="1:4" x14ac:dyDescent="0.6">
      <c r="A27" t="s">
        <v>12</v>
      </c>
      <c r="B27" s="1">
        <f>(16*7)/B26</f>
        <v>0.15238095238095239</v>
      </c>
    </row>
    <row r="28" spans="1:4" x14ac:dyDescent="0.6">
      <c r="A28" t="s">
        <v>13</v>
      </c>
      <c r="B28">
        <v>6.9580000000000002</v>
      </c>
      <c r="C28" t="s">
        <v>14</v>
      </c>
    </row>
    <row r="29" spans="1:4" x14ac:dyDescent="0.6">
      <c r="A29" t="s">
        <v>15</v>
      </c>
      <c r="B29">
        <v>1</v>
      </c>
      <c r="C29" t="s">
        <v>16</v>
      </c>
    </row>
    <row r="30" spans="1:4" x14ac:dyDescent="0.6">
      <c r="A30" t="s">
        <v>17</v>
      </c>
      <c r="B30">
        <f>B26*B29*0.000001*B27*6.022E+23</f>
        <v>6.7446400000000008E+19</v>
      </c>
      <c r="C30" t="s">
        <v>18</v>
      </c>
    </row>
    <row r="31" spans="1:4" x14ac:dyDescent="0.6">
      <c r="A31" t="s">
        <v>19</v>
      </c>
      <c r="B31">
        <v>266</v>
      </c>
      <c r="C31" t="s">
        <v>20</v>
      </c>
    </row>
    <row r="32" spans="1:4" x14ac:dyDescent="0.6">
      <c r="A32" t="s">
        <v>21</v>
      </c>
      <c r="B32" s="2">
        <f>B8*B31*1E-27</f>
        <v>5.2458825124205288E-13</v>
      </c>
      <c r="C32" t="s">
        <v>23</v>
      </c>
    </row>
    <row r="33" spans="1:4" x14ac:dyDescent="0.6">
      <c r="A33" t="s">
        <v>24</v>
      </c>
      <c r="B33">
        <f>B32*24*3600</f>
        <v>4.5324424907313363E-8</v>
      </c>
      <c r="C33">
        <f>B33*100</f>
        <v>4.5324424907313365E-6</v>
      </c>
      <c r="D33" t="s">
        <v>34</v>
      </c>
    </row>
    <row r="34" spans="1:4" x14ac:dyDescent="0.6">
      <c r="A34" t="s">
        <v>25</v>
      </c>
      <c r="B34">
        <f>B33*30</f>
        <v>1.3597327472194008E-6</v>
      </c>
      <c r="C34">
        <f t="shared" ref="C34:C37" si="0">B34*100</f>
        <v>1.3597327472194008E-4</v>
      </c>
      <c r="D34" t="s">
        <v>34</v>
      </c>
    </row>
    <row r="35" spans="1:4" x14ac:dyDescent="0.6">
      <c r="A35" t="s">
        <v>26</v>
      </c>
      <c r="B35">
        <f>B33*365.25</f>
        <v>1.6554746197396205E-5</v>
      </c>
      <c r="C35">
        <f t="shared" si="0"/>
        <v>1.6554746197396206E-3</v>
      </c>
      <c r="D35" t="s">
        <v>34</v>
      </c>
    </row>
    <row r="36" spans="1:4" x14ac:dyDescent="0.6">
      <c r="A36" t="s">
        <v>27</v>
      </c>
      <c r="B36">
        <f>B35*10</f>
        <v>1.6554746197396206E-4</v>
      </c>
      <c r="C36">
        <f t="shared" si="0"/>
        <v>1.6554746197396206E-2</v>
      </c>
      <c r="D36" t="s">
        <v>34</v>
      </c>
    </row>
    <row r="37" spans="1:4" x14ac:dyDescent="0.6">
      <c r="A37" t="s">
        <v>35</v>
      </c>
      <c r="B37">
        <f>B35*30</f>
        <v>4.9664238592188618E-4</v>
      </c>
      <c r="C37">
        <f t="shared" si="0"/>
        <v>4.9664238592188617E-2</v>
      </c>
      <c r="D3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Refined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Chris Reis</cp:lastModifiedBy>
  <dcterms:created xsi:type="dcterms:W3CDTF">2024-04-16T20:42:26Z</dcterms:created>
  <dcterms:modified xsi:type="dcterms:W3CDTF">2024-08-28T15:05:20Z</dcterms:modified>
</cp:coreProperties>
</file>